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charts/chart13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0004\Desktop\"/>
    </mc:Choice>
  </mc:AlternateContent>
  <xr:revisionPtr revIDLastSave="0" documentId="13_ncr:1_{93185481-9F56-403E-9E56-9CEE2D9146C0}" xr6:coauthVersionLast="36" xr6:coauthVersionMax="47" xr10:uidLastSave="{00000000-0000-0000-0000-000000000000}"/>
  <bookViews>
    <workbookView xWindow="-105" yWindow="-105" windowWidth="19425" windowHeight="10305" tabRatio="1000" activeTab="1" xr2:uid="{00000000-000D-0000-FFFF-FFFF00000000}"/>
  </bookViews>
  <sheets>
    <sheet name="国調100年" sheetId="103" r:id="rId1"/>
    <sheet name="目次" sheetId="69" r:id="rId2"/>
    <sheet name="1国県推移" sheetId="60" r:id="rId3"/>
    <sheet name="2市区町別1" sheetId="80" r:id="rId4"/>
    <sheet name="3市区町別2" sheetId="54" r:id="rId5"/>
    <sheet name="3_2DID市町" sheetId="105" r:id="rId6"/>
    <sheet name="4市町推移1" sheetId="55" r:id="rId7"/>
    <sheet name="5市町推移2" sheetId="81" r:id="rId8"/>
    <sheet name="6市町ｸﾞﾗﾌ1" sheetId="56" r:id="rId9"/>
    <sheet name="7市町ｸﾞﾗﾌ2" sheetId="82" r:id="rId10"/>
    <sheet name="8地域別1" sheetId="61" r:id="rId11"/>
    <sheet name="8_2地域人口" sheetId="87" r:id="rId12"/>
    <sheet name="9地域推移ｸﾞﾗﾌ" sheetId="62" r:id="rId13"/>
    <sheet name="10年齢3区分" sheetId="67" r:id="rId14"/>
    <sheet name="11府県人口" sheetId="115" r:id="rId15"/>
    <sheet name="12府県総世帯" sheetId="84" r:id="rId16"/>
    <sheet name="13府県一般世帯" sheetId="85" r:id="rId17"/>
    <sheet name="14県人口推移" sheetId="74" r:id="rId18"/>
    <sheet name="15地域人口世帯" sheetId="71" r:id="rId19"/>
    <sheet name="16家族類型推移" sheetId="99" r:id="rId20"/>
    <sheet name="17年齢5歳階級時系列" sheetId="104" r:id="rId21"/>
    <sheet name="18配偶関係推移" sheetId="73" r:id="rId22"/>
    <sheet name="19一般世帯推移" sheetId="70" r:id="rId23"/>
    <sheet name="20世帯人員推移" sheetId="96" r:id="rId24"/>
    <sheet name="21地域年齢3区分推移" sheetId="98" r:id="rId25"/>
    <sheet name="21_2地域年齢別2015" sheetId="114" r:id="rId26"/>
    <sheet name="21_3地域年齢別2020" sheetId="107" r:id="rId27"/>
    <sheet name="21_3_2地域別年齢別2015" sheetId="112" r:id="rId28"/>
    <sheet name="22国県年齢5歳区分推移" sheetId="78" r:id="rId29"/>
    <sheet name="23府県一般世帯" sheetId="89" r:id="rId30"/>
    <sheet name="23_2市町一般世帯" sheetId="88" r:id="rId31"/>
    <sheet name="23_3市町世帯家族類型" sheetId="111" r:id="rId32"/>
  </sheets>
  <externalReferences>
    <externalReference r:id="rId33"/>
  </externalReferences>
  <definedNames>
    <definedName name="__123Graph_AGraph1" hidden="1">#REF!</definedName>
    <definedName name="__123Graph_XGraph1" hidden="1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3">'10年齢3区分'!$A$1:$W$33</definedName>
    <definedName name="_xlnm.Print_Area" localSheetId="2">'1国県推移'!$A$1:$X$51</definedName>
    <definedName name="_xlnm.Print_Area" localSheetId="4">'3市区町別2'!$B$1:$AF$73</definedName>
    <definedName name="_xlnm.Print_Area" localSheetId="6">'4市町推移1'!$A$1:$V$62</definedName>
    <definedName name="_xlnm.Print_Area" localSheetId="8">'6市町ｸﾞﾗﾌ1'!$A$1:$U$72</definedName>
    <definedName name="_xlnm.Print_Area" localSheetId="10">'8地域別1'!$A$1:$W$49</definedName>
    <definedName name="_xlnm.Print_Area" localSheetId="12">'9地域推移ｸﾞﾗﾌ'!$A$1:$T$56</definedName>
    <definedName name="_xlnm.Print_Area">#REF!</definedName>
    <definedName name="Print_Area_MI">#REF!</definedName>
    <definedName name="_xlnm.Print_Titles" localSheetId="13">'10年齢3区分'!$A:$A</definedName>
    <definedName name="_xlnm.Print_Titles" localSheetId="4">'3市区町別2'!$B:$D</definedName>
    <definedName name="_xlnm.Print_Titles" localSheetId="6">'4市町推移1'!$B:$C</definedName>
    <definedName name="_xlnm.Print_Titles" localSheetId="8">'6市町ｸﾞﾗﾌ1'!$B:$D</definedName>
    <definedName name="Rangai0">[1]ｺｰﾄﾞ順!#REF!</definedName>
    <definedName name="Title">#REF!</definedName>
    <definedName name="TitleEnglish">#REF!</definedName>
    <definedName name="とう">#REF!</definedName>
    <definedName name="外国人">#REF!</definedName>
  </definedNames>
  <calcPr calcId="191029"/>
</workbook>
</file>

<file path=xl/calcChain.xml><?xml version="1.0" encoding="utf-8"?>
<calcChain xmlns="http://schemas.openxmlformats.org/spreadsheetml/2006/main">
  <c r="D60" i="55" l="1"/>
  <c r="E60" i="55"/>
  <c r="F60" i="55"/>
  <c r="D61" i="55"/>
  <c r="E61" i="55"/>
  <c r="F61" i="55"/>
  <c r="G61" i="55"/>
  <c r="D15" i="55"/>
  <c r="E15" i="55"/>
  <c r="D12" i="55"/>
  <c r="E12" i="55"/>
  <c r="F15" i="55"/>
  <c r="F12" i="55"/>
  <c r="C15" i="81"/>
  <c r="D15" i="81"/>
  <c r="E15" i="81"/>
  <c r="F15" i="81"/>
  <c r="G15" i="81"/>
  <c r="H15" i="81"/>
  <c r="I15" i="81"/>
  <c r="J15" i="81"/>
  <c r="C16" i="81"/>
  <c r="D16" i="81"/>
  <c r="E16" i="81"/>
  <c r="F16" i="81"/>
  <c r="G16" i="81"/>
  <c r="H16" i="81"/>
  <c r="I16" i="81"/>
  <c r="J16" i="81"/>
  <c r="K16" i="81"/>
  <c r="K15" i="81"/>
  <c r="C71" i="81"/>
  <c r="C70" i="81" s="1"/>
  <c r="D71" i="81"/>
  <c r="D70" i="81" s="1"/>
  <c r="E71" i="81"/>
  <c r="E70" i="81" s="1"/>
  <c r="F71" i="81"/>
  <c r="F70" i="81" s="1"/>
  <c r="G71" i="81"/>
  <c r="G70" i="81" s="1"/>
  <c r="H71" i="81"/>
  <c r="H70" i="81" s="1"/>
  <c r="I71" i="81"/>
  <c r="I70" i="81" s="1"/>
  <c r="J71" i="81"/>
  <c r="J70" i="81" s="1"/>
  <c r="K70" i="81"/>
  <c r="K71" i="81"/>
  <c r="H15" i="55"/>
  <c r="I15" i="55"/>
  <c r="J15" i="55"/>
  <c r="G15" i="55"/>
  <c r="H12" i="55"/>
  <c r="I12" i="55"/>
  <c r="J12" i="55"/>
  <c r="G12" i="55"/>
  <c r="L72" i="81" l="1"/>
  <c r="L15" i="81"/>
  <c r="L16" i="81"/>
  <c r="G60" i="55"/>
  <c r="N5" i="88" l="1"/>
  <c r="N6" i="88"/>
  <c r="N7" i="88"/>
  <c r="N8" i="88"/>
  <c r="N9" i="88"/>
  <c r="N10" i="88"/>
  <c r="N11" i="88"/>
  <c r="N12" i="88"/>
  <c r="N13" i="88"/>
  <c r="N14" i="88"/>
  <c r="N15" i="88"/>
  <c r="N16" i="88"/>
  <c r="N17" i="88"/>
  <c r="N18" i="88"/>
  <c r="N19" i="88"/>
  <c r="N20" i="88"/>
  <c r="N21" i="88"/>
  <c r="N22" i="88"/>
  <c r="N23" i="88"/>
  <c r="N24" i="88"/>
  <c r="N25" i="88"/>
  <c r="N26" i="88"/>
  <c r="N27" i="88"/>
  <c r="N28" i="88"/>
  <c r="N29" i="88"/>
  <c r="N30" i="88"/>
  <c r="N31" i="88"/>
  <c r="N32" i="88"/>
  <c r="N33" i="88"/>
  <c r="N34" i="88"/>
  <c r="N35" i="88"/>
  <c r="N36" i="88"/>
  <c r="N37" i="88"/>
  <c r="N38" i="88"/>
  <c r="N39" i="88"/>
  <c r="N40" i="88"/>
  <c r="N41" i="88"/>
  <c r="N42" i="88"/>
  <c r="N43" i="88"/>
  <c r="N44" i="88"/>
  <c r="N45" i="88"/>
  <c r="N46" i="88"/>
  <c r="N47" i="88"/>
  <c r="N48" i="88"/>
  <c r="N49" i="88"/>
  <c r="N50" i="88"/>
  <c r="N51" i="88"/>
  <c r="N52" i="88"/>
  <c r="N53" i="88"/>
  <c r="N54" i="88"/>
  <c r="N4" i="88"/>
  <c r="H61" i="55" l="1"/>
  <c r="H60" i="55" s="1"/>
  <c r="I61" i="55"/>
  <c r="I60" i="55" s="1"/>
  <c r="N15" i="81"/>
  <c r="O15" i="81"/>
  <c r="N16" i="81"/>
  <c r="O16" i="81"/>
  <c r="M16" i="81"/>
  <c r="M15" i="81"/>
  <c r="P73" i="81" l="1"/>
  <c r="P72" i="81"/>
  <c r="P69" i="81"/>
  <c r="P71" i="81"/>
  <c r="P70" i="81"/>
  <c r="J61" i="55"/>
  <c r="J60" i="55" l="1"/>
  <c r="D72" i="81"/>
  <c r="E72" i="81"/>
  <c r="F72" i="81"/>
  <c r="G72" i="81"/>
  <c r="H72" i="81"/>
  <c r="H73" i="81" s="1"/>
  <c r="I72" i="81"/>
  <c r="J72" i="81"/>
  <c r="J73" i="81" s="1"/>
  <c r="K72" i="81"/>
  <c r="K73" i="81" s="1"/>
  <c r="L73" i="81"/>
  <c r="M72" i="81"/>
  <c r="M73" i="81" s="1"/>
  <c r="N72" i="81"/>
  <c r="N73" i="81" s="1"/>
  <c r="O72" i="81"/>
  <c r="O73" i="81" s="1"/>
  <c r="D73" i="81"/>
  <c r="E73" i="81"/>
  <c r="F73" i="81"/>
  <c r="G73" i="81"/>
  <c r="I73" i="81"/>
  <c r="C72" i="81"/>
  <c r="C73" i="81" s="1"/>
  <c r="Z19" i="87" l="1"/>
  <c r="AD17" i="87"/>
  <c r="Z17" i="87"/>
  <c r="AE16" i="87"/>
  <c r="AA16" i="87"/>
  <c r="AG15" i="87"/>
  <c r="AF15" i="87"/>
  <c r="AE15" i="87"/>
  <c r="AD15" i="87"/>
  <c r="AC15" i="87"/>
  <c r="AB15" i="87"/>
  <c r="AA15" i="87"/>
  <c r="Z15" i="87"/>
  <c r="Y15" i="87"/>
  <c r="AB17" i="87" l="1"/>
  <c r="AF17" i="87"/>
  <c r="AD19" i="87"/>
  <c r="AF21" i="87"/>
  <c r="Z23" i="87"/>
  <c r="AD23" i="87"/>
  <c r="AB25" i="87"/>
  <c r="AF25" i="87"/>
  <c r="Y18" i="87"/>
  <c r="AC18" i="87"/>
  <c r="AG18" i="87"/>
  <c r="AA20" i="87"/>
  <c r="AE20" i="87"/>
  <c r="Z21" i="87"/>
  <c r="AD21" i="87"/>
  <c r="Y22" i="87"/>
  <c r="AC22" i="87"/>
  <c r="AG22" i="87"/>
  <c r="AA24" i="87"/>
  <c r="AE24" i="87"/>
  <c r="Z25" i="87"/>
  <c r="AD25" i="87"/>
  <c r="AB19" i="87"/>
  <c r="AF23" i="87"/>
  <c r="AB16" i="87"/>
  <c r="AF16" i="87"/>
  <c r="AA17" i="87"/>
  <c r="AE17" i="87"/>
  <c r="Z18" i="87"/>
  <c r="AD18" i="87"/>
  <c r="Y19" i="87"/>
  <c r="AC19" i="87"/>
  <c r="AG19" i="87"/>
  <c r="AB20" i="87"/>
  <c r="AF20" i="87"/>
  <c r="AA21" i="87"/>
  <c r="AE21" i="87"/>
  <c r="Z22" i="87"/>
  <c r="AD22" i="87"/>
  <c r="Y23" i="87"/>
  <c r="AC23" i="87"/>
  <c r="AG23" i="87"/>
  <c r="AB24" i="87"/>
  <c r="AF24" i="87"/>
  <c r="AA25" i="87"/>
  <c r="AE25" i="87"/>
  <c r="AB21" i="87"/>
  <c r="Y16" i="87"/>
  <c r="AC16" i="87"/>
  <c r="AG16" i="87"/>
  <c r="AA18" i="87"/>
  <c r="AE18" i="87"/>
  <c r="Y20" i="87"/>
  <c r="AC20" i="87"/>
  <c r="AG20" i="87"/>
  <c r="AA22" i="87"/>
  <c r="AE22" i="87"/>
  <c r="Y24" i="87"/>
  <c r="AC24" i="87"/>
  <c r="AG24" i="87"/>
  <c r="AF19" i="87"/>
  <c r="AB23" i="87"/>
  <c r="Z16" i="87"/>
  <c r="AD16" i="87"/>
  <c r="Y17" i="87"/>
  <c r="AC17" i="87"/>
  <c r="AG17" i="87"/>
  <c r="AB18" i="87"/>
  <c r="AF18" i="87"/>
  <c r="AA19" i="87"/>
  <c r="AE19" i="87"/>
  <c r="Z20" i="87"/>
  <c r="AD20" i="87"/>
  <c r="Y21" i="87"/>
  <c r="AC21" i="87"/>
  <c r="AG21" i="87"/>
  <c r="AB22" i="87"/>
  <c r="AF22" i="87"/>
  <c r="AA23" i="87"/>
  <c r="AE23" i="87"/>
  <c r="Z24" i="87"/>
  <c r="AD24" i="87"/>
  <c r="Y25" i="87"/>
  <c r="AC25" i="87"/>
  <c r="AG25" i="87"/>
  <c r="X52" i="85" l="1"/>
  <c r="X51" i="85"/>
  <c r="X50" i="85"/>
  <c r="X49" i="85"/>
  <c r="X48" i="85"/>
  <c r="X47" i="85"/>
  <c r="X46" i="85"/>
  <c r="X45" i="85"/>
  <c r="X44" i="85"/>
  <c r="X43" i="85"/>
  <c r="X42" i="85"/>
  <c r="X41" i="85"/>
  <c r="X40" i="85"/>
  <c r="X39" i="85"/>
  <c r="X38" i="85"/>
  <c r="X37" i="85"/>
  <c r="X36" i="85"/>
  <c r="X35" i="85"/>
  <c r="X34" i="85"/>
  <c r="X33" i="85"/>
  <c r="X32" i="85"/>
  <c r="X31" i="85"/>
  <c r="X30" i="85"/>
  <c r="X29" i="85"/>
  <c r="X28" i="85"/>
  <c r="X27" i="85"/>
  <c r="X26" i="85"/>
  <c r="X25" i="85"/>
  <c r="X24" i="85"/>
  <c r="X23" i="85"/>
  <c r="X22" i="85"/>
  <c r="X21" i="85"/>
  <c r="X20" i="85"/>
  <c r="X19" i="85"/>
  <c r="X18" i="85"/>
  <c r="X17" i="85"/>
  <c r="X16" i="85"/>
  <c r="X15" i="85"/>
  <c r="X14" i="85"/>
  <c r="X13" i="85"/>
  <c r="X12" i="85"/>
  <c r="X11" i="85"/>
  <c r="X10" i="85"/>
  <c r="X9" i="85"/>
  <c r="X8" i="85"/>
  <c r="X7" i="85"/>
  <c r="X6" i="85"/>
  <c r="X5" i="85"/>
  <c r="W54" i="84"/>
  <c r="V54" i="84"/>
  <c r="U54" i="84"/>
  <c r="T54" i="84"/>
  <c r="S54" i="84"/>
  <c r="R54" i="84"/>
  <c r="Q54" i="84"/>
  <c r="P54" i="84"/>
  <c r="O54" i="84"/>
  <c r="N54" i="84"/>
  <c r="M54" i="84"/>
  <c r="L54" i="84"/>
  <c r="K54" i="84"/>
  <c r="J54" i="84"/>
  <c r="I54" i="84"/>
  <c r="H54" i="84"/>
  <c r="G54" i="84"/>
  <c r="F54" i="84"/>
  <c r="E54" i="84"/>
  <c r="D54" i="84"/>
  <c r="C54" i="84"/>
  <c r="AI52" i="84"/>
  <c r="AH52" i="84"/>
  <c r="AG52" i="84"/>
  <c r="AF52" i="84"/>
  <c r="X52" i="84"/>
  <c r="AI51" i="84"/>
  <c r="AH51" i="84"/>
  <c r="AG51" i="84"/>
  <c r="AF51" i="84"/>
  <c r="X51" i="84"/>
  <c r="AI50" i="84"/>
  <c r="AH50" i="84"/>
  <c r="AG50" i="84"/>
  <c r="AF50" i="84"/>
  <c r="X50" i="84"/>
  <c r="AI49" i="84"/>
  <c r="AH49" i="84"/>
  <c r="AG49" i="84"/>
  <c r="AF49" i="84"/>
  <c r="X49" i="84"/>
  <c r="AI48" i="84"/>
  <c r="AH48" i="84"/>
  <c r="AG48" i="84"/>
  <c r="AF48" i="84"/>
  <c r="X48" i="84"/>
  <c r="AI47" i="84"/>
  <c r="AH47" i="84"/>
  <c r="AG47" i="84"/>
  <c r="AF47" i="84"/>
  <c r="X47" i="84"/>
  <c r="AI46" i="84"/>
  <c r="AH46" i="84"/>
  <c r="AG46" i="84"/>
  <c r="AF46" i="84"/>
  <c r="X46" i="84"/>
  <c r="AI45" i="84"/>
  <c r="AH45" i="84"/>
  <c r="AG45" i="84"/>
  <c r="AF45" i="84"/>
  <c r="X45" i="84"/>
  <c r="AI44" i="84"/>
  <c r="AH44" i="84"/>
  <c r="AG44" i="84"/>
  <c r="AF44" i="84"/>
  <c r="X44" i="84"/>
  <c r="AI43" i="84"/>
  <c r="AH43" i="84"/>
  <c r="AG43" i="84"/>
  <c r="AF43" i="84"/>
  <c r="X43" i="84"/>
  <c r="AI42" i="84"/>
  <c r="AH42" i="84"/>
  <c r="AG42" i="84"/>
  <c r="AF42" i="84"/>
  <c r="X42" i="84"/>
  <c r="AI41" i="84"/>
  <c r="AH41" i="84"/>
  <c r="AG41" i="84"/>
  <c r="AF41" i="84"/>
  <c r="X41" i="84"/>
  <c r="AI40" i="84"/>
  <c r="AH40" i="84"/>
  <c r="AG40" i="84"/>
  <c r="AF40" i="84"/>
  <c r="X40" i="84"/>
  <c r="AI39" i="84"/>
  <c r="AH39" i="84"/>
  <c r="AG39" i="84"/>
  <c r="AF39" i="84"/>
  <c r="X39" i="84"/>
  <c r="AI38" i="84"/>
  <c r="AH38" i="84"/>
  <c r="AG38" i="84"/>
  <c r="AF38" i="84"/>
  <c r="X38" i="84"/>
  <c r="AI37" i="84"/>
  <c r="AH37" i="84"/>
  <c r="AG37" i="84"/>
  <c r="AF37" i="84"/>
  <c r="X37" i="84"/>
  <c r="AI36" i="84"/>
  <c r="AH36" i="84"/>
  <c r="AG36" i="84"/>
  <c r="AF36" i="84"/>
  <c r="X36" i="84"/>
  <c r="AI35" i="84"/>
  <c r="AH35" i="84"/>
  <c r="AG35" i="84"/>
  <c r="AF35" i="84"/>
  <c r="X35" i="84"/>
  <c r="AI34" i="84"/>
  <c r="AH34" i="84"/>
  <c r="AG34" i="84"/>
  <c r="AF34" i="84"/>
  <c r="X34" i="84"/>
  <c r="AI33" i="84"/>
  <c r="AH33" i="84"/>
  <c r="AG33" i="84"/>
  <c r="AF33" i="84"/>
  <c r="X33" i="84"/>
  <c r="AI32" i="84"/>
  <c r="AH32" i="84"/>
  <c r="AG32" i="84"/>
  <c r="AF32" i="84"/>
  <c r="X32" i="84"/>
  <c r="AI31" i="84"/>
  <c r="AH31" i="84"/>
  <c r="AG31" i="84"/>
  <c r="AF31" i="84"/>
  <c r="X31" i="84"/>
  <c r="AI30" i="84"/>
  <c r="AH30" i="84"/>
  <c r="AG30" i="84"/>
  <c r="AF30" i="84"/>
  <c r="X30" i="84"/>
  <c r="AI29" i="84"/>
  <c r="AH29" i="84"/>
  <c r="AG29" i="84"/>
  <c r="AF29" i="84"/>
  <c r="X29" i="84"/>
  <c r="AI28" i="84"/>
  <c r="AH28" i="84"/>
  <c r="AG28" i="84"/>
  <c r="AF28" i="84"/>
  <c r="X28" i="84"/>
  <c r="AI27" i="84"/>
  <c r="AH27" i="84"/>
  <c r="AG27" i="84"/>
  <c r="AF27" i="84"/>
  <c r="X27" i="84"/>
  <c r="AI26" i="84"/>
  <c r="AH26" i="84"/>
  <c r="AG26" i="84"/>
  <c r="AF26" i="84"/>
  <c r="X26" i="84"/>
  <c r="AI25" i="84"/>
  <c r="AH25" i="84"/>
  <c r="AG25" i="84"/>
  <c r="AF25" i="84"/>
  <c r="X25" i="84"/>
  <c r="AI24" i="84"/>
  <c r="AH24" i="84"/>
  <c r="AG24" i="84"/>
  <c r="AF24" i="84"/>
  <c r="X24" i="84"/>
  <c r="AI23" i="84"/>
  <c r="AH23" i="84"/>
  <c r="AG23" i="84"/>
  <c r="AF23" i="84"/>
  <c r="X23" i="84"/>
  <c r="AI22" i="84"/>
  <c r="AH22" i="84"/>
  <c r="AG22" i="84"/>
  <c r="AF22" i="84"/>
  <c r="X22" i="84"/>
  <c r="AI21" i="84"/>
  <c r="AH21" i="84"/>
  <c r="AG21" i="84"/>
  <c r="AF21" i="84"/>
  <c r="X21" i="84"/>
  <c r="AI20" i="84"/>
  <c r="AH20" i="84"/>
  <c r="AG20" i="84"/>
  <c r="AF20" i="84"/>
  <c r="X20" i="84"/>
  <c r="AI19" i="84"/>
  <c r="AH19" i="84"/>
  <c r="AG19" i="84"/>
  <c r="AF19" i="84"/>
  <c r="X19" i="84"/>
  <c r="AI18" i="84"/>
  <c r="AH18" i="84"/>
  <c r="AG18" i="84"/>
  <c r="AF18" i="84"/>
  <c r="X18" i="84"/>
  <c r="AI17" i="84"/>
  <c r="AH17" i="84"/>
  <c r="AG17" i="84"/>
  <c r="AF17" i="84"/>
  <c r="X17" i="84"/>
  <c r="AI16" i="84"/>
  <c r="AH16" i="84"/>
  <c r="AG16" i="84"/>
  <c r="AF16" i="84"/>
  <c r="X16" i="84"/>
  <c r="AI15" i="84"/>
  <c r="AH15" i="84"/>
  <c r="AG15" i="84"/>
  <c r="AF15" i="84"/>
  <c r="X15" i="84"/>
  <c r="AI14" i="84"/>
  <c r="AH14" i="84"/>
  <c r="AG14" i="84"/>
  <c r="AF14" i="84"/>
  <c r="X14" i="84"/>
  <c r="AI13" i="84"/>
  <c r="AH13" i="84"/>
  <c r="AG13" i="84"/>
  <c r="AF13" i="84"/>
  <c r="X13" i="84"/>
  <c r="AI12" i="84"/>
  <c r="AH12" i="84"/>
  <c r="AG12" i="84"/>
  <c r="AF12" i="84"/>
  <c r="X12" i="84"/>
  <c r="AI11" i="84"/>
  <c r="AH11" i="84"/>
  <c r="AG11" i="84"/>
  <c r="AF11" i="84"/>
  <c r="X11" i="84"/>
  <c r="AI10" i="84"/>
  <c r="AH10" i="84"/>
  <c r="AG10" i="84"/>
  <c r="AF10" i="84"/>
  <c r="X10" i="84"/>
  <c r="AI9" i="84"/>
  <c r="AH9" i="84"/>
  <c r="AG9" i="84"/>
  <c r="AF9" i="84"/>
  <c r="X9" i="84"/>
  <c r="AI8" i="84"/>
  <c r="AH8" i="84"/>
  <c r="AG8" i="84"/>
  <c r="AG5" i="84" s="1"/>
  <c r="AF8" i="84"/>
  <c r="X8" i="84"/>
  <c r="AI7" i="84"/>
  <c r="AH7" i="84"/>
  <c r="AG7" i="84"/>
  <c r="AF7" i="84"/>
  <c r="X7" i="84"/>
  <c r="AI6" i="84"/>
  <c r="AI5" i="84" s="1"/>
  <c r="AH6" i="84"/>
  <c r="AH5" i="84" s="1"/>
  <c r="AG6" i="84"/>
  <c r="AF6" i="84"/>
  <c r="X6" i="84"/>
  <c r="AF5" i="84"/>
  <c r="X5" i="84"/>
  <c r="BF5" i="115"/>
  <c r="BE5" i="115"/>
  <c r="BD5" i="115"/>
  <c r="BC5" i="115"/>
  <c r="BB5" i="115"/>
  <c r="BA5" i="115"/>
  <c r="AZ5" i="115"/>
  <c r="AY5" i="115"/>
  <c r="AX5" i="115"/>
  <c r="AW5" i="115"/>
  <c r="AV5" i="115"/>
  <c r="AE62" i="105" l="1"/>
  <c r="AE53" i="105"/>
  <c r="AE49" i="105"/>
  <c r="AE48" i="105"/>
  <c r="AE46" i="105"/>
  <c r="AE45" i="105"/>
  <c r="AE40" i="105"/>
  <c r="AE37" i="105"/>
  <c r="AE36" i="105"/>
  <c r="AE35" i="105"/>
  <c r="AE34" i="105"/>
  <c r="AE33" i="105"/>
  <c r="AE31" i="105"/>
  <c r="AE30" i="105"/>
  <c r="AE29" i="105"/>
  <c r="AE28" i="105"/>
  <c r="AE27" i="105"/>
  <c r="AE25" i="105"/>
  <c r="AE24" i="105"/>
  <c r="AE23" i="105"/>
  <c r="AE22" i="105"/>
  <c r="AE21" i="105"/>
  <c r="AE19" i="105"/>
  <c r="AE18" i="105"/>
  <c r="AE17" i="105"/>
  <c r="AE15" i="105"/>
  <c r="AE14" i="105"/>
  <c r="AE13" i="105"/>
  <c r="AE12" i="105"/>
  <c r="AE11" i="105"/>
  <c r="AE10" i="105"/>
  <c r="AE9" i="105"/>
  <c r="AE8" i="105"/>
  <c r="AE7" i="105"/>
  <c r="AE6" i="105"/>
  <c r="AE5" i="105"/>
  <c r="V17" i="105"/>
  <c r="V18" i="105"/>
  <c r="V19" i="105"/>
  <c r="V21" i="105"/>
  <c r="V22" i="105"/>
  <c r="V23" i="105"/>
  <c r="V24" i="105"/>
  <c r="V25" i="105"/>
  <c r="V27" i="105"/>
  <c r="V28" i="105"/>
  <c r="V29" i="105"/>
  <c r="V30" i="105"/>
  <c r="V31" i="105"/>
  <c r="V33" i="105"/>
  <c r="V34" i="105"/>
  <c r="V35" i="105"/>
  <c r="V36" i="105"/>
  <c r="V37" i="105"/>
  <c r="V40" i="105"/>
  <c r="V45" i="105"/>
  <c r="V46" i="105"/>
  <c r="V48" i="105"/>
  <c r="V49" i="105"/>
  <c r="V53" i="105"/>
  <c r="V62" i="105"/>
  <c r="V6" i="105"/>
  <c r="V7" i="105"/>
  <c r="V8" i="105"/>
  <c r="V9" i="105"/>
  <c r="V10" i="105"/>
  <c r="V11" i="105"/>
  <c r="V12" i="105"/>
  <c r="V13" i="105"/>
  <c r="V14" i="105"/>
  <c r="V15" i="105"/>
  <c r="V5" i="105"/>
  <c r="H6" i="103" l="1"/>
  <c r="H7" i="103"/>
  <c r="H5" i="103"/>
  <c r="E51" i="60" l="1"/>
  <c r="H20" i="98" l="1"/>
  <c r="I20" i="98"/>
  <c r="H21" i="98"/>
  <c r="I21" i="98"/>
  <c r="H22" i="98"/>
  <c r="I22" i="98"/>
  <c r="H23" i="98"/>
  <c r="I23" i="98"/>
  <c r="H24" i="98"/>
  <c r="I24" i="98"/>
  <c r="H25" i="98"/>
  <c r="I25" i="98"/>
  <c r="H26" i="98"/>
  <c r="I26" i="98"/>
  <c r="H27" i="98"/>
  <c r="I27" i="98"/>
  <c r="H28" i="98"/>
  <c r="I28" i="98"/>
  <c r="H29" i="98"/>
  <c r="I29" i="98"/>
  <c r="H30" i="98"/>
  <c r="I30" i="98"/>
  <c r="G30" i="98"/>
  <c r="G29" i="98"/>
  <c r="G28" i="98"/>
  <c r="G27" i="98"/>
  <c r="G26" i="98"/>
  <c r="G25" i="98"/>
  <c r="G24" i="98"/>
  <c r="G23" i="98"/>
  <c r="G22" i="98"/>
  <c r="G21" i="98"/>
  <c r="G20" i="98"/>
  <c r="AE168" i="114"/>
  <c r="AF168" i="114"/>
  <c r="AG168" i="114"/>
  <c r="AE169" i="114"/>
  <c r="AF169" i="114"/>
  <c r="AG169" i="114"/>
  <c r="AE170" i="114"/>
  <c r="AF170" i="114"/>
  <c r="AG170" i="114"/>
  <c r="AE171" i="114"/>
  <c r="AF171" i="114"/>
  <c r="AG171" i="114"/>
  <c r="AE172" i="114"/>
  <c r="AF172" i="114"/>
  <c r="AG172" i="114"/>
  <c r="AE173" i="114"/>
  <c r="AF173" i="114"/>
  <c r="AG173" i="114"/>
  <c r="AE174" i="114"/>
  <c r="AF174" i="114"/>
  <c r="AG174" i="114"/>
  <c r="AE175" i="114"/>
  <c r="AF175" i="114"/>
  <c r="AG175" i="114"/>
  <c r="AE176" i="114"/>
  <c r="AF176" i="114"/>
  <c r="AG176" i="114"/>
  <c r="AE177" i="114"/>
  <c r="AF177" i="114"/>
  <c r="AG177" i="114"/>
  <c r="AE178" i="114"/>
  <c r="AF178" i="114"/>
  <c r="AG178" i="114"/>
  <c r="AE179" i="114"/>
  <c r="AF179" i="114"/>
  <c r="AG179" i="114"/>
  <c r="AE180" i="114"/>
  <c r="AF180" i="114"/>
  <c r="AG180" i="114"/>
  <c r="AE181" i="114"/>
  <c r="AF181" i="114"/>
  <c r="AG181" i="114"/>
  <c r="AE182" i="114"/>
  <c r="AF182" i="114"/>
  <c r="AG182" i="114"/>
  <c r="AE183" i="114"/>
  <c r="AF183" i="114"/>
  <c r="AG183" i="114"/>
  <c r="AE184" i="114"/>
  <c r="AF184" i="114"/>
  <c r="AG184" i="114"/>
  <c r="AE185" i="114"/>
  <c r="AF185" i="114"/>
  <c r="AG185" i="114"/>
  <c r="AE186" i="114"/>
  <c r="AF186" i="114"/>
  <c r="AG186" i="114"/>
  <c r="AE187" i="114"/>
  <c r="AF187" i="114"/>
  <c r="AG187" i="114"/>
  <c r="AE188" i="114"/>
  <c r="AF188" i="114"/>
  <c r="AG188" i="114"/>
  <c r="AE189" i="114"/>
  <c r="AF189" i="114"/>
  <c r="AG189" i="114"/>
  <c r="AE190" i="114"/>
  <c r="AF190" i="114"/>
  <c r="AG190" i="114"/>
  <c r="AE191" i="114"/>
  <c r="AF191" i="114"/>
  <c r="AG191" i="114"/>
  <c r="AE192" i="114"/>
  <c r="AF192" i="114"/>
  <c r="AG192" i="114"/>
  <c r="AE193" i="114"/>
  <c r="AF193" i="114"/>
  <c r="AG193" i="114"/>
  <c r="AE194" i="114"/>
  <c r="AF194" i="114"/>
  <c r="AG194" i="114"/>
  <c r="AE195" i="114"/>
  <c r="AF195" i="114"/>
  <c r="AG195" i="114"/>
  <c r="AE196" i="114"/>
  <c r="AF196" i="114"/>
  <c r="AG196" i="114"/>
  <c r="AE197" i="114"/>
  <c r="AF197" i="114"/>
  <c r="AG197" i="114"/>
  <c r="AE198" i="114"/>
  <c r="AF198" i="114"/>
  <c r="AG198" i="114"/>
  <c r="AE199" i="114"/>
  <c r="AF199" i="114"/>
  <c r="AG199" i="114"/>
  <c r="AG167" i="114"/>
  <c r="AF167" i="114"/>
  <c r="AE167" i="114"/>
  <c r="AB168" i="114"/>
  <c r="AC168" i="114"/>
  <c r="AD168" i="114"/>
  <c r="AB169" i="114"/>
  <c r="AC169" i="114"/>
  <c r="AD169" i="114"/>
  <c r="AB170" i="114"/>
  <c r="AC170" i="114"/>
  <c r="AD170" i="114"/>
  <c r="AB171" i="114"/>
  <c r="AC171" i="114"/>
  <c r="AD171" i="114"/>
  <c r="AB172" i="114"/>
  <c r="AC172" i="114"/>
  <c r="AD172" i="114"/>
  <c r="AB173" i="114"/>
  <c r="AC173" i="114"/>
  <c r="AD173" i="114"/>
  <c r="AB174" i="114"/>
  <c r="AC174" i="114"/>
  <c r="AD174" i="114"/>
  <c r="AB175" i="114"/>
  <c r="AC175" i="114"/>
  <c r="AD175" i="114"/>
  <c r="AB176" i="114"/>
  <c r="AC176" i="114"/>
  <c r="AD176" i="114"/>
  <c r="AB177" i="114"/>
  <c r="AC177" i="114"/>
  <c r="AD177" i="114"/>
  <c r="AB178" i="114"/>
  <c r="AC178" i="114"/>
  <c r="AD178" i="114"/>
  <c r="AB179" i="114"/>
  <c r="AC179" i="114"/>
  <c r="AD179" i="114"/>
  <c r="AB180" i="114"/>
  <c r="AC180" i="114"/>
  <c r="AD180" i="114"/>
  <c r="AB181" i="114"/>
  <c r="AC181" i="114"/>
  <c r="AD181" i="114"/>
  <c r="AB182" i="114"/>
  <c r="AC182" i="114"/>
  <c r="AD182" i="114"/>
  <c r="AB183" i="114"/>
  <c r="AC183" i="114"/>
  <c r="AD183" i="114"/>
  <c r="AB184" i="114"/>
  <c r="AC184" i="114"/>
  <c r="AD184" i="114"/>
  <c r="AB185" i="114"/>
  <c r="AC185" i="114"/>
  <c r="AD185" i="114"/>
  <c r="AB186" i="114"/>
  <c r="AC186" i="114"/>
  <c r="AD186" i="114"/>
  <c r="AB187" i="114"/>
  <c r="AC187" i="114"/>
  <c r="AD187" i="114"/>
  <c r="AB188" i="114"/>
  <c r="AC188" i="114"/>
  <c r="AD188" i="114"/>
  <c r="AB189" i="114"/>
  <c r="AC189" i="114"/>
  <c r="AD189" i="114"/>
  <c r="AB190" i="114"/>
  <c r="AC190" i="114"/>
  <c r="AD190" i="114"/>
  <c r="AB191" i="114"/>
  <c r="AC191" i="114"/>
  <c r="AD191" i="114"/>
  <c r="AB192" i="114"/>
  <c r="AC192" i="114"/>
  <c r="AD192" i="114"/>
  <c r="AB193" i="114"/>
  <c r="AC193" i="114"/>
  <c r="AD193" i="114"/>
  <c r="AB194" i="114"/>
  <c r="AC194" i="114"/>
  <c r="AD194" i="114"/>
  <c r="AB195" i="114"/>
  <c r="AC195" i="114"/>
  <c r="AD195" i="114"/>
  <c r="AB196" i="114"/>
  <c r="AC196" i="114"/>
  <c r="AD196" i="114"/>
  <c r="AB197" i="114"/>
  <c r="AC197" i="114"/>
  <c r="AD197" i="114"/>
  <c r="AB198" i="114"/>
  <c r="AC198" i="114"/>
  <c r="AD198" i="114"/>
  <c r="AB199" i="114"/>
  <c r="AC199" i="114"/>
  <c r="AD199" i="114"/>
  <c r="AD167" i="114"/>
  <c r="AC167" i="114"/>
  <c r="AB167" i="114"/>
  <c r="AA199" i="114" l="1"/>
  <c r="Z199" i="114"/>
  <c r="Y199" i="114"/>
  <c r="X199" i="114"/>
  <c r="W199" i="114"/>
  <c r="V199" i="114"/>
  <c r="U199" i="114"/>
  <c r="T199" i="114"/>
  <c r="S199" i="114"/>
  <c r="R199" i="114"/>
  <c r="Q199" i="114"/>
  <c r="P199" i="114"/>
  <c r="O199" i="114"/>
  <c r="N199" i="114"/>
  <c r="M199" i="114"/>
  <c r="L199" i="114"/>
  <c r="K199" i="114"/>
  <c r="J199" i="114"/>
  <c r="I199" i="114"/>
  <c r="H199" i="114"/>
  <c r="G199" i="114"/>
  <c r="F199" i="114"/>
  <c r="AA198" i="114"/>
  <c r="Z198" i="114"/>
  <c r="Y198" i="114"/>
  <c r="X198" i="114"/>
  <c r="W198" i="114"/>
  <c r="V198" i="114"/>
  <c r="U198" i="114"/>
  <c r="T198" i="114"/>
  <c r="S198" i="114"/>
  <c r="R198" i="114"/>
  <c r="Q198" i="114"/>
  <c r="P198" i="114"/>
  <c r="O198" i="114"/>
  <c r="N198" i="114"/>
  <c r="M198" i="114"/>
  <c r="L198" i="114"/>
  <c r="K198" i="114"/>
  <c r="J198" i="114"/>
  <c r="I198" i="114"/>
  <c r="H198" i="114"/>
  <c r="G198" i="114"/>
  <c r="F198" i="114"/>
  <c r="AH198" i="114" s="1"/>
  <c r="AA197" i="114"/>
  <c r="Z197" i="114"/>
  <c r="Y197" i="114"/>
  <c r="X197" i="114"/>
  <c r="W197" i="114"/>
  <c r="V197" i="114"/>
  <c r="U197" i="114"/>
  <c r="T197" i="114"/>
  <c r="S197" i="114"/>
  <c r="R197" i="114"/>
  <c r="Q197" i="114"/>
  <c r="P197" i="114"/>
  <c r="O197" i="114"/>
  <c r="N197" i="114"/>
  <c r="M197" i="114"/>
  <c r="L197" i="114"/>
  <c r="K197" i="114"/>
  <c r="J197" i="114"/>
  <c r="I197" i="114"/>
  <c r="H197" i="114"/>
  <c r="G197" i="114"/>
  <c r="F197" i="114"/>
  <c r="AA196" i="114"/>
  <c r="Z196" i="114"/>
  <c r="Y196" i="114"/>
  <c r="X196" i="114"/>
  <c r="W196" i="114"/>
  <c r="V196" i="114"/>
  <c r="U196" i="114"/>
  <c r="T196" i="114"/>
  <c r="S196" i="114"/>
  <c r="R196" i="114"/>
  <c r="Q196" i="114"/>
  <c r="P196" i="114"/>
  <c r="O196" i="114"/>
  <c r="N196" i="114"/>
  <c r="M196" i="114"/>
  <c r="L196" i="114"/>
  <c r="K196" i="114"/>
  <c r="J196" i="114"/>
  <c r="I196" i="114"/>
  <c r="H196" i="114"/>
  <c r="G196" i="114"/>
  <c r="F196" i="114"/>
  <c r="AA195" i="114"/>
  <c r="Z195" i="114"/>
  <c r="Y195" i="114"/>
  <c r="X195" i="114"/>
  <c r="W195" i="114"/>
  <c r="V195" i="114"/>
  <c r="U195" i="114"/>
  <c r="T195" i="114"/>
  <c r="S195" i="114"/>
  <c r="R195" i="114"/>
  <c r="Q195" i="114"/>
  <c r="P195" i="114"/>
  <c r="O195" i="114"/>
  <c r="N195" i="114"/>
  <c r="M195" i="114"/>
  <c r="L195" i="114"/>
  <c r="K195" i="114"/>
  <c r="J195" i="114"/>
  <c r="I195" i="114"/>
  <c r="H195" i="114"/>
  <c r="G195" i="114"/>
  <c r="F195" i="114"/>
  <c r="AA194" i="114"/>
  <c r="Z194" i="114"/>
  <c r="Y194" i="114"/>
  <c r="X194" i="114"/>
  <c r="W194" i="114"/>
  <c r="V194" i="114"/>
  <c r="U194" i="114"/>
  <c r="T194" i="114"/>
  <c r="S194" i="114"/>
  <c r="R194" i="114"/>
  <c r="Q194" i="114"/>
  <c r="P194" i="114"/>
  <c r="O194" i="114"/>
  <c r="N194" i="114"/>
  <c r="M194" i="114"/>
  <c r="L194" i="114"/>
  <c r="K194" i="114"/>
  <c r="J194" i="114"/>
  <c r="I194" i="114"/>
  <c r="H194" i="114"/>
  <c r="G194" i="114"/>
  <c r="F194" i="114"/>
  <c r="AH194" i="114" s="1"/>
  <c r="AA193" i="114"/>
  <c r="Z193" i="114"/>
  <c r="Y193" i="114"/>
  <c r="X193" i="114"/>
  <c r="W193" i="114"/>
  <c r="V193" i="114"/>
  <c r="U193" i="114"/>
  <c r="T193" i="114"/>
  <c r="S193" i="114"/>
  <c r="R193" i="114"/>
  <c r="Q193" i="114"/>
  <c r="P193" i="114"/>
  <c r="O193" i="114"/>
  <c r="N193" i="114"/>
  <c r="M193" i="114"/>
  <c r="L193" i="114"/>
  <c r="K193" i="114"/>
  <c r="J193" i="114"/>
  <c r="I193" i="114"/>
  <c r="H193" i="114"/>
  <c r="G193" i="114"/>
  <c r="F193" i="114"/>
  <c r="AA192" i="114"/>
  <c r="Z192" i="114"/>
  <c r="Y192" i="114"/>
  <c r="X192" i="114"/>
  <c r="W192" i="114"/>
  <c r="V192" i="114"/>
  <c r="U192" i="114"/>
  <c r="T192" i="114"/>
  <c r="S192" i="114"/>
  <c r="R192" i="114"/>
  <c r="Q192" i="114"/>
  <c r="P192" i="114"/>
  <c r="O192" i="114"/>
  <c r="N192" i="114"/>
  <c r="M192" i="114"/>
  <c r="L192" i="114"/>
  <c r="K192" i="114"/>
  <c r="J192" i="114"/>
  <c r="I192" i="114"/>
  <c r="H192" i="114"/>
  <c r="G192" i="114"/>
  <c r="F192" i="114"/>
  <c r="AA191" i="114"/>
  <c r="Z191" i="114"/>
  <c r="Y191" i="114"/>
  <c r="X191" i="114"/>
  <c r="W191" i="114"/>
  <c r="V191" i="114"/>
  <c r="U191" i="114"/>
  <c r="T191" i="114"/>
  <c r="S191" i="114"/>
  <c r="R191" i="114"/>
  <c r="Q191" i="114"/>
  <c r="P191" i="114"/>
  <c r="O191" i="114"/>
  <c r="N191" i="114"/>
  <c r="M191" i="114"/>
  <c r="L191" i="114"/>
  <c r="K191" i="114"/>
  <c r="J191" i="114"/>
  <c r="I191" i="114"/>
  <c r="H191" i="114"/>
  <c r="G191" i="114"/>
  <c r="F191" i="114"/>
  <c r="AA190" i="114"/>
  <c r="Z190" i="114"/>
  <c r="Y190" i="114"/>
  <c r="X190" i="114"/>
  <c r="W190" i="114"/>
  <c r="V190" i="114"/>
  <c r="U190" i="114"/>
  <c r="T190" i="114"/>
  <c r="S190" i="114"/>
  <c r="R190" i="114"/>
  <c r="Q190" i="114"/>
  <c r="P190" i="114"/>
  <c r="O190" i="114"/>
  <c r="N190" i="114"/>
  <c r="M190" i="114"/>
  <c r="L190" i="114"/>
  <c r="K190" i="114"/>
  <c r="J190" i="114"/>
  <c r="I190" i="114"/>
  <c r="H190" i="114"/>
  <c r="G190" i="114"/>
  <c r="F190" i="114"/>
  <c r="AH190" i="114" s="1"/>
  <c r="AA189" i="114"/>
  <c r="Z189" i="114"/>
  <c r="Y189" i="114"/>
  <c r="X189" i="114"/>
  <c r="W189" i="114"/>
  <c r="V189" i="114"/>
  <c r="U189" i="114"/>
  <c r="T189" i="114"/>
  <c r="S189" i="114"/>
  <c r="R189" i="114"/>
  <c r="Q189" i="114"/>
  <c r="P189" i="114"/>
  <c r="O189" i="114"/>
  <c r="N189" i="114"/>
  <c r="M189" i="114"/>
  <c r="L189" i="114"/>
  <c r="K189" i="114"/>
  <c r="J189" i="114"/>
  <c r="I189" i="114"/>
  <c r="H189" i="114"/>
  <c r="G189" i="114"/>
  <c r="F189" i="114"/>
  <c r="AA188" i="114"/>
  <c r="Z188" i="114"/>
  <c r="Y188" i="114"/>
  <c r="X188" i="114"/>
  <c r="W188" i="114"/>
  <c r="V188" i="114"/>
  <c r="U188" i="114"/>
  <c r="T188" i="114"/>
  <c r="S188" i="114"/>
  <c r="R188" i="114"/>
  <c r="Q188" i="114"/>
  <c r="P188" i="114"/>
  <c r="O188" i="114"/>
  <c r="N188" i="114"/>
  <c r="M188" i="114"/>
  <c r="L188" i="114"/>
  <c r="K188" i="114"/>
  <c r="J188" i="114"/>
  <c r="I188" i="114"/>
  <c r="H188" i="114"/>
  <c r="G188" i="114"/>
  <c r="F188" i="114"/>
  <c r="AA187" i="114"/>
  <c r="Z187" i="114"/>
  <c r="Y187" i="114"/>
  <c r="X187" i="114"/>
  <c r="W187" i="114"/>
  <c r="V187" i="114"/>
  <c r="U187" i="114"/>
  <c r="T187" i="114"/>
  <c r="S187" i="114"/>
  <c r="R187" i="114"/>
  <c r="Q187" i="114"/>
  <c r="P187" i="114"/>
  <c r="O187" i="114"/>
  <c r="N187" i="114"/>
  <c r="M187" i="114"/>
  <c r="L187" i="114"/>
  <c r="K187" i="114"/>
  <c r="J187" i="114"/>
  <c r="I187" i="114"/>
  <c r="H187" i="114"/>
  <c r="G187" i="114"/>
  <c r="F187" i="114"/>
  <c r="AA186" i="114"/>
  <c r="Z186" i="114"/>
  <c r="Y186" i="114"/>
  <c r="X186" i="114"/>
  <c r="W186" i="114"/>
  <c r="V186" i="114"/>
  <c r="U186" i="114"/>
  <c r="T186" i="114"/>
  <c r="S186" i="114"/>
  <c r="R186" i="114"/>
  <c r="Q186" i="114"/>
  <c r="P186" i="114"/>
  <c r="O186" i="114"/>
  <c r="N186" i="114"/>
  <c r="M186" i="114"/>
  <c r="L186" i="114"/>
  <c r="K186" i="114"/>
  <c r="J186" i="114"/>
  <c r="I186" i="114"/>
  <c r="H186" i="114"/>
  <c r="G186" i="114"/>
  <c r="F186" i="114"/>
  <c r="AH186" i="114" s="1"/>
  <c r="AA185" i="114"/>
  <c r="Z185" i="114"/>
  <c r="Y185" i="114"/>
  <c r="X185" i="114"/>
  <c r="W185" i="114"/>
  <c r="V185" i="114"/>
  <c r="U185" i="114"/>
  <c r="T185" i="114"/>
  <c r="S185" i="114"/>
  <c r="R185" i="114"/>
  <c r="Q185" i="114"/>
  <c r="P185" i="114"/>
  <c r="O185" i="114"/>
  <c r="N185" i="114"/>
  <c r="M185" i="114"/>
  <c r="L185" i="114"/>
  <c r="K185" i="114"/>
  <c r="J185" i="114"/>
  <c r="I185" i="114"/>
  <c r="H185" i="114"/>
  <c r="G185" i="114"/>
  <c r="F185" i="114"/>
  <c r="AA184" i="114"/>
  <c r="Z184" i="114"/>
  <c r="Y184" i="114"/>
  <c r="X184" i="114"/>
  <c r="W184" i="114"/>
  <c r="V184" i="114"/>
  <c r="U184" i="114"/>
  <c r="T184" i="114"/>
  <c r="S184" i="114"/>
  <c r="R184" i="114"/>
  <c r="Q184" i="114"/>
  <c r="P184" i="114"/>
  <c r="O184" i="114"/>
  <c r="N184" i="114"/>
  <c r="M184" i="114"/>
  <c r="L184" i="114"/>
  <c r="K184" i="114"/>
  <c r="J184" i="114"/>
  <c r="I184" i="114"/>
  <c r="H184" i="114"/>
  <c r="G184" i="114"/>
  <c r="F184" i="114"/>
  <c r="AA183" i="114"/>
  <c r="Z183" i="114"/>
  <c r="Y183" i="114"/>
  <c r="X183" i="114"/>
  <c r="W183" i="114"/>
  <c r="V183" i="114"/>
  <c r="U183" i="114"/>
  <c r="T183" i="114"/>
  <c r="S183" i="114"/>
  <c r="R183" i="114"/>
  <c r="Q183" i="114"/>
  <c r="P183" i="114"/>
  <c r="O183" i="114"/>
  <c r="N183" i="114"/>
  <c r="M183" i="114"/>
  <c r="L183" i="114"/>
  <c r="K183" i="114"/>
  <c r="J183" i="114"/>
  <c r="I183" i="114"/>
  <c r="H183" i="114"/>
  <c r="G183" i="114"/>
  <c r="F183" i="114"/>
  <c r="AA182" i="114"/>
  <c r="Z182" i="114"/>
  <c r="Y182" i="114"/>
  <c r="X182" i="114"/>
  <c r="W182" i="114"/>
  <c r="V182" i="114"/>
  <c r="U182" i="114"/>
  <c r="T182" i="114"/>
  <c r="S182" i="114"/>
  <c r="R182" i="114"/>
  <c r="Q182" i="114"/>
  <c r="P182" i="114"/>
  <c r="O182" i="114"/>
  <c r="N182" i="114"/>
  <c r="M182" i="114"/>
  <c r="L182" i="114"/>
  <c r="K182" i="114"/>
  <c r="J182" i="114"/>
  <c r="I182" i="114"/>
  <c r="H182" i="114"/>
  <c r="G182" i="114"/>
  <c r="F182" i="114"/>
  <c r="AH182" i="114" s="1"/>
  <c r="AA181" i="114"/>
  <c r="Z181" i="114"/>
  <c r="Y181" i="114"/>
  <c r="X181" i="114"/>
  <c r="W181" i="114"/>
  <c r="V181" i="114"/>
  <c r="U181" i="114"/>
  <c r="T181" i="114"/>
  <c r="S181" i="114"/>
  <c r="R181" i="114"/>
  <c r="Q181" i="114"/>
  <c r="P181" i="114"/>
  <c r="O181" i="114"/>
  <c r="N181" i="114"/>
  <c r="M181" i="114"/>
  <c r="L181" i="114"/>
  <c r="K181" i="114"/>
  <c r="J181" i="114"/>
  <c r="I181" i="114"/>
  <c r="H181" i="114"/>
  <c r="G181" i="114"/>
  <c r="F181" i="114"/>
  <c r="AA180" i="114"/>
  <c r="Z180" i="114"/>
  <c r="Y180" i="114"/>
  <c r="X180" i="114"/>
  <c r="W180" i="114"/>
  <c r="V180" i="114"/>
  <c r="U180" i="114"/>
  <c r="T180" i="114"/>
  <c r="S180" i="114"/>
  <c r="R180" i="114"/>
  <c r="Q180" i="114"/>
  <c r="P180" i="114"/>
  <c r="O180" i="114"/>
  <c r="N180" i="114"/>
  <c r="M180" i="114"/>
  <c r="L180" i="114"/>
  <c r="K180" i="114"/>
  <c r="J180" i="114"/>
  <c r="I180" i="114"/>
  <c r="H180" i="114"/>
  <c r="G180" i="114"/>
  <c r="F180" i="114"/>
  <c r="AA179" i="114"/>
  <c r="Z179" i="114"/>
  <c r="Y179" i="114"/>
  <c r="X179" i="114"/>
  <c r="W179" i="114"/>
  <c r="V179" i="114"/>
  <c r="U179" i="114"/>
  <c r="T179" i="114"/>
  <c r="S179" i="114"/>
  <c r="R179" i="114"/>
  <c r="Q179" i="114"/>
  <c r="P179" i="114"/>
  <c r="O179" i="114"/>
  <c r="N179" i="114"/>
  <c r="M179" i="114"/>
  <c r="L179" i="114"/>
  <c r="K179" i="114"/>
  <c r="J179" i="114"/>
  <c r="I179" i="114"/>
  <c r="H179" i="114"/>
  <c r="G179" i="114"/>
  <c r="F179" i="114"/>
  <c r="AA178" i="114"/>
  <c r="Z178" i="114"/>
  <c r="Y178" i="114"/>
  <c r="X178" i="114"/>
  <c r="W178" i="114"/>
  <c r="V178" i="114"/>
  <c r="U178" i="114"/>
  <c r="T178" i="114"/>
  <c r="S178" i="114"/>
  <c r="R178" i="114"/>
  <c r="Q178" i="114"/>
  <c r="P178" i="114"/>
  <c r="O178" i="114"/>
  <c r="N178" i="114"/>
  <c r="M178" i="114"/>
  <c r="L178" i="114"/>
  <c r="K178" i="114"/>
  <c r="J178" i="114"/>
  <c r="I178" i="114"/>
  <c r="H178" i="114"/>
  <c r="G178" i="114"/>
  <c r="F178" i="114"/>
  <c r="AA177" i="114"/>
  <c r="Z177" i="114"/>
  <c r="Y177" i="114"/>
  <c r="X177" i="114"/>
  <c r="W177" i="114"/>
  <c r="V177" i="114"/>
  <c r="U177" i="114"/>
  <c r="T177" i="114"/>
  <c r="S177" i="114"/>
  <c r="R177" i="114"/>
  <c r="Q177" i="114"/>
  <c r="P177" i="114"/>
  <c r="O177" i="114"/>
  <c r="N177" i="114"/>
  <c r="M177" i="114"/>
  <c r="L177" i="114"/>
  <c r="K177" i="114"/>
  <c r="J177" i="114"/>
  <c r="I177" i="114"/>
  <c r="H177" i="114"/>
  <c r="G177" i="114"/>
  <c r="F177" i="114"/>
  <c r="AA176" i="114"/>
  <c r="Z176" i="114"/>
  <c r="Y176" i="114"/>
  <c r="X176" i="114"/>
  <c r="W176" i="114"/>
  <c r="V176" i="114"/>
  <c r="U176" i="114"/>
  <c r="T176" i="114"/>
  <c r="S176" i="114"/>
  <c r="R176" i="114"/>
  <c r="Q176" i="114"/>
  <c r="P176" i="114"/>
  <c r="O176" i="114"/>
  <c r="N176" i="114"/>
  <c r="M176" i="114"/>
  <c r="L176" i="114"/>
  <c r="K176" i="114"/>
  <c r="J176" i="114"/>
  <c r="I176" i="114"/>
  <c r="H176" i="114"/>
  <c r="G176" i="114"/>
  <c r="F176" i="114"/>
  <c r="AA175" i="114"/>
  <c r="Z175" i="114"/>
  <c r="Y175" i="114"/>
  <c r="X175" i="114"/>
  <c r="W175" i="114"/>
  <c r="V175" i="114"/>
  <c r="U175" i="114"/>
  <c r="T175" i="114"/>
  <c r="S175" i="114"/>
  <c r="R175" i="114"/>
  <c r="Q175" i="114"/>
  <c r="P175" i="114"/>
  <c r="O175" i="114"/>
  <c r="N175" i="114"/>
  <c r="M175" i="114"/>
  <c r="L175" i="114"/>
  <c r="K175" i="114"/>
  <c r="J175" i="114"/>
  <c r="I175" i="114"/>
  <c r="H175" i="114"/>
  <c r="G175" i="114"/>
  <c r="F175" i="114"/>
  <c r="AI175" i="114" s="1"/>
  <c r="AA174" i="114"/>
  <c r="Z174" i="114"/>
  <c r="Y174" i="114"/>
  <c r="X174" i="114"/>
  <c r="W174" i="114"/>
  <c r="V174" i="114"/>
  <c r="U174" i="114"/>
  <c r="T174" i="114"/>
  <c r="S174" i="114"/>
  <c r="R174" i="114"/>
  <c r="Q174" i="114"/>
  <c r="P174" i="114"/>
  <c r="O174" i="114"/>
  <c r="N174" i="114"/>
  <c r="M174" i="114"/>
  <c r="L174" i="114"/>
  <c r="K174" i="114"/>
  <c r="J174" i="114"/>
  <c r="I174" i="114"/>
  <c r="H174" i="114"/>
  <c r="G174" i="114"/>
  <c r="F174" i="114"/>
  <c r="AH174" i="114" s="1"/>
  <c r="AA173" i="114"/>
  <c r="Z173" i="114"/>
  <c r="Y173" i="114"/>
  <c r="X173" i="114"/>
  <c r="W173" i="114"/>
  <c r="V173" i="114"/>
  <c r="U173" i="114"/>
  <c r="T173" i="114"/>
  <c r="S173" i="114"/>
  <c r="R173" i="114"/>
  <c r="Q173" i="114"/>
  <c r="P173" i="114"/>
  <c r="O173" i="114"/>
  <c r="N173" i="114"/>
  <c r="M173" i="114"/>
  <c r="L173" i="114"/>
  <c r="K173" i="114"/>
  <c r="J173" i="114"/>
  <c r="I173" i="114"/>
  <c r="H173" i="114"/>
  <c r="G173" i="114"/>
  <c r="F173" i="114"/>
  <c r="AA172" i="114"/>
  <c r="Z172" i="114"/>
  <c r="Y172" i="114"/>
  <c r="X172" i="114"/>
  <c r="W172" i="114"/>
  <c r="V172" i="114"/>
  <c r="U172" i="114"/>
  <c r="T172" i="114"/>
  <c r="S172" i="114"/>
  <c r="R172" i="114"/>
  <c r="Q172" i="114"/>
  <c r="P172" i="114"/>
  <c r="O172" i="114"/>
  <c r="N172" i="114"/>
  <c r="M172" i="114"/>
  <c r="L172" i="114"/>
  <c r="K172" i="114"/>
  <c r="J172" i="114"/>
  <c r="I172" i="114"/>
  <c r="H172" i="114"/>
  <c r="G172" i="114"/>
  <c r="F172" i="114"/>
  <c r="AA171" i="114"/>
  <c r="Z171" i="114"/>
  <c r="Y171" i="114"/>
  <c r="X171" i="114"/>
  <c r="W171" i="114"/>
  <c r="V171" i="114"/>
  <c r="U171" i="114"/>
  <c r="T171" i="114"/>
  <c r="T168" i="114" s="1"/>
  <c r="S171" i="114"/>
  <c r="R171" i="114"/>
  <c r="Q171" i="114"/>
  <c r="P171" i="114"/>
  <c r="P168" i="114" s="1"/>
  <c r="O171" i="114"/>
  <c r="N171" i="114"/>
  <c r="M171" i="114"/>
  <c r="L171" i="114"/>
  <c r="L168" i="114" s="1"/>
  <c r="K171" i="114"/>
  <c r="J171" i="114"/>
  <c r="I171" i="114"/>
  <c r="H171" i="114"/>
  <c r="G171" i="114"/>
  <c r="F171" i="114"/>
  <c r="AA170" i="114"/>
  <c r="AA167" i="114" s="1"/>
  <c r="Z170" i="114"/>
  <c r="Y170" i="114"/>
  <c r="X170" i="114"/>
  <c r="W170" i="114"/>
  <c r="W167" i="114" s="1"/>
  <c r="V170" i="114"/>
  <c r="U170" i="114"/>
  <c r="T170" i="114"/>
  <c r="S170" i="114"/>
  <c r="S167" i="114" s="1"/>
  <c r="R170" i="114"/>
  <c r="Q170" i="114"/>
  <c r="P170" i="114"/>
  <c r="O170" i="114"/>
  <c r="N170" i="114"/>
  <c r="M170" i="114"/>
  <c r="L170" i="114"/>
  <c r="K170" i="114"/>
  <c r="K167" i="114" s="1"/>
  <c r="J170" i="114"/>
  <c r="I170" i="114"/>
  <c r="H170" i="114"/>
  <c r="G170" i="114"/>
  <c r="G167" i="114" s="1"/>
  <c r="F170" i="114"/>
  <c r="Y169" i="114"/>
  <c r="I169" i="114"/>
  <c r="X168" i="114"/>
  <c r="H168" i="114"/>
  <c r="F21" i="98" l="1"/>
  <c r="AJ196" i="114"/>
  <c r="AJ184" i="114"/>
  <c r="AH187" i="114"/>
  <c r="AJ172" i="114"/>
  <c r="M169" i="114"/>
  <c r="Q169" i="114"/>
  <c r="U169" i="114"/>
  <c r="AI178" i="114"/>
  <c r="AI181" i="114"/>
  <c r="AI184" i="114"/>
  <c r="AI187" i="114"/>
  <c r="R168" i="114"/>
  <c r="J168" i="114"/>
  <c r="V168" i="114"/>
  <c r="AJ180" i="114"/>
  <c r="AJ192" i="114"/>
  <c r="AH171" i="114"/>
  <c r="AH183" i="114"/>
  <c r="AH195" i="114"/>
  <c r="N168" i="114"/>
  <c r="Z168" i="114"/>
  <c r="AI171" i="114"/>
  <c r="I168" i="114"/>
  <c r="M168" i="114"/>
  <c r="Q168" i="114"/>
  <c r="U168" i="114"/>
  <c r="Y168" i="114"/>
  <c r="AI180" i="114"/>
  <c r="AI183" i="114"/>
  <c r="AI189" i="114"/>
  <c r="AI192" i="114"/>
  <c r="AI195" i="114"/>
  <c r="O167" i="114"/>
  <c r="AH188" i="114"/>
  <c r="AJ176" i="114"/>
  <c r="AJ188" i="114"/>
  <c r="AI170" i="114"/>
  <c r="AI173" i="114"/>
  <c r="AI179" i="114"/>
  <c r="AI185" i="114"/>
  <c r="AI191" i="114"/>
  <c r="AJ175" i="114"/>
  <c r="AJ199" i="114"/>
  <c r="H169" i="114"/>
  <c r="X169" i="114"/>
  <c r="G169" i="114"/>
  <c r="K169" i="114"/>
  <c r="O169" i="114"/>
  <c r="S169" i="114"/>
  <c r="W169" i="114"/>
  <c r="AA169" i="114"/>
  <c r="F169" i="114"/>
  <c r="J169" i="114"/>
  <c r="N169" i="114"/>
  <c r="R169" i="114"/>
  <c r="V169" i="114"/>
  <c r="Z169" i="114"/>
  <c r="AJ181" i="114"/>
  <c r="AH193" i="114"/>
  <c r="AH196" i="114"/>
  <c r="AI169" i="114"/>
  <c r="T169" i="114"/>
  <c r="AI172" i="114"/>
  <c r="AH175" i="114"/>
  <c r="AJ187" i="114"/>
  <c r="AI190" i="114"/>
  <c r="AI193" i="114"/>
  <c r="AI196" i="114"/>
  <c r="AH199" i="114"/>
  <c r="L169" i="114"/>
  <c r="P169" i="114"/>
  <c r="AH169" i="114"/>
  <c r="AH181" i="114"/>
  <c r="AH184" i="114"/>
  <c r="AJ190" i="114"/>
  <c r="AJ193" i="114"/>
  <c r="AI199" i="114"/>
  <c r="AJ189" i="114"/>
  <c r="AJ171" i="114"/>
  <c r="AJ183" i="114"/>
  <c r="AJ195" i="114"/>
  <c r="AJ174" i="114"/>
  <c r="AJ186" i="114"/>
  <c r="AJ198" i="114"/>
  <c r="AJ177" i="114"/>
  <c r="G168" i="114"/>
  <c r="K168" i="114"/>
  <c r="O168" i="114"/>
  <c r="S168" i="114"/>
  <c r="W168" i="114"/>
  <c r="AA168" i="114"/>
  <c r="AI174" i="114"/>
  <c r="AH177" i="114"/>
  <c r="AH180" i="114"/>
  <c r="AI186" i="114"/>
  <c r="AH189" i="114"/>
  <c r="AH192" i="114"/>
  <c r="AI198" i="114"/>
  <c r="M167" i="114"/>
  <c r="AJ173" i="114"/>
  <c r="AI176" i="114"/>
  <c r="AH179" i="114"/>
  <c r="AJ182" i="114"/>
  <c r="AH185" i="114"/>
  <c r="AJ191" i="114"/>
  <c r="AJ197" i="114"/>
  <c r="AI194" i="114"/>
  <c r="F167" i="114"/>
  <c r="J167" i="114"/>
  <c r="N167" i="114"/>
  <c r="R167" i="114"/>
  <c r="V167" i="114"/>
  <c r="Z167" i="114"/>
  <c r="AJ167" i="114"/>
  <c r="AH173" i="114"/>
  <c r="AJ179" i="114"/>
  <c r="AJ185" i="114"/>
  <c r="AI188" i="114"/>
  <c r="AH191" i="114"/>
  <c r="AJ194" i="114"/>
  <c r="AH197" i="114"/>
  <c r="I167" i="114"/>
  <c r="Q167" i="114"/>
  <c r="U167" i="114"/>
  <c r="Y167" i="114"/>
  <c r="H167" i="114"/>
  <c r="L167" i="114"/>
  <c r="P167" i="114"/>
  <c r="T167" i="114"/>
  <c r="X167" i="114"/>
  <c r="AH167" i="114"/>
  <c r="AI182" i="114"/>
  <c r="AI197" i="114"/>
  <c r="AJ169" i="114"/>
  <c r="AH178" i="114"/>
  <c r="AI167" i="114"/>
  <c r="F168" i="114"/>
  <c r="AI168" i="114" s="1"/>
  <c r="AJ170" i="114"/>
  <c r="AH172" i="114"/>
  <c r="AH176" i="114"/>
  <c r="AI177" i="114"/>
  <c r="AJ178" i="114"/>
  <c r="AH170" i="114"/>
  <c r="AF64" i="111"/>
  <c r="AF65" i="111"/>
  <c r="AF66" i="111"/>
  <c r="AF67" i="111"/>
  <c r="AF68" i="111"/>
  <c r="AF69" i="111"/>
  <c r="AF70" i="111"/>
  <c r="AF71" i="111"/>
  <c r="AF72" i="111"/>
  <c r="AF73" i="111"/>
  <c r="AF63" i="111"/>
  <c r="AH168" i="114" l="1"/>
  <c r="AJ168" i="114"/>
  <c r="D15" i="99"/>
  <c r="E15" i="99"/>
  <c r="F15" i="99"/>
  <c r="G15" i="99"/>
  <c r="H15" i="99"/>
  <c r="I15" i="99"/>
  <c r="J15" i="99"/>
  <c r="K15" i="99"/>
  <c r="C15" i="99"/>
  <c r="L15" i="98"/>
  <c r="K15" i="98"/>
  <c r="J15" i="98"/>
  <c r="M15" i="98" s="1"/>
  <c r="L14" i="98"/>
  <c r="K14" i="98"/>
  <c r="J14" i="98"/>
  <c r="M14" i="98" s="1"/>
  <c r="L13" i="98"/>
  <c r="K13" i="98"/>
  <c r="J13" i="98"/>
  <c r="M13" i="98" s="1"/>
  <c r="L12" i="98"/>
  <c r="K12" i="98"/>
  <c r="J12" i="98"/>
  <c r="M12" i="98" s="1"/>
  <c r="L11" i="98"/>
  <c r="K11" i="98"/>
  <c r="J11" i="98"/>
  <c r="M11" i="98" s="1"/>
  <c r="L10" i="98"/>
  <c r="K10" i="98"/>
  <c r="J10" i="98"/>
  <c r="M10" i="98" s="1"/>
  <c r="L9" i="98"/>
  <c r="K9" i="98"/>
  <c r="J9" i="98"/>
  <c r="M9" i="98" s="1"/>
  <c r="L8" i="98"/>
  <c r="K8" i="98"/>
  <c r="J8" i="98"/>
  <c r="M8" i="98" s="1"/>
  <c r="L7" i="98"/>
  <c r="K7" i="98"/>
  <c r="J7" i="98"/>
  <c r="M7" i="98" s="1"/>
  <c r="L6" i="98"/>
  <c r="K6" i="98"/>
  <c r="J6" i="98"/>
  <c r="M6" i="98" s="1"/>
  <c r="L5" i="98"/>
  <c r="K5" i="98"/>
  <c r="J5" i="98"/>
  <c r="M5" i="98" s="1"/>
  <c r="AH18" i="54" l="1"/>
  <c r="AH17" i="54"/>
  <c r="AH16" i="54"/>
  <c r="AH15" i="54"/>
  <c r="AH14" i="54"/>
  <c r="AH13" i="54"/>
  <c r="AH12" i="54"/>
  <c r="AH11" i="54"/>
  <c r="AH7" i="54" s="1"/>
  <c r="AH10" i="54"/>
  <c r="AH9" i="54"/>
  <c r="AH8" i="54"/>
  <c r="Q4" i="88" l="1"/>
  <c r="Q5" i="88"/>
  <c r="E5" i="89"/>
  <c r="E6" i="89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4" i="89"/>
  <c r="AG199" i="112" l="1"/>
  <c r="AF199" i="112"/>
  <c r="AE199" i="112"/>
  <c r="AD199" i="112"/>
  <c r="AJ199" i="112" s="1"/>
  <c r="AC199" i="112"/>
  <c r="AB199" i="112"/>
  <c r="AA199" i="112"/>
  <c r="Z199" i="112"/>
  <c r="Y199" i="112"/>
  <c r="X199" i="112"/>
  <c r="W199" i="112"/>
  <c r="V199" i="112"/>
  <c r="U199" i="112"/>
  <c r="T199" i="112"/>
  <c r="S199" i="112"/>
  <c r="R199" i="112"/>
  <c r="Q199" i="112"/>
  <c r="P199" i="112"/>
  <c r="O199" i="112"/>
  <c r="N199" i="112"/>
  <c r="M199" i="112"/>
  <c r="L199" i="112"/>
  <c r="K199" i="112"/>
  <c r="J199" i="112"/>
  <c r="I199" i="112"/>
  <c r="H199" i="112"/>
  <c r="G199" i="112"/>
  <c r="F199" i="112"/>
  <c r="AH199" i="112" s="1"/>
  <c r="AG198" i="112"/>
  <c r="AF198" i="112"/>
  <c r="AE198" i="112"/>
  <c r="AD198" i="112"/>
  <c r="AC198" i="112"/>
  <c r="AB198" i="112"/>
  <c r="AA198" i="112"/>
  <c r="Z198" i="112"/>
  <c r="Y198" i="112"/>
  <c r="X198" i="112"/>
  <c r="W198" i="112"/>
  <c r="V198" i="112"/>
  <c r="U198" i="112"/>
  <c r="T198" i="112"/>
  <c r="S198" i="112"/>
  <c r="R198" i="112"/>
  <c r="Q198" i="112"/>
  <c r="P198" i="112"/>
  <c r="O198" i="112"/>
  <c r="N198" i="112"/>
  <c r="M198" i="112"/>
  <c r="L198" i="112"/>
  <c r="K198" i="112"/>
  <c r="J198" i="112"/>
  <c r="I198" i="112"/>
  <c r="H198" i="112"/>
  <c r="G198" i="112"/>
  <c r="F198" i="112"/>
  <c r="AG197" i="112"/>
  <c r="AF197" i="112"/>
  <c r="AE197" i="112"/>
  <c r="AD197" i="112"/>
  <c r="AC197" i="112"/>
  <c r="AB197" i="112"/>
  <c r="AA197" i="112"/>
  <c r="Z197" i="112"/>
  <c r="Y197" i="112"/>
  <c r="X197" i="112"/>
  <c r="W197" i="112"/>
  <c r="V197" i="112"/>
  <c r="U197" i="112"/>
  <c r="T197" i="112"/>
  <c r="S197" i="112"/>
  <c r="R197" i="112"/>
  <c r="Q197" i="112"/>
  <c r="P197" i="112"/>
  <c r="O197" i="112"/>
  <c r="N197" i="112"/>
  <c r="M197" i="112"/>
  <c r="L197" i="112"/>
  <c r="K197" i="112"/>
  <c r="J197" i="112"/>
  <c r="I197" i="112"/>
  <c r="H197" i="112"/>
  <c r="G197" i="112"/>
  <c r="F197" i="112"/>
  <c r="AH197" i="112" s="1"/>
  <c r="AG196" i="112"/>
  <c r="AF196" i="112"/>
  <c r="AE196" i="112"/>
  <c r="AD196" i="112"/>
  <c r="AC196" i="112"/>
  <c r="AB196" i="112"/>
  <c r="AA196" i="112"/>
  <c r="Z196" i="112"/>
  <c r="Y196" i="112"/>
  <c r="X196" i="112"/>
  <c r="W196" i="112"/>
  <c r="V196" i="112"/>
  <c r="U196" i="112"/>
  <c r="T196" i="112"/>
  <c r="S196" i="112"/>
  <c r="R196" i="112"/>
  <c r="Q196" i="112"/>
  <c r="P196" i="112"/>
  <c r="O196" i="112"/>
  <c r="N196" i="112"/>
  <c r="M196" i="112"/>
  <c r="L196" i="112"/>
  <c r="K196" i="112"/>
  <c r="J196" i="112"/>
  <c r="I196" i="112"/>
  <c r="H196" i="112"/>
  <c r="G196" i="112"/>
  <c r="F196" i="112"/>
  <c r="AG195" i="112"/>
  <c r="AF195" i="112"/>
  <c r="AE195" i="112"/>
  <c r="AD195" i="112"/>
  <c r="AC195" i="112"/>
  <c r="AB195" i="112"/>
  <c r="AA195" i="112"/>
  <c r="Z195" i="112"/>
  <c r="Y195" i="112"/>
  <c r="X195" i="112"/>
  <c r="W195" i="112"/>
  <c r="V195" i="112"/>
  <c r="U195" i="112"/>
  <c r="T195" i="112"/>
  <c r="S195" i="112"/>
  <c r="R195" i="112"/>
  <c r="Q195" i="112"/>
  <c r="P195" i="112"/>
  <c r="O195" i="112"/>
  <c r="N195" i="112"/>
  <c r="M195" i="112"/>
  <c r="L195" i="112"/>
  <c r="K195" i="112"/>
  <c r="J195" i="112"/>
  <c r="I195" i="112"/>
  <c r="H195" i="112"/>
  <c r="G195" i="112"/>
  <c r="F195" i="112"/>
  <c r="AH195" i="112" s="1"/>
  <c r="AG194" i="112"/>
  <c r="AF194" i="112"/>
  <c r="AE194" i="112"/>
  <c r="AD194" i="112"/>
  <c r="AC194" i="112"/>
  <c r="AB194" i="112"/>
  <c r="AA194" i="112"/>
  <c r="Z194" i="112"/>
  <c r="Y194" i="112"/>
  <c r="X194" i="112"/>
  <c r="W194" i="112"/>
  <c r="V194" i="112"/>
  <c r="U194" i="112"/>
  <c r="T194" i="112"/>
  <c r="S194" i="112"/>
  <c r="R194" i="112"/>
  <c r="Q194" i="112"/>
  <c r="P194" i="112"/>
  <c r="O194" i="112"/>
  <c r="N194" i="112"/>
  <c r="M194" i="112"/>
  <c r="L194" i="112"/>
  <c r="K194" i="112"/>
  <c r="J194" i="112"/>
  <c r="I194" i="112"/>
  <c r="H194" i="112"/>
  <c r="G194" i="112"/>
  <c r="F194" i="112"/>
  <c r="AG193" i="112"/>
  <c r="AF193" i="112"/>
  <c r="AE193" i="112"/>
  <c r="AD193" i="112"/>
  <c r="AC193" i="112"/>
  <c r="AB193" i="112"/>
  <c r="AA193" i="112"/>
  <c r="Z193" i="112"/>
  <c r="Y193" i="112"/>
  <c r="X193" i="112"/>
  <c r="W193" i="112"/>
  <c r="V193" i="112"/>
  <c r="U193" i="112"/>
  <c r="T193" i="112"/>
  <c r="S193" i="112"/>
  <c r="R193" i="112"/>
  <c r="Q193" i="112"/>
  <c r="P193" i="112"/>
  <c r="O193" i="112"/>
  <c r="N193" i="112"/>
  <c r="M193" i="112"/>
  <c r="L193" i="112"/>
  <c r="K193" i="112"/>
  <c r="J193" i="112"/>
  <c r="I193" i="112"/>
  <c r="H193" i="112"/>
  <c r="G193" i="112"/>
  <c r="F193" i="112"/>
  <c r="AG192" i="112"/>
  <c r="AF192" i="112"/>
  <c r="AE192" i="112"/>
  <c r="AD192" i="112"/>
  <c r="AC192" i="112"/>
  <c r="AB192" i="112"/>
  <c r="AA192" i="112"/>
  <c r="Z192" i="112"/>
  <c r="Y192" i="112"/>
  <c r="X192" i="112"/>
  <c r="W192" i="112"/>
  <c r="V192" i="112"/>
  <c r="U192" i="112"/>
  <c r="T192" i="112"/>
  <c r="S192" i="112"/>
  <c r="R192" i="112"/>
  <c r="Q192" i="112"/>
  <c r="P192" i="112"/>
  <c r="O192" i="112"/>
  <c r="N192" i="112"/>
  <c r="M192" i="112"/>
  <c r="L192" i="112"/>
  <c r="K192" i="112"/>
  <c r="J192" i="112"/>
  <c r="I192" i="112"/>
  <c r="H192" i="112"/>
  <c r="G192" i="112"/>
  <c r="F192" i="112"/>
  <c r="AG191" i="112"/>
  <c r="AF191" i="112"/>
  <c r="AE191" i="112"/>
  <c r="AD191" i="112"/>
  <c r="AC191" i="112"/>
  <c r="AB191" i="112"/>
  <c r="AA191" i="112"/>
  <c r="Z191" i="112"/>
  <c r="Y191" i="112"/>
  <c r="X191" i="112"/>
  <c r="W191" i="112"/>
  <c r="V191" i="112"/>
  <c r="U191" i="112"/>
  <c r="T191" i="112"/>
  <c r="S191" i="112"/>
  <c r="R191" i="112"/>
  <c r="Q191" i="112"/>
  <c r="P191" i="112"/>
  <c r="O191" i="112"/>
  <c r="N191" i="112"/>
  <c r="M191" i="112"/>
  <c r="L191" i="112"/>
  <c r="K191" i="112"/>
  <c r="J191" i="112"/>
  <c r="I191" i="112"/>
  <c r="H191" i="112"/>
  <c r="G191" i="112"/>
  <c r="F191" i="112"/>
  <c r="AG190" i="112"/>
  <c r="AF190" i="112"/>
  <c r="AE190" i="112"/>
  <c r="AD190" i="112"/>
  <c r="AC190" i="112"/>
  <c r="AB190" i="112"/>
  <c r="AA190" i="112"/>
  <c r="Z190" i="112"/>
  <c r="Y190" i="112"/>
  <c r="X190" i="112"/>
  <c r="W190" i="112"/>
  <c r="V190" i="112"/>
  <c r="U190" i="112"/>
  <c r="T190" i="112"/>
  <c r="S190" i="112"/>
  <c r="R190" i="112"/>
  <c r="Q190" i="112"/>
  <c r="P190" i="112"/>
  <c r="O190" i="112"/>
  <c r="N190" i="112"/>
  <c r="M190" i="112"/>
  <c r="L190" i="112"/>
  <c r="K190" i="112"/>
  <c r="J190" i="112"/>
  <c r="I190" i="112"/>
  <c r="H190" i="112"/>
  <c r="G190" i="112"/>
  <c r="F190" i="112"/>
  <c r="AG189" i="112"/>
  <c r="AF189" i="112"/>
  <c r="AE189" i="112"/>
  <c r="AD189" i="112"/>
  <c r="AC189" i="112"/>
  <c r="AB189" i="112"/>
  <c r="AA189" i="112"/>
  <c r="Z189" i="112"/>
  <c r="Y189" i="112"/>
  <c r="X189" i="112"/>
  <c r="W189" i="112"/>
  <c r="V189" i="112"/>
  <c r="U189" i="112"/>
  <c r="T189" i="112"/>
  <c r="S189" i="112"/>
  <c r="R189" i="112"/>
  <c r="Q189" i="112"/>
  <c r="P189" i="112"/>
  <c r="O189" i="112"/>
  <c r="N189" i="112"/>
  <c r="M189" i="112"/>
  <c r="L189" i="112"/>
  <c r="K189" i="112"/>
  <c r="J189" i="112"/>
  <c r="I189" i="112"/>
  <c r="H189" i="112"/>
  <c r="G189" i="112"/>
  <c r="F189" i="112"/>
  <c r="AG188" i="112"/>
  <c r="AF188" i="112"/>
  <c r="AE188" i="112"/>
  <c r="AD188" i="112"/>
  <c r="AC188" i="112"/>
  <c r="AB188" i="112"/>
  <c r="AA188" i="112"/>
  <c r="Z188" i="112"/>
  <c r="Y188" i="112"/>
  <c r="X188" i="112"/>
  <c r="W188" i="112"/>
  <c r="V188" i="112"/>
  <c r="U188" i="112"/>
  <c r="T188" i="112"/>
  <c r="S188" i="112"/>
  <c r="R188" i="112"/>
  <c r="Q188" i="112"/>
  <c r="P188" i="112"/>
  <c r="O188" i="112"/>
  <c r="N188" i="112"/>
  <c r="M188" i="112"/>
  <c r="L188" i="112"/>
  <c r="K188" i="112"/>
  <c r="J188" i="112"/>
  <c r="I188" i="112"/>
  <c r="H188" i="112"/>
  <c r="G188" i="112"/>
  <c r="F188" i="112"/>
  <c r="AG187" i="112"/>
  <c r="AF187" i="112"/>
  <c r="AE187" i="112"/>
  <c r="AD187" i="112"/>
  <c r="AC187" i="112"/>
  <c r="AB187" i="112"/>
  <c r="AA187" i="112"/>
  <c r="Z187" i="112"/>
  <c r="Y187" i="112"/>
  <c r="X187" i="112"/>
  <c r="W187" i="112"/>
  <c r="V187" i="112"/>
  <c r="U187" i="112"/>
  <c r="T187" i="112"/>
  <c r="S187" i="112"/>
  <c r="R187" i="112"/>
  <c r="Q187" i="112"/>
  <c r="P187" i="112"/>
  <c r="O187" i="112"/>
  <c r="N187" i="112"/>
  <c r="M187" i="112"/>
  <c r="L187" i="112"/>
  <c r="K187" i="112"/>
  <c r="J187" i="112"/>
  <c r="I187" i="112"/>
  <c r="H187" i="112"/>
  <c r="G187" i="112"/>
  <c r="F187" i="112"/>
  <c r="AG186" i="112"/>
  <c r="AF186" i="112"/>
  <c r="AE186" i="112"/>
  <c r="AD186" i="112"/>
  <c r="AC186" i="112"/>
  <c r="AB186" i="112"/>
  <c r="AA186" i="112"/>
  <c r="AA168" i="112" s="1"/>
  <c r="Z186" i="112"/>
  <c r="Y186" i="112"/>
  <c r="X186" i="112"/>
  <c r="W186" i="112"/>
  <c r="V186" i="112"/>
  <c r="U186" i="112"/>
  <c r="T186" i="112"/>
  <c r="S186" i="112"/>
  <c r="R186" i="112"/>
  <c r="Q186" i="112"/>
  <c r="P186" i="112"/>
  <c r="O186" i="112"/>
  <c r="N186" i="112"/>
  <c r="M186" i="112"/>
  <c r="L186" i="112"/>
  <c r="K186" i="112"/>
  <c r="J186" i="112"/>
  <c r="I186" i="112"/>
  <c r="H186" i="112"/>
  <c r="G186" i="112"/>
  <c r="F186" i="112"/>
  <c r="AG185" i="112"/>
  <c r="AF185" i="112"/>
  <c r="AE185" i="112"/>
  <c r="AD185" i="112"/>
  <c r="AC185" i="112"/>
  <c r="AB185" i="112"/>
  <c r="AA185" i="112"/>
  <c r="Z185" i="112"/>
  <c r="Y185" i="112"/>
  <c r="X185" i="112"/>
  <c r="W185" i="112"/>
  <c r="V185" i="112"/>
  <c r="U185" i="112"/>
  <c r="T185" i="112"/>
  <c r="S185" i="112"/>
  <c r="R185" i="112"/>
  <c r="Q185" i="112"/>
  <c r="P185" i="112"/>
  <c r="O185" i="112"/>
  <c r="N185" i="112"/>
  <c r="M185" i="112"/>
  <c r="L185" i="112"/>
  <c r="K185" i="112"/>
  <c r="J185" i="112"/>
  <c r="I185" i="112"/>
  <c r="H185" i="112"/>
  <c r="G185" i="112"/>
  <c r="F185" i="112"/>
  <c r="AG184" i="112"/>
  <c r="AF184" i="112"/>
  <c r="AE184" i="112"/>
  <c r="AD184" i="112"/>
  <c r="AC184" i="112"/>
  <c r="AB184" i="112"/>
  <c r="AA184" i="112"/>
  <c r="Z184" i="112"/>
  <c r="Y184" i="112"/>
  <c r="X184" i="112"/>
  <c r="W184" i="112"/>
  <c r="V184" i="112"/>
  <c r="U184" i="112"/>
  <c r="T184" i="112"/>
  <c r="S184" i="112"/>
  <c r="R184" i="112"/>
  <c r="Q184" i="112"/>
  <c r="P184" i="112"/>
  <c r="O184" i="112"/>
  <c r="N184" i="112"/>
  <c r="M184" i="112"/>
  <c r="L184" i="112"/>
  <c r="K184" i="112"/>
  <c r="J184" i="112"/>
  <c r="I184" i="112"/>
  <c r="H184" i="112"/>
  <c r="G184" i="112"/>
  <c r="F184" i="112"/>
  <c r="AH184" i="112" s="1"/>
  <c r="AG183" i="112"/>
  <c r="AF183" i="112"/>
  <c r="AE183" i="112"/>
  <c r="AD183" i="112"/>
  <c r="AC183" i="112"/>
  <c r="AB183" i="112"/>
  <c r="AA183" i="112"/>
  <c r="Z183" i="112"/>
  <c r="Y183" i="112"/>
  <c r="X183" i="112"/>
  <c r="W183" i="112"/>
  <c r="V183" i="112"/>
  <c r="U183" i="112"/>
  <c r="T183" i="112"/>
  <c r="S183" i="112"/>
  <c r="R183" i="112"/>
  <c r="Q183" i="112"/>
  <c r="P183" i="112"/>
  <c r="O183" i="112"/>
  <c r="N183" i="112"/>
  <c r="M183" i="112"/>
  <c r="L183" i="112"/>
  <c r="K183" i="112"/>
  <c r="J183" i="112"/>
  <c r="I183" i="112"/>
  <c r="H183" i="112"/>
  <c r="G183" i="112"/>
  <c r="F183" i="112"/>
  <c r="AG182" i="112"/>
  <c r="AF182" i="112"/>
  <c r="AE182" i="112"/>
  <c r="AD182" i="112"/>
  <c r="AC182" i="112"/>
  <c r="AB182" i="112"/>
  <c r="AA182" i="112"/>
  <c r="Z182" i="112"/>
  <c r="Y182" i="112"/>
  <c r="X182" i="112"/>
  <c r="W182" i="112"/>
  <c r="V182" i="112"/>
  <c r="U182" i="112"/>
  <c r="T182" i="112"/>
  <c r="S182" i="112"/>
  <c r="R182" i="112"/>
  <c r="Q182" i="112"/>
  <c r="P182" i="112"/>
  <c r="O182" i="112"/>
  <c r="N182" i="112"/>
  <c r="M182" i="112"/>
  <c r="L182" i="112"/>
  <c r="K182" i="112"/>
  <c r="J182" i="112"/>
  <c r="I182" i="112"/>
  <c r="H182" i="112"/>
  <c r="G182" i="112"/>
  <c r="F182" i="112"/>
  <c r="AG181" i="112"/>
  <c r="AF181" i="112"/>
  <c r="AE181" i="112"/>
  <c r="AD181" i="112"/>
  <c r="AC181" i="112"/>
  <c r="AB181" i="112"/>
  <c r="AA181" i="112"/>
  <c r="Z181" i="112"/>
  <c r="Y181" i="112"/>
  <c r="X181" i="112"/>
  <c r="W181" i="112"/>
  <c r="V181" i="112"/>
  <c r="U181" i="112"/>
  <c r="T181" i="112"/>
  <c r="S181" i="112"/>
  <c r="R181" i="112"/>
  <c r="Q181" i="112"/>
  <c r="P181" i="112"/>
  <c r="O181" i="112"/>
  <c r="N181" i="112"/>
  <c r="M181" i="112"/>
  <c r="L181" i="112"/>
  <c r="K181" i="112"/>
  <c r="J181" i="112"/>
  <c r="I181" i="112"/>
  <c r="H181" i="112"/>
  <c r="G181" i="112"/>
  <c r="F181" i="112"/>
  <c r="AG180" i="112"/>
  <c r="AF180" i="112"/>
  <c r="AE180" i="112"/>
  <c r="AD180" i="112"/>
  <c r="AC180" i="112"/>
  <c r="AB180" i="112"/>
  <c r="AA180" i="112"/>
  <c r="Z180" i="112"/>
  <c r="Y180" i="112"/>
  <c r="X180" i="112"/>
  <c r="W180" i="112"/>
  <c r="V180" i="112"/>
  <c r="U180" i="112"/>
  <c r="T180" i="112"/>
  <c r="S180" i="112"/>
  <c r="R180" i="112"/>
  <c r="Q180" i="112"/>
  <c r="P180" i="112"/>
  <c r="O180" i="112"/>
  <c r="N180" i="112"/>
  <c r="M180" i="112"/>
  <c r="L180" i="112"/>
  <c r="K180" i="112"/>
  <c r="J180" i="112"/>
  <c r="I180" i="112"/>
  <c r="H180" i="112"/>
  <c r="G180" i="112"/>
  <c r="F180" i="112"/>
  <c r="AH180" i="112" s="1"/>
  <c r="AG179" i="112"/>
  <c r="AF179" i="112"/>
  <c r="AE179" i="112"/>
  <c r="AD179" i="112"/>
  <c r="AC179" i="112"/>
  <c r="AB179" i="112"/>
  <c r="AA179" i="112"/>
  <c r="Z179" i="112"/>
  <c r="Y179" i="112"/>
  <c r="X179" i="112"/>
  <c r="W179" i="112"/>
  <c r="V179" i="112"/>
  <c r="U179" i="112"/>
  <c r="T179" i="112"/>
  <c r="S179" i="112"/>
  <c r="R179" i="112"/>
  <c r="Q179" i="112"/>
  <c r="P179" i="112"/>
  <c r="O179" i="112"/>
  <c r="N179" i="112"/>
  <c r="M179" i="112"/>
  <c r="L179" i="112"/>
  <c r="K179" i="112"/>
  <c r="J179" i="112"/>
  <c r="I179" i="112"/>
  <c r="H179" i="112"/>
  <c r="G179" i="112"/>
  <c r="F179" i="112"/>
  <c r="AH179" i="112" s="1"/>
  <c r="AG178" i="112"/>
  <c r="AF178" i="112"/>
  <c r="AE178" i="112"/>
  <c r="AD178" i="112"/>
  <c r="AC178" i="112"/>
  <c r="AB178" i="112"/>
  <c r="AA178" i="112"/>
  <c r="Z178" i="112"/>
  <c r="Z169" i="112" s="1"/>
  <c r="Y178" i="112"/>
  <c r="X178" i="112"/>
  <c r="W178" i="112"/>
  <c r="V178" i="112"/>
  <c r="V169" i="112" s="1"/>
  <c r="U178" i="112"/>
  <c r="T178" i="112"/>
  <c r="S178" i="112"/>
  <c r="R178" i="112"/>
  <c r="R169" i="112" s="1"/>
  <c r="Q178" i="112"/>
  <c r="P178" i="112"/>
  <c r="O178" i="112"/>
  <c r="N178" i="112"/>
  <c r="N169" i="112" s="1"/>
  <c r="M178" i="112"/>
  <c r="L178" i="112"/>
  <c r="K178" i="112"/>
  <c r="J178" i="112"/>
  <c r="J169" i="112" s="1"/>
  <c r="I178" i="112"/>
  <c r="H178" i="112"/>
  <c r="G178" i="112"/>
  <c r="F178" i="112"/>
  <c r="AH178" i="112" s="1"/>
  <c r="AG177" i="112"/>
  <c r="AF177" i="112"/>
  <c r="AE177" i="112"/>
  <c r="AD177" i="112"/>
  <c r="AC177" i="112"/>
  <c r="AB177" i="112"/>
  <c r="AA177" i="112"/>
  <c r="Z177" i="112"/>
  <c r="Y177" i="112"/>
  <c r="X177" i="112"/>
  <c r="W177" i="112"/>
  <c r="V177" i="112"/>
  <c r="U177" i="112"/>
  <c r="T177" i="112"/>
  <c r="S177" i="112"/>
  <c r="R177" i="112"/>
  <c r="Q177" i="112"/>
  <c r="P177" i="112"/>
  <c r="O177" i="112"/>
  <c r="N177" i="112"/>
  <c r="M177" i="112"/>
  <c r="L177" i="112"/>
  <c r="K177" i="112"/>
  <c r="J177" i="112"/>
  <c r="I177" i="112"/>
  <c r="H177" i="112"/>
  <c r="G177" i="112"/>
  <c r="F177" i="112"/>
  <c r="AG176" i="112"/>
  <c r="AF176" i="112"/>
  <c r="AE176" i="112"/>
  <c r="AD176" i="112"/>
  <c r="AC176" i="112"/>
  <c r="AB176" i="112"/>
  <c r="AA176" i="112"/>
  <c r="Z176" i="112"/>
  <c r="Y176" i="112"/>
  <c r="X176" i="112"/>
  <c r="W176" i="112"/>
  <c r="V176" i="112"/>
  <c r="U176" i="112"/>
  <c r="T176" i="112"/>
  <c r="S176" i="112"/>
  <c r="R176" i="112"/>
  <c r="Q176" i="112"/>
  <c r="P176" i="112"/>
  <c r="O176" i="112"/>
  <c r="N176" i="112"/>
  <c r="M176" i="112"/>
  <c r="L176" i="112"/>
  <c r="K176" i="112"/>
  <c r="J176" i="112"/>
  <c r="I176" i="112"/>
  <c r="H176" i="112"/>
  <c r="G176" i="112"/>
  <c r="F176" i="112"/>
  <c r="AG175" i="112"/>
  <c r="AF175" i="112"/>
  <c r="AE175" i="112"/>
  <c r="AD175" i="112"/>
  <c r="AC175" i="112"/>
  <c r="AB175" i="112"/>
  <c r="AA175" i="112"/>
  <c r="Z175" i="112"/>
  <c r="Y175" i="112"/>
  <c r="X175" i="112"/>
  <c r="W175" i="112"/>
  <c r="V175" i="112"/>
  <c r="U175" i="112"/>
  <c r="T175" i="112"/>
  <c r="S175" i="112"/>
  <c r="R175" i="112"/>
  <c r="Q175" i="112"/>
  <c r="P175" i="112"/>
  <c r="O175" i="112"/>
  <c r="N175" i="112"/>
  <c r="M175" i="112"/>
  <c r="L175" i="112"/>
  <c r="K175" i="112"/>
  <c r="J175" i="112"/>
  <c r="I175" i="112"/>
  <c r="H175" i="112"/>
  <c r="G175" i="112"/>
  <c r="F175" i="112"/>
  <c r="AG174" i="112"/>
  <c r="AF174" i="112"/>
  <c r="AE174" i="112"/>
  <c r="AE168" i="112" s="1"/>
  <c r="AD174" i="112"/>
  <c r="AC174" i="112"/>
  <c r="AI174" i="112" s="1"/>
  <c r="AB174" i="112"/>
  <c r="AA174" i="112"/>
  <c r="Z174" i="112"/>
  <c r="Y174" i="112"/>
  <c r="X174" i="112"/>
  <c r="W174" i="112"/>
  <c r="W168" i="112" s="1"/>
  <c r="V174" i="112"/>
  <c r="U174" i="112"/>
  <c r="T174" i="112"/>
  <c r="S174" i="112"/>
  <c r="S168" i="112" s="1"/>
  <c r="R174" i="112"/>
  <c r="Q174" i="112"/>
  <c r="P174" i="112"/>
  <c r="O174" i="112"/>
  <c r="O168" i="112" s="1"/>
  <c r="N174" i="112"/>
  <c r="M174" i="112"/>
  <c r="L174" i="112"/>
  <c r="K174" i="112"/>
  <c r="J174" i="112"/>
  <c r="I174" i="112"/>
  <c r="H174" i="112"/>
  <c r="G174" i="112"/>
  <c r="G168" i="112" s="1"/>
  <c r="F174" i="112"/>
  <c r="AG173" i="112"/>
  <c r="AF173" i="112"/>
  <c r="AE173" i="112"/>
  <c r="AD173" i="112"/>
  <c r="AC173" i="112"/>
  <c r="AB173" i="112"/>
  <c r="AB167" i="112" s="1"/>
  <c r="AA173" i="112"/>
  <c r="Z173" i="112"/>
  <c r="Y173" i="112"/>
  <c r="X173" i="112"/>
  <c r="X167" i="112" s="1"/>
  <c r="W173" i="112"/>
  <c r="V173" i="112"/>
  <c r="U173" i="112"/>
  <c r="T173" i="112"/>
  <c r="T167" i="112" s="1"/>
  <c r="S173" i="112"/>
  <c r="R173" i="112"/>
  <c r="Q173" i="112"/>
  <c r="P173" i="112"/>
  <c r="P167" i="112" s="1"/>
  <c r="O173" i="112"/>
  <c r="N173" i="112"/>
  <c r="M173" i="112"/>
  <c r="L173" i="112"/>
  <c r="L167" i="112" s="1"/>
  <c r="K173" i="112"/>
  <c r="J173" i="112"/>
  <c r="I173" i="112"/>
  <c r="H173" i="112"/>
  <c r="H167" i="112" s="1"/>
  <c r="G173" i="112"/>
  <c r="F173" i="112"/>
  <c r="AG172" i="112"/>
  <c r="AF172" i="112"/>
  <c r="AE172" i="112"/>
  <c r="AD172" i="112"/>
  <c r="AC172" i="112"/>
  <c r="AI172" i="112" s="1"/>
  <c r="AB172" i="112"/>
  <c r="AB169" i="112" s="1"/>
  <c r="AA172" i="112"/>
  <c r="Z172" i="112"/>
  <c r="Y172" i="112"/>
  <c r="X172" i="112"/>
  <c r="W172" i="112"/>
  <c r="V172" i="112"/>
  <c r="U172" i="112"/>
  <c r="T172" i="112"/>
  <c r="S172" i="112"/>
  <c r="R172" i="112"/>
  <c r="Q172" i="112"/>
  <c r="P172" i="112"/>
  <c r="O172" i="112"/>
  <c r="N172" i="112"/>
  <c r="M172" i="112"/>
  <c r="L172" i="112"/>
  <c r="K172" i="112"/>
  <c r="J172" i="112"/>
  <c r="I172" i="112"/>
  <c r="H172" i="112"/>
  <c r="G172" i="112"/>
  <c r="F172" i="112"/>
  <c r="AG171" i="112"/>
  <c r="AF171" i="112"/>
  <c r="AE171" i="112"/>
  <c r="AD171" i="112"/>
  <c r="AC171" i="112"/>
  <c r="AC168" i="112" s="1"/>
  <c r="AB171" i="112"/>
  <c r="AB168" i="112" s="1"/>
  <c r="AA171" i="112"/>
  <c r="Z171" i="112"/>
  <c r="Y171" i="112"/>
  <c r="Y168" i="112" s="1"/>
  <c r="X171" i="112"/>
  <c r="X168" i="112" s="1"/>
  <c r="W171" i="112"/>
  <c r="V171" i="112"/>
  <c r="U171" i="112"/>
  <c r="T171" i="112"/>
  <c r="T168" i="112" s="1"/>
  <c r="S171" i="112"/>
  <c r="R171" i="112"/>
  <c r="Q171" i="112"/>
  <c r="P171" i="112"/>
  <c r="O171" i="112"/>
  <c r="N171" i="112"/>
  <c r="M171" i="112"/>
  <c r="M168" i="112" s="1"/>
  <c r="L171" i="112"/>
  <c r="L168" i="112" s="1"/>
  <c r="K171" i="112"/>
  <c r="J171" i="112"/>
  <c r="I171" i="112"/>
  <c r="I168" i="112" s="1"/>
  <c r="H171" i="112"/>
  <c r="H168" i="112" s="1"/>
  <c r="G171" i="112"/>
  <c r="F171" i="112"/>
  <c r="AG170" i="112"/>
  <c r="AF170" i="112"/>
  <c r="AE170" i="112"/>
  <c r="AD170" i="112"/>
  <c r="AC170" i="112"/>
  <c r="AI170" i="112" s="1"/>
  <c r="AB170" i="112"/>
  <c r="AA170" i="112"/>
  <c r="Z170" i="112"/>
  <c r="Y170" i="112"/>
  <c r="Y167" i="112" s="1"/>
  <c r="X170" i="112"/>
  <c r="W170" i="112"/>
  <c r="V170" i="112"/>
  <c r="U170" i="112"/>
  <c r="U167" i="112" s="1"/>
  <c r="T170" i="112"/>
  <c r="S170" i="112"/>
  <c r="R170" i="112"/>
  <c r="Q170" i="112"/>
  <c r="Q167" i="112" s="1"/>
  <c r="P170" i="112"/>
  <c r="O170" i="112"/>
  <c r="N170" i="112"/>
  <c r="M170" i="112"/>
  <c r="M167" i="112" s="1"/>
  <c r="L170" i="112"/>
  <c r="K170" i="112"/>
  <c r="J170" i="112"/>
  <c r="I170" i="112"/>
  <c r="I167" i="112" s="1"/>
  <c r="H170" i="112"/>
  <c r="G170" i="112"/>
  <c r="F170" i="112"/>
  <c r="AG169" i="112"/>
  <c r="AF169" i="112"/>
  <c r="AE169" i="112"/>
  <c r="AC169" i="112"/>
  <c r="AA169" i="112"/>
  <c r="Y169" i="112"/>
  <c r="X169" i="112"/>
  <c r="W169" i="112"/>
  <c r="U169" i="112"/>
  <c r="T169" i="112"/>
  <c r="S169" i="112"/>
  <c r="Q169" i="112"/>
  <c r="P169" i="112"/>
  <c r="O169" i="112"/>
  <c r="M169" i="112"/>
  <c r="L169" i="112"/>
  <c r="K169" i="112"/>
  <c r="I169" i="112"/>
  <c r="H169" i="112"/>
  <c r="G169" i="112"/>
  <c r="AG168" i="112"/>
  <c r="AF168" i="112"/>
  <c r="U168" i="112"/>
  <c r="Q168" i="112"/>
  <c r="P168" i="112"/>
  <c r="K168" i="112"/>
  <c r="AE167" i="112"/>
  <c r="AD167" i="112"/>
  <c r="AA167" i="112"/>
  <c r="Z167" i="112"/>
  <c r="W167" i="112"/>
  <c r="V167" i="112"/>
  <c r="S167" i="112"/>
  <c r="R167" i="112"/>
  <c r="O167" i="112"/>
  <c r="N167" i="112"/>
  <c r="K167" i="112"/>
  <c r="J167" i="112"/>
  <c r="G167" i="112"/>
  <c r="F167" i="112"/>
  <c r="P5" i="88"/>
  <c r="P6" i="88"/>
  <c r="P7" i="88"/>
  <c r="P8" i="88"/>
  <c r="P9" i="88"/>
  <c r="P10" i="88"/>
  <c r="P11" i="88"/>
  <c r="P12" i="88"/>
  <c r="P13" i="88"/>
  <c r="P14" i="88"/>
  <c r="P15" i="88"/>
  <c r="P16" i="88"/>
  <c r="P17" i="88"/>
  <c r="P18" i="88"/>
  <c r="P19" i="88"/>
  <c r="P20" i="88"/>
  <c r="P21" i="88"/>
  <c r="P22" i="88"/>
  <c r="P23" i="88"/>
  <c r="P24" i="88"/>
  <c r="P25" i="88"/>
  <c r="P26" i="88"/>
  <c r="P27" i="88"/>
  <c r="P28" i="88"/>
  <c r="P29" i="88"/>
  <c r="P30" i="88"/>
  <c r="P31" i="88"/>
  <c r="P32" i="88"/>
  <c r="P33" i="88"/>
  <c r="P34" i="88"/>
  <c r="P35" i="88"/>
  <c r="P36" i="88"/>
  <c r="P37" i="88"/>
  <c r="P38" i="88"/>
  <c r="P39" i="88"/>
  <c r="P40" i="88"/>
  <c r="P41" i="88"/>
  <c r="P42" i="88"/>
  <c r="P43" i="88"/>
  <c r="P44" i="88"/>
  <c r="P45" i="88"/>
  <c r="P46" i="88"/>
  <c r="P47" i="88"/>
  <c r="P48" i="88"/>
  <c r="P49" i="88"/>
  <c r="P50" i="88"/>
  <c r="P51" i="88"/>
  <c r="P52" i="88"/>
  <c r="P53" i="88"/>
  <c r="P54" i="88"/>
  <c r="G5" i="88"/>
  <c r="H5" i="88"/>
  <c r="I5" i="88"/>
  <c r="J5" i="88"/>
  <c r="K5" i="88"/>
  <c r="L5" i="88"/>
  <c r="M5" i="88"/>
  <c r="G6" i="88"/>
  <c r="H6" i="88"/>
  <c r="I6" i="88"/>
  <c r="J6" i="88"/>
  <c r="K6" i="88"/>
  <c r="L6" i="88"/>
  <c r="M6" i="88"/>
  <c r="G7" i="88"/>
  <c r="H7" i="88"/>
  <c r="I7" i="88"/>
  <c r="J7" i="88"/>
  <c r="K7" i="88"/>
  <c r="L7" i="88"/>
  <c r="M7" i="88"/>
  <c r="G8" i="88"/>
  <c r="H8" i="88"/>
  <c r="I8" i="88"/>
  <c r="J8" i="88"/>
  <c r="K8" i="88"/>
  <c r="L8" i="88"/>
  <c r="M8" i="88"/>
  <c r="G9" i="88"/>
  <c r="H9" i="88"/>
  <c r="I9" i="88"/>
  <c r="J9" i="88"/>
  <c r="K9" i="88"/>
  <c r="L9" i="88"/>
  <c r="M9" i="88"/>
  <c r="G10" i="88"/>
  <c r="H10" i="88"/>
  <c r="I10" i="88"/>
  <c r="J10" i="88"/>
  <c r="K10" i="88"/>
  <c r="L10" i="88"/>
  <c r="M10" i="88"/>
  <c r="G11" i="88"/>
  <c r="H11" i="88"/>
  <c r="I11" i="88"/>
  <c r="J11" i="88"/>
  <c r="K11" i="88"/>
  <c r="L11" i="88"/>
  <c r="M11" i="88"/>
  <c r="G12" i="88"/>
  <c r="H12" i="88"/>
  <c r="I12" i="88"/>
  <c r="J12" i="88"/>
  <c r="K12" i="88"/>
  <c r="L12" i="88"/>
  <c r="M12" i="88"/>
  <c r="G13" i="88"/>
  <c r="H13" i="88"/>
  <c r="I13" i="88"/>
  <c r="J13" i="88"/>
  <c r="K13" i="88"/>
  <c r="L13" i="88"/>
  <c r="M13" i="88"/>
  <c r="G14" i="88"/>
  <c r="H14" i="88"/>
  <c r="I14" i="88"/>
  <c r="J14" i="88"/>
  <c r="K14" i="88"/>
  <c r="L14" i="88"/>
  <c r="M14" i="88"/>
  <c r="G15" i="88"/>
  <c r="H15" i="88"/>
  <c r="I15" i="88"/>
  <c r="J15" i="88"/>
  <c r="K15" i="88"/>
  <c r="L15" i="88"/>
  <c r="M15" i="88"/>
  <c r="G16" i="88"/>
  <c r="H16" i="88"/>
  <c r="I16" i="88"/>
  <c r="J16" i="88"/>
  <c r="K16" i="88"/>
  <c r="L16" i="88"/>
  <c r="M16" i="88"/>
  <c r="G17" i="88"/>
  <c r="H17" i="88"/>
  <c r="I17" i="88"/>
  <c r="J17" i="88"/>
  <c r="K17" i="88"/>
  <c r="L17" i="88"/>
  <c r="M17" i="88"/>
  <c r="G18" i="88"/>
  <c r="H18" i="88"/>
  <c r="I18" i="88"/>
  <c r="J18" i="88"/>
  <c r="K18" i="88"/>
  <c r="L18" i="88"/>
  <c r="M18" i="88"/>
  <c r="G19" i="88"/>
  <c r="H19" i="88"/>
  <c r="I19" i="88"/>
  <c r="J19" i="88"/>
  <c r="K19" i="88"/>
  <c r="L19" i="88"/>
  <c r="M19" i="88"/>
  <c r="G20" i="88"/>
  <c r="H20" i="88"/>
  <c r="I20" i="88"/>
  <c r="J20" i="88"/>
  <c r="K20" i="88"/>
  <c r="L20" i="88"/>
  <c r="M20" i="88"/>
  <c r="G21" i="88"/>
  <c r="H21" i="88"/>
  <c r="I21" i="88"/>
  <c r="J21" i="88"/>
  <c r="K21" i="88"/>
  <c r="L21" i="88"/>
  <c r="M21" i="88"/>
  <c r="G22" i="88"/>
  <c r="H22" i="88"/>
  <c r="I22" i="88"/>
  <c r="J22" i="88"/>
  <c r="K22" i="88"/>
  <c r="L22" i="88"/>
  <c r="M22" i="88"/>
  <c r="G23" i="88"/>
  <c r="H23" i="88"/>
  <c r="I23" i="88"/>
  <c r="J23" i="88"/>
  <c r="K23" i="88"/>
  <c r="L23" i="88"/>
  <c r="M23" i="88"/>
  <c r="G24" i="88"/>
  <c r="H24" i="88"/>
  <c r="I24" i="88"/>
  <c r="J24" i="88"/>
  <c r="K24" i="88"/>
  <c r="L24" i="88"/>
  <c r="M24" i="88"/>
  <c r="G25" i="88"/>
  <c r="H25" i="88"/>
  <c r="I25" i="88"/>
  <c r="J25" i="88"/>
  <c r="K25" i="88"/>
  <c r="L25" i="88"/>
  <c r="M25" i="88"/>
  <c r="G26" i="88"/>
  <c r="H26" i="88"/>
  <c r="I26" i="88"/>
  <c r="J26" i="88"/>
  <c r="K26" i="88"/>
  <c r="L26" i="88"/>
  <c r="M26" i="88"/>
  <c r="G27" i="88"/>
  <c r="H27" i="88"/>
  <c r="I27" i="88"/>
  <c r="J27" i="88"/>
  <c r="K27" i="88"/>
  <c r="L27" i="88"/>
  <c r="M27" i="88"/>
  <c r="G28" i="88"/>
  <c r="H28" i="88"/>
  <c r="I28" i="88"/>
  <c r="J28" i="88"/>
  <c r="K28" i="88"/>
  <c r="L28" i="88"/>
  <c r="M28" i="88"/>
  <c r="G29" i="88"/>
  <c r="H29" i="88"/>
  <c r="I29" i="88"/>
  <c r="J29" i="88"/>
  <c r="K29" i="88"/>
  <c r="L29" i="88"/>
  <c r="M29" i="88"/>
  <c r="G30" i="88"/>
  <c r="H30" i="88"/>
  <c r="I30" i="88"/>
  <c r="J30" i="88"/>
  <c r="K30" i="88"/>
  <c r="L30" i="88"/>
  <c r="M30" i="88"/>
  <c r="G31" i="88"/>
  <c r="H31" i="88"/>
  <c r="I31" i="88"/>
  <c r="J31" i="88"/>
  <c r="K31" i="88"/>
  <c r="L31" i="88"/>
  <c r="M31" i="88"/>
  <c r="G32" i="88"/>
  <c r="H32" i="88"/>
  <c r="I32" i="88"/>
  <c r="J32" i="88"/>
  <c r="K32" i="88"/>
  <c r="L32" i="88"/>
  <c r="M32" i="88"/>
  <c r="G33" i="88"/>
  <c r="H33" i="88"/>
  <c r="I33" i="88"/>
  <c r="J33" i="88"/>
  <c r="K33" i="88"/>
  <c r="L33" i="88"/>
  <c r="M33" i="88"/>
  <c r="G34" i="88"/>
  <c r="H34" i="88"/>
  <c r="I34" i="88"/>
  <c r="J34" i="88"/>
  <c r="K34" i="88"/>
  <c r="L34" i="88"/>
  <c r="M34" i="88"/>
  <c r="G35" i="88"/>
  <c r="H35" i="88"/>
  <c r="I35" i="88"/>
  <c r="J35" i="88"/>
  <c r="K35" i="88"/>
  <c r="L35" i="88"/>
  <c r="M35" i="88"/>
  <c r="G36" i="88"/>
  <c r="H36" i="88"/>
  <c r="I36" i="88"/>
  <c r="J36" i="88"/>
  <c r="K36" i="88"/>
  <c r="L36" i="88"/>
  <c r="M36" i="88"/>
  <c r="G37" i="88"/>
  <c r="H37" i="88"/>
  <c r="I37" i="88"/>
  <c r="J37" i="88"/>
  <c r="K37" i="88"/>
  <c r="L37" i="88"/>
  <c r="M37" i="88"/>
  <c r="G38" i="88"/>
  <c r="H38" i="88"/>
  <c r="I38" i="88"/>
  <c r="J38" i="88"/>
  <c r="K38" i="88"/>
  <c r="L38" i="88"/>
  <c r="M38" i="88"/>
  <c r="G39" i="88"/>
  <c r="H39" i="88"/>
  <c r="I39" i="88"/>
  <c r="J39" i="88"/>
  <c r="K39" i="88"/>
  <c r="L39" i="88"/>
  <c r="M39" i="88"/>
  <c r="G40" i="88"/>
  <c r="H40" i="88"/>
  <c r="I40" i="88"/>
  <c r="J40" i="88"/>
  <c r="K40" i="88"/>
  <c r="L40" i="88"/>
  <c r="M40" i="88"/>
  <c r="G41" i="88"/>
  <c r="H41" i="88"/>
  <c r="I41" i="88"/>
  <c r="J41" i="88"/>
  <c r="K41" i="88"/>
  <c r="L41" i="88"/>
  <c r="M41" i="88"/>
  <c r="G42" i="88"/>
  <c r="H42" i="88"/>
  <c r="I42" i="88"/>
  <c r="J42" i="88"/>
  <c r="K42" i="88"/>
  <c r="L42" i="88"/>
  <c r="M42" i="88"/>
  <c r="G43" i="88"/>
  <c r="H43" i="88"/>
  <c r="I43" i="88"/>
  <c r="J43" i="88"/>
  <c r="K43" i="88"/>
  <c r="L43" i="88"/>
  <c r="M43" i="88"/>
  <c r="G44" i="88"/>
  <c r="H44" i="88"/>
  <c r="I44" i="88"/>
  <c r="J44" i="88"/>
  <c r="K44" i="88"/>
  <c r="L44" i="88"/>
  <c r="M44" i="88"/>
  <c r="G45" i="88"/>
  <c r="H45" i="88"/>
  <c r="I45" i="88"/>
  <c r="J45" i="88"/>
  <c r="K45" i="88"/>
  <c r="L45" i="88"/>
  <c r="M45" i="88"/>
  <c r="G46" i="88"/>
  <c r="H46" i="88"/>
  <c r="I46" i="88"/>
  <c r="J46" i="88"/>
  <c r="K46" i="88"/>
  <c r="L46" i="88"/>
  <c r="M46" i="88"/>
  <c r="G47" i="88"/>
  <c r="H47" i="88"/>
  <c r="I47" i="88"/>
  <c r="J47" i="88"/>
  <c r="K47" i="88"/>
  <c r="L47" i="88"/>
  <c r="M47" i="88"/>
  <c r="G48" i="88"/>
  <c r="H48" i="88"/>
  <c r="I48" i="88"/>
  <c r="J48" i="88"/>
  <c r="K48" i="88"/>
  <c r="L48" i="88"/>
  <c r="M48" i="88"/>
  <c r="G49" i="88"/>
  <c r="H49" i="88"/>
  <c r="I49" i="88"/>
  <c r="J49" i="88"/>
  <c r="K49" i="88"/>
  <c r="L49" i="88"/>
  <c r="M49" i="88"/>
  <c r="G50" i="88"/>
  <c r="H50" i="88"/>
  <c r="I50" i="88"/>
  <c r="J50" i="88"/>
  <c r="K50" i="88"/>
  <c r="L50" i="88"/>
  <c r="M50" i="88"/>
  <c r="G51" i="88"/>
  <c r="H51" i="88"/>
  <c r="I51" i="88"/>
  <c r="J51" i="88"/>
  <c r="K51" i="88"/>
  <c r="L51" i="88"/>
  <c r="M51" i="88"/>
  <c r="G52" i="88"/>
  <c r="H52" i="88"/>
  <c r="I52" i="88"/>
  <c r="J52" i="88"/>
  <c r="K52" i="88"/>
  <c r="L52" i="88"/>
  <c r="M52" i="88"/>
  <c r="G53" i="88"/>
  <c r="H53" i="88"/>
  <c r="I53" i="88"/>
  <c r="J53" i="88"/>
  <c r="K53" i="88"/>
  <c r="L53" i="88"/>
  <c r="M53" i="88"/>
  <c r="G54" i="88"/>
  <c r="H54" i="88"/>
  <c r="I54" i="88"/>
  <c r="J54" i="88"/>
  <c r="K54" i="88"/>
  <c r="L54" i="88"/>
  <c r="M54" i="88"/>
  <c r="M4" i="88"/>
  <c r="P4" i="88"/>
  <c r="L4" i="88"/>
  <c r="K4" i="88"/>
  <c r="J4" i="88"/>
  <c r="I4" i="88"/>
  <c r="H4" i="88"/>
  <c r="G4" i="88"/>
  <c r="E5" i="88"/>
  <c r="E6" i="88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53" i="88"/>
  <c r="E54" i="88"/>
  <c r="E4" i="88"/>
  <c r="AJ187" i="112" l="1"/>
  <c r="AJ178" i="112"/>
  <c r="AJ181" i="112"/>
  <c r="AJ184" i="112"/>
  <c r="AJ190" i="112"/>
  <c r="AJ193" i="112"/>
  <c r="AJ196" i="112"/>
  <c r="F169" i="112"/>
  <c r="AH169" i="112" s="1"/>
  <c r="AD169" i="112"/>
  <c r="AJ169" i="112" s="1"/>
  <c r="AH175" i="112"/>
  <c r="AI178" i="112"/>
  <c r="AI181" i="112"/>
  <c r="AI184" i="112"/>
  <c r="AI187" i="112"/>
  <c r="AI190" i="112"/>
  <c r="AI193" i="112"/>
  <c r="AI196" i="112"/>
  <c r="AI199" i="112"/>
  <c r="AJ183" i="112"/>
  <c r="AJ180" i="112"/>
  <c r="AJ186" i="112"/>
  <c r="AJ189" i="112"/>
  <c r="AJ198" i="112"/>
  <c r="J168" i="112"/>
  <c r="N168" i="112"/>
  <c r="R168" i="112"/>
  <c r="V168" i="112"/>
  <c r="Z168" i="112"/>
  <c r="AD168" i="112"/>
  <c r="AJ192" i="112"/>
  <c r="AJ195" i="112"/>
  <c r="AI180" i="112"/>
  <c r="AI183" i="112"/>
  <c r="AI186" i="112"/>
  <c r="AI189" i="112"/>
  <c r="AI192" i="112"/>
  <c r="AI195" i="112"/>
  <c r="AI198" i="112"/>
  <c r="AH167" i="112"/>
  <c r="AJ179" i="112"/>
  <c r="AJ182" i="112"/>
  <c r="AJ191" i="112"/>
  <c r="AJ185" i="112"/>
  <c r="AJ194" i="112"/>
  <c r="AJ197" i="112"/>
  <c r="AF167" i="112"/>
  <c r="AJ188" i="112"/>
  <c r="AC167" i="112"/>
  <c r="AG167" i="112"/>
  <c r="AI176" i="112"/>
  <c r="AI179" i="112"/>
  <c r="AI182" i="112"/>
  <c r="AI185" i="112"/>
  <c r="AI188" i="112"/>
  <c r="AI191" i="112"/>
  <c r="AI194" i="112"/>
  <c r="AI197" i="112"/>
  <c r="F168" i="112"/>
  <c r="AJ170" i="112"/>
  <c r="AH172" i="112"/>
  <c r="AJ174" i="112"/>
  <c r="AH174" i="112"/>
  <c r="AJ176" i="112"/>
  <c r="AH176" i="112"/>
  <c r="AI168" i="112"/>
  <c r="AH170" i="112"/>
  <c r="AJ172" i="112"/>
  <c r="AI167" i="112"/>
  <c r="AI169" i="112"/>
  <c r="AI171" i="112"/>
  <c r="AI173" i="112"/>
  <c r="AI175" i="112"/>
  <c r="AI177" i="112"/>
  <c r="AJ167" i="112"/>
  <c r="AJ171" i="112"/>
  <c r="AH171" i="112"/>
  <c r="AJ173" i="112"/>
  <c r="AH173" i="112"/>
  <c r="AJ175" i="112"/>
  <c r="AJ177" i="112"/>
  <c r="AH177" i="112"/>
  <c r="AH181" i="112"/>
  <c r="AH182" i="112"/>
  <c r="AH185" i="112"/>
  <c r="AH187" i="112"/>
  <c r="AH188" i="112"/>
  <c r="AH192" i="112"/>
  <c r="AH193" i="112"/>
  <c r="AH196" i="112"/>
  <c r="AH198" i="112"/>
  <c r="AH183" i="112"/>
  <c r="AH186" i="112"/>
  <c r="AH189" i="112"/>
  <c r="AH190" i="112"/>
  <c r="AH191" i="112"/>
  <c r="AH194" i="112"/>
  <c r="G64" i="111"/>
  <c r="G63" i="111" s="1"/>
  <c r="H64" i="111"/>
  <c r="H63" i="111" s="1"/>
  <c r="I64" i="111"/>
  <c r="I63" i="111" s="1"/>
  <c r="J64" i="111"/>
  <c r="K64" i="111"/>
  <c r="K63" i="111" s="1"/>
  <c r="L64" i="111"/>
  <c r="L63" i="111" s="1"/>
  <c r="M64" i="111"/>
  <c r="M63" i="111" s="1"/>
  <c r="N64" i="111"/>
  <c r="O64" i="111"/>
  <c r="O63" i="111" s="1"/>
  <c r="P64" i="111"/>
  <c r="P63" i="111" s="1"/>
  <c r="Q64" i="111"/>
  <c r="Q63" i="111" s="1"/>
  <c r="R64" i="111"/>
  <c r="S64" i="111"/>
  <c r="S63" i="111" s="1"/>
  <c r="T64" i="111"/>
  <c r="T63" i="111" s="1"/>
  <c r="U64" i="111"/>
  <c r="U63" i="111" s="1"/>
  <c r="V64" i="111"/>
  <c r="W64" i="111"/>
  <c r="W63" i="111" s="1"/>
  <c r="X64" i="111"/>
  <c r="X63" i="111" s="1"/>
  <c r="Y64" i="111"/>
  <c r="Y63" i="111" s="1"/>
  <c r="Z64" i="111"/>
  <c r="AA64" i="111"/>
  <c r="AA63" i="111" s="1"/>
  <c r="AB64" i="111"/>
  <c r="AB63" i="111" s="1"/>
  <c r="AC64" i="111"/>
  <c r="AC63" i="111" s="1"/>
  <c r="AD64" i="111"/>
  <c r="AE64" i="111"/>
  <c r="AE63" i="111" s="1"/>
  <c r="G65" i="111"/>
  <c r="H65" i="111"/>
  <c r="I65" i="111"/>
  <c r="J65" i="111"/>
  <c r="K65" i="111"/>
  <c r="L65" i="111"/>
  <c r="M65" i="111"/>
  <c r="N65" i="111"/>
  <c r="O65" i="111"/>
  <c r="P65" i="111"/>
  <c r="Q65" i="111"/>
  <c r="R65" i="111"/>
  <c r="S65" i="111"/>
  <c r="T65" i="111"/>
  <c r="U65" i="111"/>
  <c r="V65" i="111"/>
  <c r="W65" i="111"/>
  <c r="X65" i="111"/>
  <c r="Y65" i="111"/>
  <c r="Z65" i="111"/>
  <c r="AA65" i="111"/>
  <c r="AB65" i="111"/>
  <c r="AC65" i="111"/>
  <c r="AD65" i="111"/>
  <c r="AE65" i="111"/>
  <c r="G66" i="111"/>
  <c r="H66" i="111"/>
  <c r="I66" i="111"/>
  <c r="J66" i="111"/>
  <c r="K66" i="111"/>
  <c r="L66" i="111"/>
  <c r="M66" i="111"/>
  <c r="N66" i="111"/>
  <c r="O66" i="111"/>
  <c r="P66" i="111"/>
  <c r="Q66" i="111"/>
  <c r="R66" i="111"/>
  <c r="S66" i="111"/>
  <c r="T66" i="111"/>
  <c r="U66" i="111"/>
  <c r="V66" i="111"/>
  <c r="W66" i="111"/>
  <c r="X66" i="111"/>
  <c r="Y66" i="111"/>
  <c r="Z66" i="111"/>
  <c r="AA66" i="111"/>
  <c r="AB66" i="111"/>
  <c r="AC66" i="111"/>
  <c r="AD66" i="111"/>
  <c r="AE66" i="111"/>
  <c r="G67" i="111"/>
  <c r="H67" i="111"/>
  <c r="I67" i="111"/>
  <c r="J67" i="111"/>
  <c r="J63" i="111" s="1"/>
  <c r="K67" i="111"/>
  <c r="L67" i="111"/>
  <c r="M67" i="111"/>
  <c r="N67" i="111"/>
  <c r="N63" i="111" s="1"/>
  <c r="O67" i="111"/>
  <c r="P67" i="111"/>
  <c r="Q67" i="111"/>
  <c r="R67" i="111"/>
  <c r="R63" i="111" s="1"/>
  <c r="S67" i="111"/>
  <c r="T67" i="111"/>
  <c r="U67" i="111"/>
  <c r="V67" i="111"/>
  <c r="V63" i="111" s="1"/>
  <c r="W67" i="111"/>
  <c r="X67" i="111"/>
  <c r="Y67" i="111"/>
  <c r="Z67" i="111"/>
  <c r="Z63" i="111" s="1"/>
  <c r="AA67" i="111"/>
  <c r="AB67" i="111"/>
  <c r="AC67" i="111"/>
  <c r="AD67" i="111"/>
  <c r="AD63" i="111" s="1"/>
  <c r="AE67" i="111"/>
  <c r="G68" i="111"/>
  <c r="H68" i="111"/>
  <c r="I68" i="111"/>
  <c r="J68" i="111"/>
  <c r="K68" i="111"/>
  <c r="L68" i="111"/>
  <c r="M68" i="111"/>
  <c r="N68" i="111"/>
  <c r="O68" i="111"/>
  <c r="P68" i="111"/>
  <c r="Q68" i="111"/>
  <c r="R68" i="111"/>
  <c r="S68" i="111"/>
  <c r="T68" i="111"/>
  <c r="U68" i="111"/>
  <c r="V68" i="111"/>
  <c r="W68" i="111"/>
  <c r="X68" i="111"/>
  <c r="Y68" i="111"/>
  <c r="Z68" i="111"/>
  <c r="AA68" i="111"/>
  <c r="AB68" i="111"/>
  <c r="AC68" i="111"/>
  <c r="AD68" i="111"/>
  <c r="AE68" i="111"/>
  <c r="G69" i="111"/>
  <c r="H69" i="111"/>
  <c r="I69" i="111"/>
  <c r="J69" i="111"/>
  <c r="K69" i="111"/>
  <c r="L69" i="111"/>
  <c r="M69" i="111"/>
  <c r="N69" i="111"/>
  <c r="O69" i="111"/>
  <c r="P69" i="111"/>
  <c r="Q69" i="111"/>
  <c r="R69" i="111"/>
  <c r="S69" i="111"/>
  <c r="T69" i="111"/>
  <c r="U69" i="111"/>
  <c r="V69" i="111"/>
  <c r="W69" i="111"/>
  <c r="X69" i="111"/>
  <c r="Y69" i="111"/>
  <c r="Z69" i="111"/>
  <c r="AA69" i="111"/>
  <c r="AB69" i="111"/>
  <c r="AC69" i="111"/>
  <c r="AD69" i="111"/>
  <c r="AE69" i="111"/>
  <c r="G70" i="111"/>
  <c r="H70" i="111"/>
  <c r="I70" i="111"/>
  <c r="J70" i="111"/>
  <c r="K70" i="111"/>
  <c r="L70" i="111"/>
  <c r="M70" i="111"/>
  <c r="N70" i="111"/>
  <c r="O70" i="111"/>
  <c r="P70" i="111"/>
  <c r="Q70" i="111"/>
  <c r="R70" i="111"/>
  <c r="S70" i="111"/>
  <c r="T70" i="111"/>
  <c r="U70" i="111"/>
  <c r="V70" i="111"/>
  <c r="W70" i="111"/>
  <c r="X70" i="111"/>
  <c r="Y70" i="111"/>
  <c r="Z70" i="111"/>
  <c r="AA70" i="111"/>
  <c r="AB70" i="111"/>
  <c r="AC70" i="111"/>
  <c r="AD70" i="111"/>
  <c r="AE70" i="111"/>
  <c r="G71" i="111"/>
  <c r="H71" i="111"/>
  <c r="I71" i="111"/>
  <c r="J71" i="111"/>
  <c r="K71" i="111"/>
  <c r="L71" i="111"/>
  <c r="M71" i="111"/>
  <c r="N71" i="111"/>
  <c r="O71" i="111"/>
  <c r="P71" i="111"/>
  <c r="Q71" i="111"/>
  <c r="R71" i="111"/>
  <c r="S71" i="111"/>
  <c r="T71" i="111"/>
  <c r="U71" i="111"/>
  <c r="V71" i="111"/>
  <c r="W71" i="111"/>
  <c r="X71" i="111"/>
  <c r="Y71" i="111"/>
  <c r="Z71" i="111"/>
  <c r="AA71" i="111"/>
  <c r="AB71" i="111"/>
  <c r="AC71" i="111"/>
  <c r="AD71" i="111"/>
  <c r="AE71" i="111"/>
  <c r="G72" i="111"/>
  <c r="H72" i="111"/>
  <c r="I72" i="111"/>
  <c r="J72" i="111"/>
  <c r="K72" i="111"/>
  <c r="L72" i="111"/>
  <c r="M72" i="111"/>
  <c r="N72" i="111"/>
  <c r="O72" i="111"/>
  <c r="P72" i="111"/>
  <c r="Q72" i="111"/>
  <c r="R72" i="111"/>
  <c r="S72" i="111"/>
  <c r="T72" i="111"/>
  <c r="U72" i="111"/>
  <c r="V72" i="111"/>
  <c r="W72" i="111"/>
  <c r="X72" i="111"/>
  <c r="Y72" i="111"/>
  <c r="Z72" i="111"/>
  <c r="AA72" i="111"/>
  <c r="AB72" i="111"/>
  <c r="AC72" i="111"/>
  <c r="AD72" i="111"/>
  <c r="AE72" i="111"/>
  <c r="G73" i="111"/>
  <c r="H73" i="111"/>
  <c r="I73" i="111"/>
  <c r="J73" i="111"/>
  <c r="K73" i="111"/>
  <c r="L73" i="111"/>
  <c r="M73" i="111"/>
  <c r="N73" i="111"/>
  <c r="O73" i="111"/>
  <c r="P73" i="111"/>
  <c r="Q73" i="111"/>
  <c r="R73" i="111"/>
  <c r="S73" i="111"/>
  <c r="T73" i="111"/>
  <c r="U73" i="111"/>
  <c r="V73" i="111"/>
  <c r="W73" i="111"/>
  <c r="X73" i="111"/>
  <c r="Y73" i="111"/>
  <c r="Z73" i="111"/>
  <c r="AA73" i="111"/>
  <c r="AB73" i="111"/>
  <c r="AC73" i="111"/>
  <c r="AD73" i="111"/>
  <c r="AE73" i="111"/>
  <c r="F73" i="111"/>
  <c r="F72" i="111"/>
  <c r="F71" i="111"/>
  <c r="F70" i="111"/>
  <c r="F69" i="111"/>
  <c r="F68" i="111"/>
  <c r="F67" i="111"/>
  <c r="F66" i="111"/>
  <c r="F65" i="111"/>
  <c r="F64" i="111"/>
  <c r="AH168" i="112" l="1"/>
  <c r="AJ168" i="112"/>
  <c r="F63" i="111"/>
  <c r="D25" i="78"/>
  <c r="E25" i="78"/>
  <c r="F25" i="78"/>
  <c r="G25" i="78"/>
  <c r="H25" i="78"/>
  <c r="I25" i="78"/>
  <c r="J25" i="78"/>
  <c r="K25" i="78"/>
  <c r="L25" i="78"/>
  <c r="M25" i="78"/>
  <c r="N25" i="78"/>
  <c r="C25" i="78"/>
  <c r="L25" i="74" l="1"/>
  <c r="L24" i="74"/>
  <c r="B18" i="67"/>
  <c r="G170" i="107"/>
  <c r="G167" i="107" s="1"/>
  <c r="H170" i="107"/>
  <c r="H167" i="107" s="1"/>
  <c r="I170" i="107"/>
  <c r="I167" i="107" s="1"/>
  <c r="J170" i="107"/>
  <c r="J167" i="107" s="1"/>
  <c r="K170" i="107"/>
  <c r="K167" i="107" s="1"/>
  <c r="L170" i="107"/>
  <c r="L167" i="107" s="1"/>
  <c r="M170" i="107"/>
  <c r="M167" i="107" s="1"/>
  <c r="N170" i="107"/>
  <c r="N167" i="107" s="1"/>
  <c r="O170" i="107"/>
  <c r="O167" i="107" s="1"/>
  <c r="P170" i="107"/>
  <c r="P167" i="107" s="1"/>
  <c r="Q170" i="107"/>
  <c r="Q167" i="107" s="1"/>
  <c r="R170" i="107"/>
  <c r="R167" i="107" s="1"/>
  <c r="S170" i="107"/>
  <c r="S167" i="107" s="1"/>
  <c r="T170" i="107"/>
  <c r="T167" i="107" s="1"/>
  <c r="U170" i="107"/>
  <c r="U167" i="107" s="1"/>
  <c r="V170" i="107"/>
  <c r="V167" i="107" s="1"/>
  <c r="W170" i="107"/>
  <c r="W167" i="107" s="1"/>
  <c r="X170" i="107"/>
  <c r="X167" i="107" s="1"/>
  <c r="Y170" i="107"/>
  <c r="Y167" i="107" s="1"/>
  <c r="Z170" i="107"/>
  <c r="Z167" i="107" s="1"/>
  <c r="AA170" i="107"/>
  <c r="AA167" i="107" s="1"/>
  <c r="AB170" i="107"/>
  <c r="AC170" i="107"/>
  <c r="AD170" i="107"/>
  <c r="AE170" i="107"/>
  <c r="AF170" i="107"/>
  <c r="AG170" i="107"/>
  <c r="G171" i="107"/>
  <c r="G168" i="107" s="1"/>
  <c r="H171" i="107"/>
  <c r="H168" i="107" s="1"/>
  <c r="I171" i="107"/>
  <c r="I168" i="107" s="1"/>
  <c r="J171" i="107"/>
  <c r="J168" i="107" s="1"/>
  <c r="K171" i="107"/>
  <c r="K168" i="107" s="1"/>
  <c r="L171" i="107"/>
  <c r="L168" i="107" s="1"/>
  <c r="M171" i="107"/>
  <c r="M168" i="107" s="1"/>
  <c r="N171" i="107"/>
  <c r="N168" i="107" s="1"/>
  <c r="O171" i="107"/>
  <c r="O168" i="107" s="1"/>
  <c r="P171" i="107"/>
  <c r="P168" i="107" s="1"/>
  <c r="Q171" i="107"/>
  <c r="Q168" i="107" s="1"/>
  <c r="R171" i="107"/>
  <c r="R168" i="107" s="1"/>
  <c r="S171" i="107"/>
  <c r="S168" i="107" s="1"/>
  <c r="T171" i="107"/>
  <c r="T168" i="107" s="1"/>
  <c r="U171" i="107"/>
  <c r="U168" i="107" s="1"/>
  <c r="V171" i="107"/>
  <c r="V168" i="107" s="1"/>
  <c r="W171" i="107"/>
  <c r="W168" i="107" s="1"/>
  <c r="X171" i="107"/>
  <c r="X168" i="107" s="1"/>
  <c r="Y171" i="107"/>
  <c r="Y168" i="107" s="1"/>
  <c r="Z171" i="107"/>
  <c r="AA171" i="107"/>
  <c r="AB171" i="107"/>
  <c r="AH171" i="107" s="1"/>
  <c r="AC171" i="107"/>
  <c r="AI171" i="107" s="1"/>
  <c r="AD171" i="107"/>
  <c r="AE171" i="107"/>
  <c r="AF171" i="107"/>
  <c r="AG171" i="107"/>
  <c r="G172" i="107"/>
  <c r="G169" i="107" s="1"/>
  <c r="H172" i="107"/>
  <c r="H169" i="107" s="1"/>
  <c r="I172" i="107"/>
  <c r="I169" i="107" s="1"/>
  <c r="J172" i="107"/>
  <c r="J169" i="107" s="1"/>
  <c r="K172" i="107"/>
  <c r="K169" i="107" s="1"/>
  <c r="L172" i="107"/>
  <c r="L169" i="107" s="1"/>
  <c r="M172" i="107"/>
  <c r="M169" i="107" s="1"/>
  <c r="N172" i="107"/>
  <c r="N169" i="107" s="1"/>
  <c r="O172" i="107"/>
  <c r="O169" i="107" s="1"/>
  <c r="P172" i="107"/>
  <c r="P169" i="107" s="1"/>
  <c r="Q172" i="107"/>
  <c r="Q169" i="107" s="1"/>
  <c r="R172" i="107"/>
  <c r="R169" i="107" s="1"/>
  <c r="S172" i="107"/>
  <c r="S169" i="107" s="1"/>
  <c r="T172" i="107"/>
  <c r="T169" i="107" s="1"/>
  <c r="U172" i="107"/>
  <c r="U169" i="107" s="1"/>
  <c r="V172" i="107"/>
  <c r="V169" i="107" s="1"/>
  <c r="W172" i="107"/>
  <c r="W169" i="107" s="1"/>
  <c r="X172" i="107"/>
  <c r="X169" i="107" s="1"/>
  <c r="Y172" i="107"/>
  <c r="Y169" i="107" s="1"/>
  <c r="Z172" i="107"/>
  <c r="Z169" i="107" s="1"/>
  <c r="AA172" i="107"/>
  <c r="AA169" i="107" s="1"/>
  <c r="AB172" i="107"/>
  <c r="AC172" i="107"/>
  <c r="AI172" i="107" s="1"/>
  <c r="AD172" i="107"/>
  <c r="AJ172" i="107" s="1"/>
  <c r="AE172" i="107"/>
  <c r="AF172" i="107"/>
  <c r="AG172" i="107"/>
  <c r="G173" i="107"/>
  <c r="H173" i="107"/>
  <c r="I173" i="107"/>
  <c r="J173" i="107"/>
  <c r="K173" i="107"/>
  <c r="L173" i="107"/>
  <c r="M173" i="107"/>
  <c r="N173" i="107"/>
  <c r="O173" i="107"/>
  <c r="P173" i="107"/>
  <c r="Q173" i="107"/>
  <c r="R173" i="107"/>
  <c r="S173" i="107"/>
  <c r="T173" i="107"/>
  <c r="U173" i="107"/>
  <c r="V173" i="107"/>
  <c r="W173" i="107"/>
  <c r="X173" i="107"/>
  <c r="Y173" i="107"/>
  <c r="Z173" i="107"/>
  <c r="AA173" i="107"/>
  <c r="AB173" i="107"/>
  <c r="K22" i="98" s="1"/>
  <c r="AC173" i="107"/>
  <c r="AD173" i="107"/>
  <c r="M22" i="98" s="1"/>
  <c r="AE173" i="107"/>
  <c r="AF173" i="107"/>
  <c r="AG173" i="107"/>
  <c r="G174" i="107"/>
  <c r="H174" i="107"/>
  <c r="I174" i="107"/>
  <c r="J174" i="107"/>
  <c r="K174" i="107"/>
  <c r="L174" i="107"/>
  <c r="M174" i="107"/>
  <c r="N174" i="107"/>
  <c r="O174" i="107"/>
  <c r="P174" i="107"/>
  <c r="Q174" i="107"/>
  <c r="R174" i="107"/>
  <c r="S174" i="107"/>
  <c r="T174" i="107"/>
  <c r="U174" i="107"/>
  <c r="V174" i="107"/>
  <c r="W174" i="107"/>
  <c r="X174" i="107"/>
  <c r="Y174" i="107"/>
  <c r="Z174" i="107"/>
  <c r="Z168" i="107" s="1"/>
  <c r="AA174" i="107"/>
  <c r="AB174" i="107"/>
  <c r="AH174" i="107" s="1"/>
  <c r="AC174" i="107"/>
  <c r="AI174" i="107" s="1"/>
  <c r="AD174" i="107"/>
  <c r="AJ174" i="107" s="1"/>
  <c r="AE174" i="107"/>
  <c r="AF174" i="107"/>
  <c r="AG174" i="107"/>
  <c r="G175" i="107"/>
  <c r="H175" i="107"/>
  <c r="I175" i="107"/>
  <c r="J175" i="107"/>
  <c r="K175" i="107"/>
  <c r="L175" i="107"/>
  <c r="M175" i="107"/>
  <c r="N175" i="107"/>
  <c r="O175" i="107"/>
  <c r="P175" i="107"/>
  <c r="Q175" i="107"/>
  <c r="R175" i="107"/>
  <c r="S175" i="107"/>
  <c r="T175" i="107"/>
  <c r="U175" i="107"/>
  <c r="V175" i="107"/>
  <c r="W175" i="107"/>
  <c r="X175" i="107"/>
  <c r="Y175" i="107"/>
  <c r="Z175" i="107"/>
  <c r="AA175" i="107"/>
  <c r="AB175" i="107"/>
  <c r="AH175" i="107" s="1"/>
  <c r="AC175" i="107"/>
  <c r="AI175" i="107" s="1"/>
  <c r="AD175" i="107"/>
  <c r="AJ175" i="107" s="1"/>
  <c r="AE175" i="107"/>
  <c r="AF175" i="107"/>
  <c r="AG175" i="107"/>
  <c r="G176" i="107"/>
  <c r="H176" i="107"/>
  <c r="I176" i="107"/>
  <c r="J176" i="107"/>
  <c r="K176" i="107"/>
  <c r="L176" i="107"/>
  <c r="M176" i="107"/>
  <c r="N176" i="107"/>
  <c r="O176" i="107"/>
  <c r="P176" i="107"/>
  <c r="Q176" i="107"/>
  <c r="R176" i="107"/>
  <c r="S176" i="107"/>
  <c r="T176" i="107"/>
  <c r="U176" i="107"/>
  <c r="V176" i="107"/>
  <c r="W176" i="107"/>
  <c r="X176" i="107"/>
  <c r="Y176" i="107"/>
  <c r="Z176" i="107"/>
  <c r="AA176" i="107"/>
  <c r="AB176" i="107"/>
  <c r="AC176" i="107"/>
  <c r="L23" i="98" s="1"/>
  <c r="AD176" i="107"/>
  <c r="M23" i="98" s="1"/>
  <c r="AE176" i="107"/>
  <c r="AF176" i="107"/>
  <c r="AG176" i="107"/>
  <c r="G177" i="107"/>
  <c r="H177" i="107"/>
  <c r="I177" i="107"/>
  <c r="J177" i="107"/>
  <c r="K177" i="107"/>
  <c r="L177" i="107"/>
  <c r="M177" i="107"/>
  <c r="N177" i="107"/>
  <c r="O177" i="107"/>
  <c r="P177" i="107"/>
  <c r="Q177" i="107"/>
  <c r="R177" i="107"/>
  <c r="S177" i="107"/>
  <c r="T177" i="107"/>
  <c r="U177" i="107"/>
  <c r="V177" i="107"/>
  <c r="W177" i="107"/>
  <c r="X177" i="107"/>
  <c r="Y177" i="107"/>
  <c r="Z177" i="107"/>
  <c r="AA177" i="107"/>
  <c r="AB177" i="107"/>
  <c r="AH177" i="107" s="1"/>
  <c r="AC177" i="107"/>
  <c r="AI177" i="107" s="1"/>
  <c r="AD177" i="107"/>
  <c r="AJ177" i="107" s="1"/>
  <c r="AE177" i="107"/>
  <c r="AF177" i="107"/>
  <c r="AG177" i="107"/>
  <c r="G178" i="107"/>
  <c r="H178" i="107"/>
  <c r="I178" i="107"/>
  <c r="J178" i="107"/>
  <c r="K178" i="107"/>
  <c r="L178" i="107"/>
  <c r="M178" i="107"/>
  <c r="N178" i="107"/>
  <c r="O178" i="107"/>
  <c r="P178" i="107"/>
  <c r="Q178" i="107"/>
  <c r="R178" i="107"/>
  <c r="S178" i="107"/>
  <c r="T178" i="107"/>
  <c r="U178" i="107"/>
  <c r="V178" i="107"/>
  <c r="W178" i="107"/>
  <c r="X178" i="107"/>
  <c r="Y178" i="107"/>
  <c r="Z178" i="107"/>
  <c r="AA178" i="107"/>
  <c r="AB178" i="107"/>
  <c r="AH178" i="107" s="1"/>
  <c r="AC178" i="107"/>
  <c r="AI178" i="107" s="1"/>
  <c r="AD178" i="107"/>
  <c r="AJ178" i="107" s="1"/>
  <c r="AE178" i="107"/>
  <c r="AF178" i="107"/>
  <c r="AG178" i="107"/>
  <c r="G179" i="107"/>
  <c r="H179" i="107"/>
  <c r="I179" i="107"/>
  <c r="J179" i="107"/>
  <c r="K179" i="107"/>
  <c r="L179" i="107"/>
  <c r="M179" i="107"/>
  <c r="N179" i="107"/>
  <c r="O179" i="107"/>
  <c r="P179" i="107"/>
  <c r="Q179" i="107"/>
  <c r="R179" i="107"/>
  <c r="S179" i="107"/>
  <c r="T179" i="107"/>
  <c r="U179" i="107"/>
  <c r="V179" i="107"/>
  <c r="W179" i="107"/>
  <c r="X179" i="107"/>
  <c r="Y179" i="107"/>
  <c r="Z179" i="107"/>
  <c r="AA179" i="107"/>
  <c r="AB179" i="107"/>
  <c r="K24" i="98" s="1"/>
  <c r="AC179" i="107"/>
  <c r="L24" i="98" s="1"/>
  <c r="AD179" i="107"/>
  <c r="M24" i="98" s="1"/>
  <c r="AE179" i="107"/>
  <c r="AF179" i="107"/>
  <c r="AG179" i="107"/>
  <c r="G180" i="107"/>
  <c r="H180" i="107"/>
  <c r="I180" i="107"/>
  <c r="J180" i="107"/>
  <c r="K180" i="107"/>
  <c r="L180" i="107"/>
  <c r="M180" i="107"/>
  <c r="N180" i="107"/>
  <c r="O180" i="107"/>
  <c r="P180" i="107"/>
  <c r="Q180" i="107"/>
  <c r="R180" i="107"/>
  <c r="S180" i="107"/>
  <c r="T180" i="107"/>
  <c r="U180" i="107"/>
  <c r="V180" i="107"/>
  <c r="W180" i="107"/>
  <c r="X180" i="107"/>
  <c r="Y180" i="107"/>
  <c r="Z180" i="107"/>
  <c r="AA180" i="107"/>
  <c r="AB180" i="107"/>
  <c r="AH180" i="107" s="1"/>
  <c r="AC180" i="107"/>
  <c r="AI180" i="107" s="1"/>
  <c r="AD180" i="107"/>
  <c r="AJ180" i="107" s="1"/>
  <c r="AE180" i="107"/>
  <c r="AF180" i="107"/>
  <c r="AG180" i="107"/>
  <c r="G181" i="107"/>
  <c r="H181" i="107"/>
  <c r="I181" i="107"/>
  <c r="J181" i="107"/>
  <c r="K181" i="107"/>
  <c r="L181" i="107"/>
  <c r="M181" i="107"/>
  <c r="N181" i="107"/>
  <c r="O181" i="107"/>
  <c r="P181" i="107"/>
  <c r="Q181" i="107"/>
  <c r="R181" i="107"/>
  <c r="S181" i="107"/>
  <c r="T181" i="107"/>
  <c r="U181" i="107"/>
  <c r="V181" i="107"/>
  <c r="W181" i="107"/>
  <c r="X181" i="107"/>
  <c r="Y181" i="107"/>
  <c r="Z181" i="107"/>
  <c r="AA181" i="107"/>
  <c r="AB181" i="107"/>
  <c r="AH181" i="107" s="1"/>
  <c r="AC181" i="107"/>
  <c r="AI181" i="107" s="1"/>
  <c r="AD181" i="107"/>
  <c r="AJ181" i="107" s="1"/>
  <c r="AE181" i="107"/>
  <c r="AF181" i="107"/>
  <c r="AG181" i="107"/>
  <c r="G182" i="107"/>
  <c r="H182" i="107"/>
  <c r="I182" i="107"/>
  <c r="J182" i="107"/>
  <c r="K182" i="107"/>
  <c r="L182" i="107"/>
  <c r="M182" i="107"/>
  <c r="N182" i="107"/>
  <c r="O182" i="107"/>
  <c r="P182" i="107"/>
  <c r="Q182" i="107"/>
  <c r="R182" i="107"/>
  <c r="S182" i="107"/>
  <c r="T182" i="107"/>
  <c r="U182" i="107"/>
  <c r="V182" i="107"/>
  <c r="W182" i="107"/>
  <c r="X182" i="107"/>
  <c r="Y182" i="107"/>
  <c r="Z182" i="107"/>
  <c r="AA182" i="107"/>
  <c r="AB182" i="107"/>
  <c r="K25" i="98" s="1"/>
  <c r="AC182" i="107"/>
  <c r="L25" i="98" s="1"/>
  <c r="AD182" i="107"/>
  <c r="AE182" i="107"/>
  <c r="AF182" i="107"/>
  <c r="AG182" i="107"/>
  <c r="G183" i="107"/>
  <c r="H183" i="107"/>
  <c r="I183" i="107"/>
  <c r="J183" i="107"/>
  <c r="K183" i="107"/>
  <c r="L183" i="107"/>
  <c r="M183" i="107"/>
  <c r="N183" i="107"/>
  <c r="O183" i="107"/>
  <c r="P183" i="107"/>
  <c r="Q183" i="107"/>
  <c r="R183" i="107"/>
  <c r="S183" i="107"/>
  <c r="T183" i="107"/>
  <c r="U183" i="107"/>
  <c r="V183" i="107"/>
  <c r="W183" i="107"/>
  <c r="X183" i="107"/>
  <c r="Y183" i="107"/>
  <c r="Z183" i="107"/>
  <c r="AA183" i="107"/>
  <c r="AB183" i="107"/>
  <c r="AH183" i="107" s="1"/>
  <c r="AC183" i="107"/>
  <c r="AI183" i="107" s="1"/>
  <c r="AD183" i="107"/>
  <c r="AJ183" i="107" s="1"/>
  <c r="AE183" i="107"/>
  <c r="AF183" i="107"/>
  <c r="AG183" i="107"/>
  <c r="G184" i="107"/>
  <c r="H184" i="107"/>
  <c r="I184" i="107"/>
  <c r="J184" i="107"/>
  <c r="K184" i="107"/>
  <c r="L184" i="107"/>
  <c r="M184" i="107"/>
  <c r="N184" i="107"/>
  <c r="O184" i="107"/>
  <c r="P184" i="107"/>
  <c r="Q184" i="107"/>
  <c r="R184" i="107"/>
  <c r="S184" i="107"/>
  <c r="T184" i="107"/>
  <c r="U184" i="107"/>
  <c r="V184" i="107"/>
  <c r="W184" i="107"/>
  <c r="X184" i="107"/>
  <c r="Y184" i="107"/>
  <c r="Z184" i="107"/>
  <c r="AA184" i="107"/>
  <c r="AB184" i="107"/>
  <c r="AH184" i="107" s="1"/>
  <c r="AC184" i="107"/>
  <c r="AI184" i="107" s="1"/>
  <c r="AD184" i="107"/>
  <c r="AJ184" i="107" s="1"/>
  <c r="AE184" i="107"/>
  <c r="AF184" i="107"/>
  <c r="AG184" i="107"/>
  <c r="G185" i="107"/>
  <c r="H185" i="107"/>
  <c r="I185" i="107"/>
  <c r="J185" i="107"/>
  <c r="K185" i="107"/>
  <c r="L185" i="107"/>
  <c r="M185" i="107"/>
  <c r="N185" i="107"/>
  <c r="O185" i="107"/>
  <c r="P185" i="107"/>
  <c r="Q185" i="107"/>
  <c r="R185" i="107"/>
  <c r="S185" i="107"/>
  <c r="T185" i="107"/>
  <c r="U185" i="107"/>
  <c r="V185" i="107"/>
  <c r="W185" i="107"/>
  <c r="X185" i="107"/>
  <c r="Y185" i="107"/>
  <c r="Z185" i="107"/>
  <c r="AA185" i="107"/>
  <c r="AB185" i="107"/>
  <c r="K26" i="98" s="1"/>
  <c r="AC185" i="107"/>
  <c r="AD185" i="107"/>
  <c r="M26" i="98" s="1"/>
  <c r="AE185" i="107"/>
  <c r="AF185" i="107"/>
  <c r="AG185" i="107"/>
  <c r="G186" i="107"/>
  <c r="H186" i="107"/>
  <c r="I186" i="107"/>
  <c r="J186" i="107"/>
  <c r="K186" i="107"/>
  <c r="L186" i="107"/>
  <c r="M186" i="107"/>
  <c r="N186" i="107"/>
  <c r="O186" i="107"/>
  <c r="P186" i="107"/>
  <c r="Q186" i="107"/>
  <c r="R186" i="107"/>
  <c r="S186" i="107"/>
  <c r="T186" i="107"/>
  <c r="U186" i="107"/>
  <c r="V186" i="107"/>
  <c r="W186" i="107"/>
  <c r="X186" i="107"/>
  <c r="Y186" i="107"/>
  <c r="Z186" i="107"/>
  <c r="AA186" i="107"/>
  <c r="AB186" i="107"/>
  <c r="AH186" i="107" s="1"/>
  <c r="AC186" i="107"/>
  <c r="AI186" i="107" s="1"/>
  <c r="AD186" i="107"/>
  <c r="AJ186" i="107" s="1"/>
  <c r="AE186" i="107"/>
  <c r="AF186" i="107"/>
  <c r="AG186" i="107"/>
  <c r="G187" i="107"/>
  <c r="H187" i="107"/>
  <c r="I187" i="107"/>
  <c r="J187" i="107"/>
  <c r="K187" i="107"/>
  <c r="L187" i="107"/>
  <c r="M187" i="107"/>
  <c r="N187" i="107"/>
  <c r="O187" i="107"/>
  <c r="P187" i="107"/>
  <c r="Q187" i="107"/>
  <c r="R187" i="107"/>
  <c r="S187" i="107"/>
  <c r="T187" i="107"/>
  <c r="U187" i="107"/>
  <c r="V187" i="107"/>
  <c r="W187" i="107"/>
  <c r="X187" i="107"/>
  <c r="Y187" i="107"/>
  <c r="Z187" i="107"/>
  <c r="AA187" i="107"/>
  <c r="AB187" i="107"/>
  <c r="AH187" i="107" s="1"/>
  <c r="AC187" i="107"/>
  <c r="AI187" i="107" s="1"/>
  <c r="AD187" i="107"/>
  <c r="AJ187" i="107" s="1"/>
  <c r="AE187" i="107"/>
  <c r="AF187" i="107"/>
  <c r="AG187" i="107"/>
  <c r="G188" i="107"/>
  <c r="H188" i="107"/>
  <c r="I188" i="107"/>
  <c r="J188" i="107"/>
  <c r="K188" i="107"/>
  <c r="L188" i="107"/>
  <c r="M188" i="107"/>
  <c r="N188" i="107"/>
  <c r="O188" i="107"/>
  <c r="P188" i="107"/>
  <c r="Q188" i="107"/>
  <c r="R188" i="107"/>
  <c r="S188" i="107"/>
  <c r="T188" i="107"/>
  <c r="U188" i="107"/>
  <c r="V188" i="107"/>
  <c r="W188" i="107"/>
  <c r="X188" i="107"/>
  <c r="Y188" i="107"/>
  <c r="Z188" i="107"/>
  <c r="AA188" i="107"/>
  <c r="AB188" i="107"/>
  <c r="AC188" i="107"/>
  <c r="L27" i="98" s="1"/>
  <c r="AD188" i="107"/>
  <c r="M27" i="98" s="1"/>
  <c r="AE188" i="107"/>
  <c r="AF188" i="107"/>
  <c r="AG188" i="107"/>
  <c r="G189" i="107"/>
  <c r="H189" i="107"/>
  <c r="I189" i="107"/>
  <c r="J189" i="107"/>
  <c r="K189" i="107"/>
  <c r="L189" i="107"/>
  <c r="M189" i="107"/>
  <c r="N189" i="107"/>
  <c r="O189" i="107"/>
  <c r="P189" i="107"/>
  <c r="Q189" i="107"/>
  <c r="R189" i="107"/>
  <c r="S189" i="107"/>
  <c r="T189" i="107"/>
  <c r="U189" i="107"/>
  <c r="V189" i="107"/>
  <c r="W189" i="107"/>
  <c r="X189" i="107"/>
  <c r="Y189" i="107"/>
  <c r="Z189" i="107"/>
  <c r="AA189" i="107"/>
  <c r="AB189" i="107"/>
  <c r="AH189" i="107" s="1"/>
  <c r="AC189" i="107"/>
  <c r="AI189" i="107" s="1"/>
  <c r="AD189" i="107"/>
  <c r="AJ189" i="107" s="1"/>
  <c r="AE189" i="107"/>
  <c r="AF189" i="107"/>
  <c r="AG189" i="107"/>
  <c r="G190" i="107"/>
  <c r="H190" i="107"/>
  <c r="I190" i="107"/>
  <c r="J190" i="107"/>
  <c r="K190" i="107"/>
  <c r="L190" i="107"/>
  <c r="M190" i="107"/>
  <c r="N190" i="107"/>
  <c r="O190" i="107"/>
  <c r="P190" i="107"/>
  <c r="Q190" i="107"/>
  <c r="R190" i="107"/>
  <c r="S190" i="107"/>
  <c r="T190" i="107"/>
  <c r="U190" i="107"/>
  <c r="V190" i="107"/>
  <c r="W190" i="107"/>
  <c r="X190" i="107"/>
  <c r="Y190" i="107"/>
  <c r="Z190" i="107"/>
  <c r="AA190" i="107"/>
  <c r="AB190" i="107"/>
  <c r="AH190" i="107" s="1"/>
  <c r="AC190" i="107"/>
  <c r="AI190" i="107" s="1"/>
  <c r="AD190" i="107"/>
  <c r="AJ190" i="107" s="1"/>
  <c r="AE190" i="107"/>
  <c r="AF190" i="107"/>
  <c r="AG190" i="107"/>
  <c r="G191" i="107"/>
  <c r="H191" i="107"/>
  <c r="I191" i="107"/>
  <c r="J191" i="107"/>
  <c r="K191" i="107"/>
  <c r="L191" i="107"/>
  <c r="M191" i="107"/>
  <c r="N191" i="107"/>
  <c r="O191" i="107"/>
  <c r="P191" i="107"/>
  <c r="Q191" i="107"/>
  <c r="R191" i="107"/>
  <c r="S191" i="107"/>
  <c r="T191" i="107"/>
  <c r="U191" i="107"/>
  <c r="V191" i="107"/>
  <c r="W191" i="107"/>
  <c r="X191" i="107"/>
  <c r="Y191" i="107"/>
  <c r="Z191" i="107"/>
  <c r="AA191" i="107"/>
  <c r="AB191" i="107"/>
  <c r="K28" i="98" s="1"/>
  <c r="AC191" i="107"/>
  <c r="L28" i="98" s="1"/>
  <c r="AD191" i="107"/>
  <c r="M28" i="98" s="1"/>
  <c r="AE191" i="107"/>
  <c r="AF191" i="107"/>
  <c r="AG191" i="107"/>
  <c r="G192" i="107"/>
  <c r="H192" i="107"/>
  <c r="I192" i="107"/>
  <c r="J192" i="107"/>
  <c r="K192" i="107"/>
  <c r="L192" i="107"/>
  <c r="M192" i="107"/>
  <c r="N192" i="107"/>
  <c r="O192" i="107"/>
  <c r="P192" i="107"/>
  <c r="Q192" i="107"/>
  <c r="R192" i="107"/>
  <c r="S192" i="107"/>
  <c r="T192" i="107"/>
  <c r="U192" i="107"/>
  <c r="V192" i="107"/>
  <c r="W192" i="107"/>
  <c r="X192" i="107"/>
  <c r="Y192" i="107"/>
  <c r="Z192" i="107"/>
  <c r="AA192" i="107"/>
  <c r="AB192" i="107"/>
  <c r="AH192" i="107" s="1"/>
  <c r="AC192" i="107"/>
  <c r="AI192" i="107" s="1"/>
  <c r="AD192" i="107"/>
  <c r="AJ192" i="107" s="1"/>
  <c r="AE192" i="107"/>
  <c r="AF192" i="107"/>
  <c r="AG192" i="107"/>
  <c r="G193" i="107"/>
  <c r="H193" i="107"/>
  <c r="I193" i="107"/>
  <c r="J193" i="107"/>
  <c r="K193" i="107"/>
  <c r="L193" i="107"/>
  <c r="M193" i="107"/>
  <c r="N193" i="107"/>
  <c r="O193" i="107"/>
  <c r="P193" i="107"/>
  <c r="Q193" i="107"/>
  <c r="R193" i="107"/>
  <c r="S193" i="107"/>
  <c r="T193" i="107"/>
  <c r="U193" i="107"/>
  <c r="V193" i="107"/>
  <c r="W193" i="107"/>
  <c r="X193" i="107"/>
  <c r="Y193" i="107"/>
  <c r="Z193" i="107"/>
  <c r="AA193" i="107"/>
  <c r="AB193" i="107"/>
  <c r="AH193" i="107" s="1"/>
  <c r="AC193" i="107"/>
  <c r="AI193" i="107" s="1"/>
  <c r="AD193" i="107"/>
  <c r="AJ193" i="107" s="1"/>
  <c r="AE193" i="107"/>
  <c r="AF193" i="107"/>
  <c r="AG193" i="107"/>
  <c r="G194" i="107"/>
  <c r="H194" i="107"/>
  <c r="I194" i="107"/>
  <c r="J194" i="107"/>
  <c r="K194" i="107"/>
  <c r="L194" i="107"/>
  <c r="M194" i="107"/>
  <c r="N194" i="107"/>
  <c r="O194" i="107"/>
  <c r="P194" i="107"/>
  <c r="Q194" i="107"/>
  <c r="R194" i="107"/>
  <c r="S194" i="107"/>
  <c r="T194" i="107"/>
  <c r="U194" i="107"/>
  <c r="V194" i="107"/>
  <c r="W194" i="107"/>
  <c r="X194" i="107"/>
  <c r="Y194" i="107"/>
  <c r="Z194" i="107"/>
  <c r="AA194" i="107"/>
  <c r="AB194" i="107"/>
  <c r="K29" i="98" s="1"/>
  <c r="AC194" i="107"/>
  <c r="L29" i="98" s="1"/>
  <c r="AD194" i="107"/>
  <c r="AE194" i="107"/>
  <c r="AF194" i="107"/>
  <c r="AG194" i="107"/>
  <c r="G195" i="107"/>
  <c r="H195" i="107"/>
  <c r="I195" i="107"/>
  <c r="J195" i="107"/>
  <c r="K195" i="107"/>
  <c r="L195" i="107"/>
  <c r="M195" i="107"/>
  <c r="N195" i="107"/>
  <c r="O195" i="107"/>
  <c r="P195" i="107"/>
  <c r="Q195" i="107"/>
  <c r="R195" i="107"/>
  <c r="S195" i="107"/>
  <c r="T195" i="107"/>
  <c r="U195" i="107"/>
  <c r="V195" i="107"/>
  <c r="W195" i="107"/>
  <c r="X195" i="107"/>
  <c r="Y195" i="107"/>
  <c r="Z195" i="107"/>
  <c r="AA195" i="107"/>
  <c r="AB195" i="107"/>
  <c r="AH195" i="107" s="1"/>
  <c r="AC195" i="107"/>
  <c r="AI195" i="107" s="1"/>
  <c r="AD195" i="107"/>
  <c r="AJ195" i="107" s="1"/>
  <c r="AE195" i="107"/>
  <c r="AF195" i="107"/>
  <c r="AG195" i="107"/>
  <c r="G196" i="107"/>
  <c r="H196" i="107"/>
  <c r="I196" i="107"/>
  <c r="J196" i="107"/>
  <c r="K196" i="107"/>
  <c r="L196" i="107"/>
  <c r="M196" i="107"/>
  <c r="N196" i="107"/>
  <c r="O196" i="107"/>
  <c r="P196" i="107"/>
  <c r="Q196" i="107"/>
  <c r="R196" i="107"/>
  <c r="S196" i="107"/>
  <c r="T196" i="107"/>
  <c r="U196" i="107"/>
  <c r="V196" i="107"/>
  <c r="W196" i="107"/>
  <c r="X196" i="107"/>
  <c r="Y196" i="107"/>
  <c r="Z196" i="107"/>
  <c r="AA196" i="107"/>
  <c r="AB196" i="107"/>
  <c r="AH196" i="107" s="1"/>
  <c r="AC196" i="107"/>
  <c r="AI196" i="107" s="1"/>
  <c r="AD196" i="107"/>
  <c r="AJ196" i="107" s="1"/>
  <c r="AE196" i="107"/>
  <c r="AF196" i="107"/>
  <c r="AG196" i="107"/>
  <c r="G197" i="107"/>
  <c r="H197" i="107"/>
  <c r="I197" i="107"/>
  <c r="J197" i="107"/>
  <c r="K197" i="107"/>
  <c r="L197" i="107"/>
  <c r="M197" i="107"/>
  <c r="N197" i="107"/>
  <c r="O197" i="107"/>
  <c r="P197" i="107"/>
  <c r="Q197" i="107"/>
  <c r="R197" i="107"/>
  <c r="S197" i="107"/>
  <c r="T197" i="107"/>
  <c r="U197" i="107"/>
  <c r="V197" i="107"/>
  <c r="W197" i="107"/>
  <c r="X197" i="107"/>
  <c r="Y197" i="107"/>
  <c r="Z197" i="107"/>
  <c r="AA197" i="107"/>
  <c r="AB197" i="107"/>
  <c r="K30" i="98" s="1"/>
  <c r="AC197" i="107"/>
  <c r="L30" i="98" s="1"/>
  <c r="AD197" i="107"/>
  <c r="M30" i="98" s="1"/>
  <c r="AE197" i="107"/>
  <c r="AF197" i="107"/>
  <c r="AG197" i="107"/>
  <c r="G198" i="107"/>
  <c r="H198" i="107"/>
  <c r="I198" i="107"/>
  <c r="J198" i="107"/>
  <c r="K198" i="107"/>
  <c r="L198" i="107"/>
  <c r="M198" i="107"/>
  <c r="N198" i="107"/>
  <c r="O198" i="107"/>
  <c r="P198" i="107"/>
  <c r="Q198" i="107"/>
  <c r="R198" i="107"/>
  <c r="S198" i="107"/>
  <c r="T198" i="107"/>
  <c r="U198" i="107"/>
  <c r="V198" i="107"/>
  <c r="W198" i="107"/>
  <c r="X198" i="107"/>
  <c r="Y198" i="107"/>
  <c r="Z198" i="107"/>
  <c r="AA198" i="107"/>
  <c r="AB198" i="107"/>
  <c r="AH198" i="107" s="1"/>
  <c r="AC198" i="107"/>
  <c r="AI198" i="107" s="1"/>
  <c r="AD198" i="107"/>
  <c r="AJ198" i="107" s="1"/>
  <c r="AE198" i="107"/>
  <c r="AF198" i="107"/>
  <c r="AG198" i="107"/>
  <c r="G199" i="107"/>
  <c r="H199" i="107"/>
  <c r="I199" i="107"/>
  <c r="J199" i="107"/>
  <c r="K199" i="107"/>
  <c r="L199" i="107"/>
  <c r="M199" i="107"/>
  <c r="N199" i="107"/>
  <c r="O199" i="107"/>
  <c r="P199" i="107"/>
  <c r="Q199" i="107"/>
  <c r="R199" i="107"/>
  <c r="S199" i="107"/>
  <c r="T199" i="107"/>
  <c r="U199" i="107"/>
  <c r="V199" i="107"/>
  <c r="W199" i="107"/>
  <c r="X199" i="107"/>
  <c r="Y199" i="107"/>
  <c r="Z199" i="107"/>
  <c r="AA199" i="107"/>
  <c r="AB199" i="107"/>
  <c r="AH199" i="107" s="1"/>
  <c r="AC199" i="107"/>
  <c r="AI199" i="107" s="1"/>
  <c r="AD199" i="107"/>
  <c r="AJ199" i="107" s="1"/>
  <c r="AE199" i="107"/>
  <c r="AF199" i="107"/>
  <c r="AG199" i="107"/>
  <c r="N25" i="74"/>
  <c r="K30" i="99"/>
  <c r="D18" i="96"/>
  <c r="E18" i="96"/>
  <c r="F18" i="96"/>
  <c r="G18" i="96"/>
  <c r="H18" i="96"/>
  <c r="AI191" i="107" l="1"/>
  <c r="AI179" i="107"/>
  <c r="M29" i="98"/>
  <c r="AJ194" i="107"/>
  <c r="AB169" i="107"/>
  <c r="AH169" i="107" s="1"/>
  <c r="AH172" i="107"/>
  <c r="AD167" i="107"/>
  <c r="M21" i="98"/>
  <c r="AJ170" i="107"/>
  <c r="AI197" i="107"/>
  <c r="K27" i="98"/>
  <c r="AH188" i="107"/>
  <c r="L26" i="98"/>
  <c r="AI185" i="107"/>
  <c r="M25" i="98"/>
  <c r="AJ182" i="107"/>
  <c r="K23" i="98"/>
  <c r="AH176" i="107"/>
  <c r="L22" i="98"/>
  <c r="AI173" i="107"/>
  <c r="AF169" i="107"/>
  <c r="AE168" i="107"/>
  <c r="AE169" i="107"/>
  <c r="AD168" i="107"/>
  <c r="AJ168" i="107" s="1"/>
  <c r="AG167" i="107"/>
  <c r="AC167" i="107"/>
  <c r="L21" i="98"/>
  <c r="AH197" i="107"/>
  <c r="AH191" i="107"/>
  <c r="AJ188" i="107"/>
  <c r="AH185" i="107"/>
  <c r="AH179" i="107"/>
  <c r="AJ176" i="107"/>
  <c r="AH173" i="107"/>
  <c r="AD169" i="107"/>
  <c r="AJ169" i="107" s="1"/>
  <c r="AG168" i="107"/>
  <c r="AC168" i="107"/>
  <c r="AI168" i="107" s="1"/>
  <c r="AF167" i="107"/>
  <c r="AB167" i="107"/>
  <c r="K21" i="98"/>
  <c r="AI194" i="107"/>
  <c r="AI188" i="107"/>
  <c r="AI182" i="107"/>
  <c r="AI176" i="107"/>
  <c r="AI170" i="107"/>
  <c r="AG169" i="107"/>
  <c r="AC169" i="107"/>
  <c r="AI169" i="107" s="1"/>
  <c r="AF168" i="107"/>
  <c r="AB168" i="107"/>
  <c r="AH168" i="107" s="1"/>
  <c r="AE167" i="107"/>
  <c r="AJ197" i="107"/>
  <c r="AH194" i="107"/>
  <c r="AJ191" i="107"/>
  <c r="AJ185" i="107"/>
  <c r="AH182" i="107"/>
  <c r="AJ179" i="107"/>
  <c r="AJ173" i="107"/>
  <c r="AJ171" i="107"/>
  <c r="AH170" i="107"/>
  <c r="AA168" i="107"/>
  <c r="G18" i="67" l="1"/>
  <c r="K20" i="98"/>
  <c r="C18" i="67"/>
  <c r="AH167" i="107"/>
  <c r="L20" i="98"/>
  <c r="D18" i="67"/>
  <c r="AI167" i="107"/>
  <c r="M20" i="98"/>
  <c r="E18" i="67"/>
  <c r="F18" i="67" s="1"/>
  <c r="AJ167" i="107"/>
  <c r="J20" i="98" l="1"/>
  <c r="F198" i="107"/>
  <c r="F199" i="107"/>
  <c r="F196" i="107"/>
  <c r="F195" i="107"/>
  <c r="F193" i="107"/>
  <c r="F192" i="107"/>
  <c r="F190" i="107"/>
  <c r="F189" i="107"/>
  <c r="F187" i="107"/>
  <c r="F186" i="107"/>
  <c r="F184" i="107"/>
  <c r="F183" i="107"/>
  <c r="F181" i="107"/>
  <c r="F180" i="107"/>
  <c r="F178" i="107"/>
  <c r="F177" i="107"/>
  <c r="F175" i="107"/>
  <c r="F174" i="107"/>
  <c r="F172" i="107"/>
  <c r="F171" i="107"/>
  <c r="F197" i="107"/>
  <c r="F194" i="107"/>
  <c r="F191" i="107"/>
  <c r="F188" i="107"/>
  <c r="F185" i="107"/>
  <c r="F182" i="107"/>
  <c r="F179" i="107"/>
  <c r="F176" i="107"/>
  <c r="F173" i="107"/>
  <c r="F170" i="107"/>
  <c r="H4" i="96"/>
  <c r="G13" i="96"/>
  <c r="G14" i="96" s="1"/>
  <c r="B14" i="99"/>
  <c r="C14" i="99"/>
  <c r="D14" i="99"/>
  <c r="E14" i="99"/>
  <c r="F14" i="99"/>
  <c r="G14" i="99"/>
  <c r="H14" i="99"/>
  <c r="I14" i="99"/>
  <c r="J14" i="99"/>
  <c r="K14" i="99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G26" i="96"/>
  <c r="H9" i="96"/>
  <c r="H10" i="96"/>
  <c r="H11" i="96"/>
  <c r="H12" i="96"/>
  <c r="H13" i="96" s="1"/>
  <c r="H14" i="96" s="1"/>
  <c r="H8" i="96"/>
  <c r="AC29" i="73"/>
  <c r="AC28" i="73"/>
  <c r="AC27" i="73"/>
  <c r="AC26" i="73"/>
  <c r="AC25" i="73"/>
  <c r="AC24" i="73"/>
  <c r="AC23" i="73"/>
  <c r="AC22" i="73"/>
  <c r="AC21" i="73"/>
  <c r="AC13" i="73"/>
  <c r="AC12" i="73"/>
  <c r="AC11" i="73"/>
  <c r="AC10" i="73"/>
  <c r="AC9" i="73"/>
  <c r="AC8" i="73"/>
  <c r="AC7" i="73"/>
  <c r="AC6" i="73"/>
  <c r="AC5" i="73"/>
  <c r="W29" i="73"/>
  <c r="W28" i="73"/>
  <c r="W27" i="73"/>
  <c r="W26" i="73"/>
  <c r="W25" i="73"/>
  <c r="W24" i="73"/>
  <c r="W23" i="73"/>
  <c r="W22" i="73"/>
  <c r="W21" i="73"/>
  <c r="W13" i="73"/>
  <c r="W12" i="73"/>
  <c r="W11" i="73"/>
  <c r="W10" i="73"/>
  <c r="W9" i="73"/>
  <c r="W8" i="73"/>
  <c r="W7" i="73"/>
  <c r="W6" i="73"/>
  <c r="W5" i="73"/>
  <c r="Q29" i="73"/>
  <c r="Q28" i="73"/>
  <c r="Q27" i="73"/>
  <c r="Q26" i="73"/>
  <c r="Q25" i="73"/>
  <c r="Q24" i="73"/>
  <c r="Q23" i="73"/>
  <c r="Q22" i="73"/>
  <c r="Q21" i="73"/>
  <c r="Q13" i="73"/>
  <c r="Q12" i="73"/>
  <c r="Q11" i="73"/>
  <c r="Q10" i="73"/>
  <c r="Q9" i="73"/>
  <c r="Q8" i="73"/>
  <c r="Q7" i="73"/>
  <c r="Q6" i="73"/>
  <c r="Q5" i="73"/>
  <c r="K29" i="73"/>
  <c r="K28" i="73"/>
  <c r="K27" i="73"/>
  <c r="K26" i="73"/>
  <c r="K25" i="73"/>
  <c r="K24" i="73"/>
  <c r="K23" i="73"/>
  <c r="K22" i="73"/>
  <c r="K21" i="73"/>
  <c r="K13" i="73"/>
  <c r="K12" i="73"/>
  <c r="K11" i="73"/>
  <c r="K10" i="73"/>
  <c r="K9" i="73"/>
  <c r="K8" i="73"/>
  <c r="K7" i="73"/>
  <c r="K6" i="73"/>
  <c r="K5" i="73"/>
  <c r="E29" i="73"/>
  <c r="E28" i="73"/>
  <c r="E27" i="73"/>
  <c r="E26" i="73"/>
  <c r="E25" i="73"/>
  <c r="E24" i="73"/>
  <c r="E23" i="73"/>
  <c r="E22" i="73"/>
  <c r="E21" i="73"/>
  <c r="E6" i="73"/>
  <c r="E7" i="73"/>
  <c r="E8" i="73"/>
  <c r="E9" i="73"/>
  <c r="E10" i="73"/>
  <c r="E11" i="73"/>
  <c r="E12" i="73"/>
  <c r="E13" i="73"/>
  <c r="E5" i="73"/>
  <c r="H26" i="96" l="1"/>
  <c r="F169" i="107"/>
  <c r="F168" i="107"/>
  <c r="F167" i="107"/>
  <c r="H26" i="60" l="1"/>
  <c r="AF62" i="105" l="1"/>
  <c r="AF60" i="105"/>
  <c r="AF59" i="105"/>
  <c r="AF57" i="105"/>
  <c r="AF56" i="105"/>
  <c r="AF55" i="105"/>
  <c r="AF54" i="105"/>
  <c r="AF53" i="105"/>
  <c r="AF51" i="105"/>
  <c r="AF50" i="105"/>
  <c r="AF49" i="105"/>
  <c r="AF48" i="105"/>
  <c r="AF47" i="105"/>
  <c r="AF46" i="105"/>
  <c r="AF45" i="105"/>
  <c r="AF43" i="105"/>
  <c r="AF42" i="105"/>
  <c r="AF41" i="105"/>
  <c r="AF40" i="105"/>
  <c r="AF38" i="105"/>
  <c r="AF37" i="105"/>
  <c r="AF36" i="105"/>
  <c r="AF35" i="105"/>
  <c r="AF34" i="105"/>
  <c r="AF32" i="105"/>
  <c r="AF31" i="105"/>
  <c r="AF30" i="105"/>
  <c r="AF29" i="105"/>
  <c r="AF28" i="105"/>
  <c r="AF27" i="105"/>
  <c r="AF25" i="105"/>
  <c r="AF24" i="105"/>
  <c r="AF23" i="105"/>
  <c r="AF22" i="105"/>
  <c r="AF21" i="105"/>
  <c r="AF19" i="105"/>
  <c r="AF18" i="105"/>
  <c r="AF17" i="105"/>
  <c r="AF15" i="105"/>
  <c r="AF14" i="105"/>
  <c r="AF13" i="105"/>
  <c r="AF12" i="105"/>
  <c r="AF11" i="105"/>
  <c r="AF10" i="105"/>
  <c r="AF9" i="105"/>
  <c r="AF8" i="105"/>
  <c r="AF7" i="105"/>
  <c r="AF6" i="105"/>
  <c r="AF5" i="105"/>
  <c r="W6" i="105"/>
  <c r="W7" i="105"/>
  <c r="W8" i="105"/>
  <c r="W9" i="105"/>
  <c r="W10" i="105"/>
  <c r="W11" i="105"/>
  <c r="W12" i="105"/>
  <c r="W13" i="105"/>
  <c r="W14" i="105"/>
  <c r="W15" i="105"/>
  <c r="W17" i="105"/>
  <c r="W18" i="105"/>
  <c r="W19" i="105"/>
  <c r="W21" i="105"/>
  <c r="W22" i="105"/>
  <c r="W23" i="105"/>
  <c r="W24" i="105"/>
  <c r="W25" i="105"/>
  <c r="W27" i="105"/>
  <c r="W28" i="105"/>
  <c r="W29" i="105"/>
  <c r="W30" i="105"/>
  <c r="W31" i="105"/>
  <c r="W32" i="105"/>
  <c r="W34" i="105"/>
  <c r="W35" i="105"/>
  <c r="W36" i="105"/>
  <c r="W37" i="105"/>
  <c r="W38" i="105"/>
  <c r="W40" i="105"/>
  <c r="W41" i="105"/>
  <c r="W42" i="105"/>
  <c r="W43" i="105"/>
  <c r="W45" i="105"/>
  <c r="W46" i="105"/>
  <c r="W47" i="105"/>
  <c r="W48" i="105"/>
  <c r="W49" i="105"/>
  <c r="W50" i="105"/>
  <c r="W51" i="105"/>
  <c r="W53" i="105"/>
  <c r="W54" i="105"/>
  <c r="W55" i="105"/>
  <c r="W56" i="105"/>
  <c r="W57" i="105"/>
  <c r="W59" i="105"/>
  <c r="W60" i="105"/>
  <c r="W62" i="105"/>
  <c r="W5" i="105"/>
  <c r="N61" i="105" l="1"/>
  <c r="M61" i="105"/>
  <c r="L61" i="105"/>
  <c r="K61" i="105"/>
  <c r="J61" i="105"/>
  <c r="I61" i="105"/>
  <c r="H61" i="105"/>
  <c r="G61" i="105"/>
  <c r="F61" i="105"/>
  <c r="E61" i="105"/>
  <c r="D61" i="105"/>
  <c r="C61" i="105"/>
  <c r="N58" i="105"/>
  <c r="M58" i="105"/>
  <c r="L58" i="105"/>
  <c r="K58" i="105"/>
  <c r="J58" i="105"/>
  <c r="I58" i="105"/>
  <c r="H58" i="105"/>
  <c r="G58" i="105"/>
  <c r="F58" i="105"/>
  <c r="E58" i="105"/>
  <c r="D58" i="105"/>
  <c r="C58" i="105"/>
  <c r="N52" i="105"/>
  <c r="M52" i="105"/>
  <c r="L52" i="105"/>
  <c r="K52" i="105"/>
  <c r="J52" i="105"/>
  <c r="I52" i="105"/>
  <c r="H52" i="105"/>
  <c r="G52" i="105"/>
  <c r="F52" i="105"/>
  <c r="E52" i="105"/>
  <c r="D52" i="105"/>
  <c r="C52" i="105"/>
  <c r="N44" i="105"/>
  <c r="M44" i="105"/>
  <c r="L44" i="105"/>
  <c r="K44" i="105"/>
  <c r="J44" i="105"/>
  <c r="I44" i="105"/>
  <c r="H44" i="105"/>
  <c r="G44" i="105"/>
  <c r="F44" i="105"/>
  <c r="E44" i="105"/>
  <c r="D44" i="105"/>
  <c r="C44" i="105"/>
  <c r="N39" i="105"/>
  <c r="M39" i="105"/>
  <c r="L39" i="105"/>
  <c r="K39" i="105"/>
  <c r="J39" i="105"/>
  <c r="I39" i="105"/>
  <c r="H39" i="105"/>
  <c r="G39" i="105"/>
  <c r="F39" i="105"/>
  <c r="E39" i="105"/>
  <c r="D39" i="105"/>
  <c r="C39" i="105"/>
  <c r="N32" i="105"/>
  <c r="M32" i="105"/>
  <c r="L32" i="105"/>
  <c r="K32" i="105"/>
  <c r="J32" i="105"/>
  <c r="I32" i="105"/>
  <c r="H32" i="105"/>
  <c r="G32" i="105"/>
  <c r="F32" i="105"/>
  <c r="E32" i="105"/>
  <c r="D32" i="105"/>
  <c r="C32" i="105"/>
  <c r="N26" i="105"/>
  <c r="M26" i="105"/>
  <c r="L26" i="105"/>
  <c r="K26" i="105"/>
  <c r="J26" i="105"/>
  <c r="I26" i="105"/>
  <c r="H26" i="105"/>
  <c r="G26" i="105"/>
  <c r="F26" i="105"/>
  <c r="E26" i="105"/>
  <c r="D26" i="105"/>
  <c r="C26" i="105"/>
  <c r="N20" i="105"/>
  <c r="M20" i="105"/>
  <c r="L20" i="105"/>
  <c r="K20" i="105"/>
  <c r="J20" i="105"/>
  <c r="I20" i="105"/>
  <c r="H20" i="105"/>
  <c r="G20" i="105"/>
  <c r="F20" i="105"/>
  <c r="E20" i="105"/>
  <c r="D20" i="105"/>
  <c r="C20" i="105"/>
  <c r="N16" i="105"/>
  <c r="M16" i="105"/>
  <c r="L16" i="105"/>
  <c r="K16" i="105"/>
  <c r="J16" i="105"/>
  <c r="I16" i="105"/>
  <c r="H16" i="105"/>
  <c r="G16" i="105"/>
  <c r="F16" i="105"/>
  <c r="E16" i="105"/>
  <c r="D16" i="105"/>
  <c r="C16" i="105"/>
  <c r="J30" i="98" l="1"/>
  <c r="J29" i="98"/>
  <c r="J28" i="98"/>
  <c r="J27" i="98"/>
  <c r="J26" i="98"/>
  <c r="J25" i="98"/>
  <c r="J24" i="98"/>
  <c r="J23" i="98"/>
  <c r="J22" i="98"/>
  <c r="J21" i="98"/>
  <c r="B30" i="98"/>
  <c r="B29" i="98"/>
  <c r="B28" i="98"/>
  <c r="B27" i="98"/>
  <c r="B26" i="98"/>
  <c r="B25" i="98"/>
  <c r="B24" i="98"/>
  <c r="B23" i="98"/>
  <c r="B22" i="98"/>
  <c r="B21" i="98"/>
  <c r="B20" i="98"/>
  <c r="F22" i="98"/>
  <c r="F23" i="98"/>
  <c r="F24" i="98"/>
  <c r="F25" i="98"/>
  <c r="F26" i="98"/>
  <c r="F27" i="98"/>
  <c r="F28" i="98"/>
  <c r="F29" i="98"/>
  <c r="F30" i="98"/>
  <c r="F20" i="98"/>
  <c r="H15" i="98" l="1"/>
  <c r="G15" i="98"/>
  <c r="F15" i="98"/>
  <c r="H7" i="98"/>
  <c r="G7" i="98"/>
  <c r="F7" i="98"/>
  <c r="H6" i="98"/>
  <c r="G6" i="98"/>
  <c r="F6" i="98"/>
  <c r="F13" i="98"/>
  <c r="G13" i="98"/>
  <c r="H13" i="98"/>
  <c r="B5" i="98"/>
  <c r="D5" i="98"/>
  <c r="C5" i="98"/>
  <c r="D13" i="98"/>
  <c r="C13" i="98"/>
  <c r="B13" i="98"/>
  <c r="H8" i="98"/>
  <c r="F8" i="98"/>
  <c r="G8" i="98"/>
  <c r="C12" i="98"/>
  <c r="D12" i="98"/>
  <c r="B12" i="98"/>
  <c r="H12" i="98"/>
  <c r="G12" i="98"/>
  <c r="F12" i="98"/>
  <c r="D6" i="98"/>
  <c r="B6" i="98"/>
  <c r="C6" i="98"/>
  <c r="D14" i="98"/>
  <c r="C14" i="98"/>
  <c r="B14" i="98"/>
  <c r="C10" i="98"/>
  <c r="B10" i="98"/>
  <c r="D10" i="98"/>
  <c r="C11" i="98"/>
  <c r="B11" i="98"/>
  <c r="D11" i="98"/>
  <c r="H14" i="98"/>
  <c r="G14" i="98"/>
  <c r="F14" i="98"/>
  <c r="H11" i="98"/>
  <c r="G11" i="98"/>
  <c r="F11" i="98"/>
  <c r="B7" i="98"/>
  <c r="D7" i="98"/>
  <c r="C7" i="98"/>
  <c r="B15" i="98"/>
  <c r="D15" i="98"/>
  <c r="C15" i="98"/>
  <c r="F5" i="98"/>
  <c r="H5" i="98"/>
  <c r="G5" i="98"/>
  <c r="G10" i="98"/>
  <c r="F10" i="98"/>
  <c r="I10" i="98" s="1"/>
  <c r="H10" i="98"/>
  <c r="B8" i="98"/>
  <c r="D8" i="98"/>
  <c r="C8" i="98"/>
  <c r="H9" i="98"/>
  <c r="G9" i="98"/>
  <c r="F9" i="98"/>
  <c r="C9" i="98"/>
  <c r="B9" i="98"/>
  <c r="D9" i="98"/>
  <c r="I7" i="98" l="1"/>
  <c r="I14" i="98"/>
  <c r="I13" i="98"/>
  <c r="I9" i="98"/>
  <c r="I11" i="98"/>
  <c r="I5" i="98"/>
  <c r="I8" i="98"/>
  <c r="I12" i="98"/>
  <c r="I15" i="98"/>
  <c r="I6" i="98"/>
  <c r="M81" i="104" l="1"/>
  <c r="N81" i="104"/>
  <c r="O81" i="104"/>
  <c r="M82" i="104"/>
  <c r="M83" i="104" s="1"/>
  <c r="N82" i="104"/>
  <c r="N83" i="104" s="1"/>
  <c r="O82" i="104"/>
  <c r="M54" i="104"/>
  <c r="N54" i="104"/>
  <c r="N56" i="104" s="1"/>
  <c r="O54" i="104"/>
  <c r="M55" i="104"/>
  <c r="N55" i="104"/>
  <c r="O55" i="104"/>
  <c r="O56" i="104" s="1"/>
  <c r="M27" i="104"/>
  <c r="N27" i="104"/>
  <c r="N29" i="104" s="1"/>
  <c r="O27" i="104"/>
  <c r="O29" i="104" s="1"/>
  <c r="M28" i="104"/>
  <c r="N28" i="104"/>
  <c r="O28" i="104"/>
  <c r="O83" i="104" l="1"/>
  <c r="M29" i="104"/>
  <c r="M56" i="104"/>
  <c r="AE29" i="73"/>
  <c r="AE28" i="73"/>
  <c r="AE30" i="73" s="1"/>
  <c r="AE27" i="73"/>
  <c r="AE26" i="73"/>
  <c r="AE25" i="73"/>
  <c r="AE24" i="73"/>
  <c r="AE23" i="73"/>
  <c r="AE22" i="73"/>
  <c r="AE21" i="73"/>
  <c r="AE13" i="73"/>
  <c r="AE12" i="73"/>
  <c r="AE14" i="73" s="1"/>
  <c r="AE11" i="73"/>
  <c r="AE10" i="73"/>
  <c r="AE9" i="73"/>
  <c r="AE8" i="73"/>
  <c r="AE7" i="73"/>
  <c r="AE6" i="73"/>
  <c r="AE5" i="73"/>
  <c r="M29" i="73"/>
  <c r="G29" i="73"/>
  <c r="Y29" i="73"/>
  <c r="Y28" i="73"/>
  <c r="Y30" i="73" s="1"/>
  <c r="Y27" i="73"/>
  <c r="Y26" i="73"/>
  <c r="Y25" i="73"/>
  <c r="Y24" i="73"/>
  <c r="Y23" i="73"/>
  <c r="Y22" i="73"/>
  <c r="Y21" i="73"/>
  <c r="S29" i="73"/>
  <c r="Y13" i="73"/>
  <c r="Y12" i="73"/>
  <c r="Y14" i="73" s="1"/>
  <c r="Y11" i="73"/>
  <c r="Y10" i="73"/>
  <c r="Y9" i="73"/>
  <c r="Y8" i="73"/>
  <c r="Y7" i="73"/>
  <c r="Y6" i="73"/>
  <c r="Y5" i="73"/>
  <c r="S13" i="73"/>
  <c r="M13" i="73"/>
  <c r="G13" i="73"/>
  <c r="B18" i="96" l="1"/>
  <c r="C18" i="96"/>
  <c r="B19" i="96" l="1"/>
  <c r="C19" i="96"/>
  <c r="D19" i="96"/>
  <c r="E19" i="96"/>
  <c r="B20" i="96"/>
  <c r="C20" i="96"/>
  <c r="D20" i="96"/>
  <c r="E20" i="96"/>
  <c r="H5" i="96"/>
  <c r="H6" i="96"/>
  <c r="B21" i="96"/>
  <c r="C21" i="96"/>
  <c r="D21" i="96"/>
  <c r="E21" i="96"/>
  <c r="H7" i="96"/>
  <c r="B22" i="96" l="1"/>
  <c r="C22" i="96"/>
  <c r="D22" i="96"/>
  <c r="E22" i="96"/>
  <c r="B23" i="96"/>
  <c r="C23" i="96"/>
  <c r="D23" i="96"/>
  <c r="E23" i="96"/>
  <c r="B24" i="96"/>
  <c r="C24" i="96"/>
  <c r="D24" i="96"/>
  <c r="E24" i="96"/>
  <c r="B25" i="96"/>
  <c r="C25" i="96"/>
  <c r="D25" i="96"/>
  <c r="E25" i="96"/>
  <c r="C26" i="96"/>
  <c r="D26" i="96"/>
  <c r="E26" i="96"/>
  <c r="F26" i="96"/>
  <c r="B26" i="96"/>
  <c r="B4" i="99" l="1"/>
  <c r="C4" i="99"/>
  <c r="D4" i="99"/>
  <c r="E4" i="99"/>
  <c r="F4" i="99"/>
  <c r="G4" i="99"/>
  <c r="H4" i="99"/>
  <c r="I4" i="99"/>
  <c r="J4" i="99"/>
  <c r="K4" i="99"/>
  <c r="B5" i="99"/>
  <c r="C5" i="99"/>
  <c r="D5" i="99"/>
  <c r="E5" i="99"/>
  <c r="F5" i="99"/>
  <c r="G5" i="99"/>
  <c r="H5" i="99"/>
  <c r="I5" i="99"/>
  <c r="J5" i="99"/>
  <c r="K5" i="99"/>
  <c r="B6" i="99"/>
  <c r="C6" i="99"/>
  <c r="D6" i="99"/>
  <c r="E6" i="99"/>
  <c r="F6" i="99"/>
  <c r="G6" i="99"/>
  <c r="H6" i="99"/>
  <c r="I6" i="99"/>
  <c r="J6" i="99"/>
  <c r="K6" i="99"/>
  <c r="B7" i="99"/>
  <c r="C7" i="99"/>
  <c r="D7" i="99"/>
  <c r="E7" i="99"/>
  <c r="F7" i="99"/>
  <c r="G7" i="99"/>
  <c r="H7" i="99"/>
  <c r="I7" i="99"/>
  <c r="J7" i="99"/>
  <c r="K7" i="99"/>
  <c r="B8" i="99"/>
  <c r="C8" i="99"/>
  <c r="D8" i="99"/>
  <c r="E8" i="99"/>
  <c r="F8" i="99"/>
  <c r="G8" i="99"/>
  <c r="H8" i="99"/>
  <c r="I8" i="99"/>
  <c r="J8" i="99"/>
  <c r="K8" i="99"/>
  <c r="B9" i="99"/>
  <c r="C9" i="99"/>
  <c r="D9" i="99"/>
  <c r="E9" i="99"/>
  <c r="F9" i="99"/>
  <c r="G9" i="99"/>
  <c r="H9" i="99"/>
  <c r="I9" i="99"/>
  <c r="J9" i="99"/>
  <c r="K9" i="99"/>
  <c r="B10" i="99"/>
  <c r="C10" i="99"/>
  <c r="D10" i="99"/>
  <c r="E10" i="99"/>
  <c r="F10" i="99"/>
  <c r="G10" i="99"/>
  <c r="H10" i="99"/>
  <c r="I10" i="99"/>
  <c r="J10" i="99"/>
  <c r="K10" i="99"/>
  <c r="B11" i="99"/>
  <c r="C11" i="99"/>
  <c r="D11" i="99"/>
  <c r="E11" i="99"/>
  <c r="F11" i="99"/>
  <c r="G11" i="99"/>
  <c r="H11" i="99"/>
  <c r="I11" i="99"/>
  <c r="J11" i="99"/>
  <c r="K11" i="99"/>
  <c r="B12" i="99"/>
  <c r="C12" i="99"/>
  <c r="D12" i="99"/>
  <c r="E12" i="99"/>
  <c r="F12" i="99"/>
  <c r="G12" i="99"/>
  <c r="H12" i="99"/>
  <c r="I12" i="99"/>
  <c r="J12" i="99"/>
  <c r="K12" i="99"/>
  <c r="C13" i="99"/>
  <c r="D13" i="99"/>
  <c r="E13" i="99"/>
  <c r="F13" i="99"/>
  <c r="G13" i="99"/>
  <c r="H13" i="99"/>
  <c r="I13" i="99"/>
  <c r="J13" i="99"/>
  <c r="K13" i="99"/>
  <c r="B13" i="99"/>
  <c r="L28" i="104" l="1"/>
  <c r="K28" i="104"/>
  <c r="J28" i="104"/>
  <c r="I28" i="104"/>
  <c r="H28" i="104"/>
  <c r="G28" i="104"/>
  <c r="F28" i="104"/>
  <c r="F29" i="104" s="1"/>
  <c r="E28" i="104"/>
  <c r="D28" i="104"/>
  <c r="C28" i="104"/>
  <c r="B28" i="104"/>
  <c r="L27" i="104"/>
  <c r="L29" i="104" s="1"/>
  <c r="K27" i="104"/>
  <c r="K29" i="104" s="1"/>
  <c r="J27" i="104"/>
  <c r="J29" i="104" s="1"/>
  <c r="I27" i="104"/>
  <c r="I29" i="104" s="1"/>
  <c r="H27" i="104"/>
  <c r="H29" i="104" s="1"/>
  <c r="G27" i="104"/>
  <c r="F27" i="104"/>
  <c r="E27" i="104"/>
  <c r="D27" i="104"/>
  <c r="D29" i="104" s="1"/>
  <c r="C27" i="104"/>
  <c r="C29" i="104" s="1"/>
  <c r="B27" i="104"/>
  <c r="B29" i="104" s="1"/>
  <c r="L82" i="104"/>
  <c r="K82" i="104"/>
  <c r="J82" i="104"/>
  <c r="I82" i="104"/>
  <c r="H82" i="104"/>
  <c r="G82" i="104"/>
  <c r="F82" i="104"/>
  <c r="E82" i="104"/>
  <c r="D82" i="104"/>
  <c r="C82" i="104"/>
  <c r="B82" i="104"/>
  <c r="L81" i="104"/>
  <c r="K81" i="104"/>
  <c r="J81" i="104"/>
  <c r="J83" i="104" s="1"/>
  <c r="I81" i="104"/>
  <c r="I83" i="104" s="1"/>
  <c r="H81" i="104"/>
  <c r="H83" i="104" s="1"/>
  <c r="G81" i="104"/>
  <c r="G83" i="104" s="1"/>
  <c r="F81" i="104"/>
  <c r="F83" i="104" s="1"/>
  <c r="E81" i="104"/>
  <c r="D81" i="104"/>
  <c r="C81" i="104"/>
  <c r="B81" i="104"/>
  <c r="B83" i="104" s="1"/>
  <c r="C55" i="104"/>
  <c r="D55" i="104"/>
  <c r="E55" i="104"/>
  <c r="F55" i="104"/>
  <c r="G55" i="104"/>
  <c r="H55" i="104"/>
  <c r="I55" i="104"/>
  <c r="J55" i="104"/>
  <c r="K55" i="104"/>
  <c r="L55" i="104"/>
  <c r="B55" i="104"/>
  <c r="C83" i="104" l="1"/>
  <c r="K83" i="104"/>
  <c r="E29" i="104"/>
  <c r="D83" i="104"/>
  <c r="L83" i="104"/>
  <c r="E83" i="104"/>
  <c r="G29" i="104"/>
  <c r="L54" i="104"/>
  <c r="L56" i="104" s="1"/>
  <c r="K54" i="104"/>
  <c r="K56" i="104" s="1"/>
  <c r="J54" i="104"/>
  <c r="J56" i="104" s="1"/>
  <c r="I54" i="104"/>
  <c r="I56" i="104" s="1"/>
  <c r="H54" i="104"/>
  <c r="H56" i="104" s="1"/>
  <c r="G54" i="104"/>
  <c r="G56" i="104" s="1"/>
  <c r="F54" i="104"/>
  <c r="F56" i="104" s="1"/>
  <c r="E54" i="104"/>
  <c r="E56" i="104" s="1"/>
  <c r="D54" i="104"/>
  <c r="D56" i="104" s="1"/>
  <c r="C54" i="104"/>
  <c r="C56" i="104" s="1"/>
  <c r="B54" i="104"/>
  <c r="B56" i="104" s="1"/>
  <c r="D33" i="78" l="1"/>
  <c r="E33" i="78"/>
  <c r="F33" i="78"/>
  <c r="G33" i="78"/>
  <c r="H33" i="78"/>
  <c r="I33" i="78"/>
  <c r="J33" i="78"/>
  <c r="K33" i="78"/>
  <c r="L33" i="78"/>
  <c r="M33" i="78"/>
  <c r="N33" i="78"/>
  <c r="D34" i="78"/>
  <c r="E34" i="78"/>
  <c r="F34" i="78"/>
  <c r="G34" i="78"/>
  <c r="H34" i="78"/>
  <c r="I34" i="78"/>
  <c r="J34" i="78"/>
  <c r="K34" i="78"/>
  <c r="L34" i="78"/>
  <c r="M34" i="78"/>
  <c r="N34" i="78"/>
  <c r="C34" i="78"/>
  <c r="C33" i="78"/>
  <c r="D36" i="78"/>
  <c r="E36" i="78"/>
  <c r="F36" i="78"/>
  <c r="G36" i="78"/>
  <c r="H36" i="78"/>
  <c r="I36" i="78"/>
  <c r="J36" i="78"/>
  <c r="K36" i="78"/>
  <c r="L36" i="78"/>
  <c r="M36" i="78"/>
  <c r="N36" i="78"/>
  <c r="C36" i="78"/>
  <c r="D62" i="81" l="1"/>
  <c r="E62" i="81"/>
  <c r="F62" i="81"/>
  <c r="G62" i="81"/>
  <c r="H62" i="81"/>
  <c r="I62" i="81"/>
  <c r="J62" i="81"/>
  <c r="K62" i="81"/>
  <c r="L62" i="81"/>
  <c r="M62" i="81"/>
  <c r="N62" i="81"/>
  <c r="O62" i="81"/>
  <c r="P62" i="81"/>
  <c r="Q62" i="81"/>
  <c r="R62" i="81"/>
  <c r="S62" i="81"/>
  <c r="T62" i="81"/>
  <c r="U62" i="81"/>
  <c r="V62" i="81"/>
  <c r="C62" i="81"/>
  <c r="D59" i="81"/>
  <c r="E59" i="81"/>
  <c r="F59" i="81"/>
  <c r="G59" i="81"/>
  <c r="H59" i="81"/>
  <c r="I59" i="81"/>
  <c r="J59" i="81"/>
  <c r="K59" i="81"/>
  <c r="L59" i="81"/>
  <c r="M59" i="81"/>
  <c r="N59" i="81"/>
  <c r="O59" i="81"/>
  <c r="P59" i="81"/>
  <c r="Q59" i="81"/>
  <c r="R59" i="81"/>
  <c r="S59" i="81"/>
  <c r="T59" i="81"/>
  <c r="U59" i="81"/>
  <c r="V59" i="81"/>
  <c r="C59" i="81"/>
  <c r="D53" i="81"/>
  <c r="E53" i="81"/>
  <c r="F53" i="81"/>
  <c r="G53" i="81"/>
  <c r="H53" i="81"/>
  <c r="I53" i="81"/>
  <c r="J53" i="81"/>
  <c r="K53" i="81"/>
  <c r="L53" i="81"/>
  <c r="M53" i="81"/>
  <c r="N53" i="81"/>
  <c r="O53" i="81"/>
  <c r="P53" i="81"/>
  <c r="Q53" i="81"/>
  <c r="R53" i="81"/>
  <c r="S53" i="81"/>
  <c r="T53" i="81"/>
  <c r="U53" i="81"/>
  <c r="V53" i="81"/>
  <c r="C53" i="81"/>
  <c r="D45" i="81"/>
  <c r="E45" i="81"/>
  <c r="F45" i="81"/>
  <c r="G45" i="81"/>
  <c r="H45" i="81"/>
  <c r="I45" i="81"/>
  <c r="J45" i="81"/>
  <c r="K45" i="81"/>
  <c r="L45" i="81"/>
  <c r="M45" i="81"/>
  <c r="N45" i="81"/>
  <c r="O45" i="81"/>
  <c r="P45" i="81"/>
  <c r="Q45" i="81"/>
  <c r="R45" i="81"/>
  <c r="S45" i="81"/>
  <c r="T45" i="81"/>
  <c r="U45" i="81"/>
  <c r="V45" i="81"/>
  <c r="C45" i="81"/>
  <c r="D40" i="81"/>
  <c r="E40" i="81"/>
  <c r="F40" i="81"/>
  <c r="G40" i="81"/>
  <c r="H40" i="81"/>
  <c r="I40" i="81"/>
  <c r="J40" i="81"/>
  <c r="K40" i="81"/>
  <c r="L40" i="81"/>
  <c r="M40" i="81"/>
  <c r="N40" i="81"/>
  <c r="O40" i="81"/>
  <c r="P40" i="81"/>
  <c r="Q40" i="81"/>
  <c r="R40" i="81"/>
  <c r="S40" i="81"/>
  <c r="T40" i="81"/>
  <c r="U40" i="81"/>
  <c r="V40" i="81"/>
  <c r="C40" i="81"/>
  <c r="D33" i="81"/>
  <c r="E33" i="81"/>
  <c r="F33" i="81"/>
  <c r="G33" i="81"/>
  <c r="H33" i="81"/>
  <c r="I33" i="81"/>
  <c r="J33" i="81"/>
  <c r="K33" i="81"/>
  <c r="L33" i="81"/>
  <c r="M33" i="81"/>
  <c r="N33" i="81"/>
  <c r="O33" i="81"/>
  <c r="P33" i="81"/>
  <c r="Q33" i="81"/>
  <c r="R33" i="81"/>
  <c r="S33" i="81"/>
  <c r="T33" i="81"/>
  <c r="U33" i="81"/>
  <c r="V33" i="81"/>
  <c r="C33" i="81"/>
  <c r="D27" i="81"/>
  <c r="E27" i="81"/>
  <c r="F27" i="81"/>
  <c r="G27" i="81"/>
  <c r="H27" i="81"/>
  <c r="I27" i="81"/>
  <c r="J27" i="81"/>
  <c r="K27" i="81"/>
  <c r="L27" i="81"/>
  <c r="M27" i="81"/>
  <c r="N27" i="81"/>
  <c r="O27" i="81"/>
  <c r="P27" i="81"/>
  <c r="Q27" i="81"/>
  <c r="R27" i="81"/>
  <c r="S27" i="81"/>
  <c r="T27" i="81"/>
  <c r="U27" i="81"/>
  <c r="V27" i="81"/>
  <c r="C27" i="81"/>
  <c r="D21" i="81"/>
  <c r="E21" i="81"/>
  <c r="F21" i="81"/>
  <c r="G21" i="81"/>
  <c r="H21" i="81"/>
  <c r="I21" i="81"/>
  <c r="J21" i="81"/>
  <c r="K21" i="81"/>
  <c r="L21" i="81"/>
  <c r="M21" i="81"/>
  <c r="N21" i="81"/>
  <c r="O21" i="81"/>
  <c r="P21" i="81"/>
  <c r="Q21" i="81"/>
  <c r="R21" i="81"/>
  <c r="S21" i="81"/>
  <c r="T21" i="81"/>
  <c r="U21" i="81"/>
  <c r="V21" i="81"/>
  <c r="C21" i="81"/>
  <c r="D17" i="81"/>
  <c r="E17" i="81"/>
  <c r="F17" i="81"/>
  <c r="G17" i="81"/>
  <c r="H17" i="81"/>
  <c r="I17" i="81"/>
  <c r="J17" i="81"/>
  <c r="K17" i="81"/>
  <c r="L17" i="81"/>
  <c r="M17" i="81"/>
  <c r="N17" i="81"/>
  <c r="O17" i="81"/>
  <c r="P17" i="81"/>
  <c r="Q17" i="81"/>
  <c r="R17" i="81"/>
  <c r="S17" i="81"/>
  <c r="T17" i="81"/>
  <c r="U17" i="81"/>
  <c r="V17" i="81"/>
  <c r="C17" i="81"/>
  <c r="O5" i="98" l="1"/>
  <c r="P5" i="98"/>
  <c r="O6" i="98"/>
  <c r="P6" i="98"/>
  <c r="O7" i="98"/>
  <c r="P7" i="98"/>
  <c r="O8" i="98"/>
  <c r="P8" i="98"/>
  <c r="O9" i="98"/>
  <c r="P9" i="98"/>
  <c r="O10" i="98"/>
  <c r="P10" i="98"/>
  <c r="O11" i="98"/>
  <c r="P11" i="98"/>
  <c r="O12" i="98"/>
  <c r="P12" i="98"/>
  <c r="O13" i="98"/>
  <c r="P13" i="98"/>
  <c r="O14" i="98"/>
  <c r="P14" i="98"/>
  <c r="O15" i="98"/>
  <c r="P15" i="98"/>
  <c r="N6" i="98"/>
  <c r="N7" i="98"/>
  <c r="N8" i="98"/>
  <c r="N9" i="98"/>
  <c r="N10" i="98"/>
  <c r="N11" i="98"/>
  <c r="N12" i="98"/>
  <c r="N13" i="98"/>
  <c r="N14" i="98"/>
  <c r="N15" i="98"/>
  <c r="N5" i="98"/>
  <c r="C13" i="96" l="1"/>
  <c r="C14" i="96" s="1"/>
  <c r="D13" i="96"/>
  <c r="D14" i="96" s="1"/>
  <c r="E13" i="96"/>
  <c r="E14" i="96" s="1"/>
  <c r="F13" i="96"/>
  <c r="F14" i="96" s="1"/>
  <c r="B13" i="96"/>
  <c r="B14" i="96" s="1"/>
  <c r="E15" i="98" l="1"/>
  <c r="E14" i="98"/>
  <c r="E13" i="98"/>
  <c r="E12" i="98"/>
  <c r="E11" i="98"/>
  <c r="E10" i="98"/>
  <c r="E9" i="98"/>
  <c r="E8" i="98"/>
  <c r="E7" i="98"/>
  <c r="E6" i="98"/>
  <c r="E5" i="98"/>
  <c r="J26" i="74" l="1"/>
  <c r="K26" i="74"/>
  <c r="L26" i="74"/>
  <c r="M26" i="74"/>
  <c r="I26" i="74"/>
  <c r="D28" i="78" l="1"/>
  <c r="E28" i="78"/>
  <c r="F28" i="78"/>
  <c r="G28" i="78"/>
  <c r="H28" i="78"/>
  <c r="I28" i="78"/>
  <c r="J28" i="78"/>
  <c r="K28" i="78"/>
  <c r="L28" i="78"/>
  <c r="M28" i="78"/>
  <c r="N28" i="78"/>
  <c r="D29" i="78"/>
  <c r="E29" i="78"/>
  <c r="F29" i="78"/>
  <c r="G29" i="78"/>
  <c r="H29" i="78"/>
  <c r="I29" i="78"/>
  <c r="J29" i="78"/>
  <c r="K29" i="78"/>
  <c r="L29" i="78"/>
  <c r="M29" i="78"/>
  <c r="N29" i="78"/>
  <c r="D30" i="78"/>
  <c r="E30" i="78"/>
  <c r="F30" i="78"/>
  <c r="G30" i="78"/>
  <c r="H30" i="78"/>
  <c r="I30" i="78"/>
  <c r="J30" i="78"/>
  <c r="K30" i="78"/>
  <c r="L30" i="78"/>
  <c r="M30" i="78"/>
  <c r="N30" i="78"/>
  <c r="D31" i="78"/>
  <c r="E31" i="78"/>
  <c r="F31" i="78"/>
  <c r="G31" i="78"/>
  <c r="H31" i="78"/>
  <c r="I31" i="78"/>
  <c r="J31" i="78"/>
  <c r="K31" i="78"/>
  <c r="L31" i="78"/>
  <c r="M31" i="78"/>
  <c r="N31" i="78"/>
  <c r="D32" i="78"/>
  <c r="E32" i="78"/>
  <c r="F32" i="78"/>
  <c r="G32" i="78"/>
  <c r="H32" i="78"/>
  <c r="I32" i="78"/>
  <c r="J32" i="78"/>
  <c r="K32" i="78"/>
  <c r="L32" i="78"/>
  <c r="M32" i="78"/>
  <c r="N32" i="78"/>
  <c r="D35" i="78"/>
  <c r="E35" i="78"/>
  <c r="F35" i="78"/>
  <c r="G35" i="78"/>
  <c r="H35" i="78"/>
  <c r="I35" i="78"/>
  <c r="J35" i="78"/>
  <c r="K35" i="78"/>
  <c r="L35" i="78"/>
  <c r="M35" i="78"/>
  <c r="N35" i="78"/>
  <c r="C35" i="78"/>
  <c r="C32" i="78"/>
  <c r="C31" i="78"/>
  <c r="C30" i="78"/>
  <c r="C29" i="78"/>
  <c r="C28" i="78"/>
  <c r="C5" i="88" l="1"/>
  <c r="C6" i="88"/>
  <c r="C7" i="88"/>
  <c r="C8" i="88"/>
  <c r="C9" i="88"/>
  <c r="C10" i="88"/>
  <c r="C11" i="88"/>
  <c r="C12" i="88"/>
  <c r="C13" i="88"/>
  <c r="C14" i="88"/>
  <c r="C15" i="88"/>
  <c r="C16" i="88"/>
  <c r="C17" i="88"/>
  <c r="C18" i="88"/>
  <c r="C19" i="88"/>
  <c r="C20" i="88"/>
  <c r="C21" i="88"/>
  <c r="C22" i="88"/>
  <c r="C23" i="88"/>
  <c r="C24" i="88"/>
  <c r="C25" i="88"/>
  <c r="C26" i="88"/>
  <c r="C27" i="88"/>
  <c r="C28" i="88"/>
  <c r="C29" i="88"/>
  <c r="C30" i="88"/>
  <c r="C31" i="88"/>
  <c r="C32" i="88"/>
  <c r="C33" i="88"/>
  <c r="C34" i="88"/>
  <c r="C35" i="88"/>
  <c r="C36" i="88"/>
  <c r="C37" i="88"/>
  <c r="C38" i="88"/>
  <c r="C39" i="88"/>
  <c r="C40" i="88"/>
  <c r="C41" i="88"/>
  <c r="C42" i="88"/>
  <c r="C43" i="88"/>
  <c r="C44" i="88"/>
  <c r="C45" i="88"/>
  <c r="C46" i="88"/>
  <c r="C47" i="88"/>
  <c r="C48" i="88"/>
  <c r="C49" i="88"/>
  <c r="C50" i="88"/>
  <c r="C51" i="88"/>
  <c r="C52" i="88"/>
  <c r="C53" i="88"/>
  <c r="C54" i="88"/>
  <c r="C4" i="88"/>
  <c r="C5" i="89"/>
  <c r="C6" i="89"/>
  <c r="C7" i="89"/>
  <c r="C8" i="89"/>
  <c r="C9" i="89"/>
  <c r="C10" i="89"/>
  <c r="C11" i="89"/>
  <c r="C12" i="89"/>
  <c r="C13" i="89"/>
  <c r="C14" i="89"/>
  <c r="C15" i="89"/>
  <c r="C16" i="89"/>
  <c r="C17" i="89"/>
  <c r="C18" i="89"/>
  <c r="C19" i="89"/>
  <c r="C20" i="89"/>
  <c r="C21" i="89"/>
  <c r="C22" i="89"/>
  <c r="C23" i="89"/>
  <c r="C24" i="89"/>
  <c r="C25" i="89"/>
  <c r="C26" i="89"/>
  <c r="C27" i="89"/>
  <c r="C28" i="89"/>
  <c r="C29" i="89"/>
  <c r="C30" i="89"/>
  <c r="C31" i="89"/>
  <c r="C32" i="89"/>
  <c r="C33" i="89"/>
  <c r="C34" i="89"/>
  <c r="C35" i="89"/>
  <c r="C36" i="89"/>
  <c r="C37" i="89"/>
  <c r="C38" i="89"/>
  <c r="C39" i="89"/>
  <c r="C40" i="89"/>
  <c r="C41" i="89"/>
  <c r="C42" i="89"/>
  <c r="C43" i="89"/>
  <c r="C44" i="89"/>
  <c r="C45" i="89"/>
  <c r="C46" i="89"/>
  <c r="C47" i="89"/>
  <c r="C48" i="89"/>
  <c r="C49" i="89"/>
  <c r="C50" i="89"/>
  <c r="C51" i="89"/>
  <c r="C4" i="89"/>
  <c r="N104" i="89"/>
  <c r="E104" i="89"/>
  <c r="N103" i="89"/>
  <c r="E103" i="89"/>
  <c r="N102" i="89"/>
  <c r="E102" i="89"/>
  <c r="N101" i="89"/>
  <c r="E101" i="89"/>
  <c r="N100" i="89"/>
  <c r="E100" i="89"/>
  <c r="N99" i="89"/>
  <c r="E99" i="89"/>
  <c r="N98" i="89"/>
  <c r="E98" i="89"/>
  <c r="N97" i="89"/>
  <c r="E97" i="89"/>
  <c r="N96" i="89"/>
  <c r="E96" i="89"/>
  <c r="N95" i="89"/>
  <c r="E95" i="89"/>
  <c r="N94" i="89"/>
  <c r="E94" i="89"/>
  <c r="N93" i="89"/>
  <c r="E93" i="89"/>
  <c r="N92" i="89"/>
  <c r="E92" i="89"/>
  <c r="N91" i="89"/>
  <c r="E91" i="89"/>
  <c r="N90" i="89"/>
  <c r="E90" i="89"/>
  <c r="N89" i="89"/>
  <c r="E89" i="89"/>
  <c r="N88" i="89"/>
  <c r="E88" i="89"/>
  <c r="N87" i="89"/>
  <c r="E87" i="89"/>
  <c r="N86" i="89"/>
  <c r="E86" i="89"/>
  <c r="N85" i="89"/>
  <c r="E85" i="89"/>
  <c r="N84" i="89"/>
  <c r="E84" i="89"/>
  <c r="N83" i="89"/>
  <c r="E83" i="89"/>
  <c r="N82" i="89"/>
  <c r="E82" i="89"/>
  <c r="N81" i="89"/>
  <c r="E81" i="89"/>
  <c r="N80" i="89"/>
  <c r="E80" i="89"/>
  <c r="N79" i="89"/>
  <c r="E79" i="89"/>
  <c r="N78" i="89"/>
  <c r="E78" i="89"/>
  <c r="N77" i="89"/>
  <c r="E77" i="89"/>
  <c r="N76" i="89"/>
  <c r="E76" i="89"/>
  <c r="N75" i="89"/>
  <c r="E75" i="89"/>
  <c r="N74" i="89"/>
  <c r="E74" i="89"/>
  <c r="N73" i="89"/>
  <c r="E73" i="89"/>
  <c r="N72" i="89"/>
  <c r="E72" i="89"/>
  <c r="N71" i="89"/>
  <c r="E71" i="89"/>
  <c r="N70" i="89"/>
  <c r="E70" i="89"/>
  <c r="N69" i="89"/>
  <c r="E69" i="89"/>
  <c r="N68" i="89"/>
  <c r="E68" i="89"/>
  <c r="N67" i="89"/>
  <c r="E67" i="89"/>
  <c r="N66" i="89"/>
  <c r="E66" i="89"/>
  <c r="N65" i="89"/>
  <c r="E65" i="89"/>
  <c r="N64" i="89"/>
  <c r="E64" i="89"/>
  <c r="N63" i="89"/>
  <c r="E63" i="89"/>
  <c r="N62" i="89"/>
  <c r="E62" i="89"/>
  <c r="N61" i="89"/>
  <c r="E61" i="89"/>
  <c r="N60" i="89"/>
  <c r="E60" i="89"/>
  <c r="N59" i="89"/>
  <c r="E59" i="89"/>
  <c r="N58" i="89"/>
  <c r="E58" i="89"/>
  <c r="N57" i="89"/>
  <c r="E57" i="89"/>
  <c r="N110" i="88"/>
  <c r="E110" i="88"/>
  <c r="N109" i="88"/>
  <c r="E109" i="88"/>
  <c r="N108" i="88"/>
  <c r="E108" i="88"/>
  <c r="N107" i="88"/>
  <c r="E107" i="88"/>
  <c r="N106" i="88"/>
  <c r="E106" i="88"/>
  <c r="N105" i="88"/>
  <c r="E105" i="88"/>
  <c r="N104" i="88"/>
  <c r="E104" i="88"/>
  <c r="N103" i="88"/>
  <c r="E103" i="88"/>
  <c r="N102" i="88"/>
  <c r="E102" i="88"/>
  <c r="N101" i="88"/>
  <c r="E101" i="88"/>
  <c r="N100" i="88"/>
  <c r="E100" i="88"/>
  <c r="N99" i="88"/>
  <c r="E99" i="88"/>
  <c r="N98" i="88"/>
  <c r="E98" i="88"/>
  <c r="N97" i="88"/>
  <c r="E97" i="88"/>
  <c r="N96" i="88"/>
  <c r="E96" i="88"/>
  <c r="N95" i="88"/>
  <c r="E95" i="88"/>
  <c r="N94" i="88"/>
  <c r="E94" i="88"/>
  <c r="N93" i="88"/>
  <c r="E93" i="88"/>
  <c r="N92" i="88"/>
  <c r="E92" i="88"/>
  <c r="N91" i="88"/>
  <c r="E91" i="88"/>
  <c r="N90" i="88"/>
  <c r="E90" i="88"/>
  <c r="N89" i="88"/>
  <c r="E89" i="88"/>
  <c r="N88" i="88"/>
  <c r="E88" i="88"/>
  <c r="N87" i="88"/>
  <c r="E87" i="88"/>
  <c r="N86" i="88"/>
  <c r="E86" i="88"/>
  <c r="N85" i="88"/>
  <c r="E85" i="88"/>
  <c r="N84" i="88"/>
  <c r="E84" i="88"/>
  <c r="N83" i="88"/>
  <c r="E83" i="88"/>
  <c r="N82" i="88"/>
  <c r="E82" i="88"/>
  <c r="N81" i="88"/>
  <c r="E81" i="88"/>
  <c r="N80" i="88"/>
  <c r="E80" i="88"/>
  <c r="N79" i="88"/>
  <c r="E79" i="88"/>
  <c r="N78" i="88"/>
  <c r="E78" i="88"/>
  <c r="N77" i="88"/>
  <c r="E77" i="88"/>
  <c r="N76" i="88"/>
  <c r="E76" i="88"/>
  <c r="N75" i="88"/>
  <c r="E75" i="88"/>
  <c r="N74" i="88"/>
  <c r="E74" i="88"/>
  <c r="N73" i="88"/>
  <c r="E73" i="88"/>
  <c r="N72" i="88"/>
  <c r="E72" i="88"/>
  <c r="N71" i="88"/>
  <c r="E71" i="88"/>
  <c r="N70" i="88"/>
  <c r="E70" i="88"/>
  <c r="N69" i="88"/>
  <c r="E69" i="88"/>
  <c r="N68" i="88"/>
  <c r="E68" i="88"/>
  <c r="N67" i="88"/>
  <c r="E67" i="88"/>
  <c r="N66" i="88"/>
  <c r="E66" i="88"/>
  <c r="N65" i="88"/>
  <c r="E65" i="88"/>
  <c r="N64" i="88"/>
  <c r="E64" i="88"/>
  <c r="N63" i="88"/>
  <c r="E63" i="88"/>
  <c r="N62" i="88"/>
  <c r="E62" i="88"/>
  <c r="N61" i="88"/>
  <c r="E61" i="88"/>
  <c r="N60" i="88"/>
  <c r="E60" i="88"/>
  <c r="AJ19" i="54" l="1"/>
  <c r="AK19" i="54" s="1"/>
  <c r="AJ20" i="54"/>
  <c r="AK20" i="54" s="1"/>
  <c r="AJ21" i="54"/>
  <c r="AK21" i="54" s="1"/>
  <c r="AJ22" i="54"/>
  <c r="AK22" i="54" s="1"/>
  <c r="AJ23" i="54"/>
  <c r="AK23" i="54" s="1"/>
  <c r="AJ24" i="54"/>
  <c r="AK24" i="54" s="1"/>
  <c r="AJ25" i="54"/>
  <c r="AK25" i="54" s="1"/>
  <c r="AJ26" i="54"/>
  <c r="AK26" i="54" s="1"/>
  <c r="AJ27" i="54"/>
  <c r="AK27" i="54" s="1"/>
  <c r="AJ28" i="54"/>
  <c r="AK28" i="54" s="1"/>
  <c r="AJ29" i="54"/>
  <c r="AK29" i="54" s="1"/>
  <c r="AJ30" i="54"/>
  <c r="AK30" i="54" s="1"/>
  <c r="AJ31" i="54"/>
  <c r="AK31" i="54" s="1"/>
  <c r="AJ32" i="54"/>
  <c r="AK32" i="54" s="1"/>
  <c r="AJ33" i="54"/>
  <c r="AK33" i="54" s="1"/>
  <c r="AJ34" i="54"/>
  <c r="AK34" i="54" s="1"/>
  <c r="AJ35" i="54"/>
  <c r="AK35" i="54" s="1"/>
  <c r="AJ36" i="54"/>
  <c r="AK36" i="54" s="1"/>
  <c r="AJ37" i="54"/>
  <c r="AK37" i="54" s="1"/>
  <c r="AJ38" i="54"/>
  <c r="AK38" i="54" s="1"/>
  <c r="AJ39" i="54"/>
  <c r="AK39" i="54" s="1"/>
  <c r="AJ40" i="54"/>
  <c r="AK40" i="54" s="1"/>
  <c r="AJ41" i="54"/>
  <c r="AK41" i="54" s="1"/>
  <c r="AJ42" i="54"/>
  <c r="AK42" i="54" s="1"/>
  <c r="AJ43" i="54"/>
  <c r="AK43" i="54" s="1"/>
  <c r="AJ44" i="54"/>
  <c r="AK44" i="54" s="1"/>
  <c r="AJ45" i="54"/>
  <c r="AK45" i="54" s="1"/>
  <c r="AJ46" i="54"/>
  <c r="AK46" i="54" s="1"/>
  <c r="AJ47" i="54"/>
  <c r="AK47" i="54" s="1"/>
  <c r="AJ48" i="54"/>
  <c r="AK48" i="54" s="1"/>
  <c r="AJ49" i="54"/>
  <c r="AK49" i="54" s="1"/>
  <c r="AJ50" i="54"/>
  <c r="AK50" i="54" s="1"/>
  <c r="AJ51" i="54"/>
  <c r="AK51" i="54" s="1"/>
  <c r="AJ52" i="54"/>
  <c r="AK52" i="54" s="1"/>
  <c r="AJ53" i="54"/>
  <c r="AK53" i="54" s="1"/>
  <c r="AJ54" i="54"/>
  <c r="AK54" i="54" s="1"/>
  <c r="AJ55" i="54"/>
  <c r="AK55" i="54" s="1"/>
  <c r="AJ56" i="54"/>
  <c r="AK56" i="54" s="1"/>
  <c r="AJ57" i="54"/>
  <c r="AK57" i="54" s="1"/>
  <c r="AJ58" i="54"/>
  <c r="AK58" i="54" s="1"/>
  <c r="AJ59" i="54"/>
  <c r="AK59" i="54" s="1"/>
  <c r="AJ60" i="54"/>
  <c r="AK60" i="54" s="1"/>
  <c r="AJ61" i="54"/>
  <c r="AK61" i="54" s="1"/>
  <c r="AJ62" i="54"/>
  <c r="AK62" i="54" s="1"/>
  <c r="AJ63" i="54"/>
  <c r="AK63" i="54" s="1"/>
  <c r="AJ64" i="54"/>
  <c r="AK64" i="54" s="1"/>
  <c r="AJ65" i="54"/>
  <c r="AK65" i="54" s="1"/>
  <c r="AJ66" i="54"/>
  <c r="AK66" i="54" s="1"/>
  <c r="AJ67" i="54"/>
  <c r="AK67" i="54" s="1"/>
  <c r="AJ68" i="54"/>
  <c r="AI17" i="54" l="1"/>
  <c r="AI16" i="54"/>
  <c r="AI15" i="54"/>
  <c r="AI14" i="54"/>
  <c r="AI13" i="54"/>
  <c r="AI12" i="54"/>
  <c r="AI11" i="54"/>
  <c r="AI10" i="54"/>
  <c r="AI9" i="54"/>
  <c r="AI8" i="54"/>
  <c r="AI7" i="54" l="1"/>
  <c r="O5" i="70"/>
  <c r="P5" i="70"/>
  <c r="O6" i="70"/>
  <c r="P6" i="70"/>
  <c r="O7" i="70"/>
  <c r="P7" i="70"/>
  <c r="O8" i="70"/>
  <c r="P8" i="70"/>
  <c r="O9" i="70"/>
  <c r="P9" i="70"/>
  <c r="O10" i="70"/>
  <c r="P10" i="70"/>
  <c r="O11" i="70"/>
  <c r="P11" i="70"/>
  <c r="O12" i="70"/>
  <c r="P12" i="70"/>
  <c r="O13" i="70"/>
  <c r="P13" i="70"/>
  <c r="O14" i="70"/>
  <c r="P14" i="70"/>
  <c r="O15" i="70"/>
  <c r="P15" i="70"/>
  <c r="O16" i="70"/>
  <c r="P16" i="70"/>
  <c r="O17" i="70"/>
  <c r="P17" i="70"/>
  <c r="O18" i="70"/>
  <c r="P18" i="70"/>
  <c r="O19" i="70"/>
  <c r="P19" i="70"/>
  <c r="O20" i="70"/>
  <c r="P20" i="70"/>
  <c r="O21" i="70"/>
  <c r="P21" i="70"/>
  <c r="O22" i="70"/>
  <c r="P22" i="70"/>
  <c r="O23" i="70"/>
  <c r="P23" i="70"/>
  <c r="O24" i="70"/>
  <c r="P24" i="70"/>
  <c r="O25" i="70"/>
  <c r="P25" i="70"/>
  <c r="O26" i="70"/>
  <c r="P26" i="70"/>
  <c r="O27" i="70"/>
  <c r="P27" i="70"/>
  <c r="O28" i="70"/>
  <c r="P28" i="70"/>
  <c r="O29" i="70"/>
  <c r="P29" i="70"/>
  <c r="O30" i="70"/>
  <c r="P30" i="70"/>
  <c r="O31" i="70"/>
  <c r="P31" i="70"/>
  <c r="O32" i="70"/>
  <c r="P32" i="70"/>
  <c r="O33" i="70"/>
  <c r="P33" i="70"/>
  <c r="O34" i="70"/>
  <c r="P34" i="70"/>
  <c r="N6" i="70"/>
  <c r="N7" i="70"/>
  <c r="N8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32" i="70"/>
  <c r="N33" i="70"/>
  <c r="N34" i="70"/>
  <c r="N5" i="70"/>
  <c r="J27" i="74" l="1"/>
  <c r="K27" i="74"/>
  <c r="L27" i="74"/>
  <c r="M27" i="74"/>
  <c r="J28" i="74"/>
  <c r="K28" i="74"/>
  <c r="L28" i="74"/>
  <c r="M28" i="74"/>
  <c r="I28" i="74"/>
  <c r="I27" i="74"/>
  <c r="G28" i="73" l="1"/>
  <c r="G30" i="73" s="1"/>
  <c r="G27" i="73"/>
  <c r="G26" i="73"/>
  <c r="G25" i="73"/>
  <c r="G24" i="73"/>
  <c r="G23" i="73"/>
  <c r="G22" i="73"/>
  <c r="G21" i="73"/>
  <c r="G12" i="73"/>
  <c r="G14" i="73" s="1"/>
  <c r="G11" i="73"/>
  <c r="G10" i="73"/>
  <c r="G9" i="73"/>
  <c r="G8" i="73"/>
  <c r="G7" i="73"/>
  <c r="G6" i="73"/>
  <c r="G5" i="73"/>
  <c r="N5" i="74" l="1"/>
  <c r="N6" i="74"/>
  <c r="N7" i="74"/>
  <c r="N8" i="74"/>
  <c r="N4" i="74"/>
  <c r="E11" i="74"/>
  <c r="H11" i="74" s="1"/>
  <c r="F11" i="74"/>
  <c r="G11" i="74"/>
  <c r="F12" i="74"/>
  <c r="G12" i="74"/>
  <c r="E25" i="74" l="1"/>
  <c r="H25" i="74" s="1"/>
  <c r="F25" i="74"/>
  <c r="G25" i="74"/>
  <c r="N12" i="74" l="1"/>
  <c r="N13" i="74"/>
  <c r="N14" i="74"/>
  <c r="N15" i="74"/>
  <c r="N16" i="74"/>
  <c r="N17" i="74"/>
  <c r="N18" i="74"/>
  <c r="N19" i="74"/>
  <c r="N20" i="74"/>
  <c r="N21" i="74"/>
  <c r="N22" i="74"/>
  <c r="N23" i="74"/>
  <c r="N24" i="74"/>
  <c r="N11" i="74"/>
  <c r="N27" i="74" l="1"/>
  <c r="N28" i="74"/>
  <c r="E5" i="74"/>
  <c r="H5" i="74" s="1"/>
  <c r="F5" i="74"/>
  <c r="G5" i="74"/>
  <c r="E6" i="74"/>
  <c r="H6" i="74" s="1"/>
  <c r="F6" i="74"/>
  <c r="G6" i="74"/>
  <c r="E7" i="74"/>
  <c r="H7" i="74" s="1"/>
  <c r="F7" i="74"/>
  <c r="G7" i="74"/>
  <c r="E8" i="74"/>
  <c r="H8" i="74" s="1"/>
  <c r="F8" i="74"/>
  <c r="G8" i="74"/>
  <c r="E9" i="74"/>
  <c r="H9" i="74" s="1"/>
  <c r="F9" i="74"/>
  <c r="G9" i="74"/>
  <c r="E12" i="74"/>
  <c r="H12" i="74" s="1"/>
  <c r="E13" i="74"/>
  <c r="H13" i="74" s="1"/>
  <c r="F13" i="74"/>
  <c r="G13" i="74"/>
  <c r="E14" i="74"/>
  <c r="H14" i="74" s="1"/>
  <c r="F14" i="74"/>
  <c r="G14" i="74"/>
  <c r="E15" i="74"/>
  <c r="H15" i="74" s="1"/>
  <c r="F15" i="74"/>
  <c r="G15" i="74"/>
  <c r="E16" i="74"/>
  <c r="H16" i="74" s="1"/>
  <c r="F16" i="74"/>
  <c r="G16" i="74"/>
  <c r="E17" i="74"/>
  <c r="H17" i="74" s="1"/>
  <c r="F17" i="74"/>
  <c r="G17" i="74"/>
  <c r="E18" i="74"/>
  <c r="H18" i="74" s="1"/>
  <c r="F18" i="74"/>
  <c r="G18" i="74"/>
  <c r="E19" i="74"/>
  <c r="H19" i="74" s="1"/>
  <c r="F19" i="74"/>
  <c r="G19" i="74"/>
  <c r="E20" i="74"/>
  <c r="H20" i="74" s="1"/>
  <c r="F20" i="74"/>
  <c r="G20" i="74"/>
  <c r="E21" i="74"/>
  <c r="H21" i="74" s="1"/>
  <c r="F21" i="74"/>
  <c r="G21" i="74"/>
  <c r="E22" i="74"/>
  <c r="H22" i="74" s="1"/>
  <c r="F22" i="74"/>
  <c r="G22" i="74"/>
  <c r="E23" i="74"/>
  <c r="H23" i="74" s="1"/>
  <c r="F23" i="74"/>
  <c r="G23" i="74"/>
  <c r="F24" i="74"/>
  <c r="G24" i="74"/>
  <c r="E24" i="74"/>
  <c r="H24" i="74" s="1"/>
  <c r="AN11" i="60" l="1"/>
  <c r="K11" i="60" s="1"/>
  <c r="AM11" i="60"/>
  <c r="W11" i="60" s="1"/>
  <c r="X11" i="60" s="1"/>
  <c r="AM6" i="60"/>
  <c r="W6" i="60" s="1"/>
  <c r="X6" i="60" s="1"/>
  <c r="AN6" i="60"/>
  <c r="K6" i="60" s="1"/>
  <c r="AM7" i="60"/>
  <c r="W7" i="60" s="1"/>
  <c r="X7" i="60" s="1"/>
  <c r="AN7" i="60"/>
  <c r="K7" i="60" s="1"/>
  <c r="AM8" i="60"/>
  <c r="W8" i="60" s="1"/>
  <c r="X8" i="60" s="1"/>
  <c r="AN8" i="60"/>
  <c r="K8" i="60" s="1"/>
  <c r="AM9" i="60"/>
  <c r="W9" i="60" s="1"/>
  <c r="X9" i="60" s="1"/>
  <c r="AN9" i="60"/>
  <c r="K9" i="60" s="1"/>
  <c r="AN5" i="60"/>
  <c r="AM5" i="60"/>
  <c r="T11" i="60" l="1"/>
  <c r="M11" i="60" l="1"/>
  <c r="W12" i="60" l="1"/>
  <c r="X12" i="60" s="1"/>
  <c r="W13" i="60"/>
  <c r="X13" i="60" s="1"/>
  <c r="W14" i="60"/>
  <c r="X14" i="60" s="1"/>
  <c r="W15" i="60"/>
  <c r="X15" i="60" s="1"/>
  <c r="W16" i="60"/>
  <c r="X16" i="60" s="1"/>
  <c r="W17" i="60"/>
  <c r="X17" i="60" s="1"/>
  <c r="W18" i="60"/>
  <c r="X18" i="60" s="1"/>
  <c r="W19" i="60"/>
  <c r="X19" i="60" s="1"/>
  <c r="W20" i="60"/>
  <c r="X20" i="60" s="1"/>
  <c r="W21" i="60"/>
  <c r="X21" i="60" s="1"/>
  <c r="W22" i="60"/>
  <c r="X22" i="60" s="1"/>
  <c r="W23" i="60"/>
  <c r="X23" i="60" s="1"/>
  <c r="W24" i="60"/>
  <c r="X24" i="60" s="1"/>
  <c r="W25" i="60"/>
  <c r="X25" i="60" s="1"/>
  <c r="W26" i="60"/>
  <c r="X26" i="60" s="1"/>
  <c r="W5" i="60"/>
  <c r="X5" i="60" s="1"/>
  <c r="K12" i="60"/>
  <c r="L12" i="60" s="1"/>
  <c r="K13" i="60"/>
  <c r="L13" i="60" s="1"/>
  <c r="K14" i="60"/>
  <c r="L14" i="60" s="1"/>
  <c r="K15" i="60"/>
  <c r="L15" i="60" s="1"/>
  <c r="K16" i="60"/>
  <c r="L16" i="60" s="1"/>
  <c r="K17" i="60"/>
  <c r="L17" i="60" s="1"/>
  <c r="K18" i="60"/>
  <c r="L18" i="60" s="1"/>
  <c r="K19" i="60"/>
  <c r="L19" i="60" s="1"/>
  <c r="K20" i="60"/>
  <c r="L20" i="60" s="1"/>
  <c r="K21" i="60"/>
  <c r="L21" i="60" s="1"/>
  <c r="K22" i="60"/>
  <c r="L22" i="60" s="1"/>
  <c r="K23" i="60"/>
  <c r="L23" i="60" s="1"/>
  <c r="K24" i="60"/>
  <c r="L24" i="60" s="1"/>
  <c r="K25" i="60"/>
  <c r="L25" i="60" s="1"/>
  <c r="K26" i="60"/>
  <c r="L26" i="60" s="1"/>
  <c r="K5" i="60"/>
  <c r="T6" i="60"/>
  <c r="T7" i="60"/>
  <c r="T8" i="60"/>
  <c r="T9" i="60"/>
  <c r="U11" i="60" s="1"/>
  <c r="V11" i="60" s="1"/>
  <c r="T12" i="60"/>
  <c r="U12" i="60" s="1"/>
  <c r="V12" i="60" s="1"/>
  <c r="T13" i="60"/>
  <c r="T14" i="60"/>
  <c r="T15" i="60"/>
  <c r="T16" i="60"/>
  <c r="T17" i="60"/>
  <c r="T18" i="60"/>
  <c r="T19" i="60"/>
  <c r="U19" i="60" s="1"/>
  <c r="V19" i="60" s="1"/>
  <c r="T20" i="60"/>
  <c r="T21" i="60"/>
  <c r="T22" i="60"/>
  <c r="T23" i="60"/>
  <c r="T24" i="60"/>
  <c r="T25" i="60"/>
  <c r="T26" i="60"/>
  <c r="T5" i="60"/>
  <c r="H6" i="60"/>
  <c r="H7" i="60"/>
  <c r="H8" i="60"/>
  <c r="H9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5" i="60"/>
  <c r="U8" i="60" l="1"/>
  <c r="V8" i="60" s="1"/>
  <c r="U21" i="60"/>
  <c r="V21" i="60" s="1"/>
  <c r="U13" i="60"/>
  <c r="V13" i="60" s="1"/>
  <c r="U25" i="60"/>
  <c r="V25" i="60" s="1"/>
  <c r="U17" i="60"/>
  <c r="V17" i="60" s="1"/>
  <c r="U7" i="60"/>
  <c r="V7" i="60" s="1"/>
  <c r="U23" i="60"/>
  <c r="V23" i="60" s="1"/>
  <c r="U15" i="60"/>
  <c r="V15" i="60" s="1"/>
  <c r="U26" i="60"/>
  <c r="V26" i="60" s="1"/>
  <c r="U22" i="60"/>
  <c r="V22" i="60" s="1"/>
  <c r="U18" i="60"/>
  <c r="V18" i="60" s="1"/>
  <c r="U14" i="60"/>
  <c r="V14" i="60" s="1"/>
  <c r="U24" i="60"/>
  <c r="V24" i="60" s="1"/>
  <c r="U20" i="60"/>
  <c r="V20" i="60" s="1"/>
  <c r="U16" i="60"/>
  <c r="V16" i="60" s="1"/>
  <c r="U6" i="60"/>
  <c r="V6" i="60" s="1"/>
  <c r="U9" i="60"/>
  <c r="V9" i="60" s="1"/>
  <c r="E45" i="82"/>
  <c r="C45" i="82" s="1"/>
  <c r="E44" i="82"/>
  <c r="D45" i="82"/>
  <c r="D44" i="82"/>
  <c r="C44" i="82" l="1"/>
  <c r="M44" i="82"/>
  <c r="M45" i="82"/>
  <c r="P36" i="78" l="1"/>
  <c r="P34" i="78"/>
  <c r="P33" i="78"/>
  <c r="X36" i="78"/>
  <c r="X34" i="78"/>
  <c r="X33" i="78"/>
  <c r="T36" i="78"/>
  <c r="T34" i="78"/>
  <c r="T33" i="78"/>
  <c r="W36" i="78"/>
  <c r="W33" i="78"/>
  <c r="W34" i="78"/>
  <c r="S36" i="78"/>
  <c r="S34" i="78"/>
  <c r="S33" i="78"/>
  <c r="AA36" i="78"/>
  <c r="AA33" i="78"/>
  <c r="AA34" i="78"/>
  <c r="Z36" i="78"/>
  <c r="Z33" i="78"/>
  <c r="Z34" i="78"/>
  <c r="V36" i="78"/>
  <c r="V33" i="78"/>
  <c r="V34" i="78"/>
  <c r="AB34" i="78" s="1"/>
  <c r="R36" i="78"/>
  <c r="R34" i="78"/>
  <c r="R33" i="78"/>
  <c r="Y36" i="78"/>
  <c r="Y34" i="78"/>
  <c r="Y33" i="78"/>
  <c r="AE33" i="78" s="1"/>
  <c r="U36" i="78"/>
  <c r="U34" i="78"/>
  <c r="U33" i="78"/>
  <c r="AG33" i="78" s="1"/>
  <c r="Q36" i="78"/>
  <c r="Q33" i="78"/>
  <c r="Q34" i="78"/>
  <c r="AA23" i="78"/>
  <c r="S21" i="78"/>
  <c r="AB36" i="78"/>
  <c r="S14" i="78"/>
  <c r="S11" i="78"/>
  <c r="Y4" i="78"/>
  <c r="Y35" i="78"/>
  <c r="Y31" i="78"/>
  <c r="Y29" i="78"/>
  <c r="Y30" i="78"/>
  <c r="Y32" i="78"/>
  <c r="Y28" i="78"/>
  <c r="P5" i="78"/>
  <c r="P29" i="78"/>
  <c r="P28" i="78"/>
  <c r="P32" i="78"/>
  <c r="P30" i="78"/>
  <c r="P35" i="78"/>
  <c r="P31" i="78"/>
  <c r="T5" i="78"/>
  <c r="T31" i="78"/>
  <c r="T32" i="78"/>
  <c r="T29" i="78"/>
  <c r="T30" i="78"/>
  <c r="T28" i="78"/>
  <c r="T35" i="78"/>
  <c r="Q4" i="78"/>
  <c r="Q35" i="78"/>
  <c r="Q28" i="78"/>
  <c r="Q29" i="78"/>
  <c r="Q31" i="78"/>
  <c r="Q30" i="78"/>
  <c r="Q32" i="78"/>
  <c r="X5" i="78"/>
  <c r="X28" i="78"/>
  <c r="X35" i="78"/>
  <c r="X32" i="78"/>
  <c r="X30" i="78"/>
  <c r="X31" i="78"/>
  <c r="X29" i="78"/>
  <c r="W4" i="78"/>
  <c r="W28" i="78"/>
  <c r="W35" i="78"/>
  <c r="W31" i="78"/>
  <c r="W30" i="78"/>
  <c r="W29" i="78"/>
  <c r="W32" i="78"/>
  <c r="V4" i="78"/>
  <c r="V32" i="78"/>
  <c r="V35" i="78"/>
  <c r="AB35" i="78" s="1"/>
  <c r="V28" i="78"/>
  <c r="V30" i="78"/>
  <c r="V31" i="78"/>
  <c r="V29" i="78"/>
  <c r="U4" i="78"/>
  <c r="U32" i="78"/>
  <c r="U28" i="78"/>
  <c r="U31" i="78"/>
  <c r="U29" i="78"/>
  <c r="U35" i="78"/>
  <c r="U30" i="78"/>
  <c r="AA4" i="78"/>
  <c r="AA30" i="78"/>
  <c r="AA29" i="78"/>
  <c r="AA31" i="78"/>
  <c r="AA28" i="78"/>
  <c r="AA35" i="78"/>
  <c r="AA32" i="78"/>
  <c r="S4" i="78"/>
  <c r="S30" i="78"/>
  <c r="S29" i="78"/>
  <c r="S28" i="78"/>
  <c r="S35" i="78"/>
  <c r="S31" i="78"/>
  <c r="S32" i="78"/>
  <c r="Z4" i="78"/>
  <c r="Z30" i="78"/>
  <c r="Z29" i="78"/>
  <c r="Z32" i="78"/>
  <c r="AF32" i="78" s="1"/>
  <c r="Z28" i="78"/>
  <c r="Z35" i="78"/>
  <c r="Z31" i="78"/>
  <c r="R4" i="78"/>
  <c r="R30" i="78"/>
  <c r="R29" i="78"/>
  <c r="R32" i="78"/>
  <c r="R28" i="78"/>
  <c r="R31" i="78"/>
  <c r="R35" i="78"/>
  <c r="AA21" i="78"/>
  <c r="AA12" i="78"/>
  <c r="S20" i="78"/>
  <c r="AA10" i="78"/>
  <c r="S18" i="78"/>
  <c r="S9" i="78"/>
  <c r="AA17" i="78"/>
  <c r="AA7" i="78"/>
  <c r="W16" i="78"/>
  <c r="S7" i="78"/>
  <c r="AA24" i="78"/>
  <c r="AA14" i="78"/>
  <c r="AA5" i="78"/>
  <c r="W24" i="78"/>
  <c r="AA20" i="78"/>
  <c r="S17" i="78"/>
  <c r="AA13" i="78"/>
  <c r="S10" i="78"/>
  <c r="AA6" i="78"/>
  <c r="S24" i="78"/>
  <c r="W20" i="78"/>
  <c r="AA16" i="78"/>
  <c r="S13" i="78"/>
  <c r="AA9" i="78"/>
  <c r="S6" i="78"/>
  <c r="AA25" i="78"/>
  <c r="S23" i="78"/>
  <c r="AA19" i="78"/>
  <c r="S16" i="78"/>
  <c r="W12" i="78"/>
  <c r="AA8" i="78"/>
  <c r="S5" i="78"/>
  <c r="S25" i="78"/>
  <c r="AA22" i="78"/>
  <c r="S19" i="78"/>
  <c r="AA15" i="78"/>
  <c r="S12" i="78"/>
  <c r="W8" i="78"/>
  <c r="S22" i="78"/>
  <c r="AA18" i="78"/>
  <c r="S15" i="78"/>
  <c r="AA11" i="78"/>
  <c r="S8" i="78"/>
  <c r="W21" i="78"/>
  <c r="W17" i="78"/>
  <c r="W13" i="78"/>
  <c r="W9" i="78"/>
  <c r="W5" i="78"/>
  <c r="W25" i="78"/>
  <c r="W22" i="78"/>
  <c r="W18" i="78"/>
  <c r="W14" i="78"/>
  <c r="W10" i="78"/>
  <c r="W6" i="78"/>
  <c r="W23" i="78"/>
  <c r="W19" i="78"/>
  <c r="W15" i="78"/>
  <c r="W11" i="78"/>
  <c r="W7" i="78"/>
  <c r="P4" i="78"/>
  <c r="Z25" i="78"/>
  <c r="V25" i="78"/>
  <c r="R25" i="78"/>
  <c r="Z24" i="78"/>
  <c r="V24" i="78"/>
  <c r="R24" i="78"/>
  <c r="Z23" i="78"/>
  <c r="V23" i="78"/>
  <c r="R23" i="78"/>
  <c r="Z22" i="78"/>
  <c r="V22" i="78"/>
  <c r="R22" i="78"/>
  <c r="Z21" i="78"/>
  <c r="V21" i="78"/>
  <c r="R21" i="78"/>
  <c r="Z20" i="78"/>
  <c r="V20" i="78"/>
  <c r="R20" i="78"/>
  <c r="Z19" i="78"/>
  <c r="V19" i="78"/>
  <c r="R19" i="78"/>
  <c r="Z18" i="78"/>
  <c r="V18" i="78"/>
  <c r="R18" i="78"/>
  <c r="Z17" i="78"/>
  <c r="V17" i="78"/>
  <c r="R17" i="78"/>
  <c r="Z16" i="78"/>
  <c r="V16" i="78"/>
  <c r="R16" i="78"/>
  <c r="Z15" i="78"/>
  <c r="V15" i="78"/>
  <c r="R15" i="78"/>
  <c r="Z14" i="78"/>
  <c r="V14" i="78"/>
  <c r="R14" i="78"/>
  <c r="Z13" i="78"/>
  <c r="V13" i="78"/>
  <c r="R13" i="78"/>
  <c r="Z12" i="78"/>
  <c r="V12" i="78"/>
  <c r="R12" i="78"/>
  <c r="Z11" i="78"/>
  <c r="V11" i="78"/>
  <c r="R11" i="78"/>
  <c r="Z10" i="78"/>
  <c r="V10" i="78"/>
  <c r="R10" i="78"/>
  <c r="Z9" i="78"/>
  <c r="V9" i="78"/>
  <c r="R9" i="78"/>
  <c r="Z8" i="78"/>
  <c r="V8" i="78"/>
  <c r="R8" i="78"/>
  <c r="Z7" i="78"/>
  <c r="V7" i="78"/>
  <c r="R7" i="78"/>
  <c r="Z6" i="78"/>
  <c r="V6" i="78"/>
  <c r="R6" i="78"/>
  <c r="Z5" i="78"/>
  <c r="V5" i="78"/>
  <c r="R5" i="78"/>
  <c r="AD5" i="78" s="1"/>
  <c r="T4" i="78"/>
  <c r="Y25" i="78"/>
  <c r="U25" i="78"/>
  <c r="Q25" i="78"/>
  <c r="Y24" i="78"/>
  <c r="U24" i="78"/>
  <c r="Q24" i="78"/>
  <c r="Y23" i="78"/>
  <c r="U23" i="78"/>
  <c r="Q23" i="78"/>
  <c r="Y22" i="78"/>
  <c r="U22" i="78"/>
  <c r="Q22" i="78"/>
  <c r="Y21" i="78"/>
  <c r="U21" i="78"/>
  <c r="Q21" i="78"/>
  <c r="Y20" i="78"/>
  <c r="U20" i="78"/>
  <c r="Q20" i="78"/>
  <c r="Y19" i="78"/>
  <c r="U19" i="78"/>
  <c r="Q19" i="78"/>
  <c r="Y18" i="78"/>
  <c r="U18" i="78"/>
  <c r="Q18" i="78"/>
  <c r="Y17" i="78"/>
  <c r="U17" i="78"/>
  <c r="Q17" i="78"/>
  <c r="Y16" i="78"/>
  <c r="U16" i="78"/>
  <c r="Q16" i="78"/>
  <c r="AC16" i="78" s="1"/>
  <c r="Y15" i="78"/>
  <c r="AE15" i="78" s="1"/>
  <c r="U15" i="78"/>
  <c r="Q15" i="78"/>
  <c r="Y14" i="78"/>
  <c r="U14" i="78"/>
  <c r="Q14" i="78"/>
  <c r="Y13" i="78"/>
  <c r="U13" i="78"/>
  <c r="Q13" i="78"/>
  <c r="Y12" i="78"/>
  <c r="U12" i="78"/>
  <c r="Q12" i="78"/>
  <c r="Y11" i="78"/>
  <c r="U11" i="78"/>
  <c r="Q11" i="78"/>
  <c r="Y10" i="78"/>
  <c r="AE10" i="78" s="1"/>
  <c r="U10" i="78"/>
  <c r="AG10" i="78" s="1"/>
  <c r="Q10" i="78"/>
  <c r="Y9" i="78"/>
  <c r="AE9" i="78" s="1"/>
  <c r="U9" i="78"/>
  <c r="Q9" i="78"/>
  <c r="Y8" i="78"/>
  <c r="U8" i="78"/>
  <c r="Q8" i="78"/>
  <c r="Y7" i="78"/>
  <c r="U7" i="78"/>
  <c r="Q7" i="78"/>
  <c r="Y6" i="78"/>
  <c r="AE6" i="78" s="1"/>
  <c r="U6" i="78"/>
  <c r="Q6" i="78"/>
  <c r="Y5" i="78"/>
  <c r="U5" i="78"/>
  <c r="Q5" i="78"/>
  <c r="X4" i="78"/>
  <c r="X25" i="78"/>
  <c r="T25" i="78"/>
  <c r="P25" i="78"/>
  <c r="X24" i="78"/>
  <c r="T24" i="78"/>
  <c r="P24" i="78"/>
  <c r="X23" i="78"/>
  <c r="T23" i="78"/>
  <c r="P23" i="78"/>
  <c r="X22" i="78"/>
  <c r="T22" i="78"/>
  <c r="P22" i="78"/>
  <c r="X21" i="78"/>
  <c r="T21" i="78"/>
  <c r="P21" i="78"/>
  <c r="X20" i="78"/>
  <c r="T20" i="78"/>
  <c r="P20" i="78"/>
  <c r="X19" i="78"/>
  <c r="T19" i="78"/>
  <c r="P19" i="78"/>
  <c r="X18" i="78"/>
  <c r="AD18" i="78" s="1"/>
  <c r="T18" i="78"/>
  <c r="P18" i="78"/>
  <c r="X17" i="78"/>
  <c r="T17" i="78"/>
  <c r="P17" i="78"/>
  <c r="X16" i="78"/>
  <c r="T16" i="78"/>
  <c r="P16" i="78"/>
  <c r="X15" i="78"/>
  <c r="T15" i="78"/>
  <c r="P15" i="78"/>
  <c r="X14" i="78"/>
  <c r="T14" i="78"/>
  <c r="P14" i="78"/>
  <c r="X13" i="78"/>
  <c r="T13" i="78"/>
  <c r="P13" i="78"/>
  <c r="X12" i="78"/>
  <c r="T12" i="78"/>
  <c r="P12" i="78"/>
  <c r="X11" i="78"/>
  <c r="T11" i="78"/>
  <c r="P11" i="78"/>
  <c r="X10" i="78"/>
  <c r="AD10" i="78" s="1"/>
  <c r="T10" i="78"/>
  <c r="P10" i="78"/>
  <c r="X9" i="78"/>
  <c r="T9" i="78"/>
  <c r="P9" i="78"/>
  <c r="X8" i="78"/>
  <c r="T8" i="78"/>
  <c r="P8" i="78"/>
  <c r="X7" i="78"/>
  <c r="T7" i="78"/>
  <c r="P7" i="78"/>
  <c r="X6" i="78"/>
  <c r="T6" i="78"/>
  <c r="P6" i="78"/>
  <c r="M34" i="70"/>
  <c r="L34" i="70"/>
  <c r="K34" i="70"/>
  <c r="M33" i="70"/>
  <c r="L33" i="70"/>
  <c r="K33" i="70"/>
  <c r="M32" i="70"/>
  <c r="L32" i="70"/>
  <c r="K32" i="70"/>
  <c r="M31" i="70"/>
  <c r="L31" i="70"/>
  <c r="K31" i="70"/>
  <c r="M30" i="70"/>
  <c r="L30" i="70"/>
  <c r="K30" i="70"/>
  <c r="M29" i="70"/>
  <c r="L29" i="70"/>
  <c r="K29" i="70"/>
  <c r="M28" i="70"/>
  <c r="L28" i="70"/>
  <c r="K28" i="70"/>
  <c r="M27" i="70"/>
  <c r="L27" i="70"/>
  <c r="K27" i="70"/>
  <c r="M26" i="70"/>
  <c r="L26" i="70"/>
  <c r="K26" i="70"/>
  <c r="M25" i="70"/>
  <c r="L25" i="70"/>
  <c r="K25" i="70"/>
  <c r="M24" i="70"/>
  <c r="L24" i="70"/>
  <c r="K24" i="70"/>
  <c r="M23" i="70"/>
  <c r="L23" i="70"/>
  <c r="K23" i="70"/>
  <c r="M22" i="70"/>
  <c r="L22" i="70"/>
  <c r="K22" i="70"/>
  <c r="M21" i="70"/>
  <c r="L21" i="70"/>
  <c r="K21" i="70"/>
  <c r="M20" i="70"/>
  <c r="L20" i="70"/>
  <c r="K20" i="70"/>
  <c r="M19" i="70"/>
  <c r="L19" i="70"/>
  <c r="K19" i="70"/>
  <c r="M18" i="70"/>
  <c r="L18" i="70"/>
  <c r="K18" i="70"/>
  <c r="M17" i="70"/>
  <c r="L17" i="70"/>
  <c r="K17" i="70"/>
  <c r="M16" i="70"/>
  <c r="L16" i="70"/>
  <c r="K16" i="70"/>
  <c r="M15" i="70"/>
  <c r="L15" i="70"/>
  <c r="K15" i="70"/>
  <c r="M14" i="70"/>
  <c r="L14" i="70"/>
  <c r="K14" i="70"/>
  <c r="M13" i="70"/>
  <c r="L13" i="70"/>
  <c r="K13" i="70"/>
  <c r="M12" i="70"/>
  <c r="L12" i="70"/>
  <c r="K12" i="70"/>
  <c r="M11" i="70"/>
  <c r="L11" i="70"/>
  <c r="K11" i="70"/>
  <c r="M10" i="70"/>
  <c r="L10" i="70"/>
  <c r="K10" i="70"/>
  <c r="M9" i="70"/>
  <c r="L9" i="70"/>
  <c r="K9" i="70"/>
  <c r="M8" i="70"/>
  <c r="L8" i="70"/>
  <c r="K8" i="70"/>
  <c r="M7" i="70"/>
  <c r="L7" i="70"/>
  <c r="K7" i="70"/>
  <c r="M6" i="70"/>
  <c r="L6" i="70"/>
  <c r="K6" i="70"/>
  <c r="M5" i="70"/>
  <c r="L5" i="70"/>
  <c r="K5" i="70"/>
  <c r="AD13" i="78" l="1"/>
  <c r="AD21" i="78"/>
  <c r="AB4" i="78"/>
  <c r="AE36" i="78"/>
  <c r="AD36" i="78"/>
  <c r="AF36" i="78"/>
  <c r="AF4" i="78"/>
  <c r="AF5" i="78"/>
  <c r="AE22" i="78"/>
  <c r="AE14" i="78"/>
  <c r="AE20" i="78"/>
  <c r="AB33" i="78"/>
  <c r="AD8" i="78"/>
  <c r="AD16" i="78"/>
  <c r="AD24" i="78"/>
  <c r="AC4" i="78"/>
  <c r="AF34" i="78"/>
  <c r="AG12" i="78"/>
  <c r="AD4" i="78"/>
  <c r="AB31" i="78"/>
  <c r="AG36" i="78"/>
  <c r="AC34" i="78"/>
  <c r="AC33" i="78"/>
  <c r="AG34" i="78"/>
  <c r="AE34" i="78"/>
  <c r="AC36" i="78"/>
  <c r="AD33" i="78"/>
  <c r="AF33" i="78"/>
  <c r="AD34" i="78"/>
  <c r="AG11" i="78"/>
  <c r="AE18" i="78"/>
  <c r="AG21" i="78"/>
  <c r="AG32" i="78"/>
  <c r="AE21" i="78"/>
  <c r="AC29" i="78"/>
  <c r="AG14" i="78"/>
  <c r="AF35" i="78"/>
  <c r="AG31" i="78"/>
  <c r="AB32" i="78"/>
  <c r="AB29" i="78"/>
  <c r="AE12" i="78"/>
  <c r="AC31" i="78"/>
  <c r="AD6" i="78"/>
  <c r="AD14" i="78"/>
  <c r="AD22" i="78"/>
  <c r="AE11" i="78"/>
  <c r="AB5" i="78"/>
  <c r="AG29" i="78"/>
  <c r="AG30" i="78"/>
  <c r="AC32" i="78"/>
  <c r="AG7" i="78"/>
  <c r="AG23" i="78"/>
  <c r="AG19" i="78"/>
  <c r="AE4" i="78"/>
  <c r="AB30" i="78"/>
  <c r="AE13" i="78"/>
  <c r="AG24" i="78"/>
  <c r="AF31" i="78"/>
  <c r="AF28" i="78"/>
  <c r="AD29" i="78"/>
  <c r="AE31" i="78"/>
  <c r="AD11" i="78"/>
  <c r="AD19" i="78"/>
  <c r="AG5" i="78"/>
  <c r="AF30" i="78"/>
  <c r="AC30" i="78"/>
  <c r="AD32" i="78"/>
  <c r="AC28" i="78"/>
  <c r="AD35" i="78"/>
  <c r="AE28" i="78"/>
  <c r="AE16" i="78"/>
  <c r="AG35" i="78"/>
  <c r="AB28" i="78"/>
  <c r="AC35" i="78"/>
  <c r="AD28" i="78"/>
  <c r="AE32" i="78"/>
  <c r="AG28" i="78"/>
  <c r="AE30" i="78"/>
  <c r="AE29" i="78"/>
  <c r="AG17" i="78"/>
  <c r="AD31" i="78"/>
  <c r="AE35" i="78"/>
  <c r="AE7" i="78"/>
  <c r="AC15" i="78"/>
  <c r="AF29" i="78"/>
  <c r="AG4" i="78"/>
  <c r="AD30" i="78"/>
  <c r="AG15" i="78"/>
  <c r="AF9" i="78"/>
  <c r="AB12" i="78"/>
  <c r="AF17" i="78"/>
  <c r="AB20" i="78"/>
  <c r="AC19" i="78"/>
  <c r="AD9" i="78"/>
  <c r="AD17" i="78"/>
  <c r="AE8" i="78"/>
  <c r="AG9" i="78"/>
  <c r="AD12" i="78"/>
  <c r="AD20" i="78"/>
  <c r="AF10" i="78"/>
  <c r="AB13" i="78"/>
  <c r="AF18" i="78"/>
  <c r="AB21" i="78"/>
  <c r="AC10" i="78"/>
  <c r="AE5" i="78"/>
  <c r="AB7" i="78"/>
  <c r="AF12" i="78"/>
  <c r="AB15" i="78"/>
  <c r="AF20" i="78"/>
  <c r="AB23" i="78"/>
  <c r="AC23" i="78"/>
  <c r="AC9" i="78"/>
  <c r="AG18" i="78"/>
  <c r="AG22" i="78"/>
  <c r="AC5" i="78"/>
  <c r="AG6" i="78"/>
  <c r="AE24" i="78"/>
  <c r="AF7" i="78"/>
  <c r="AB10" i="78"/>
  <c r="AF15" i="78"/>
  <c r="AB18" i="78"/>
  <c r="AF23" i="78"/>
  <c r="AC6" i="78"/>
  <c r="AC13" i="78"/>
  <c r="AG13" i="78"/>
  <c r="AE19" i="78"/>
  <c r="AC17" i="78"/>
  <c r="AD7" i="78"/>
  <c r="AD15" i="78"/>
  <c r="AD23" i="78"/>
  <c r="AB8" i="78"/>
  <c r="AF13" i="78"/>
  <c r="AB16" i="78"/>
  <c r="AF21" i="78"/>
  <c r="AB24" i="78"/>
  <c r="AC14" i="78"/>
  <c r="AC21" i="78"/>
  <c r="AG8" i="78"/>
  <c r="AG20" i="78"/>
  <c r="AE17" i="78"/>
  <c r="AF8" i="78"/>
  <c r="AB11" i="78"/>
  <c r="AF16" i="78"/>
  <c r="AB19" i="78"/>
  <c r="AF24" i="78"/>
  <c r="AC7" i="78"/>
  <c r="AC18" i="78"/>
  <c r="AC8" i="78"/>
  <c r="AC12" i="78"/>
  <c r="AG16" i="78"/>
  <c r="AC24" i="78"/>
  <c r="AB6" i="78"/>
  <c r="AF11" i="78"/>
  <c r="AB14" i="78"/>
  <c r="AF19" i="78"/>
  <c r="AB22" i="78"/>
  <c r="AC11" i="78"/>
  <c r="AC22" i="78"/>
  <c r="AC20" i="78"/>
  <c r="AE23" i="78"/>
  <c r="AF6" i="78"/>
  <c r="AB9" i="78"/>
  <c r="AF14" i="78"/>
  <c r="AB17" i="78"/>
  <c r="AF22" i="78"/>
  <c r="I15" i="82"/>
  <c r="I14" i="82"/>
  <c r="I13" i="82"/>
  <c r="I12" i="82"/>
  <c r="I11" i="82"/>
  <c r="I10" i="82"/>
  <c r="I9" i="82"/>
  <c r="I8" i="82"/>
  <c r="I7" i="82"/>
  <c r="I6" i="82"/>
  <c r="G15" i="82"/>
  <c r="G14" i="82"/>
  <c r="G13" i="82"/>
  <c r="G12" i="82"/>
  <c r="G11" i="82"/>
  <c r="G10" i="82"/>
  <c r="G9" i="82"/>
  <c r="G8" i="82"/>
  <c r="G7" i="82"/>
  <c r="G6" i="82"/>
  <c r="S6" i="80" l="1"/>
  <c r="S7" i="80"/>
  <c r="Y7" i="80"/>
  <c r="W7" i="80"/>
  <c r="Y6" i="80"/>
  <c r="W6" i="80"/>
  <c r="E15" i="82"/>
  <c r="E14" i="82"/>
  <c r="E13" i="82"/>
  <c r="E12" i="82"/>
  <c r="E11" i="82"/>
  <c r="E10" i="82"/>
  <c r="E9" i="82"/>
  <c r="E8" i="82"/>
  <c r="E7" i="82"/>
  <c r="E6" i="82"/>
  <c r="C15" i="82"/>
  <c r="C14" i="82"/>
  <c r="C13" i="82"/>
  <c r="C12" i="82"/>
  <c r="C11" i="82"/>
  <c r="C10" i="82"/>
  <c r="C9" i="82"/>
  <c r="C8" i="82"/>
  <c r="C7" i="82"/>
  <c r="C6" i="82"/>
  <c r="AC17" i="54" l="1"/>
  <c r="AC16" i="54"/>
  <c r="AC12" i="54"/>
  <c r="AC11" i="54"/>
  <c r="AC18" i="54"/>
  <c r="AC13" i="54"/>
  <c r="AC9" i="54"/>
  <c r="AC15" i="54"/>
  <c r="AC14" i="54"/>
  <c r="AC8" i="54"/>
  <c r="AC10" i="54"/>
  <c r="C18" i="82"/>
  <c r="E18" i="82"/>
  <c r="C19" i="82"/>
  <c r="E19" i="82"/>
  <c r="C20" i="82"/>
  <c r="E20" i="82"/>
  <c r="C21" i="82"/>
  <c r="E21" i="82"/>
  <c r="C22" i="82"/>
  <c r="E22" i="82"/>
  <c r="C24" i="82"/>
  <c r="E24" i="82"/>
  <c r="C25" i="82"/>
  <c r="E25" i="82"/>
  <c r="C26" i="82"/>
  <c r="E26" i="82"/>
  <c r="C27" i="82"/>
  <c r="E27" i="82"/>
  <c r="C28" i="82"/>
  <c r="E28" i="82"/>
  <c r="K33" i="82"/>
  <c r="L33" i="82"/>
  <c r="I34" i="82"/>
  <c r="K34" i="82"/>
  <c r="L34" i="82"/>
  <c r="I35" i="82"/>
  <c r="K35" i="82"/>
  <c r="L35" i="82"/>
  <c r="I36" i="82"/>
  <c r="K36" i="82"/>
  <c r="L36" i="82"/>
  <c r="I37" i="82"/>
  <c r="K37" i="82"/>
  <c r="L37" i="82"/>
  <c r="I38" i="82"/>
  <c r="K38" i="82"/>
  <c r="L38" i="82"/>
  <c r="I39" i="82"/>
  <c r="K39" i="82"/>
  <c r="L39" i="82"/>
  <c r="I40" i="82"/>
  <c r="K40" i="82"/>
  <c r="L40" i="82"/>
  <c r="I41" i="82"/>
  <c r="K41" i="82"/>
  <c r="L41" i="82"/>
  <c r="I42" i="82"/>
  <c r="K42" i="82"/>
  <c r="L42" i="82"/>
  <c r="I43" i="82"/>
  <c r="K43" i="82"/>
  <c r="L43" i="82"/>
  <c r="J53" i="82"/>
  <c r="J54" i="82"/>
  <c r="M39" i="82" l="1"/>
  <c r="M35" i="82"/>
  <c r="M43" i="82"/>
  <c r="M42" i="82"/>
  <c r="M34" i="82"/>
  <c r="AC7" i="54"/>
  <c r="M41" i="82"/>
  <c r="M36" i="82"/>
  <c r="M38" i="82"/>
  <c r="M40" i="82"/>
  <c r="M37" i="82"/>
  <c r="M10" i="60"/>
  <c r="N10" i="60" s="1"/>
  <c r="R10" i="60" l="1"/>
  <c r="S10" i="60" s="1"/>
  <c r="F10" i="60"/>
  <c r="G10" i="60" s="1"/>
  <c r="F10" i="56" l="1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F46" i="56"/>
  <c r="F47" i="56"/>
  <c r="F48" i="56"/>
  <c r="F49" i="56"/>
  <c r="F50" i="56"/>
  <c r="F51" i="56"/>
  <c r="F52" i="56"/>
  <c r="F53" i="56"/>
  <c r="F54" i="56"/>
  <c r="F55" i="56"/>
  <c r="F56" i="56"/>
  <c r="F57" i="56"/>
  <c r="F9" i="56"/>
  <c r="Q18" i="67" l="1"/>
  <c r="Q6" i="71"/>
  <c r="Q7" i="71"/>
  <c r="Q8" i="71"/>
  <c r="Q9" i="71"/>
  <c r="Q10" i="71"/>
  <c r="Q11" i="71"/>
  <c r="Q12" i="71"/>
  <c r="Q13" i="71"/>
  <c r="Q14" i="71"/>
  <c r="Q15" i="71"/>
  <c r="AE7" i="60"/>
  <c r="AE4" i="60"/>
  <c r="R67" i="54"/>
  <c r="R21" i="54"/>
  <c r="P11" i="80" s="1"/>
  <c r="R22" i="54"/>
  <c r="R23" i="54"/>
  <c r="R24" i="54"/>
  <c r="R25" i="54"/>
  <c r="R26" i="54"/>
  <c r="R27" i="54"/>
  <c r="P16" i="80" s="1"/>
  <c r="R28" i="54"/>
  <c r="R29" i="54"/>
  <c r="P18" i="80" s="1"/>
  <c r="R30" i="54"/>
  <c r="R31" i="54"/>
  <c r="R32" i="54"/>
  <c r="P63" i="80" s="1"/>
  <c r="R33" i="54"/>
  <c r="R34" i="54"/>
  <c r="R35" i="54"/>
  <c r="P46" i="80" s="1"/>
  <c r="R36" i="54"/>
  <c r="P54" i="80" s="1"/>
  <c r="R37" i="54"/>
  <c r="P29" i="80" s="1"/>
  <c r="R38" i="54"/>
  <c r="R39" i="54"/>
  <c r="R40" i="54"/>
  <c r="R41" i="54"/>
  <c r="P35" i="80" s="1"/>
  <c r="R42" i="54"/>
  <c r="R43" i="54"/>
  <c r="P24" i="80" s="1"/>
  <c r="R44" i="54"/>
  <c r="P36" i="80" s="1"/>
  <c r="R45" i="54"/>
  <c r="P25" i="80" s="1"/>
  <c r="R46" i="54"/>
  <c r="R47" i="54"/>
  <c r="R48" i="54"/>
  <c r="P55" i="80" s="1"/>
  <c r="R49" i="54"/>
  <c r="P61" i="80" s="1"/>
  <c r="R50" i="54"/>
  <c r="R51" i="54"/>
  <c r="P56" i="80" s="1"/>
  <c r="R52" i="54"/>
  <c r="R53" i="54"/>
  <c r="P48" i="80" s="1"/>
  <c r="R54" i="54"/>
  <c r="R55" i="54"/>
  <c r="R56" i="54"/>
  <c r="P26" i="80" s="1"/>
  <c r="R57" i="54"/>
  <c r="P39" i="80" s="1"/>
  <c r="R58" i="54"/>
  <c r="R59" i="54"/>
  <c r="P32" i="80" s="1"/>
  <c r="R60" i="54"/>
  <c r="P42" i="80" s="1"/>
  <c r="R61" i="54"/>
  <c r="P43" i="80" s="1"/>
  <c r="R62" i="54"/>
  <c r="R63" i="54"/>
  <c r="R64" i="54"/>
  <c r="P51" i="80" s="1"/>
  <c r="R65" i="54"/>
  <c r="P52" i="80" s="1"/>
  <c r="R66" i="54"/>
  <c r="R19" i="54"/>
  <c r="P8" i="80" s="1"/>
  <c r="R20" i="54"/>
  <c r="P13" i="80"/>
  <c r="AD20" i="54"/>
  <c r="AD21" i="54"/>
  <c r="AF11" i="80" s="1"/>
  <c r="AD22" i="54"/>
  <c r="AF13" i="80" s="1"/>
  <c r="AD23" i="54"/>
  <c r="AF14" i="80" s="1"/>
  <c r="AD24" i="54"/>
  <c r="AD25" i="54"/>
  <c r="AF12" i="80" s="1"/>
  <c r="AD26" i="54"/>
  <c r="AF10" i="80" s="1"/>
  <c r="AD27" i="54"/>
  <c r="AF16" i="80" s="1"/>
  <c r="AD28" i="54"/>
  <c r="AF41" i="80" s="1"/>
  <c r="AD29" i="54"/>
  <c r="AF18" i="80" s="1"/>
  <c r="AD30" i="54"/>
  <c r="AF28" i="80" s="1"/>
  <c r="AD31" i="54"/>
  <c r="AF19" i="80" s="1"/>
  <c r="AD32" i="54"/>
  <c r="AF63" i="80" s="1"/>
  <c r="AD33" i="54"/>
  <c r="AF20" i="80" s="1"/>
  <c r="AD34" i="54"/>
  <c r="AF22" i="80" s="1"/>
  <c r="AD35" i="54"/>
  <c r="AF46" i="80" s="1"/>
  <c r="AD36" i="54"/>
  <c r="AF54" i="80" s="1"/>
  <c r="AD37" i="54"/>
  <c r="AF29" i="80" s="1"/>
  <c r="AD38" i="54"/>
  <c r="AF47" i="80" s="1"/>
  <c r="AD39" i="54"/>
  <c r="AF34" i="80" s="1"/>
  <c r="AD40" i="54"/>
  <c r="AF23" i="80" s="1"/>
  <c r="AD41" i="54"/>
  <c r="AF35" i="80" s="1"/>
  <c r="AD42" i="54"/>
  <c r="AF30" i="80" s="1"/>
  <c r="AD43" i="54"/>
  <c r="AF24" i="80" s="1"/>
  <c r="AD44" i="54"/>
  <c r="AF36" i="80" s="1"/>
  <c r="AD45" i="54"/>
  <c r="AF25" i="80" s="1"/>
  <c r="AD46" i="54"/>
  <c r="AF37" i="80" s="1"/>
  <c r="AD47" i="54"/>
  <c r="AF60" i="80" s="1"/>
  <c r="AD48" i="54"/>
  <c r="AF55" i="80" s="1"/>
  <c r="AD49" i="54"/>
  <c r="AF61" i="80" s="1"/>
  <c r="AD50" i="54"/>
  <c r="AF64" i="80" s="1"/>
  <c r="AD51" i="54"/>
  <c r="AF56" i="80" s="1"/>
  <c r="AD52" i="54"/>
  <c r="AF65" i="80" s="1"/>
  <c r="AD53" i="54"/>
  <c r="AF48" i="80" s="1"/>
  <c r="AD54" i="54"/>
  <c r="AF38" i="80" s="1"/>
  <c r="AD55" i="54"/>
  <c r="AF49" i="80" s="1"/>
  <c r="AD56" i="54"/>
  <c r="AF26" i="80" s="1"/>
  <c r="AD57" i="54"/>
  <c r="AF39" i="80" s="1"/>
  <c r="AD58" i="54"/>
  <c r="AF31" i="80" s="1"/>
  <c r="AD59" i="54"/>
  <c r="AF32" i="80" s="1"/>
  <c r="AD60" i="54"/>
  <c r="AF42" i="80" s="1"/>
  <c r="AD61" i="54"/>
  <c r="AD62" i="54"/>
  <c r="AF44" i="80" s="1"/>
  <c r="AD63" i="54"/>
  <c r="AF50" i="80" s="1"/>
  <c r="AD64" i="54"/>
  <c r="AF51" i="80" s="1"/>
  <c r="AD65" i="54"/>
  <c r="AF52" i="80" s="1"/>
  <c r="AD66" i="54"/>
  <c r="AF57" i="80" s="1"/>
  <c r="AD67" i="54"/>
  <c r="AF58" i="80" s="1"/>
  <c r="AD19" i="54"/>
  <c r="AF8" i="80" s="1"/>
  <c r="M20" i="54"/>
  <c r="K9" i="80" s="1"/>
  <c r="M21" i="54"/>
  <c r="K11" i="80" s="1"/>
  <c r="M22" i="54"/>
  <c r="K13" i="80" s="1"/>
  <c r="M23" i="54"/>
  <c r="K14" i="80" s="1"/>
  <c r="M24" i="54"/>
  <c r="K15" i="80" s="1"/>
  <c r="M25" i="54"/>
  <c r="M26" i="54"/>
  <c r="K10" i="80" s="1"/>
  <c r="M27" i="54"/>
  <c r="K16" i="80" s="1"/>
  <c r="M28" i="54"/>
  <c r="M29" i="54"/>
  <c r="K18" i="80" s="1"/>
  <c r="M30" i="54"/>
  <c r="M31" i="54"/>
  <c r="K19" i="80" s="1"/>
  <c r="M32" i="54"/>
  <c r="K63" i="80" s="1"/>
  <c r="M33" i="54"/>
  <c r="K20" i="80" s="1"/>
  <c r="M34" i="54"/>
  <c r="K22" i="80" s="1"/>
  <c r="M35" i="54"/>
  <c r="K46" i="80" s="1"/>
  <c r="M36" i="54"/>
  <c r="K54" i="80" s="1"/>
  <c r="M37" i="54"/>
  <c r="M38" i="54"/>
  <c r="M39" i="54"/>
  <c r="K34" i="80" s="1"/>
  <c r="M40" i="54"/>
  <c r="M41" i="54"/>
  <c r="M42" i="54"/>
  <c r="K30" i="80" s="1"/>
  <c r="M43" i="54"/>
  <c r="K24" i="80" s="1"/>
  <c r="M44" i="54"/>
  <c r="M45" i="54"/>
  <c r="M46" i="54"/>
  <c r="K37" i="80" s="1"/>
  <c r="M47" i="54"/>
  <c r="K60" i="80" s="1"/>
  <c r="M48" i="54"/>
  <c r="K55" i="80" s="1"/>
  <c r="M49" i="54"/>
  <c r="M50" i="54"/>
  <c r="K64" i="80" s="1"/>
  <c r="M51" i="54"/>
  <c r="K56" i="80" s="1"/>
  <c r="M52" i="54"/>
  <c r="M53" i="54"/>
  <c r="M54" i="54"/>
  <c r="K38" i="80" s="1"/>
  <c r="M55" i="54"/>
  <c r="K49" i="80" s="1"/>
  <c r="M56" i="54"/>
  <c r="K26" i="80" s="1"/>
  <c r="M57" i="54"/>
  <c r="M58" i="54"/>
  <c r="K31" i="80" s="1"/>
  <c r="M59" i="54"/>
  <c r="M60" i="54"/>
  <c r="M61" i="54"/>
  <c r="M62" i="54"/>
  <c r="K44" i="80" s="1"/>
  <c r="M63" i="54"/>
  <c r="K50" i="80" s="1"/>
  <c r="M64" i="54"/>
  <c r="M65" i="54"/>
  <c r="K52" i="80" s="1"/>
  <c r="M66" i="54"/>
  <c r="K57" i="80" s="1"/>
  <c r="M67" i="54"/>
  <c r="K58" i="80" s="1"/>
  <c r="M19" i="54"/>
  <c r="K8" i="80" s="1"/>
  <c r="H20" i="54"/>
  <c r="F9" i="80" s="1"/>
  <c r="H21" i="54"/>
  <c r="H22" i="54"/>
  <c r="F13" i="80" s="1"/>
  <c r="H23" i="54"/>
  <c r="F14" i="80" s="1"/>
  <c r="H24" i="54"/>
  <c r="F15" i="80" s="1"/>
  <c r="H25" i="54"/>
  <c r="F12" i="80" s="1"/>
  <c r="H26" i="54"/>
  <c r="F10" i="80" s="1"/>
  <c r="H27" i="54"/>
  <c r="F16" i="80" s="1"/>
  <c r="H28" i="54"/>
  <c r="F41" i="80" s="1"/>
  <c r="H29" i="54"/>
  <c r="F18" i="80" s="1"/>
  <c r="H30" i="54"/>
  <c r="F28" i="80" s="1"/>
  <c r="H31" i="54"/>
  <c r="F19" i="80" s="1"/>
  <c r="H32" i="54"/>
  <c r="F63" i="80" s="1"/>
  <c r="H33" i="54"/>
  <c r="F20" i="80" s="1"/>
  <c r="H34" i="54"/>
  <c r="H35" i="54"/>
  <c r="F46" i="80" s="1"/>
  <c r="H36" i="54"/>
  <c r="F54" i="80" s="1"/>
  <c r="H37" i="54"/>
  <c r="F29" i="80" s="1"/>
  <c r="H38" i="54"/>
  <c r="F47" i="80" s="1"/>
  <c r="H39" i="54"/>
  <c r="H40" i="54"/>
  <c r="F23" i="80" s="1"/>
  <c r="H41" i="54"/>
  <c r="F35" i="80" s="1"/>
  <c r="H42" i="54"/>
  <c r="F30" i="80" s="1"/>
  <c r="H43" i="54"/>
  <c r="F24" i="80" s="1"/>
  <c r="H44" i="54"/>
  <c r="F36" i="80" s="1"/>
  <c r="H45" i="54"/>
  <c r="F25" i="80" s="1"/>
  <c r="H46" i="54"/>
  <c r="F37" i="80" s="1"/>
  <c r="H47" i="54"/>
  <c r="F60" i="80" s="1"/>
  <c r="H48" i="54"/>
  <c r="H49" i="54"/>
  <c r="F61" i="80" s="1"/>
  <c r="H50" i="54"/>
  <c r="F64" i="80" s="1"/>
  <c r="H51" i="54"/>
  <c r="F56" i="80" s="1"/>
  <c r="H52" i="54"/>
  <c r="F65" i="80" s="1"/>
  <c r="H53" i="54"/>
  <c r="F48" i="80" s="1"/>
  <c r="H54" i="54"/>
  <c r="F38" i="80" s="1"/>
  <c r="H55" i="54"/>
  <c r="F49" i="80" s="1"/>
  <c r="H56" i="54"/>
  <c r="F26" i="80" s="1"/>
  <c r="H57" i="54"/>
  <c r="F39" i="80" s="1"/>
  <c r="H58" i="54"/>
  <c r="F31" i="80" s="1"/>
  <c r="H59" i="54"/>
  <c r="F32" i="80" s="1"/>
  <c r="H60" i="54"/>
  <c r="F42" i="80" s="1"/>
  <c r="H61" i="54"/>
  <c r="F43" i="80" s="1"/>
  <c r="H62" i="54"/>
  <c r="F44" i="80" s="1"/>
  <c r="H63" i="54"/>
  <c r="F50" i="80" s="1"/>
  <c r="H64" i="54"/>
  <c r="F51" i="80" s="1"/>
  <c r="H65" i="54"/>
  <c r="F52" i="80" s="1"/>
  <c r="H66" i="54"/>
  <c r="H67" i="54"/>
  <c r="F58" i="80" s="1"/>
  <c r="H19" i="54"/>
  <c r="F8" i="80" s="1"/>
  <c r="F20" i="54"/>
  <c r="D9" i="80" s="1"/>
  <c r="F21" i="54"/>
  <c r="D11" i="80" s="1"/>
  <c r="F22" i="54"/>
  <c r="D13" i="80" s="1"/>
  <c r="F23" i="54"/>
  <c r="D14" i="80" s="1"/>
  <c r="F24" i="54"/>
  <c r="D15" i="80" s="1"/>
  <c r="F25" i="54"/>
  <c r="D12" i="80" s="1"/>
  <c r="F26" i="54"/>
  <c r="D10" i="80" s="1"/>
  <c r="F27" i="54"/>
  <c r="D16" i="80" s="1"/>
  <c r="F28" i="54"/>
  <c r="D41" i="80" s="1"/>
  <c r="F29" i="54"/>
  <c r="D18" i="80" s="1"/>
  <c r="F30" i="54"/>
  <c r="D28" i="80" s="1"/>
  <c r="F31" i="54"/>
  <c r="D19" i="80" s="1"/>
  <c r="F32" i="54"/>
  <c r="D63" i="80" s="1"/>
  <c r="F33" i="54"/>
  <c r="F34" i="54"/>
  <c r="F35" i="54"/>
  <c r="D46" i="80" s="1"/>
  <c r="F36" i="54"/>
  <c r="D54" i="80" s="1"/>
  <c r="F37" i="54"/>
  <c r="F38" i="54"/>
  <c r="D47" i="80" s="1"/>
  <c r="F39" i="54"/>
  <c r="D34" i="80" s="1"/>
  <c r="F40" i="54"/>
  <c r="D23" i="80" s="1"/>
  <c r="F41" i="54"/>
  <c r="D35" i="80" s="1"/>
  <c r="F42" i="54"/>
  <c r="D30" i="80" s="1"/>
  <c r="F43" i="54"/>
  <c r="D24" i="80" s="1"/>
  <c r="F44" i="54"/>
  <c r="D36" i="80" s="1"/>
  <c r="F45" i="54"/>
  <c r="D25" i="80" s="1"/>
  <c r="F46" i="54"/>
  <c r="D37" i="80" s="1"/>
  <c r="F47" i="54"/>
  <c r="D60" i="80" s="1"/>
  <c r="F48" i="54"/>
  <c r="D55" i="80" s="1"/>
  <c r="F49" i="54"/>
  <c r="D61" i="80" s="1"/>
  <c r="F50" i="54"/>
  <c r="D64" i="80" s="1"/>
  <c r="F51" i="54"/>
  <c r="D56" i="80" s="1"/>
  <c r="F52" i="54"/>
  <c r="D65" i="80" s="1"/>
  <c r="F53" i="54"/>
  <c r="D48" i="80" s="1"/>
  <c r="F54" i="54"/>
  <c r="D38" i="80" s="1"/>
  <c r="F55" i="54"/>
  <c r="D49" i="80" s="1"/>
  <c r="F56" i="54"/>
  <c r="D26" i="80" s="1"/>
  <c r="F57" i="54"/>
  <c r="D39" i="80" s="1"/>
  <c r="F58" i="54"/>
  <c r="D31" i="80" s="1"/>
  <c r="F59" i="54"/>
  <c r="D32" i="80" s="1"/>
  <c r="F60" i="54"/>
  <c r="D42" i="80" s="1"/>
  <c r="F61" i="54"/>
  <c r="D43" i="80" s="1"/>
  <c r="F62" i="54"/>
  <c r="D44" i="80" s="1"/>
  <c r="F63" i="54"/>
  <c r="D50" i="80" s="1"/>
  <c r="F64" i="54"/>
  <c r="D51" i="80" s="1"/>
  <c r="F65" i="54"/>
  <c r="D52" i="80" s="1"/>
  <c r="F66" i="54"/>
  <c r="D57" i="80" s="1"/>
  <c r="F67" i="54"/>
  <c r="D58" i="80" s="1"/>
  <c r="F19" i="54"/>
  <c r="D8" i="80" s="1"/>
  <c r="E65" i="80"/>
  <c r="C65" i="80"/>
  <c r="W65" i="81" s="1"/>
  <c r="E64" i="80"/>
  <c r="C64" i="80"/>
  <c r="W64" i="81" s="1"/>
  <c r="E63" i="80"/>
  <c r="C63" i="80"/>
  <c r="W63" i="81" s="1"/>
  <c r="E61" i="80"/>
  <c r="C61" i="80"/>
  <c r="W61" i="81" s="1"/>
  <c r="E60" i="80"/>
  <c r="C60" i="80"/>
  <c r="W60" i="81" s="1"/>
  <c r="E58" i="80"/>
  <c r="C58" i="80"/>
  <c r="W58" i="81" s="1"/>
  <c r="F57" i="80"/>
  <c r="E57" i="80"/>
  <c r="C57" i="80"/>
  <c r="W57" i="81" s="1"/>
  <c r="E56" i="80"/>
  <c r="C56" i="80"/>
  <c r="W56" i="81" s="1"/>
  <c r="F55" i="80"/>
  <c r="E55" i="80"/>
  <c r="C55" i="80"/>
  <c r="W55" i="81" s="1"/>
  <c r="E54" i="80"/>
  <c r="C54" i="80"/>
  <c r="W54" i="81" s="1"/>
  <c r="E52" i="80"/>
  <c r="C52" i="80"/>
  <c r="W52" i="81" s="1"/>
  <c r="E51" i="80"/>
  <c r="C51" i="80"/>
  <c r="W51" i="81" s="1"/>
  <c r="E50" i="80"/>
  <c r="C50" i="80"/>
  <c r="W50" i="81" s="1"/>
  <c r="E49" i="80"/>
  <c r="C49" i="80"/>
  <c r="W49" i="81" s="1"/>
  <c r="E48" i="80"/>
  <c r="C48" i="80"/>
  <c r="W48" i="81" s="1"/>
  <c r="E47" i="80"/>
  <c r="C47" i="80"/>
  <c r="W47" i="81" s="1"/>
  <c r="E46" i="80"/>
  <c r="C46" i="80"/>
  <c r="W46" i="81" s="1"/>
  <c r="E44" i="80"/>
  <c r="C44" i="80"/>
  <c r="W44" i="81" s="1"/>
  <c r="E43" i="80"/>
  <c r="C43" i="80"/>
  <c r="W43" i="81" s="1"/>
  <c r="E42" i="80"/>
  <c r="C42" i="80"/>
  <c r="W42" i="81" s="1"/>
  <c r="E41" i="80"/>
  <c r="C41" i="80"/>
  <c r="W41" i="81" s="1"/>
  <c r="E39" i="80"/>
  <c r="C39" i="80"/>
  <c r="W39" i="81" s="1"/>
  <c r="E38" i="80"/>
  <c r="C38" i="80"/>
  <c r="W38" i="81" s="1"/>
  <c r="E37" i="80"/>
  <c r="C37" i="80"/>
  <c r="W37" i="81" s="1"/>
  <c r="E36" i="80"/>
  <c r="C36" i="80"/>
  <c r="W36" i="81" s="1"/>
  <c r="E35" i="80"/>
  <c r="C35" i="80"/>
  <c r="W35" i="81" s="1"/>
  <c r="F34" i="80"/>
  <c r="E34" i="80"/>
  <c r="C34" i="80"/>
  <c r="W34" i="81" s="1"/>
  <c r="E32" i="80"/>
  <c r="C32" i="80"/>
  <c r="W32" i="81" s="1"/>
  <c r="E31" i="80"/>
  <c r="C31" i="80"/>
  <c r="W31" i="81" s="1"/>
  <c r="E30" i="80"/>
  <c r="C30" i="80"/>
  <c r="W30" i="81" s="1"/>
  <c r="E29" i="80"/>
  <c r="D29" i="80"/>
  <c r="C29" i="80"/>
  <c r="W29" i="81" s="1"/>
  <c r="E28" i="80"/>
  <c r="C28" i="80"/>
  <c r="W28" i="81" s="1"/>
  <c r="E26" i="80"/>
  <c r="C26" i="80"/>
  <c r="W26" i="81" s="1"/>
  <c r="E25" i="80"/>
  <c r="C25" i="80"/>
  <c r="W25" i="81" s="1"/>
  <c r="E24" i="80"/>
  <c r="C24" i="80"/>
  <c r="W24" i="81" s="1"/>
  <c r="E23" i="80"/>
  <c r="C23" i="80"/>
  <c r="W23" i="81" s="1"/>
  <c r="F22" i="80"/>
  <c r="E22" i="80"/>
  <c r="D22" i="80"/>
  <c r="C22" i="80"/>
  <c r="W22" i="81" s="1"/>
  <c r="E20" i="80"/>
  <c r="D20" i="80"/>
  <c r="C20" i="80"/>
  <c r="W20" i="81" s="1"/>
  <c r="E19" i="80"/>
  <c r="C19" i="80"/>
  <c r="W19" i="81" s="1"/>
  <c r="E18" i="80"/>
  <c r="C18" i="80"/>
  <c r="W18" i="81" s="1"/>
  <c r="E16" i="80"/>
  <c r="C16" i="80"/>
  <c r="W16" i="81" s="1"/>
  <c r="E15" i="80"/>
  <c r="C15" i="80"/>
  <c r="W15" i="81" s="1"/>
  <c r="E14" i="80"/>
  <c r="C14" i="80"/>
  <c r="W14" i="81" s="1"/>
  <c r="E13" i="80"/>
  <c r="C13" i="80"/>
  <c r="W13" i="81" s="1"/>
  <c r="E12" i="80"/>
  <c r="C12" i="80"/>
  <c r="W12" i="81" s="1"/>
  <c r="F11" i="80"/>
  <c r="E11" i="80"/>
  <c r="C11" i="80"/>
  <c r="W11" i="81" s="1"/>
  <c r="E10" i="80"/>
  <c r="C10" i="80"/>
  <c r="W10" i="81" s="1"/>
  <c r="E9" i="80"/>
  <c r="C9" i="80"/>
  <c r="W9" i="81" s="1"/>
  <c r="E8" i="80"/>
  <c r="C8" i="80"/>
  <c r="W8" i="81" s="1"/>
  <c r="F7" i="80"/>
  <c r="D7" i="80"/>
  <c r="F6" i="80"/>
  <c r="D6" i="80"/>
  <c r="U6" i="55"/>
  <c r="U7" i="55"/>
  <c r="U8" i="55"/>
  <c r="U9" i="55"/>
  <c r="U10" i="55"/>
  <c r="U11" i="55"/>
  <c r="U12" i="55"/>
  <c r="U13" i="55"/>
  <c r="U14" i="55"/>
  <c r="U15" i="55"/>
  <c r="U16" i="55"/>
  <c r="U17" i="55"/>
  <c r="U18" i="55"/>
  <c r="U19" i="55"/>
  <c r="U20" i="55"/>
  <c r="U21" i="55"/>
  <c r="U22" i="55"/>
  <c r="U23" i="55"/>
  <c r="U24" i="55"/>
  <c r="U25" i="55"/>
  <c r="U26" i="55"/>
  <c r="U27" i="55"/>
  <c r="U28" i="55"/>
  <c r="U29" i="55"/>
  <c r="U30" i="55"/>
  <c r="U31" i="55"/>
  <c r="U32" i="55"/>
  <c r="U33" i="55"/>
  <c r="U34" i="55"/>
  <c r="U35" i="55"/>
  <c r="U36" i="55"/>
  <c r="U37" i="55"/>
  <c r="U38" i="55"/>
  <c r="U39" i="55"/>
  <c r="U40" i="55"/>
  <c r="U41" i="55"/>
  <c r="U42" i="55"/>
  <c r="U43" i="55"/>
  <c r="U44" i="55"/>
  <c r="U45" i="55"/>
  <c r="U46" i="55"/>
  <c r="U47" i="55"/>
  <c r="U48" i="55"/>
  <c r="U49" i="55"/>
  <c r="U50" i="55"/>
  <c r="U51" i="55"/>
  <c r="U52" i="55"/>
  <c r="U53" i="55"/>
  <c r="U54" i="55"/>
  <c r="U55" i="55"/>
  <c r="U5" i="55"/>
  <c r="R7" i="55"/>
  <c r="R8" i="55"/>
  <c r="T8" i="55" s="1"/>
  <c r="R9" i="55"/>
  <c r="R10" i="55"/>
  <c r="T10" i="55" s="1"/>
  <c r="R11" i="55"/>
  <c r="R12" i="55"/>
  <c r="E14" i="56" s="1"/>
  <c r="K14" i="56" s="1"/>
  <c r="R13" i="55"/>
  <c r="R14" i="55"/>
  <c r="S14" i="55" s="1"/>
  <c r="R15" i="55"/>
  <c r="R16" i="55"/>
  <c r="S16" i="55" s="1"/>
  <c r="R17" i="55"/>
  <c r="R18" i="55"/>
  <c r="R19" i="55"/>
  <c r="R20" i="55"/>
  <c r="R21" i="55"/>
  <c r="R22" i="55"/>
  <c r="S22" i="55" s="1"/>
  <c r="R23" i="55"/>
  <c r="R24" i="55"/>
  <c r="E26" i="56" s="1"/>
  <c r="K26" i="56" s="1"/>
  <c r="R25" i="55"/>
  <c r="E27" i="56" s="1"/>
  <c r="R26" i="55"/>
  <c r="T26" i="55" s="1"/>
  <c r="R27" i="55"/>
  <c r="R28" i="55"/>
  <c r="S28" i="55" s="1"/>
  <c r="R29" i="55"/>
  <c r="R30" i="55"/>
  <c r="R31" i="55"/>
  <c r="R32" i="55"/>
  <c r="T32" i="55" s="1"/>
  <c r="R33" i="55"/>
  <c r="R34" i="55"/>
  <c r="R35" i="55"/>
  <c r="R36" i="55"/>
  <c r="S36" i="55" s="1"/>
  <c r="R37" i="55"/>
  <c r="R38" i="55"/>
  <c r="R39" i="55"/>
  <c r="R40" i="55"/>
  <c r="R41" i="55"/>
  <c r="R42" i="55"/>
  <c r="T42" i="55" s="1"/>
  <c r="R43" i="55"/>
  <c r="S43" i="55" s="1"/>
  <c r="R44" i="55"/>
  <c r="S44" i="55" s="1"/>
  <c r="R45" i="55"/>
  <c r="R46" i="55"/>
  <c r="R47" i="55"/>
  <c r="R48" i="55"/>
  <c r="R49" i="55"/>
  <c r="R50" i="55"/>
  <c r="R51" i="55"/>
  <c r="E53" i="56" s="1"/>
  <c r="K53" i="56" s="1"/>
  <c r="R52" i="55"/>
  <c r="E54" i="56" s="1"/>
  <c r="K54" i="56" s="1"/>
  <c r="R53" i="55"/>
  <c r="R54" i="55"/>
  <c r="R55" i="55"/>
  <c r="AE7" i="80"/>
  <c r="Z19" i="54"/>
  <c r="Z20" i="54"/>
  <c r="Z21" i="54"/>
  <c r="Z22" i="54"/>
  <c r="Z23" i="54"/>
  <c r="AB14" i="80" s="1"/>
  <c r="Z24" i="54"/>
  <c r="Z25" i="54"/>
  <c r="AB12" i="80" s="1"/>
  <c r="Z26" i="54"/>
  <c r="AB10" i="80" s="1"/>
  <c r="Z27" i="54"/>
  <c r="Z28" i="54"/>
  <c r="Z29" i="54"/>
  <c r="Z30" i="54"/>
  <c r="Z31" i="54"/>
  <c r="Z32" i="54"/>
  <c r="Z33" i="54"/>
  <c r="AB20" i="80" s="1"/>
  <c r="Z34" i="54"/>
  <c r="AB22" i="80" s="1"/>
  <c r="Z35" i="54"/>
  <c r="Z36" i="54"/>
  <c r="Z37" i="54"/>
  <c r="AB29" i="80" s="1"/>
  <c r="Z38" i="54"/>
  <c r="Z39" i="54"/>
  <c r="AB34" i="80" s="1"/>
  <c r="Z40" i="54"/>
  <c r="Z41" i="54"/>
  <c r="Z42" i="54"/>
  <c r="AB30" i="80" s="1"/>
  <c r="Z43" i="54"/>
  <c r="Z44" i="54"/>
  <c r="Z45" i="54"/>
  <c r="AB25" i="80" s="1"/>
  <c r="Z46" i="54"/>
  <c r="Z47" i="54"/>
  <c r="Z48" i="54"/>
  <c r="Z49" i="54"/>
  <c r="AB61" i="80" s="1"/>
  <c r="Z50" i="54"/>
  <c r="AB64" i="80" s="1"/>
  <c r="Z51" i="54"/>
  <c r="Z52" i="54"/>
  <c r="Z53" i="54"/>
  <c r="AB48" i="80" s="1"/>
  <c r="Z54" i="54"/>
  <c r="Z55" i="54"/>
  <c r="AB49" i="80" s="1"/>
  <c r="Z56" i="54"/>
  <c r="Z57" i="54"/>
  <c r="Z58" i="54"/>
  <c r="AB31" i="80" s="1"/>
  <c r="Z59" i="54"/>
  <c r="Z60" i="54"/>
  <c r="Z61" i="54"/>
  <c r="AB43" i="80" s="1"/>
  <c r="Z62" i="54"/>
  <c r="Z63" i="54"/>
  <c r="AB50" i="80" s="1"/>
  <c r="Z64" i="54"/>
  <c r="Z65" i="54"/>
  <c r="Z66" i="54"/>
  <c r="Z67" i="54"/>
  <c r="X19" i="54"/>
  <c r="X20" i="54"/>
  <c r="Z9" i="80" s="1"/>
  <c r="X21" i="54"/>
  <c r="Z11" i="80" s="1"/>
  <c r="X22" i="54"/>
  <c r="Z13" i="80" s="1"/>
  <c r="X23" i="54"/>
  <c r="X24" i="54"/>
  <c r="Z15" i="80" s="1"/>
  <c r="X25" i="54"/>
  <c r="Z12" i="80" s="1"/>
  <c r="X26" i="54"/>
  <c r="X27" i="54"/>
  <c r="X28" i="54"/>
  <c r="Z41" i="80" s="1"/>
  <c r="X29" i="54"/>
  <c r="X30" i="54"/>
  <c r="X31" i="54"/>
  <c r="X32" i="54"/>
  <c r="Z63" i="80" s="1"/>
  <c r="X33" i="54"/>
  <c r="Z20" i="80" s="1"/>
  <c r="X34" i="54"/>
  <c r="X35" i="54"/>
  <c r="X36" i="54"/>
  <c r="Z54" i="80" s="1"/>
  <c r="X37" i="54"/>
  <c r="X38" i="54"/>
  <c r="X39" i="54"/>
  <c r="X40" i="54"/>
  <c r="Z23" i="80" s="1"/>
  <c r="X41" i="54"/>
  <c r="X42" i="54"/>
  <c r="X43" i="54"/>
  <c r="Z24" i="80" s="1"/>
  <c r="X44" i="54"/>
  <c r="Z36" i="80" s="1"/>
  <c r="X45" i="54"/>
  <c r="X46" i="54"/>
  <c r="Z37" i="80" s="1"/>
  <c r="X47" i="54"/>
  <c r="X48" i="54"/>
  <c r="Z55" i="80" s="1"/>
  <c r="X49" i="54"/>
  <c r="Z61" i="80" s="1"/>
  <c r="X50" i="54"/>
  <c r="X51" i="54"/>
  <c r="X52" i="54"/>
  <c r="Z65" i="80" s="1"/>
  <c r="X53" i="54"/>
  <c r="X54" i="54"/>
  <c r="X55" i="54"/>
  <c r="Z49" i="80" s="1"/>
  <c r="X56" i="54"/>
  <c r="Z26" i="80" s="1"/>
  <c r="X57" i="54"/>
  <c r="Z39" i="80" s="1"/>
  <c r="X58" i="54"/>
  <c r="X59" i="54"/>
  <c r="X60" i="54"/>
  <c r="Z42" i="80" s="1"/>
  <c r="X61" i="54"/>
  <c r="X62" i="54"/>
  <c r="X63" i="54"/>
  <c r="Z50" i="80" s="1"/>
  <c r="X64" i="54"/>
  <c r="Z51" i="80" s="1"/>
  <c r="X65" i="54"/>
  <c r="Z52" i="80" s="1"/>
  <c r="X66" i="54"/>
  <c r="Z57" i="80" s="1"/>
  <c r="X67" i="54"/>
  <c r="J28" i="54"/>
  <c r="H41" i="80" s="1"/>
  <c r="J29" i="54"/>
  <c r="V29" i="54" s="1"/>
  <c r="J30" i="54"/>
  <c r="V30" i="54" s="1"/>
  <c r="J31" i="54"/>
  <c r="V31" i="54" s="1"/>
  <c r="J32" i="54"/>
  <c r="V32" i="54" s="1"/>
  <c r="J33" i="54"/>
  <c r="T33" i="54" s="1"/>
  <c r="J34" i="54"/>
  <c r="V34" i="54" s="1"/>
  <c r="J35" i="54"/>
  <c r="N35" i="54" s="1"/>
  <c r="L46" i="80" s="1"/>
  <c r="J36" i="54"/>
  <c r="H54" i="80" s="1"/>
  <c r="J37" i="54"/>
  <c r="T37" i="54" s="1"/>
  <c r="J38" i="54"/>
  <c r="H47" i="80" s="1"/>
  <c r="J39" i="54"/>
  <c r="T39" i="54" s="1"/>
  <c r="J40" i="54"/>
  <c r="T40" i="54" s="1"/>
  <c r="J41" i="54"/>
  <c r="T41" i="54" s="1"/>
  <c r="J42" i="54"/>
  <c r="T42" i="54" s="1"/>
  <c r="J43" i="54"/>
  <c r="AE43" i="54" s="1"/>
  <c r="AG24" i="80" s="1"/>
  <c r="J44" i="54"/>
  <c r="AE44" i="54" s="1"/>
  <c r="AG36" i="80" s="1"/>
  <c r="J45" i="54"/>
  <c r="V45" i="54" s="1"/>
  <c r="J46" i="54"/>
  <c r="V46" i="54" s="1"/>
  <c r="J47" i="54"/>
  <c r="T47" i="54" s="1"/>
  <c r="J48" i="54"/>
  <c r="AE48" i="54" s="1"/>
  <c r="J49" i="54"/>
  <c r="AE49" i="54" s="1"/>
  <c r="J50" i="54"/>
  <c r="N50" i="54" s="1"/>
  <c r="L64" i="80" s="1"/>
  <c r="J51" i="54"/>
  <c r="T51" i="54" s="1"/>
  <c r="J52" i="54"/>
  <c r="T52" i="54" s="1"/>
  <c r="J53" i="54"/>
  <c r="V53" i="54" s="1"/>
  <c r="J54" i="54"/>
  <c r="H38" i="80" s="1"/>
  <c r="J55" i="54"/>
  <c r="N55" i="54" s="1"/>
  <c r="L49" i="80" s="1"/>
  <c r="J56" i="54"/>
  <c r="T56" i="54" s="1"/>
  <c r="J57" i="54"/>
  <c r="T57" i="54" s="1"/>
  <c r="J58" i="54"/>
  <c r="T58" i="54" s="1"/>
  <c r="J59" i="54"/>
  <c r="N59" i="54" s="1"/>
  <c r="L32" i="80" s="1"/>
  <c r="J60" i="54"/>
  <c r="T60" i="54" s="1"/>
  <c r="J61" i="54"/>
  <c r="T61" i="54" s="1"/>
  <c r="J62" i="54"/>
  <c r="N62" i="54" s="1"/>
  <c r="L44" i="80" s="1"/>
  <c r="J63" i="54"/>
  <c r="T63" i="54" s="1"/>
  <c r="J64" i="54"/>
  <c r="V64" i="54" s="1"/>
  <c r="J65" i="54"/>
  <c r="N65" i="54" s="1"/>
  <c r="L52" i="80" s="1"/>
  <c r="J66" i="54"/>
  <c r="N66" i="54" s="1"/>
  <c r="L57" i="80" s="1"/>
  <c r="J67" i="54"/>
  <c r="V67" i="54" s="1"/>
  <c r="J68" i="54"/>
  <c r="J27" i="54"/>
  <c r="V27" i="54" s="1"/>
  <c r="J26" i="54"/>
  <c r="N26" i="54" s="1"/>
  <c r="L10" i="80" s="1"/>
  <c r="J25" i="54"/>
  <c r="AE25" i="54" s="1"/>
  <c r="J24" i="54"/>
  <c r="H15" i="80" s="1"/>
  <c r="J23" i="54"/>
  <c r="T23" i="54" s="1"/>
  <c r="J22" i="54"/>
  <c r="AE22" i="54" s="1"/>
  <c r="AG13" i="80" s="1"/>
  <c r="J21" i="54"/>
  <c r="T21" i="54" s="1"/>
  <c r="J20" i="54"/>
  <c r="T20" i="54" s="1"/>
  <c r="J19" i="54"/>
  <c r="H8" i="80" s="1"/>
  <c r="I67" i="54"/>
  <c r="G58" i="80" s="1"/>
  <c r="I66" i="54"/>
  <c r="G57" i="80" s="1"/>
  <c r="I65" i="54"/>
  <c r="G52" i="80" s="1"/>
  <c r="I64" i="54"/>
  <c r="G51" i="80" s="1"/>
  <c r="I63" i="54"/>
  <c r="G50" i="80" s="1"/>
  <c r="I61" i="54"/>
  <c r="G43" i="80" s="1"/>
  <c r="I59" i="54"/>
  <c r="G32" i="80" s="1"/>
  <c r="E11" i="54"/>
  <c r="G13" i="103" s="1"/>
  <c r="H13" i="103" s="1"/>
  <c r="I57" i="54"/>
  <c r="G39" i="80" s="1"/>
  <c r="I55" i="54"/>
  <c r="G49" i="80" s="1"/>
  <c r="I53" i="54"/>
  <c r="G48" i="80" s="1"/>
  <c r="I52" i="54"/>
  <c r="G65" i="80" s="1"/>
  <c r="I51" i="54"/>
  <c r="G56" i="80" s="1"/>
  <c r="I49" i="54"/>
  <c r="G61" i="80" s="1"/>
  <c r="I47" i="54"/>
  <c r="G60" i="80" s="1"/>
  <c r="I45" i="54"/>
  <c r="G25" i="80" s="1"/>
  <c r="I43" i="54"/>
  <c r="G24" i="80" s="1"/>
  <c r="I41" i="54"/>
  <c r="G35" i="80" s="1"/>
  <c r="I40" i="54"/>
  <c r="G23" i="80" s="1"/>
  <c r="I39" i="54"/>
  <c r="G34" i="80" s="1"/>
  <c r="E14" i="54"/>
  <c r="G16" i="103" s="1"/>
  <c r="H16" i="103" s="1"/>
  <c r="I37" i="54"/>
  <c r="G29" i="80" s="1"/>
  <c r="I35" i="54"/>
  <c r="G46" i="80" s="1"/>
  <c r="I33" i="54"/>
  <c r="G20" i="80" s="1"/>
  <c r="I31" i="54"/>
  <c r="G19" i="80" s="1"/>
  <c r="I29" i="54"/>
  <c r="G18" i="80" s="1"/>
  <c r="I27" i="54"/>
  <c r="G16" i="80" s="1"/>
  <c r="I26" i="54"/>
  <c r="G10" i="80" s="1"/>
  <c r="I25" i="54"/>
  <c r="G12" i="80" s="1"/>
  <c r="I24" i="54"/>
  <c r="G15" i="80" s="1"/>
  <c r="I23" i="54"/>
  <c r="G14" i="80" s="1"/>
  <c r="I22" i="54"/>
  <c r="G13" i="80" s="1"/>
  <c r="I21" i="54"/>
  <c r="G11" i="80" s="1"/>
  <c r="I20" i="54"/>
  <c r="G9" i="80" s="1"/>
  <c r="I19" i="54"/>
  <c r="G8" i="80" s="1"/>
  <c r="G18" i="54"/>
  <c r="G17" i="54"/>
  <c r="G15" i="61" s="1"/>
  <c r="G16" i="54"/>
  <c r="G14" i="61" s="1"/>
  <c r="E16" i="54"/>
  <c r="G18" i="103" s="1"/>
  <c r="H18" i="103" s="1"/>
  <c r="G15" i="54"/>
  <c r="G13" i="61" s="1"/>
  <c r="G14" i="54"/>
  <c r="G12" i="61" s="1"/>
  <c r="G13" i="54"/>
  <c r="G11" i="61" s="1"/>
  <c r="G12" i="54"/>
  <c r="G11" i="54"/>
  <c r="G9" i="61" s="1"/>
  <c r="G10" i="54"/>
  <c r="G8" i="61" s="1"/>
  <c r="G9" i="54"/>
  <c r="G7" i="61" s="1"/>
  <c r="E9" i="54"/>
  <c r="G11" i="103" s="1"/>
  <c r="H11" i="103" s="1"/>
  <c r="G8" i="54"/>
  <c r="G6" i="61" s="1"/>
  <c r="I6" i="80"/>
  <c r="K6" i="80"/>
  <c r="N6" i="80"/>
  <c r="P6" i="80"/>
  <c r="U6" i="80"/>
  <c r="AA6" i="80"/>
  <c r="AC6" i="80"/>
  <c r="AF6" i="80"/>
  <c r="AH6" i="80"/>
  <c r="I7" i="80"/>
  <c r="K7" i="80"/>
  <c r="N7" i="80"/>
  <c r="P7" i="80"/>
  <c r="U7" i="80"/>
  <c r="AA7" i="80"/>
  <c r="AC7" i="80"/>
  <c r="AD7" i="80"/>
  <c r="AF7" i="80"/>
  <c r="AH7" i="80"/>
  <c r="J8" i="80"/>
  <c r="O8" i="80"/>
  <c r="J9" i="80"/>
  <c r="O9" i="80"/>
  <c r="P9" i="80"/>
  <c r="AF9" i="80"/>
  <c r="J10" i="80"/>
  <c r="O10" i="80"/>
  <c r="P10" i="80"/>
  <c r="J11" i="80"/>
  <c r="O11" i="80"/>
  <c r="J12" i="80"/>
  <c r="K12" i="80"/>
  <c r="O12" i="80"/>
  <c r="P12" i="80"/>
  <c r="AD12" i="80"/>
  <c r="J13" i="80"/>
  <c r="O13" i="80"/>
  <c r="J14" i="80"/>
  <c r="O14" i="80"/>
  <c r="P14" i="80"/>
  <c r="J15" i="80"/>
  <c r="O15" i="80"/>
  <c r="P15" i="80"/>
  <c r="AF15" i="80"/>
  <c r="J16" i="80"/>
  <c r="O16" i="80"/>
  <c r="J18" i="80"/>
  <c r="O18" i="80"/>
  <c r="J19" i="80"/>
  <c r="O19" i="80"/>
  <c r="AD19" i="80"/>
  <c r="J20" i="80"/>
  <c r="O20" i="80"/>
  <c r="AD20" i="80"/>
  <c r="J22" i="80"/>
  <c r="O22" i="80"/>
  <c r="J23" i="80"/>
  <c r="O23" i="80"/>
  <c r="AD23" i="80"/>
  <c r="J24" i="80"/>
  <c r="O24" i="80"/>
  <c r="J25" i="80"/>
  <c r="O25" i="80"/>
  <c r="J26" i="80"/>
  <c r="O26" i="80"/>
  <c r="J28" i="80"/>
  <c r="O28" i="80"/>
  <c r="J29" i="80"/>
  <c r="O29" i="80"/>
  <c r="J30" i="80"/>
  <c r="O30" i="80"/>
  <c r="J31" i="80"/>
  <c r="O31" i="80"/>
  <c r="J32" i="80"/>
  <c r="O32" i="80"/>
  <c r="J34" i="80"/>
  <c r="O34" i="80"/>
  <c r="J35" i="80"/>
  <c r="O35" i="80"/>
  <c r="J36" i="80"/>
  <c r="O36" i="80"/>
  <c r="AD36" i="80"/>
  <c r="J37" i="80"/>
  <c r="O37" i="80"/>
  <c r="AD37" i="80"/>
  <c r="J38" i="80"/>
  <c r="O38" i="80"/>
  <c r="J39" i="80"/>
  <c r="O39" i="80"/>
  <c r="J41" i="80"/>
  <c r="O41" i="80"/>
  <c r="J42" i="80"/>
  <c r="O42" i="80"/>
  <c r="J43" i="80"/>
  <c r="O43" i="80"/>
  <c r="J44" i="80"/>
  <c r="O44" i="80"/>
  <c r="J46" i="80"/>
  <c r="O46" i="80"/>
  <c r="J47" i="80"/>
  <c r="O47" i="80"/>
  <c r="J48" i="80"/>
  <c r="O48" i="80"/>
  <c r="J49" i="80"/>
  <c r="O49" i="80"/>
  <c r="AD49" i="80"/>
  <c r="J50" i="80"/>
  <c r="O50" i="80"/>
  <c r="AD50" i="80"/>
  <c r="J51" i="80"/>
  <c r="O51" i="80"/>
  <c r="J52" i="80"/>
  <c r="O52" i="80"/>
  <c r="J54" i="80"/>
  <c r="O54" i="80"/>
  <c r="J55" i="80"/>
  <c r="O55" i="80"/>
  <c r="J56" i="80"/>
  <c r="O56" i="80"/>
  <c r="J57" i="80"/>
  <c r="O57" i="80"/>
  <c r="J58" i="80"/>
  <c r="O58" i="80"/>
  <c r="J60" i="80"/>
  <c r="O60" i="80"/>
  <c r="J61" i="80"/>
  <c r="O61" i="80"/>
  <c r="J63" i="80"/>
  <c r="O63" i="80"/>
  <c r="J64" i="80"/>
  <c r="O64" i="80"/>
  <c r="J65" i="80"/>
  <c r="O65" i="80"/>
  <c r="AE18" i="67"/>
  <c r="AF18" i="67"/>
  <c r="AG18" i="67"/>
  <c r="X18" i="67"/>
  <c r="Y18" i="67"/>
  <c r="G34" i="70"/>
  <c r="S34" i="70" s="1"/>
  <c r="F34" i="70"/>
  <c r="R34" i="70" s="1"/>
  <c r="E34" i="70"/>
  <c r="Q34" i="70" s="1"/>
  <c r="G33" i="70"/>
  <c r="S33" i="70" s="1"/>
  <c r="F33" i="70"/>
  <c r="R33" i="70" s="1"/>
  <c r="E33" i="70"/>
  <c r="Q33" i="70" s="1"/>
  <c r="G32" i="70"/>
  <c r="S32" i="70" s="1"/>
  <c r="F32" i="70"/>
  <c r="R32" i="70" s="1"/>
  <c r="E32" i="70"/>
  <c r="Q32" i="70" s="1"/>
  <c r="G31" i="70"/>
  <c r="S31" i="70" s="1"/>
  <c r="F31" i="70"/>
  <c r="R31" i="70" s="1"/>
  <c r="E31" i="70"/>
  <c r="Q31" i="70" s="1"/>
  <c r="G30" i="70"/>
  <c r="S30" i="70" s="1"/>
  <c r="F30" i="70"/>
  <c r="R30" i="70" s="1"/>
  <c r="E30" i="70"/>
  <c r="Q30" i="70" s="1"/>
  <c r="G29" i="70"/>
  <c r="S29" i="70" s="1"/>
  <c r="F29" i="70"/>
  <c r="R29" i="70" s="1"/>
  <c r="E29" i="70"/>
  <c r="Q29" i="70" s="1"/>
  <c r="G28" i="70"/>
  <c r="S28" i="70" s="1"/>
  <c r="F28" i="70"/>
  <c r="R28" i="70" s="1"/>
  <c r="E28" i="70"/>
  <c r="Q28" i="70" s="1"/>
  <c r="G27" i="70"/>
  <c r="S27" i="70" s="1"/>
  <c r="F27" i="70"/>
  <c r="R27" i="70" s="1"/>
  <c r="E27" i="70"/>
  <c r="Q27" i="70" s="1"/>
  <c r="G26" i="70"/>
  <c r="S26" i="70" s="1"/>
  <c r="F26" i="70"/>
  <c r="R26" i="70" s="1"/>
  <c r="E26" i="70"/>
  <c r="Q26" i="70" s="1"/>
  <c r="G25" i="70"/>
  <c r="S25" i="70" s="1"/>
  <c r="F25" i="70"/>
  <c r="R25" i="70" s="1"/>
  <c r="E25" i="70"/>
  <c r="Q25" i="70" s="1"/>
  <c r="G24" i="70"/>
  <c r="S24" i="70" s="1"/>
  <c r="F24" i="70"/>
  <c r="R24" i="70" s="1"/>
  <c r="E24" i="70"/>
  <c r="Q24" i="70" s="1"/>
  <c r="G23" i="70"/>
  <c r="S23" i="70" s="1"/>
  <c r="F23" i="70"/>
  <c r="R23" i="70" s="1"/>
  <c r="E23" i="70"/>
  <c r="Q23" i="70" s="1"/>
  <c r="G22" i="70"/>
  <c r="S22" i="70" s="1"/>
  <c r="F22" i="70"/>
  <c r="R22" i="70" s="1"/>
  <c r="E22" i="70"/>
  <c r="Q22" i="70" s="1"/>
  <c r="G21" i="70"/>
  <c r="S21" i="70" s="1"/>
  <c r="F21" i="70"/>
  <c r="R21" i="70" s="1"/>
  <c r="E21" i="70"/>
  <c r="Q21" i="70" s="1"/>
  <c r="G20" i="70"/>
  <c r="S20" i="70" s="1"/>
  <c r="F20" i="70"/>
  <c r="R20" i="70" s="1"/>
  <c r="E20" i="70"/>
  <c r="Q20" i="70" s="1"/>
  <c r="G19" i="70"/>
  <c r="S19" i="70" s="1"/>
  <c r="F19" i="70"/>
  <c r="R19" i="70" s="1"/>
  <c r="E19" i="70"/>
  <c r="Q19" i="70" s="1"/>
  <c r="G18" i="70"/>
  <c r="S18" i="70" s="1"/>
  <c r="F18" i="70"/>
  <c r="R18" i="70" s="1"/>
  <c r="E18" i="70"/>
  <c r="Q18" i="70" s="1"/>
  <c r="G17" i="70"/>
  <c r="S17" i="70" s="1"/>
  <c r="F17" i="70"/>
  <c r="R17" i="70" s="1"/>
  <c r="E17" i="70"/>
  <c r="Q17" i="70" s="1"/>
  <c r="G16" i="70"/>
  <c r="S16" i="70" s="1"/>
  <c r="F16" i="70"/>
  <c r="R16" i="70" s="1"/>
  <c r="E16" i="70"/>
  <c r="Q16" i="70" s="1"/>
  <c r="G15" i="70"/>
  <c r="S15" i="70" s="1"/>
  <c r="F15" i="70"/>
  <c r="R15" i="70" s="1"/>
  <c r="E15" i="70"/>
  <c r="Q15" i="70" s="1"/>
  <c r="G14" i="70"/>
  <c r="S14" i="70" s="1"/>
  <c r="F14" i="70"/>
  <c r="R14" i="70" s="1"/>
  <c r="E14" i="70"/>
  <c r="Q14" i="70" s="1"/>
  <c r="G13" i="70"/>
  <c r="S13" i="70" s="1"/>
  <c r="F13" i="70"/>
  <c r="R13" i="70" s="1"/>
  <c r="E13" i="70"/>
  <c r="Q13" i="70" s="1"/>
  <c r="G12" i="70"/>
  <c r="S12" i="70" s="1"/>
  <c r="F12" i="70"/>
  <c r="R12" i="70" s="1"/>
  <c r="E12" i="70"/>
  <c r="Q12" i="70" s="1"/>
  <c r="G11" i="70"/>
  <c r="S11" i="70" s="1"/>
  <c r="F11" i="70"/>
  <c r="R11" i="70" s="1"/>
  <c r="E11" i="70"/>
  <c r="Q11" i="70" s="1"/>
  <c r="G10" i="70"/>
  <c r="S10" i="70" s="1"/>
  <c r="F10" i="70"/>
  <c r="R10" i="70" s="1"/>
  <c r="E10" i="70"/>
  <c r="Q10" i="70" s="1"/>
  <c r="G9" i="70"/>
  <c r="S9" i="70" s="1"/>
  <c r="F9" i="70"/>
  <c r="R9" i="70" s="1"/>
  <c r="E9" i="70"/>
  <c r="Q9" i="70" s="1"/>
  <c r="G8" i="70"/>
  <c r="S8" i="70" s="1"/>
  <c r="F8" i="70"/>
  <c r="R8" i="70" s="1"/>
  <c r="E8" i="70"/>
  <c r="Q8" i="70" s="1"/>
  <c r="G7" i="70"/>
  <c r="S7" i="70" s="1"/>
  <c r="F7" i="70"/>
  <c r="R7" i="70" s="1"/>
  <c r="E7" i="70"/>
  <c r="Q7" i="70" s="1"/>
  <c r="G6" i="70"/>
  <c r="S6" i="70" s="1"/>
  <c r="F6" i="70"/>
  <c r="R6" i="70" s="1"/>
  <c r="E6" i="70"/>
  <c r="Q6" i="70" s="1"/>
  <c r="G5" i="70"/>
  <c r="S5" i="70" s="1"/>
  <c r="F5" i="70"/>
  <c r="R5" i="70" s="1"/>
  <c r="E5" i="70"/>
  <c r="Q5" i="70" s="1"/>
  <c r="I15" i="71"/>
  <c r="O15" i="71"/>
  <c r="P15" i="71" s="1"/>
  <c r="N15" i="71"/>
  <c r="F15" i="71"/>
  <c r="G15" i="71" s="1"/>
  <c r="E15" i="71"/>
  <c r="I14" i="71"/>
  <c r="O14" i="71"/>
  <c r="P14" i="71" s="1"/>
  <c r="N14" i="71"/>
  <c r="F14" i="71"/>
  <c r="G14" i="71" s="1"/>
  <c r="E14" i="71"/>
  <c r="I13" i="71"/>
  <c r="O13" i="71"/>
  <c r="P13" i="71" s="1"/>
  <c r="N13" i="71"/>
  <c r="F13" i="71"/>
  <c r="G13" i="71" s="1"/>
  <c r="E13" i="71"/>
  <c r="I12" i="71"/>
  <c r="O12" i="71"/>
  <c r="P12" i="71" s="1"/>
  <c r="N12" i="71"/>
  <c r="F12" i="71"/>
  <c r="G12" i="71" s="1"/>
  <c r="E12" i="71"/>
  <c r="I11" i="71"/>
  <c r="O11" i="71"/>
  <c r="P11" i="71" s="1"/>
  <c r="N11" i="71"/>
  <c r="F11" i="71"/>
  <c r="G11" i="71" s="1"/>
  <c r="E11" i="71"/>
  <c r="I10" i="71"/>
  <c r="O10" i="71"/>
  <c r="P10" i="71" s="1"/>
  <c r="N10" i="71"/>
  <c r="F10" i="71"/>
  <c r="G10" i="71" s="1"/>
  <c r="E10" i="71"/>
  <c r="I9" i="71"/>
  <c r="O9" i="71"/>
  <c r="P9" i="71" s="1"/>
  <c r="N9" i="71"/>
  <c r="F9" i="71"/>
  <c r="G9" i="71" s="1"/>
  <c r="E9" i="71"/>
  <c r="I8" i="71"/>
  <c r="O8" i="71"/>
  <c r="P8" i="71" s="1"/>
  <c r="N8" i="71"/>
  <c r="F8" i="71"/>
  <c r="G8" i="71" s="1"/>
  <c r="E8" i="71"/>
  <c r="I7" i="71"/>
  <c r="O7" i="71"/>
  <c r="P7" i="71" s="1"/>
  <c r="N7" i="71"/>
  <c r="F7" i="71"/>
  <c r="G7" i="71" s="1"/>
  <c r="E7" i="71"/>
  <c r="I6" i="71"/>
  <c r="O6" i="71"/>
  <c r="P6" i="71" s="1"/>
  <c r="N6" i="71"/>
  <c r="F6" i="71"/>
  <c r="G6" i="71" s="1"/>
  <c r="E6" i="71"/>
  <c r="I5" i="71"/>
  <c r="O5" i="71"/>
  <c r="P5" i="71" s="1"/>
  <c r="N5" i="71"/>
  <c r="F5" i="71"/>
  <c r="G5" i="71" s="1"/>
  <c r="E5" i="71"/>
  <c r="S28" i="73"/>
  <c r="S30" i="73" s="1"/>
  <c r="M28" i="73"/>
  <c r="M30" i="73" s="1"/>
  <c r="S27" i="73"/>
  <c r="M27" i="73"/>
  <c r="S26" i="73"/>
  <c r="M26" i="73"/>
  <c r="S25" i="73"/>
  <c r="M25" i="73"/>
  <c r="S24" i="73"/>
  <c r="M24" i="73"/>
  <c r="S23" i="73"/>
  <c r="M23" i="73"/>
  <c r="S22" i="73"/>
  <c r="M22" i="73"/>
  <c r="S21" i="73"/>
  <c r="M21" i="73"/>
  <c r="S12" i="73"/>
  <c r="S14" i="73" s="1"/>
  <c r="M12" i="73"/>
  <c r="M14" i="73" s="1"/>
  <c r="S11" i="73"/>
  <c r="M11" i="73"/>
  <c r="S10" i="73"/>
  <c r="M10" i="73"/>
  <c r="S9" i="73"/>
  <c r="M9" i="73"/>
  <c r="S8" i="73"/>
  <c r="M8" i="73"/>
  <c r="S7" i="73"/>
  <c r="M7" i="73"/>
  <c r="S6" i="73"/>
  <c r="M6" i="73"/>
  <c r="S5" i="73"/>
  <c r="M5" i="73"/>
  <c r="R26" i="60"/>
  <c r="S26" i="60" s="1"/>
  <c r="S49" i="55"/>
  <c r="T9" i="55"/>
  <c r="S20" i="55"/>
  <c r="S21" i="55"/>
  <c r="M26" i="62"/>
  <c r="L26" i="62"/>
  <c r="K26" i="62"/>
  <c r="I26" i="62"/>
  <c r="H26" i="62"/>
  <c r="F26" i="62"/>
  <c r="D26" i="62"/>
  <c r="G26" i="62"/>
  <c r="J26" i="62"/>
  <c r="N26" i="60"/>
  <c r="I26" i="60"/>
  <c r="AE8" i="60" s="1"/>
  <c r="AE10" i="60"/>
  <c r="F26" i="60"/>
  <c r="AE16" i="67"/>
  <c r="AF16" i="67"/>
  <c r="AG16" i="67"/>
  <c r="AE17" i="67"/>
  <c r="AF17" i="67"/>
  <c r="AG17" i="67"/>
  <c r="Q16" i="67"/>
  <c r="F16" i="67"/>
  <c r="Q17" i="67"/>
  <c r="Y7" i="67"/>
  <c r="T7" i="67" s="1"/>
  <c r="Y8" i="67"/>
  <c r="U8" i="67" s="1"/>
  <c r="Y9" i="67"/>
  <c r="T9" i="67" s="1"/>
  <c r="Y10" i="67"/>
  <c r="S10" i="67" s="1"/>
  <c r="Y11" i="67"/>
  <c r="T11" i="67" s="1"/>
  <c r="Y12" i="67"/>
  <c r="V12" i="67" s="1"/>
  <c r="Y13" i="67"/>
  <c r="T13" i="67" s="1"/>
  <c r="Y14" i="67"/>
  <c r="S14" i="67" s="1"/>
  <c r="Y15" i="67"/>
  <c r="T15" i="67" s="1"/>
  <c r="Y16" i="67"/>
  <c r="U16" i="67" s="1"/>
  <c r="Y17" i="67"/>
  <c r="S17" i="67" s="1"/>
  <c r="Y6" i="67"/>
  <c r="S6" i="67" s="1"/>
  <c r="F17" i="67"/>
  <c r="E38" i="62"/>
  <c r="E39" i="62" s="1"/>
  <c r="F38" i="62"/>
  <c r="F39" i="62" s="1"/>
  <c r="G38" i="62"/>
  <c r="G39" i="62" s="1"/>
  <c r="H38" i="62"/>
  <c r="H39" i="62" s="1"/>
  <c r="I38" i="62"/>
  <c r="I39" i="62" s="1"/>
  <c r="J38" i="62"/>
  <c r="J39" i="62" s="1"/>
  <c r="K38" i="62"/>
  <c r="K39" i="62" s="1"/>
  <c r="L38" i="62"/>
  <c r="L39" i="62" s="1"/>
  <c r="M38" i="62"/>
  <c r="M39" i="62" s="1"/>
  <c r="D38" i="62"/>
  <c r="D39" i="62" s="1"/>
  <c r="AG7" i="60"/>
  <c r="AG4" i="60"/>
  <c r="L17" i="54"/>
  <c r="AE9" i="80"/>
  <c r="AE11" i="80"/>
  <c r="AE13" i="80"/>
  <c r="AE14" i="80"/>
  <c r="AE15" i="80"/>
  <c r="AE12" i="80"/>
  <c r="AE10" i="80"/>
  <c r="AE16" i="80"/>
  <c r="AE41" i="80"/>
  <c r="AE18" i="80"/>
  <c r="AE28" i="80"/>
  <c r="AE19" i="80"/>
  <c r="AE63" i="80"/>
  <c r="AE20" i="80"/>
  <c r="AE22" i="80"/>
  <c r="AE46" i="80"/>
  <c r="AE54" i="80"/>
  <c r="AE29" i="80"/>
  <c r="AE47" i="80"/>
  <c r="AE23" i="80"/>
  <c r="AE35" i="80"/>
  <c r="AE30" i="80"/>
  <c r="AE24" i="80"/>
  <c r="AE36" i="80"/>
  <c r="AE25" i="80"/>
  <c r="AE37" i="80"/>
  <c r="AE60" i="80"/>
  <c r="AE55" i="80"/>
  <c r="AE61" i="80"/>
  <c r="AE64" i="80"/>
  <c r="AE56" i="80"/>
  <c r="AE65" i="80"/>
  <c r="AE48" i="80"/>
  <c r="AE38" i="80"/>
  <c r="AE49" i="80"/>
  <c r="AE26" i="80"/>
  <c r="AE39" i="80"/>
  <c r="AE31" i="80"/>
  <c r="AE32" i="80"/>
  <c r="AE42" i="80"/>
  <c r="AE43" i="80"/>
  <c r="AE44" i="80"/>
  <c r="AE50" i="80"/>
  <c r="AE51" i="80"/>
  <c r="AE52" i="80"/>
  <c r="AE57" i="80"/>
  <c r="AE58" i="80"/>
  <c r="AE8" i="80"/>
  <c r="O20" i="54"/>
  <c r="M9" i="80" s="1"/>
  <c r="O21" i="54"/>
  <c r="S21" i="54" s="1"/>
  <c r="Q11" i="80" s="1"/>
  <c r="O22" i="54"/>
  <c r="M13" i="80" s="1"/>
  <c r="O23" i="54"/>
  <c r="S23" i="54" s="1"/>
  <c r="Q14" i="80" s="1"/>
  <c r="O24" i="54"/>
  <c r="M15" i="80" s="1"/>
  <c r="O25" i="54"/>
  <c r="S25" i="54" s="1"/>
  <c r="Q12" i="80" s="1"/>
  <c r="O26" i="54"/>
  <c r="O27" i="54"/>
  <c r="O28" i="54"/>
  <c r="S28" i="54" s="1"/>
  <c r="Q41" i="80" s="1"/>
  <c r="O29" i="54"/>
  <c r="M18" i="80" s="1"/>
  <c r="O30" i="54"/>
  <c r="M28" i="80" s="1"/>
  <c r="O31" i="54"/>
  <c r="M19" i="80" s="1"/>
  <c r="O32" i="54"/>
  <c r="O33" i="54"/>
  <c r="M20" i="80" s="1"/>
  <c r="O34" i="54"/>
  <c r="M22" i="80" s="1"/>
  <c r="O35" i="54"/>
  <c r="M46" i="80" s="1"/>
  <c r="O36" i="54"/>
  <c r="M54" i="80" s="1"/>
  <c r="O37" i="54"/>
  <c r="M29" i="80" s="1"/>
  <c r="O38" i="54"/>
  <c r="M47" i="80" s="1"/>
  <c r="O39" i="54"/>
  <c r="M34" i="80" s="1"/>
  <c r="O40" i="54"/>
  <c r="S40" i="54" s="1"/>
  <c r="Q23" i="80" s="1"/>
  <c r="O41" i="54"/>
  <c r="S41" i="54" s="1"/>
  <c r="Q35" i="80" s="1"/>
  <c r="O42" i="54"/>
  <c r="M30" i="80" s="1"/>
  <c r="O43" i="54"/>
  <c r="M24" i="80" s="1"/>
  <c r="O44" i="54"/>
  <c r="M36" i="80" s="1"/>
  <c r="O45" i="54"/>
  <c r="M25" i="80" s="1"/>
  <c r="O46" i="54"/>
  <c r="M37" i="80" s="1"/>
  <c r="O47" i="54"/>
  <c r="S47" i="54" s="1"/>
  <c r="Q60" i="80" s="1"/>
  <c r="O48" i="54"/>
  <c r="M55" i="80" s="1"/>
  <c r="O49" i="54"/>
  <c r="M61" i="80" s="1"/>
  <c r="O50" i="54"/>
  <c r="M64" i="80" s="1"/>
  <c r="O51" i="54"/>
  <c r="M56" i="80" s="1"/>
  <c r="O52" i="54"/>
  <c r="M65" i="80" s="1"/>
  <c r="O53" i="54"/>
  <c r="M48" i="80" s="1"/>
  <c r="O54" i="54"/>
  <c r="M38" i="80" s="1"/>
  <c r="O55" i="54"/>
  <c r="M49" i="80" s="1"/>
  <c r="O56" i="54"/>
  <c r="M26" i="80" s="1"/>
  <c r="O57" i="54"/>
  <c r="M39" i="80" s="1"/>
  <c r="O58" i="54"/>
  <c r="S58" i="54" s="1"/>
  <c r="Q31" i="80" s="1"/>
  <c r="O59" i="54"/>
  <c r="S59" i="54" s="1"/>
  <c r="Q32" i="80" s="1"/>
  <c r="O60" i="54"/>
  <c r="S60" i="54" s="1"/>
  <c r="Q42" i="80" s="1"/>
  <c r="O61" i="54"/>
  <c r="S61" i="54" s="1"/>
  <c r="Q43" i="80" s="1"/>
  <c r="O62" i="54"/>
  <c r="S62" i="54" s="1"/>
  <c r="Q44" i="80" s="1"/>
  <c r="O63" i="54"/>
  <c r="M50" i="80" s="1"/>
  <c r="O64" i="54"/>
  <c r="S64" i="54" s="1"/>
  <c r="Q51" i="80" s="1"/>
  <c r="O65" i="54"/>
  <c r="S65" i="54" s="1"/>
  <c r="Q52" i="80" s="1"/>
  <c r="O66" i="54"/>
  <c r="S66" i="54" s="1"/>
  <c r="Q57" i="80" s="1"/>
  <c r="O67" i="54"/>
  <c r="S67" i="54" s="1"/>
  <c r="Q58" i="80" s="1"/>
  <c r="O19" i="54"/>
  <c r="S19" i="54" s="1"/>
  <c r="Q8" i="80" s="1"/>
  <c r="X17" i="67"/>
  <c r="I17" i="67" s="1"/>
  <c r="AJ17" i="67" s="1"/>
  <c r="X6" i="67"/>
  <c r="X7" i="67"/>
  <c r="I7" i="67" s="1"/>
  <c r="AJ7" i="67" s="1"/>
  <c r="X8" i="67"/>
  <c r="L8" i="67" s="1"/>
  <c r="X9" i="67"/>
  <c r="X10" i="67"/>
  <c r="H10" i="67" s="1"/>
  <c r="AI10" i="67" s="1"/>
  <c r="X11" i="67"/>
  <c r="I11" i="67" s="1"/>
  <c r="AJ11" i="67" s="1"/>
  <c r="X12" i="67"/>
  <c r="I12" i="67" s="1"/>
  <c r="AJ12" i="67" s="1"/>
  <c r="X13" i="67"/>
  <c r="I13" i="67" s="1"/>
  <c r="AJ13" i="67" s="1"/>
  <c r="X14" i="67"/>
  <c r="J14" i="67" s="1"/>
  <c r="AK14" i="67" s="1"/>
  <c r="X15" i="67"/>
  <c r="I15" i="67" s="1"/>
  <c r="AJ15" i="67" s="1"/>
  <c r="X16" i="67"/>
  <c r="I16" i="67" s="1"/>
  <c r="AJ16" i="67" s="1"/>
  <c r="E46" i="56"/>
  <c r="G46" i="56" s="1"/>
  <c r="H46" i="56" s="1"/>
  <c r="E47" i="56"/>
  <c r="K47" i="56" s="1"/>
  <c r="E32" i="60"/>
  <c r="F33" i="60" s="1"/>
  <c r="E33" i="60"/>
  <c r="E34" i="60"/>
  <c r="E35" i="60"/>
  <c r="F36" i="60" s="1"/>
  <c r="E37" i="60"/>
  <c r="F37" i="60" s="1"/>
  <c r="E38" i="60"/>
  <c r="E39" i="60"/>
  <c r="E40" i="60"/>
  <c r="E41" i="60"/>
  <c r="E42" i="60"/>
  <c r="E43" i="60"/>
  <c r="E44" i="60"/>
  <c r="E45" i="60"/>
  <c r="E46" i="60"/>
  <c r="E47" i="60"/>
  <c r="E48" i="60"/>
  <c r="E49" i="60"/>
  <c r="F50" i="60" s="1"/>
  <c r="E50" i="60"/>
  <c r="F51" i="60" s="1"/>
  <c r="E31" i="60"/>
  <c r="F25" i="60"/>
  <c r="G25" i="60" s="1"/>
  <c r="I25" i="60"/>
  <c r="J25" i="60" s="1"/>
  <c r="N25" i="60"/>
  <c r="R25" i="60"/>
  <c r="AG5" i="60" s="1"/>
  <c r="AG9" i="60"/>
  <c r="N16" i="62"/>
  <c r="M25" i="62"/>
  <c r="M33" i="62" s="1"/>
  <c r="D25" i="62"/>
  <c r="D33" i="62" s="1"/>
  <c r="E25" i="62"/>
  <c r="E33" i="62" s="1"/>
  <c r="F25" i="62"/>
  <c r="F33" i="62" s="1"/>
  <c r="G25" i="62"/>
  <c r="G33" i="62" s="1"/>
  <c r="H25" i="62"/>
  <c r="H33" i="62" s="1"/>
  <c r="I25" i="62"/>
  <c r="I33" i="62" s="1"/>
  <c r="J25" i="62"/>
  <c r="J33" i="62" s="1"/>
  <c r="K25" i="62"/>
  <c r="K33" i="62" s="1"/>
  <c r="L25" i="62"/>
  <c r="L33" i="62" s="1"/>
  <c r="F6" i="67"/>
  <c r="Q6" i="67"/>
  <c r="V6" i="67" s="1"/>
  <c r="AE6" i="67"/>
  <c r="AF6" i="67"/>
  <c r="AG6" i="67"/>
  <c r="F7" i="67"/>
  <c r="Q7" i="67"/>
  <c r="V7" i="67" s="1"/>
  <c r="AE7" i="67"/>
  <c r="AF7" i="67"/>
  <c r="AG7" i="67"/>
  <c r="F8" i="67"/>
  <c r="Q8" i="67"/>
  <c r="AE8" i="67"/>
  <c r="AF8" i="67"/>
  <c r="AG8" i="67"/>
  <c r="F9" i="67"/>
  <c r="Q9" i="67"/>
  <c r="V9" i="67" s="1"/>
  <c r="AE9" i="67"/>
  <c r="AF9" i="67"/>
  <c r="AG9" i="67"/>
  <c r="F10" i="67"/>
  <c r="K10" i="67" s="1"/>
  <c r="G10" i="67"/>
  <c r="AE10" i="67"/>
  <c r="AF10" i="67"/>
  <c r="AG10" i="67"/>
  <c r="F11" i="67"/>
  <c r="G11" i="67"/>
  <c r="AE11" i="67"/>
  <c r="AF11" i="67"/>
  <c r="AG11" i="67"/>
  <c r="F12" i="67"/>
  <c r="G12" i="67"/>
  <c r="AE12" i="67"/>
  <c r="AF12" i="67"/>
  <c r="AG12" i="67"/>
  <c r="AE13" i="67"/>
  <c r="AF13" i="67"/>
  <c r="AG13" i="67"/>
  <c r="AE14" i="67"/>
  <c r="AF14" i="67"/>
  <c r="AG14" i="67"/>
  <c r="AE15" i="67"/>
  <c r="AF15" i="67"/>
  <c r="AG15" i="67"/>
  <c r="D19" i="62"/>
  <c r="E19" i="62"/>
  <c r="F19" i="62"/>
  <c r="G19" i="62"/>
  <c r="H19" i="62"/>
  <c r="I19" i="62"/>
  <c r="J19" i="62"/>
  <c r="K19" i="62"/>
  <c r="L19" i="62"/>
  <c r="M19" i="62"/>
  <c r="N9" i="62"/>
  <c r="N10" i="62"/>
  <c r="E20" i="62"/>
  <c r="E28" i="62" s="1"/>
  <c r="F20" i="62"/>
  <c r="F28" i="62" s="1"/>
  <c r="G20" i="62"/>
  <c r="G28" i="62" s="1"/>
  <c r="H20" i="62"/>
  <c r="H28" i="62" s="1"/>
  <c r="I20" i="62"/>
  <c r="I28" i="62" s="1"/>
  <c r="J20" i="62"/>
  <c r="J28" i="62" s="1"/>
  <c r="K20" i="62"/>
  <c r="K28" i="62" s="1"/>
  <c r="L20" i="62"/>
  <c r="L28" i="62" s="1"/>
  <c r="M20" i="62"/>
  <c r="M28" i="62" s="1"/>
  <c r="N11" i="62"/>
  <c r="E21" i="62"/>
  <c r="E29" i="62" s="1"/>
  <c r="F21" i="62"/>
  <c r="F29" i="62" s="1"/>
  <c r="G21" i="62"/>
  <c r="G29" i="62" s="1"/>
  <c r="H21" i="62"/>
  <c r="H29" i="62" s="1"/>
  <c r="I21" i="62"/>
  <c r="I29" i="62" s="1"/>
  <c r="J21" i="62"/>
  <c r="J29" i="62" s="1"/>
  <c r="K21" i="62"/>
  <c r="K29" i="62" s="1"/>
  <c r="L21" i="62"/>
  <c r="L29" i="62" s="1"/>
  <c r="M21" i="62"/>
  <c r="M29" i="62" s="1"/>
  <c r="N12" i="62"/>
  <c r="E22" i="62"/>
  <c r="E30" i="62" s="1"/>
  <c r="F22" i="62"/>
  <c r="F30" i="62" s="1"/>
  <c r="G22" i="62"/>
  <c r="G30" i="62" s="1"/>
  <c r="H22" i="62"/>
  <c r="H30" i="62" s="1"/>
  <c r="I22" i="62"/>
  <c r="I30" i="62" s="1"/>
  <c r="J22" i="62"/>
  <c r="J30" i="62" s="1"/>
  <c r="K22" i="62"/>
  <c r="K30" i="62" s="1"/>
  <c r="L22" i="62"/>
  <c r="L30" i="62" s="1"/>
  <c r="M22" i="62"/>
  <c r="M30" i="62" s="1"/>
  <c r="N13" i="62"/>
  <c r="E23" i="62"/>
  <c r="E31" i="62" s="1"/>
  <c r="F23" i="62"/>
  <c r="F31" i="62" s="1"/>
  <c r="G23" i="62"/>
  <c r="G31" i="62" s="1"/>
  <c r="H23" i="62"/>
  <c r="H31" i="62" s="1"/>
  <c r="I23" i="62"/>
  <c r="I31" i="62" s="1"/>
  <c r="J23" i="62"/>
  <c r="J31" i="62" s="1"/>
  <c r="K23" i="62"/>
  <c r="K31" i="62" s="1"/>
  <c r="L23" i="62"/>
  <c r="L31" i="62" s="1"/>
  <c r="M23" i="62"/>
  <c r="M31" i="62" s="1"/>
  <c r="N14" i="62"/>
  <c r="N23" i="62" s="1"/>
  <c r="N31" i="62" s="1"/>
  <c r="E24" i="62"/>
  <c r="E32" i="62" s="1"/>
  <c r="F24" i="62"/>
  <c r="F32" i="62" s="1"/>
  <c r="G24" i="62"/>
  <c r="G32" i="62" s="1"/>
  <c r="H24" i="62"/>
  <c r="H32" i="62" s="1"/>
  <c r="I24" i="62"/>
  <c r="I32" i="62" s="1"/>
  <c r="J24" i="62"/>
  <c r="J32" i="62" s="1"/>
  <c r="K24" i="62"/>
  <c r="K32" i="62" s="1"/>
  <c r="L24" i="62"/>
  <c r="L32" i="62" s="1"/>
  <c r="M24" i="62"/>
  <c r="M32" i="62" s="1"/>
  <c r="D20" i="62"/>
  <c r="D28" i="62" s="1"/>
  <c r="D21" i="62"/>
  <c r="D29" i="62" s="1"/>
  <c r="D22" i="62"/>
  <c r="D30" i="62" s="1"/>
  <c r="D23" i="62"/>
  <c r="D31" i="62" s="1"/>
  <c r="L18" i="54"/>
  <c r="J7" i="80" s="1"/>
  <c r="L8" i="54"/>
  <c r="O6" i="61" s="1"/>
  <c r="L9" i="54"/>
  <c r="O7" i="61" s="1"/>
  <c r="L10" i="54"/>
  <c r="O8" i="61" s="1"/>
  <c r="I8" i="61" s="1"/>
  <c r="J8" i="61" s="1"/>
  <c r="L11" i="54"/>
  <c r="L12" i="54"/>
  <c r="L13" i="54"/>
  <c r="L14" i="54"/>
  <c r="L15" i="54"/>
  <c r="J53" i="80" s="1"/>
  <c r="L16" i="54"/>
  <c r="O14" i="61" s="1"/>
  <c r="I14" i="61" s="1"/>
  <c r="J14" i="61" s="1"/>
  <c r="Q8" i="54"/>
  <c r="Q9" i="54"/>
  <c r="Q10" i="54"/>
  <c r="O21" i="80" s="1"/>
  <c r="Q11" i="54"/>
  <c r="O27" i="80" s="1"/>
  <c r="Q12" i="54"/>
  <c r="O33" i="80" s="1"/>
  <c r="Q13" i="54"/>
  <c r="O40" i="80" s="1"/>
  <c r="Q14" i="54"/>
  <c r="Q15" i="54"/>
  <c r="O53" i="80" s="1"/>
  <c r="Q16" i="54"/>
  <c r="O59" i="80" s="1"/>
  <c r="Q17" i="54"/>
  <c r="L5" i="60"/>
  <c r="N5" i="60"/>
  <c r="F6" i="60"/>
  <c r="G6" i="60" s="1"/>
  <c r="I6" i="60"/>
  <c r="J6" i="60" s="1"/>
  <c r="L6" i="60"/>
  <c r="N6" i="60"/>
  <c r="R6" i="60"/>
  <c r="S6" i="60" s="1"/>
  <c r="F7" i="60"/>
  <c r="G7" i="60" s="1"/>
  <c r="I7" i="60"/>
  <c r="J7" i="60" s="1"/>
  <c r="L7" i="60"/>
  <c r="N7" i="60"/>
  <c r="R7" i="60"/>
  <c r="S7" i="60" s="1"/>
  <c r="F8" i="60"/>
  <c r="G8" i="60" s="1"/>
  <c r="I8" i="60"/>
  <c r="J8" i="60" s="1"/>
  <c r="L8" i="60"/>
  <c r="N8" i="60"/>
  <c r="R8" i="60"/>
  <c r="S8" i="60" s="1"/>
  <c r="F9" i="60"/>
  <c r="G9" i="60" s="1"/>
  <c r="I9" i="60"/>
  <c r="J9" i="60" s="1"/>
  <c r="L9" i="60"/>
  <c r="N9" i="60"/>
  <c r="R9" i="60"/>
  <c r="S9" i="60" s="1"/>
  <c r="F11" i="60"/>
  <c r="G11" i="60" s="1"/>
  <c r="I11" i="60"/>
  <c r="J11" i="60" s="1"/>
  <c r="L11" i="60"/>
  <c r="R11" i="60"/>
  <c r="S11" i="60" s="1"/>
  <c r="F12" i="60"/>
  <c r="G12" i="60" s="1"/>
  <c r="I12" i="60"/>
  <c r="J12" i="60" s="1"/>
  <c r="N12" i="60"/>
  <c r="R12" i="60"/>
  <c r="S12" i="60" s="1"/>
  <c r="F13" i="60"/>
  <c r="G13" i="60" s="1"/>
  <c r="I13" i="60"/>
  <c r="J13" i="60" s="1"/>
  <c r="N13" i="60"/>
  <c r="R13" i="60"/>
  <c r="S13" i="60" s="1"/>
  <c r="F14" i="60"/>
  <c r="G14" i="60" s="1"/>
  <c r="I14" i="60"/>
  <c r="J14" i="60" s="1"/>
  <c r="N14" i="60"/>
  <c r="R14" i="60"/>
  <c r="S14" i="60" s="1"/>
  <c r="F15" i="60"/>
  <c r="G15" i="60" s="1"/>
  <c r="I15" i="60"/>
  <c r="J15" i="60" s="1"/>
  <c r="N15" i="60"/>
  <c r="R15" i="60"/>
  <c r="S15" i="60" s="1"/>
  <c r="F16" i="60"/>
  <c r="G16" i="60" s="1"/>
  <c r="I16" i="60"/>
  <c r="J16" i="60" s="1"/>
  <c r="N16" i="60"/>
  <c r="R16" i="60"/>
  <c r="S16" i="60" s="1"/>
  <c r="F17" i="60"/>
  <c r="G17" i="60" s="1"/>
  <c r="I17" i="60"/>
  <c r="J17" i="60" s="1"/>
  <c r="N17" i="60"/>
  <c r="R17" i="60"/>
  <c r="S17" i="60" s="1"/>
  <c r="F18" i="60"/>
  <c r="G18" i="60" s="1"/>
  <c r="I18" i="60"/>
  <c r="J18" i="60" s="1"/>
  <c r="N18" i="60"/>
  <c r="R18" i="60"/>
  <c r="S18" i="60" s="1"/>
  <c r="F19" i="60"/>
  <c r="G19" i="60" s="1"/>
  <c r="I19" i="60"/>
  <c r="J19" i="60" s="1"/>
  <c r="N19" i="60"/>
  <c r="R19" i="60"/>
  <c r="S19" i="60" s="1"/>
  <c r="F20" i="60"/>
  <c r="G20" i="60" s="1"/>
  <c r="I20" i="60"/>
  <c r="J20" i="60" s="1"/>
  <c r="N20" i="60"/>
  <c r="R20" i="60"/>
  <c r="S20" i="60" s="1"/>
  <c r="F21" i="60"/>
  <c r="G21" i="60" s="1"/>
  <c r="I21" i="60"/>
  <c r="J21" i="60" s="1"/>
  <c r="N21" i="60"/>
  <c r="R21" i="60"/>
  <c r="S21" i="60" s="1"/>
  <c r="F22" i="60"/>
  <c r="G22" i="60" s="1"/>
  <c r="I22" i="60"/>
  <c r="J22" i="60" s="1"/>
  <c r="N22" i="60"/>
  <c r="R22" i="60"/>
  <c r="S22" i="60" s="1"/>
  <c r="F23" i="60"/>
  <c r="G23" i="60" s="1"/>
  <c r="I23" i="60"/>
  <c r="J23" i="60" s="1"/>
  <c r="N23" i="60"/>
  <c r="R23" i="60"/>
  <c r="S23" i="60" s="1"/>
  <c r="I24" i="60"/>
  <c r="J24" i="60" s="1"/>
  <c r="N4" i="62"/>
  <c r="N5" i="62"/>
  <c r="N6" i="62"/>
  <c r="N7" i="62"/>
  <c r="N8" i="62"/>
  <c r="R24" i="60"/>
  <c r="S24" i="60" s="1"/>
  <c r="D75" i="56"/>
  <c r="J8" i="56"/>
  <c r="J7" i="56" s="1"/>
  <c r="Q18" i="54"/>
  <c r="O7" i="80" s="1"/>
  <c r="S57" i="54"/>
  <c r="Q39" i="80" s="1"/>
  <c r="S29" i="54"/>
  <c r="Q18" i="80" s="1"/>
  <c r="Z58" i="80"/>
  <c r="Z18" i="80"/>
  <c r="Z28" i="80"/>
  <c r="Z19" i="80"/>
  <c r="Z22" i="80"/>
  <c r="Z29" i="80"/>
  <c r="Z47" i="80"/>
  <c r="Z35" i="80"/>
  <c r="Z30" i="80"/>
  <c r="Z25" i="80"/>
  <c r="Z48" i="80"/>
  <c r="Z32" i="80"/>
  <c r="Z43" i="80"/>
  <c r="AB51" i="80"/>
  <c r="K32" i="80"/>
  <c r="K23" i="80"/>
  <c r="Z14" i="80"/>
  <c r="AB13" i="80"/>
  <c r="Z10" i="80"/>
  <c r="N15" i="62"/>
  <c r="D24" i="62"/>
  <c r="D32" i="62" s="1"/>
  <c r="N24" i="60"/>
  <c r="F24" i="60"/>
  <c r="G24" i="60" s="1"/>
  <c r="K36" i="80"/>
  <c r="K39" i="80"/>
  <c r="P65" i="80"/>
  <c r="K41" i="80"/>
  <c r="K65" i="80"/>
  <c r="P58" i="80"/>
  <c r="P50" i="80"/>
  <c r="P49" i="80"/>
  <c r="P60" i="80"/>
  <c r="P22" i="80"/>
  <c r="P47" i="80"/>
  <c r="P19" i="80"/>
  <c r="P57" i="80"/>
  <c r="P44" i="80"/>
  <c r="P31" i="80"/>
  <c r="P38" i="80"/>
  <c r="P64" i="80"/>
  <c r="P37" i="80"/>
  <c r="P23" i="80"/>
  <c r="P28" i="80"/>
  <c r="P20" i="80"/>
  <c r="P41" i="80"/>
  <c r="P34" i="80"/>
  <c r="K29" i="80"/>
  <c r="K35" i="80"/>
  <c r="K51" i="80"/>
  <c r="K43" i="80"/>
  <c r="K48" i="80"/>
  <c r="K25" i="80"/>
  <c r="K28" i="80"/>
  <c r="K47" i="80"/>
  <c r="K61" i="80"/>
  <c r="K42" i="80"/>
  <c r="P30" i="80"/>
  <c r="AB32" i="80"/>
  <c r="T6" i="67"/>
  <c r="V14" i="67"/>
  <c r="T14" i="67"/>
  <c r="U13" i="67"/>
  <c r="V10" i="67"/>
  <c r="T10" i="67"/>
  <c r="W9" i="67"/>
  <c r="U9" i="67"/>
  <c r="W7" i="67"/>
  <c r="U7" i="67"/>
  <c r="L15" i="67"/>
  <c r="J15" i="67"/>
  <c r="AK15" i="67" s="1"/>
  <c r="H15" i="67"/>
  <c r="L13" i="67"/>
  <c r="J13" i="67"/>
  <c r="AK13" i="67" s="1"/>
  <c r="H13" i="67"/>
  <c r="AI13" i="67" s="1"/>
  <c r="J11" i="67"/>
  <c r="AK11" i="67" s="1"/>
  <c r="H11" i="67"/>
  <c r="AI11" i="67" s="1"/>
  <c r="I8" i="67"/>
  <c r="AJ8" i="67" s="1"/>
  <c r="J7" i="67"/>
  <c r="AK7" i="67" s="1"/>
  <c r="W14" i="67"/>
  <c r="U14" i="67"/>
  <c r="W10" i="67"/>
  <c r="U10" i="67"/>
  <c r="K15" i="67"/>
  <c r="K13" i="67"/>
  <c r="T17" i="67"/>
  <c r="W17" i="67"/>
  <c r="U17" i="67"/>
  <c r="AB38" i="80"/>
  <c r="S9" i="67"/>
  <c r="S7" i="67"/>
  <c r="E11" i="56"/>
  <c r="K11" i="56" s="1"/>
  <c r="S41" i="55"/>
  <c r="T21" i="55"/>
  <c r="T12" i="55"/>
  <c r="E30" i="56"/>
  <c r="K30" i="56" s="1"/>
  <c r="T52" i="55"/>
  <c r="S9" i="55"/>
  <c r="E43" i="56"/>
  <c r="K43" i="56" s="1"/>
  <c r="S52" i="55"/>
  <c r="S25" i="55"/>
  <c r="H25" i="80"/>
  <c r="H18" i="80"/>
  <c r="H43" i="80"/>
  <c r="T49" i="55"/>
  <c r="T36" i="55"/>
  <c r="S12" i="55"/>
  <c r="E38" i="56"/>
  <c r="K38" i="56" s="1"/>
  <c r="E22" i="56"/>
  <c r="G22" i="56" s="1"/>
  <c r="H22" i="56" s="1"/>
  <c r="T28" i="55"/>
  <c r="T20" i="55"/>
  <c r="E21" i="56"/>
  <c r="G21" i="56" s="1"/>
  <c r="H21" i="56" s="1"/>
  <c r="AE61" i="54"/>
  <c r="AG43" i="80" s="1"/>
  <c r="H16" i="80"/>
  <c r="N58" i="54"/>
  <c r="L31" i="80" s="1"/>
  <c r="T53" i="55"/>
  <c r="AE41" i="54"/>
  <c r="AG35" i="80" s="1"/>
  <c r="H48" i="80"/>
  <c r="H29" i="80"/>
  <c r="S29" i="55"/>
  <c r="S51" i="54"/>
  <c r="Q56" i="80" s="1"/>
  <c r="AE42" i="54"/>
  <c r="F8" i="56"/>
  <c r="F7" i="56" s="1"/>
  <c r="N22" i="54"/>
  <c r="L13" i="80" s="1"/>
  <c r="G11" i="56"/>
  <c r="H11" i="56" s="1"/>
  <c r="AE37" i="54"/>
  <c r="N61" i="54"/>
  <c r="L43" i="80" s="1"/>
  <c r="E13" i="54"/>
  <c r="G15" i="103" s="1"/>
  <c r="H15" i="103" s="1"/>
  <c r="E10" i="54"/>
  <c r="G12" i="103" s="1"/>
  <c r="H12" i="103" s="1"/>
  <c r="E18" i="54"/>
  <c r="I28" i="54"/>
  <c r="G41" i="80" s="1"/>
  <c r="I30" i="54"/>
  <c r="G28" i="80" s="1"/>
  <c r="I32" i="54"/>
  <c r="G63" i="80" s="1"/>
  <c r="I34" i="54"/>
  <c r="G22" i="80" s="1"/>
  <c r="I36" i="54"/>
  <c r="G54" i="80" s="1"/>
  <c r="I38" i="54"/>
  <c r="G47" i="80" s="1"/>
  <c r="I42" i="54"/>
  <c r="G30" i="80" s="1"/>
  <c r="I44" i="54"/>
  <c r="G36" i="80" s="1"/>
  <c r="I46" i="54"/>
  <c r="G37" i="80" s="1"/>
  <c r="I48" i="54"/>
  <c r="G55" i="80" s="1"/>
  <c r="I50" i="54"/>
  <c r="G64" i="80" s="1"/>
  <c r="I54" i="54"/>
  <c r="G38" i="80" s="1"/>
  <c r="I56" i="54"/>
  <c r="G26" i="80" s="1"/>
  <c r="I58" i="54"/>
  <c r="G31" i="80" s="1"/>
  <c r="I60" i="54"/>
  <c r="G42" i="80" s="1"/>
  <c r="I62" i="54"/>
  <c r="G44" i="80" s="1"/>
  <c r="E15" i="54"/>
  <c r="G17" i="103" s="1"/>
  <c r="H17" i="103" s="1"/>
  <c r="E12" i="54"/>
  <c r="G14" i="103" s="1"/>
  <c r="H14" i="103" s="1"/>
  <c r="E8" i="54"/>
  <c r="G10" i="103" s="1"/>
  <c r="H10" i="103" s="1"/>
  <c r="E17" i="54"/>
  <c r="G19" i="103" s="1"/>
  <c r="H19" i="103" s="1"/>
  <c r="AE57" i="54"/>
  <c r="AG39" i="80" s="1"/>
  <c r="N37" i="54"/>
  <c r="L29" i="80" s="1"/>
  <c r="AE27" i="54"/>
  <c r="AB28" i="80"/>
  <c r="AB44" i="80"/>
  <c r="AF43" i="80"/>
  <c r="N46" i="54"/>
  <c r="L37" i="80" s="1"/>
  <c r="AE23" i="54"/>
  <c r="N29" i="54"/>
  <c r="L18" i="80" s="1"/>
  <c r="AB26" i="80"/>
  <c r="S63" i="54"/>
  <c r="Q50" i="80" s="1"/>
  <c r="AB57" i="80"/>
  <c r="AE29" i="54"/>
  <c r="AG18" i="80" s="1"/>
  <c r="L14" i="61"/>
  <c r="L10" i="61"/>
  <c r="L6" i="61"/>
  <c r="AB58" i="80"/>
  <c r="AE19" i="54"/>
  <c r="AE66" i="54"/>
  <c r="AG57" i="80" s="1"/>
  <c r="AE40" i="54"/>
  <c r="AG23" i="80" s="1"/>
  <c r="AE62" i="80"/>
  <c r="L15" i="61"/>
  <c r="AE53" i="54"/>
  <c r="AG48" i="80" s="1"/>
  <c r="N45" i="54"/>
  <c r="L25" i="80" s="1"/>
  <c r="AE45" i="54"/>
  <c r="N53" i="54"/>
  <c r="L48" i="80" s="1"/>
  <c r="N27" i="54"/>
  <c r="L16" i="80" s="1"/>
  <c r="AB46" i="80"/>
  <c r="AB41" i="80"/>
  <c r="AB55" i="80"/>
  <c r="AE34" i="80"/>
  <c r="AB15" i="80"/>
  <c r="AB65" i="80"/>
  <c r="N19" i="54"/>
  <c r="L8" i="80" s="1"/>
  <c r="AE34" i="54"/>
  <c r="AB8" i="80"/>
  <c r="AB56" i="80"/>
  <c r="S55" i="54"/>
  <c r="Q49" i="80" s="1"/>
  <c r="S50" i="54"/>
  <c r="Q64" i="80" s="1"/>
  <c r="Z64" i="80"/>
  <c r="AB9" i="80"/>
  <c r="S33" i="54"/>
  <c r="Q20" i="80" s="1"/>
  <c r="AD12" i="54"/>
  <c r="AE33" i="80"/>
  <c r="AE59" i="80"/>
  <c r="AE21" i="80"/>
  <c r="L8" i="61"/>
  <c r="AE45" i="80"/>
  <c r="L12" i="61"/>
  <c r="AE53" i="80"/>
  <c r="L13" i="61"/>
  <c r="AE40" i="80"/>
  <c r="L11" i="61"/>
  <c r="AB36" i="80"/>
  <c r="AB24" i="80"/>
  <c r="AB37" i="80"/>
  <c r="AB60" i="80"/>
  <c r="AB47" i="80"/>
  <c r="AE17" i="80"/>
  <c r="AD8" i="54"/>
  <c r="AD9" i="54"/>
  <c r="AF17" i="80" s="1"/>
  <c r="AE6" i="80"/>
  <c r="AD14" i="54"/>
  <c r="AD13" i="54"/>
  <c r="L7" i="61"/>
  <c r="AD15" i="54"/>
  <c r="AD16" i="54"/>
  <c r="AD10" i="54"/>
  <c r="AD17" i="54"/>
  <c r="AB54" i="80"/>
  <c r="AB23" i="80"/>
  <c r="AE27" i="80"/>
  <c r="AD11" i="54"/>
  <c r="L9" i="61"/>
  <c r="AE35" i="54"/>
  <c r="AG46" i="80" s="1"/>
  <c r="AB63" i="80"/>
  <c r="T22" i="55"/>
  <c r="W18" i="67"/>
  <c r="U18" i="67"/>
  <c r="N63" i="54" l="1"/>
  <c r="L50" i="80" s="1"/>
  <c r="N43" i="54"/>
  <c r="L24" i="80" s="1"/>
  <c r="M23" i="80"/>
  <c r="AE67" i="54"/>
  <c r="AG58" i="80" s="1"/>
  <c r="H12" i="80"/>
  <c r="AJ10" i="54"/>
  <c r="AK10" i="54" s="1"/>
  <c r="W59" i="81"/>
  <c r="AJ13" i="54"/>
  <c r="AK13" i="54" s="1"/>
  <c r="W33" i="81"/>
  <c r="W21" i="81"/>
  <c r="AJ11" i="54"/>
  <c r="AK11" i="54" s="1"/>
  <c r="W17" i="81"/>
  <c r="AJ8" i="54"/>
  <c r="AK8" i="54" s="1"/>
  <c r="AJ9" i="54"/>
  <c r="AK9" i="54" s="1"/>
  <c r="AJ16" i="54"/>
  <c r="AK16" i="54" s="1"/>
  <c r="W53" i="81"/>
  <c r="AJ12" i="54"/>
  <c r="AK12" i="54" s="1"/>
  <c r="W62" i="81"/>
  <c r="I15" i="54"/>
  <c r="G53" i="80" s="1"/>
  <c r="AJ14" i="54"/>
  <c r="AK14" i="54" s="1"/>
  <c r="W27" i="81"/>
  <c r="W40" i="81"/>
  <c r="W45" i="81"/>
  <c r="T44" i="55"/>
  <c r="AE20" i="54"/>
  <c r="AG9" i="80" s="1"/>
  <c r="N44" i="54"/>
  <c r="L36" i="80" s="1"/>
  <c r="N60" i="54"/>
  <c r="L42" i="80" s="1"/>
  <c r="E45" i="56"/>
  <c r="K45" i="56" s="1"/>
  <c r="H9" i="80"/>
  <c r="I9" i="54"/>
  <c r="G17" i="80" s="1"/>
  <c r="T51" i="55"/>
  <c r="H42" i="80"/>
  <c r="R42" i="80" s="1"/>
  <c r="T42" i="80" s="1"/>
  <c r="AE60" i="54"/>
  <c r="K22" i="56"/>
  <c r="H36" i="80"/>
  <c r="T43" i="55"/>
  <c r="AE28" i="54"/>
  <c r="AG41" i="80" s="1"/>
  <c r="AE36" i="54"/>
  <c r="AG54" i="80" s="1"/>
  <c r="N36" i="54"/>
  <c r="L54" i="80" s="1"/>
  <c r="AE52" i="54"/>
  <c r="N52" i="54"/>
  <c r="L65" i="80" s="1"/>
  <c r="N20" i="54"/>
  <c r="L9" i="80" s="1"/>
  <c r="V17" i="67"/>
  <c r="N28" i="54"/>
  <c r="L41" i="80" s="1"/>
  <c r="H65" i="80"/>
  <c r="H14" i="80"/>
  <c r="S56" i="54"/>
  <c r="Q26" i="80" s="1"/>
  <c r="AE65" i="54"/>
  <c r="AG52" i="80" s="1"/>
  <c r="H52" i="80"/>
  <c r="E10" i="56"/>
  <c r="K10" i="56" s="1"/>
  <c r="E18" i="56"/>
  <c r="W6" i="67"/>
  <c r="J8" i="67"/>
  <c r="AK8" i="67" s="1"/>
  <c r="W13" i="67"/>
  <c r="S32" i="55"/>
  <c r="I8" i="54"/>
  <c r="E34" i="56"/>
  <c r="K34" i="56" s="1"/>
  <c r="H8" i="67"/>
  <c r="S37" i="54"/>
  <c r="Q29" i="80" s="1"/>
  <c r="S8" i="55"/>
  <c r="U6" i="67"/>
  <c r="AB6" i="67" s="1"/>
  <c r="M60" i="80"/>
  <c r="T24" i="55"/>
  <c r="V13" i="67"/>
  <c r="I14" i="67"/>
  <c r="AJ14" i="67" s="1"/>
  <c r="U15" i="67"/>
  <c r="S24" i="55"/>
  <c r="H39" i="80"/>
  <c r="R39" i="80" s="1"/>
  <c r="T39" i="80" s="1"/>
  <c r="T16" i="55"/>
  <c r="V16" i="55" s="1"/>
  <c r="L14" i="67"/>
  <c r="K14" i="67"/>
  <c r="W15" i="67"/>
  <c r="S49" i="54"/>
  <c r="Q61" i="80" s="1"/>
  <c r="N23" i="54"/>
  <c r="L14" i="80" s="1"/>
  <c r="I11" i="54"/>
  <c r="G27" i="80" s="1"/>
  <c r="S13" i="67"/>
  <c r="AB13" i="67" s="1"/>
  <c r="U11" i="67"/>
  <c r="S15" i="67"/>
  <c r="Q5" i="71"/>
  <c r="R5" i="71" s="1"/>
  <c r="I18" i="54"/>
  <c r="G7" i="80" s="1"/>
  <c r="AJ18" i="54"/>
  <c r="AK18" i="54" s="1"/>
  <c r="AB9" i="67"/>
  <c r="I17" i="54"/>
  <c r="G62" i="80" s="1"/>
  <c r="AJ17" i="54"/>
  <c r="AK17" i="54" s="1"/>
  <c r="L11" i="67"/>
  <c r="K8" i="67"/>
  <c r="F10" i="54"/>
  <c r="AJ15" i="54"/>
  <c r="AK15" i="54" s="1"/>
  <c r="N19" i="62"/>
  <c r="K9" i="67"/>
  <c r="I12" i="54"/>
  <c r="G33" i="80" s="1"/>
  <c r="E16" i="56"/>
  <c r="K16" i="56" s="1"/>
  <c r="S18" i="55"/>
  <c r="T18" i="55"/>
  <c r="E32" i="56"/>
  <c r="K32" i="56" s="1"/>
  <c r="T30" i="55"/>
  <c r="E40" i="56"/>
  <c r="G40" i="56" s="1"/>
  <c r="H40" i="56" s="1"/>
  <c r="E28" i="56"/>
  <c r="G28" i="56" s="1"/>
  <c r="H28" i="56" s="1"/>
  <c r="T38" i="55"/>
  <c r="T34" i="55"/>
  <c r="V34" i="55" s="1"/>
  <c r="E36" i="56"/>
  <c r="G36" i="56" s="1"/>
  <c r="H36" i="56" s="1"/>
  <c r="AE32" i="54"/>
  <c r="AG63" i="80" s="1"/>
  <c r="S13" i="55"/>
  <c r="S39" i="55"/>
  <c r="T55" i="55"/>
  <c r="I10" i="67"/>
  <c r="AJ10" i="67" s="1"/>
  <c r="K46" i="56"/>
  <c r="M32" i="80"/>
  <c r="F34" i="62"/>
  <c r="F37" i="62"/>
  <c r="E25" i="56"/>
  <c r="K25" i="56" s="1"/>
  <c r="S53" i="55"/>
  <c r="H34" i="62"/>
  <c r="H37" i="62"/>
  <c r="J15" i="54"/>
  <c r="AE15" i="54" s="1"/>
  <c r="AG53" i="80" s="1"/>
  <c r="H63" i="80"/>
  <c r="R63" i="80" s="1"/>
  <c r="T63" i="80" s="1"/>
  <c r="E57" i="56"/>
  <c r="K57" i="56" s="1"/>
  <c r="J10" i="67"/>
  <c r="AK10" i="67" s="1"/>
  <c r="K11" i="67"/>
  <c r="I34" i="62"/>
  <c r="I37" i="62"/>
  <c r="D34" i="62"/>
  <c r="D37" i="62"/>
  <c r="E49" i="56"/>
  <c r="K49" i="56" s="1"/>
  <c r="U12" i="67"/>
  <c r="S22" i="54"/>
  <c r="Q13" i="80" s="1"/>
  <c r="N40" i="54"/>
  <c r="L23" i="80" s="1"/>
  <c r="G43" i="56"/>
  <c r="H43" i="56" s="1"/>
  <c r="G47" i="56"/>
  <c r="H47" i="56" s="1"/>
  <c r="T47" i="55"/>
  <c r="V47" i="55" s="1"/>
  <c r="K34" i="62"/>
  <c r="K37" i="62"/>
  <c r="S37" i="55"/>
  <c r="S47" i="55"/>
  <c r="AE64" i="54"/>
  <c r="AG51" i="80" s="1"/>
  <c r="E39" i="56"/>
  <c r="L34" i="62"/>
  <c r="L37" i="62"/>
  <c r="R7" i="71"/>
  <c r="S46" i="54"/>
  <c r="Q37" i="80" s="1"/>
  <c r="T39" i="55"/>
  <c r="S44" i="54"/>
  <c r="Q36" i="80" s="1"/>
  <c r="H23" i="80"/>
  <c r="R23" i="80" s="1"/>
  <c r="T13" i="55"/>
  <c r="V13" i="55" s="1"/>
  <c r="N48" i="54"/>
  <c r="L55" i="80" s="1"/>
  <c r="E55" i="56"/>
  <c r="E15" i="56"/>
  <c r="G15" i="56" s="1"/>
  <c r="H15" i="56" s="1"/>
  <c r="H55" i="80"/>
  <c r="V55" i="80" s="1"/>
  <c r="T29" i="55"/>
  <c r="K12" i="67"/>
  <c r="J34" i="62"/>
  <c r="J37" i="62"/>
  <c r="M34" i="62"/>
  <c r="M37" i="62"/>
  <c r="R14" i="71"/>
  <c r="AB17" i="67"/>
  <c r="S36" i="54"/>
  <c r="Q54" i="80" s="1"/>
  <c r="N32" i="54"/>
  <c r="L63" i="80" s="1"/>
  <c r="N64" i="54"/>
  <c r="L51" i="80" s="1"/>
  <c r="E41" i="56"/>
  <c r="K41" i="56" s="1"/>
  <c r="T37" i="55"/>
  <c r="E23" i="56"/>
  <c r="K23" i="56" s="1"/>
  <c r="L10" i="67"/>
  <c r="G34" i="62"/>
  <c r="G37" i="62"/>
  <c r="T45" i="55"/>
  <c r="R13" i="71"/>
  <c r="S38" i="55"/>
  <c r="R12" i="80"/>
  <c r="T12" i="80" s="1"/>
  <c r="H24" i="80"/>
  <c r="V24" i="80" s="1"/>
  <c r="AE59" i="54"/>
  <c r="AG32" i="80" s="1"/>
  <c r="N67" i="54"/>
  <c r="L58" i="80" s="1"/>
  <c r="H46" i="80"/>
  <c r="H50" i="80"/>
  <c r="V50" i="80" s="1"/>
  <c r="M31" i="80"/>
  <c r="S42" i="54"/>
  <c r="Q30" i="80" s="1"/>
  <c r="N25" i="54"/>
  <c r="L12" i="80" s="1"/>
  <c r="V48" i="80"/>
  <c r="S27" i="55"/>
  <c r="S31" i="55"/>
  <c r="N51" i="54"/>
  <c r="L56" i="80" s="1"/>
  <c r="H58" i="80"/>
  <c r="R58" i="80" s="1"/>
  <c r="T58" i="80" s="1"/>
  <c r="F14" i="82" s="1"/>
  <c r="F27" i="82" s="1"/>
  <c r="AE63" i="54"/>
  <c r="AG50" i="80" s="1"/>
  <c r="S20" i="54"/>
  <c r="Q9" i="80" s="1"/>
  <c r="S53" i="54"/>
  <c r="Q48" i="80" s="1"/>
  <c r="N21" i="54"/>
  <c r="L11" i="80" s="1"/>
  <c r="O16" i="54"/>
  <c r="S24" i="54"/>
  <c r="Q15" i="80" s="1"/>
  <c r="G34" i="56"/>
  <c r="H34" i="56" s="1"/>
  <c r="S46" i="55"/>
  <c r="H49" i="80"/>
  <c r="V49" i="80" s="1"/>
  <c r="X49" i="80" s="1"/>
  <c r="H32" i="80"/>
  <c r="AE55" i="54"/>
  <c r="AG49" i="80" s="1"/>
  <c r="E56" i="56"/>
  <c r="G56" i="56" s="1"/>
  <c r="H56" i="56" s="1"/>
  <c r="H56" i="80"/>
  <c r="R56" i="80" s="1"/>
  <c r="T56" i="80" s="1"/>
  <c r="AE21" i="54"/>
  <c r="AG11" i="80" s="1"/>
  <c r="H11" i="80"/>
  <c r="R11" i="80" s="1"/>
  <c r="T15" i="55"/>
  <c r="S23" i="55"/>
  <c r="V47" i="80"/>
  <c r="X47" i="80" s="1"/>
  <c r="E44" i="56"/>
  <c r="AE50" i="54"/>
  <c r="AG64" i="80" s="1"/>
  <c r="H57" i="80"/>
  <c r="J17" i="54"/>
  <c r="N17" i="54" s="1"/>
  <c r="L62" i="80" s="1"/>
  <c r="AE58" i="54"/>
  <c r="AG31" i="80" s="1"/>
  <c r="S31" i="54"/>
  <c r="Q19" i="80" s="1"/>
  <c r="AE30" i="54"/>
  <c r="H37" i="80"/>
  <c r="R37" i="80" s="1"/>
  <c r="T37" i="80" s="1"/>
  <c r="T31" i="55"/>
  <c r="E29" i="56"/>
  <c r="K29" i="56" s="1"/>
  <c r="T35" i="55"/>
  <c r="T7" i="55"/>
  <c r="V7" i="55" s="1"/>
  <c r="O11" i="54"/>
  <c r="S11" i="54" s="1"/>
  <c r="Q27" i="80" s="1"/>
  <c r="S15" i="55"/>
  <c r="S50" i="55"/>
  <c r="M41" i="80"/>
  <c r="V41" i="80" s="1"/>
  <c r="N38" i="54"/>
  <c r="L47" i="80" s="1"/>
  <c r="N42" i="54"/>
  <c r="L30" i="80" s="1"/>
  <c r="S34" i="54"/>
  <c r="Q22" i="80" s="1"/>
  <c r="AE38" i="54"/>
  <c r="AG47" i="80" s="1"/>
  <c r="AE46" i="54"/>
  <c r="H31" i="80"/>
  <c r="N30" i="54"/>
  <c r="L28" i="80" s="1"/>
  <c r="H64" i="80"/>
  <c r="R64" i="80" s="1"/>
  <c r="T64" i="80" s="1"/>
  <c r="E9" i="56"/>
  <c r="K9" i="56" s="1"/>
  <c r="E13" i="56"/>
  <c r="E33" i="56"/>
  <c r="S7" i="55"/>
  <c r="G54" i="56"/>
  <c r="H54" i="56" s="1"/>
  <c r="T27" i="55"/>
  <c r="T54" i="55"/>
  <c r="T46" i="55"/>
  <c r="J11" i="54"/>
  <c r="N11" i="54" s="1"/>
  <c r="L27" i="80" s="1"/>
  <c r="K28" i="56"/>
  <c r="T50" i="55"/>
  <c r="J14" i="54"/>
  <c r="N12" i="61" s="1"/>
  <c r="S38" i="54"/>
  <c r="Q47" i="80" s="1"/>
  <c r="S45" i="54"/>
  <c r="Q25" i="80" s="1"/>
  <c r="N54" i="54"/>
  <c r="L38" i="80" s="1"/>
  <c r="H30" i="80"/>
  <c r="V30" i="80" s="1"/>
  <c r="X30" i="80" s="1"/>
  <c r="O18" i="54"/>
  <c r="S18" i="54" s="1"/>
  <c r="Q7" i="80" s="1"/>
  <c r="O9" i="54"/>
  <c r="N34" i="54"/>
  <c r="L22" i="80" s="1"/>
  <c r="E17" i="56"/>
  <c r="K17" i="56" s="1"/>
  <c r="E37" i="56"/>
  <c r="T19" i="55"/>
  <c r="S11" i="55"/>
  <c r="T23" i="55"/>
  <c r="V23" i="55" s="1"/>
  <c r="S19" i="55"/>
  <c r="T11" i="55"/>
  <c r="K27" i="56"/>
  <c r="G27" i="56"/>
  <c r="H27" i="56" s="1"/>
  <c r="AE39" i="54"/>
  <c r="AG34" i="80" s="1"/>
  <c r="AE54" i="54"/>
  <c r="W11" i="67"/>
  <c r="N24" i="62"/>
  <c r="N32" i="62" s="1"/>
  <c r="V62" i="54"/>
  <c r="J59" i="80"/>
  <c r="J13" i="54"/>
  <c r="N13" i="54" s="1"/>
  <c r="L40" i="80" s="1"/>
  <c r="S48" i="55"/>
  <c r="G25" i="56"/>
  <c r="H25" i="56" s="1"/>
  <c r="T40" i="55"/>
  <c r="V18" i="80"/>
  <c r="T33" i="55"/>
  <c r="V33" i="55" s="1"/>
  <c r="V60" i="54"/>
  <c r="H34" i="80"/>
  <c r="V34" i="80" s="1"/>
  <c r="N39" i="54"/>
  <c r="L34" i="80" s="1"/>
  <c r="H44" i="80"/>
  <c r="R44" i="80" s="1"/>
  <c r="T44" i="80" s="1"/>
  <c r="AE62" i="54"/>
  <c r="AG44" i="80" s="1"/>
  <c r="H10" i="54"/>
  <c r="AE26" i="54"/>
  <c r="AG10" i="80" s="1"/>
  <c r="V65" i="80"/>
  <c r="X65" i="80" s="1"/>
  <c r="E35" i="56"/>
  <c r="K35" i="56" s="1"/>
  <c r="N22" i="62"/>
  <c r="N30" i="62" s="1"/>
  <c r="AE51" i="54"/>
  <c r="AG56" i="80" s="1"/>
  <c r="V51" i="54"/>
  <c r="T14" i="55"/>
  <c r="H8" i="54"/>
  <c r="H19" i="80"/>
  <c r="V19" i="80" s="1"/>
  <c r="X19" i="80" s="1"/>
  <c r="AE47" i="54"/>
  <c r="S35" i="54"/>
  <c r="Q46" i="80" s="1"/>
  <c r="E19" i="56"/>
  <c r="S11" i="67"/>
  <c r="W16" i="67"/>
  <c r="N25" i="62"/>
  <c r="N33" i="62" s="1"/>
  <c r="T17" i="55"/>
  <c r="V42" i="54"/>
  <c r="N31" i="54"/>
  <c r="L19" i="80" s="1"/>
  <c r="H60" i="80"/>
  <c r="V60" i="80" s="1"/>
  <c r="I14" i="54"/>
  <c r="G45" i="80" s="1"/>
  <c r="V37" i="80"/>
  <c r="X37" i="80" s="1"/>
  <c r="E50" i="56"/>
  <c r="K50" i="56" s="1"/>
  <c r="E12" i="56"/>
  <c r="M13" i="54"/>
  <c r="H14" i="67"/>
  <c r="AI14" i="67" s="1"/>
  <c r="AE31" i="54"/>
  <c r="AG19" i="80" s="1"/>
  <c r="N47" i="54"/>
  <c r="L60" i="80" s="1"/>
  <c r="H9" i="54"/>
  <c r="H15" i="54"/>
  <c r="T48" i="55"/>
  <c r="S40" i="55"/>
  <c r="Q7" i="54"/>
  <c r="O6" i="80" s="1"/>
  <c r="H12" i="54"/>
  <c r="V15" i="80"/>
  <c r="X15" i="80" s="1"/>
  <c r="T45" i="54"/>
  <c r="J9" i="54"/>
  <c r="T7" i="61" s="1"/>
  <c r="S52" i="54"/>
  <c r="Q65" i="80" s="1"/>
  <c r="S33" i="55"/>
  <c r="S17" i="55"/>
  <c r="J17" i="80"/>
  <c r="P63" i="54"/>
  <c r="N50" i="80" s="1"/>
  <c r="V11" i="67"/>
  <c r="E42" i="56"/>
  <c r="K42" i="56" s="1"/>
  <c r="T29" i="54"/>
  <c r="F32" i="60"/>
  <c r="F40" i="60"/>
  <c r="F49" i="60"/>
  <c r="S25" i="60"/>
  <c r="AG6" i="60" s="1"/>
  <c r="AG8" i="60"/>
  <c r="F44" i="60"/>
  <c r="AA15" i="67"/>
  <c r="W8" i="67"/>
  <c r="J45" i="80"/>
  <c r="O12" i="61"/>
  <c r="I12" i="61" s="1"/>
  <c r="J12" i="61" s="1"/>
  <c r="V8" i="67"/>
  <c r="G9" i="56"/>
  <c r="H9" i="56" s="1"/>
  <c r="J62" i="80"/>
  <c r="O15" i="61"/>
  <c r="I15" i="61" s="1"/>
  <c r="J15" i="61" s="1"/>
  <c r="V41" i="54"/>
  <c r="R25" i="80"/>
  <c r="T25" i="80" s="1"/>
  <c r="R54" i="80"/>
  <c r="T54" i="80" s="1"/>
  <c r="H17" i="80"/>
  <c r="X60" i="80"/>
  <c r="K56" i="56"/>
  <c r="H14" i="54"/>
  <c r="J10" i="54"/>
  <c r="T10" i="54" s="1"/>
  <c r="O15" i="54"/>
  <c r="S39" i="54"/>
  <c r="Q34" i="80" s="1"/>
  <c r="U6" i="61"/>
  <c r="C6" i="61"/>
  <c r="Q6" i="61" s="1"/>
  <c r="V29" i="80"/>
  <c r="K21" i="56"/>
  <c r="AB7" i="67"/>
  <c r="AA14" i="67"/>
  <c r="J17" i="67"/>
  <c r="AK17" i="67" s="1"/>
  <c r="J40" i="80"/>
  <c r="O11" i="61"/>
  <c r="I11" i="61" s="1"/>
  <c r="J11" i="61" s="1"/>
  <c r="F47" i="60"/>
  <c r="F39" i="60"/>
  <c r="E51" i="56"/>
  <c r="U12" i="61"/>
  <c r="C12" i="61"/>
  <c r="K12" i="61" s="1"/>
  <c r="T64" i="54"/>
  <c r="T49" i="54"/>
  <c r="T27" i="54"/>
  <c r="V56" i="54"/>
  <c r="V37" i="54"/>
  <c r="S54" i="55"/>
  <c r="S34" i="55"/>
  <c r="R8" i="80"/>
  <c r="T8" i="80" s="1"/>
  <c r="R16" i="80"/>
  <c r="T16" i="80" s="1"/>
  <c r="R57" i="80"/>
  <c r="T57" i="80" s="1"/>
  <c r="K40" i="56"/>
  <c r="M11" i="54"/>
  <c r="V36" i="80"/>
  <c r="H17" i="54"/>
  <c r="O17" i="54"/>
  <c r="AE33" i="54"/>
  <c r="AG20" i="80" s="1"/>
  <c r="J8" i="54"/>
  <c r="R13" i="54"/>
  <c r="N33" i="54"/>
  <c r="L20" i="80" s="1"/>
  <c r="S54" i="54"/>
  <c r="Q38" i="80" s="1"/>
  <c r="U10" i="61"/>
  <c r="C10" i="61"/>
  <c r="M10" i="61" s="1"/>
  <c r="V38" i="80"/>
  <c r="N24" i="54"/>
  <c r="L15" i="80" s="1"/>
  <c r="X48" i="80"/>
  <c r="V54" i="80"/>
  <c r="L17" i="67"/>
  <c r="J12" i="67"/>
  <c r="AK12" i="67" s="1"/>
  <c r="H7" i="67"/>
  <c r="J33" i="80"/>
  <c r="O10" i="61"/>
  <c r="H17" i="67"/>
  <c r="AI17" i="67" s="1"/>
  <c r="S16" i="67"/>
  <c r="S12" i="67"/>
  <c r="S8" i="67"/>
  <c r="H35" i="80"/>
  <c r="R35" i="80" s="1"/>
  <c r="T35" i="80" s="1"/>
  <c r="V9" i="80"/>
  <c r="T24" i="54"/>
  <c r="V52" i="54"/>
  <c r="R29" i="80"/>
  <c r="T29" i="80" s="1"/>
  <c r="R38" i="80"/>
  <c r="T38" i="80" s="1"/>
  <c r="R48" i="80"/>
  <c r="T48" i="80" s="1"/>
  <c r="R65" i="80"/>
  <c r="T65" i="80" s="1"/>
  <c r="Y32" i="54"/>
  <c r="AA63" i="80" s="1"/>
  <c r="E48" i="56"/>
  <c r="E20" i="56"/>
  <c r="R32" i="80"/>
  <c r="T32" i="80" s="1"/>
  <c r="E45" i="80"/>
  <c r="K49" i="54"/>
  <c r="I61" i="80" s="1"/>
  <c r="J12" i="54"/>
  <c r="M35" i="80"/>
  <c r="O12" i="54"/>
  <c r="AE56" i="54"/>
  <c r="AG26" i="80" s="1"/>
  <c r="U13" i="61"/>
  <c r="C13" i="61"/>
  <c r="H11" i="54"/>
  <c r="N56" i="54"/>
  <c r="L26" i="80" s="1"/>
  <c r="N41" i="54"/>
  <c r="L35" i="80" s="1"/>
  <c r="V25" i="80"/>
  <c r="H20" i="80"/>
  <c r="V20" i="80" s="1"/>
  <c r="W12" i="67"/>
  <c r="L7" i="67"/>
  <c r="T12" i="67"/>
  <c r="N38" i="62"/>
  <c r="N39" i="62" s="1"/>
  <c r="G38" i="56"/>
  <c r="H38" i="56" s="1"/>
  <c r="V15" i="67"/>
  <c r="S55" i="55"/>
  <c r="V49" i="54"/>
  <c r="R14" i="80"/>
  <c r="T14" i="80" s="1"/>
  <c r="R18" i="80"/>
  <c r="R36" i="80"/>
  <c r="T36" i="80" s="1"/>
  <c r="R43" i="80"/>
  <c r="T43" i="80" s="1"/>
  <c r="R46" i="80"/>
  <c r="T46" i="80" s="1"/>
  <c r="K39" i="54"/>
  <c r="I34" i="80" s="1"/>
  <c r="Y66" i="54"/>
  <c r="AA57" i="80" s="1"/>
  <c r="H16" i="54"/>
  <c r="H7" i="82"/>
  <c r="V46" i="80"/>
  <c r="O14" i="54"/>
  <c r="M45" i="80" s="1"/>
  <c r="J18" i="54"/>
  <c r="AE18" i="54" s="1"/>
  <c r="AG7" i="80" s="1"/>
  <c r="S43" i="54"/>
  <c r="Q24" i="80" s="1"/>
  <c r="AE24" i="54"/>
  <c r="AG15" i="80" s="1"/>
  <c r="G32" i="56"/>
  <c r="H32" i="56" s="1"/>
  <c r="H61" i="80"/>
  <c r="V61" i="80" s="1"/>
  <c r="T16" i="67"/>
  <c r="T8" i="67"/>
  <c r="F43" i="60"/>
  <c r="E31" i="56"/>
  <c r="H51" i="80"/>
  <c r="V24" i="54"/>
  <c r="R9" i="80"/>
  <c r="T9" i="80" s="1"/>
  <c r="E21" i="80"/>
  <c r="R52" i="80"/>
  <c r="T52" i="80" s="1"/>
  <c r="AA63" i="54"/>
  <c r="AC50" i="80" s="1"/>
  <c r="X18" i="80"/>
  <c r="X11" i="54"/>
  <c r="O9" i="61"/>
  <c r="V33" i="54"/>
  <c r="H13" i="54"/>
  <c r="N49" i="54"/>
  <c r="L61" i="80" s="1"/>
  <c r="E7" i="54"/>
  <c r="C8" i="61"/>
  <c r="Q8" i="61" s="1"/>
  <c r="U8" i="61"/>
  <c r="N21" i="62"/>
  <c r="N29" i="62" s="1"/>
  <c r="AI15" i="67"/>
  <c r="V16" i="67"/>
  <c r="H26" i="80"/>
  <c r="V26" i="80" s="1"/>
  <c r="K17" i="67"/>
  <c r="AB14" i="67"/>
  <c r="S35" i="55"/>
  <c r="C9" i="61"/>
  <c r="U9" i="61"/>
  <c r="K64" i="54"/>
  <c r="I51" i="80" s="1"/>
  <c r="V23" i="54"/>
  <c r="E52" i="56"/>
  <c r="S30" i="55"/>
  <c r="R15" i="80"/>
  <c r="T15" i="80" s="1"/>
  <c r="E27" i="80"/>
  <c r="R34" i="80"/>
  <c r="T34" i="80" s="1"/>
  <c r="E33" i="80"/>
  <c r="G10" i="61"/>
  <c r="AE9" i="54"/>
  <c r="AG17" i="80" s="1"/>
  <c r="J16" i="54"/>
  <c r="H59" i="80" s="1"/>
  <c r="N15" i="61"/>
  <c r="O10" i="54"/>
  <c r="S10" i="54" s="1"/>
  <c r="Q21" i="80" s="1"/>
  <c r="U15" i="61"/>
  <c r="C15" i="61"/>
  <c r="U11" i="61"/>
  <c r="C11" i="61"/>
  <c r="AI8" i="67"/>
  <c r="AB15" i="67"/>
  <c r="Z15" i="54"/>
  <c r="AB53" i="80" s="1"/>
  <c r="O13" i="61"/>
  <c r="L12" i="67"/>
  <c r="K7" i="67"/>
  <c r="G10" i="56"/>
  <c r="H10" i="56" s="1"/>
  <c r="H12" i="67"/>
  <c r="AI12" i="67" s="1"/>
  <c r="U7" i="61"/>
  <c r="C7" i="61"/>
  <c r="K7" i="61" s="1"/>
  <c r="U14" i="61"/>
  <c r="C14" i="61"/>
  <c r="Y20" i="54"/>
  <c r="AA9" i="80" s="1"/>
  <c r="R41" i="80"/>
  <c r="T41" i="80" s="1"/>
  <c r="R47" i="80"/>
  <c r="T47" i="80" s="1"/>
  <c r="C59" i="80"/>
  <c r="F48" i="60"/>
  <c r="J26" i="60"/>
  <c r="AE9" i="60" s="1"/>
  <c r="F75" i="56"/>
  <c r="V22" i="55"/>
  <c r="AG29" i="80"/>
  <c r="I9" i="67"/>
  <c r="AJ9" i="67" s="1"/>
  <c r="J9" i="67"/>
  <c r="AK9" i="67" s="1"/>
  <c r="L9" i="67"/>
  <c r="Q10" i="61"/>
  <c r="H40" i="80"/>
  <c r="AE13" i="54"/>
  <c r="AG14" i="80"/>
  <c r="AG16" i="80"/>
  <c r="F15" i="54"/>
  <c r="C53" i="80"/>
  <c r="G50" i="56"/>
  <c r="H50" i="56" s="1"/>
  <c r="G30" i="56"/>
  <c r="H30" i="56" s="1"/>
  <c r="AG12" i="80"/>
  <c r="V51" i="55"/>
  <c r="V48" i="55"/>
  <c r="H9" i="67"/>
  <c r="AG11" i="60"/>
  <c r="AG10" i="60"/>
  <c r="F35" i="60"/>
  <c r="F34" i="60"/>
  <c r="G26" i="56"/>
  <c r="H26" i="56" s="1"/>
  <c r="G14" i="56"/>
  <c r="H14" i="56" s="1"/>
  <c r="P67" i="54"/>
  <c r="N58" i="80" s="1"/>
  <c r="M58" i="80"/>
  <c r="AG65" i="80"/>
  <c r="V10" i="55"/>
  <c r="F12" i="54"/>
  <c r="AG22" i="80"/>
  <c r="AG61" i="80"/>
  <c r="AG8" i="80"/>
  <c r="L5" i="61"/>
  <c r="AG55" i="80"/>
  <c r="R16" i="54"/>
  <c r="V53" i="55"/>
  <c r="V28" i="55"/>
  <c r="V49" i="55"/>
  <c r="G35" i="56"/>
  <c r="H35" i="56" s="1"/>
  <c r="V52" i="55"/>
  <c r="V21" i="55"/>
  <c r="O17" i="80"/>
  <c r="R15" i="54"/>
  <c r="R8" i="54"/>
  <c r="R10" i="54"/>
  <c r="I7" i="61"/>
  <c r="J7" i="61" s="1"/>
  <c r="R9" i="54"/>
  <c r="G57" i="56"/>
  <c r="H57" i="56" s="1"/>
  <c r="G53" i="56"/>
  <c r="H53" i="56" s="1"/>
  <c r="G49" i="56"/>
  <c r="H49" i="56" s="1"/>
  <c r="T18" i="67"/>
  <c r="S18" i="67"/>
  <c r="V18" i="67"/>
  <c r="S15" i="54"/>
  <c r="Q53" i="80" s="1"/>
  <c r="M53" i="80"/>
  <c r="Z27" i="80"/>
  <c r="V44" i="55"/>
  <c r="V50" i="55"/>
  <c r="C21" i="80"/>
  <c r="F16" i="54"/>
  <c r="F8" i="54"/>
  <c r="F11" i="54"/>
  <c r="F9" i="54"/>
  <c r="V55" i="55"/>
  <c r="L6" i="67"/>
  <c r="I6" i="67"/>
  <c r="AJ6" i="67" s="1"/>
  <c r="H6" i="67"/>
  <c r="K6" i="67"/>
  <c r="V30" i="55"/>
  <c r="V54" i="55"/>
  <c r="V46" i="55"/>
  <c r="AG60" i="80"/>
  <c r="F14" i="54"/>
  <c r="I10" i="54"/>
  <c r="G21" i="80" s="1"/>
  <c r="K15" i="61"/>
  <c r="AG25" i="80"/>
  <c r="AG38" i="80"/>
  <c r="R12" i="54"/>
  <c r="R14" i="54"/>
  <c r="R11" i="54"/>
  <c r="AG37" i="80"/>
  <c r="AG42" i="80"/>
  <c r="C62" i="80"/>
  <c r="T17" i="54"/>
  <c r="F17" i="54"/>
  <c r="T13" i="54"/>
  <c r="C40" i="80"/>
  <c r="V13" i="54"/>
  <c r="I13" i="54"/>
  <c r="G40" i="80" s="1"/>
  <c r="F13" i="54"/>
  <c r="AG28" i="80"/>
  <c r="AG30" i="80"/>
  <c r="V18" i="55"/>
  <c r="V35" i="55"/>
  <c r="J6" i="67"/>
  <c r="AK6" i="67" s="1"/>
  <c r="O62" i="80"/>
  <c r="R17" i="54"/>
  <c r="J21" i="80"/>
  <c r="M8" i="54"/>
  <c r="M14" i="54"/>
  <c r="M10" i="54"/>
  <c r="M17" i="54"/>
  <c r="M9" i="54"/>
  <c r="L7" i="54"/>
  <c r="M16" i="54"/>
  <c r="P61" i="54"/>
  <c r="N43" i="80" s="1"/>
  <c r="M43" i="80"/>
  <c r="V43" i="80" s="1"/>
  <c r="O13" i="54"/>
  <c r="P32" i="54"/>
  <c r="N63" i="80" s="1"/>
  <c r="S32" i="54"/>
  <c r="Q63" i="80" s="1"/>
  <c r="M63" i="80"/>
  <c r="P27" i="54"/>
  <c r="N16" i="80" s="1"/>
  <c r="M16" i="80"/>
  <c r="V16" i="80" s="1"/>
  <c r="S27" i="54"/>
  <c r="Q16" i="80" s="1"/>
  <c r="Z10" i="54"/>
  <c r="AA57" i="54"/>
  <c r="AC39" i="80" s="1"/>
  <c r="AB39" i="80"/>
  <c r="AA50" i="54"/>
  <c r="AC64" i="80" s="1"/>
  <c r="AA46" i="54"/>
  <c r="AC37" i="80" s="1"/>
  <c r="AA25" i="54"/>
  <c r="AC12" i="80" s="1"/>
  <c r="AA21" i="54"/>
  <c r="AC11" i="80" s="1"/>
  <c r="AB11" i="80"/>
  <c r="AA45" i="54"/>
  <c r="AC25" i="80" s="1"/>
  <c r="AA49" i="54"/>
  <c r="AC61" i="80" s="1"/>
  <c r="P66" i="54"/>
  <c r="N57" i="80" s="1"/>
  <c r="M57" i="80"/>
  <c r="V57" i="80" s="1"/>
  <c r="P48" i="54"/>
  <c r="N55" i="80" s="1"/>
  <c r="S48" i="54"/>
  <c r="Q55" i="80" s="1"/>
  <c r="P44" i="54"/>
  <c r="N36" i="80" s="1"/>
  <c r="P26" i="54"/>
  <c r="N10" i="80" s="1"/>
  <c r="M10" i="80"/>
  <c r="P23" i="54"/>
  <c r="N14" i="80" s="1"/>
  <c r="M14" i="80"/>
  <c r="V14" i="80" s="1"/>
  <c r="AB10" i="67"/>
  <c r="AE5" i="60"/>
  <c r="G26" i="60"/>
  <c r="AE6" i="60" s="1"/>
  <c r="N17" i="62"/>
  <c r="N26" i="62" s="1"/>
  <c r="E26" i="62"/>
  <c r="F38" i="60"/>
  <c r="H18" i="67"/>
  <c r="K18" i="67"/>
  <c r="L18" i="67"/>
  <c r="Y62" i="54"/>
  <c r="AA44" i="80" s="1"/>
  <c r="Y58" i="54"/>
  <c r="AA31" i="80" s="1"/>
  <c r="Y54" i="54"/>
  <c r="AA38" i="80" s="1"/>
  <c r="Y51" i="54"/>
  <c r="AA56" i="80" s="1"/>
  <c r="Z56" i="80"/>
  <c r="Y47" i="54"/>
  <c r="AA60" i="80" s="1"/>
  <c r="Y39" i="54"/>
  <c r="AA34" i="80" s="1"/>
  <c r="Y35" i="54"/>
  <c r="AA46" i="80" s="1"/>
  <c r="Y31" i="54"/>
  <c r="AA19" i="80" s="1"/>
  <c r="Y27" i="54"/>
  <c r="AA16" i="80" s="1"/>
  <c r="Y23" i="54"/>
  <c r="AA14" i="80" s="1"/>
  <c r="Y19" i="54"/>
  <c r="AA8" i="80" s="1"/>
  <c r="Y42" i="54"/>
  <c r="AA30" i="80" s="1"/>
  <c r="Y55" i="54"/>
  <c r="AA49" i="80" s="1"/>
  <c r="Y61" i="54"/>
  <c r="AA43" i="80" s="1"/>
  <c r="Y38" i="54"/>
  <c r="AA47" i="80" s="1"/>
  <c r="Y65" i="54"/>
  <c r="AA52" i="80" s="1"/>
  <c r="Y46" i="54"/>
  <c r="AA37" i="80" s="1"/>
  <c r="Y25" i="54"/>
  <c r="AA12" i="80" s="1"/>
  <c r="Y36" i="54"/>
  <c r="AA54" i="80" s="1"/>
  <c r="Y50" i="54"/>
  <c r="AA64" i="80" s="1"/>
  <c r="Y28" i="54"/>
  <c r="AA41" i="80" s="1"/>
  <c r="Y53" i="54"/>
  <c r="AA48" i="80" s="1"/>
  <c r="Y57" i="54"/>
  <c r="AA39" i="80" s="1"/>
  <c r="AA67" i="54"/>
  <c r="AC58" i="80" s="1"/>
  <c r="AA60" i="54"/>
  <c r="AC42" i="80" s="1"/>
  <c r="AB35" i="80"/>
  <c r="AA41" i="54"/>
  <c r="AC35" i="80" s="1"/>
  <c r="AA34" i="54"/>
  <c r="AC22" i="80" s="1"/>
  <c r="AA31" i="54"/>
  <c r="AC19" i="80" s="1"/>
  <c r="AA27" i="54"/>
  <c r="AC16" i="80" s="1"/>
  <c r="AA24" i="54"/>
  <c r="AC15" i="80" s="1"/>
  <c r="Y43" i="54"/>
  <c r="AA24" i="80" s="1"/>
  <c r="P34" i="54"/>
  <c r="N22" i="80" s="1"/>
  <c r="V42" i="55"/>
  <c r="H27" i="80"/>
  <c r="O45" i="80"/>
  <c r="S26" i="54"/>
  <c r="Q10" i="80" s="1"/>
  <c r="O8" i="54"/>
  <c r="M15" i="54"/>
  <c r="V20" i="55"/>
  <c r="V36" i="55"/>
  <c r="V8" i="55"/>
  <c r="V12" i="55"/>
  <c r="V29" i="55"/>
  <c r="N20" i="62"/>
  <c r="N28" i="62" s="1"/>
  <c r="AA17" i="67"/>
  <c r="AA11" i="67"/>
  <c r="J16" i="67"/>
  <c r="AK16" i="67" s="1"/>
  <c r="H16" i="67"/>
  <c r="AA13" i="67"/>
  <c r="L16" i="67"/>
  <c r="AB19" i="80"/>
  <c r="Z44" i="80"/>
  <c r="Z31" i="80"/>
  <c r="Z38" i="80"/>
  <c r="Z60" i="80"/>
  <c r="Z34" i="80"/>
  <c r="J27" i="80"/>
  <c r="F46" i="60"/>
  <c r="F42" i="60"/>
  <c r="P65" i="54"/>
  <c r="N52" i="80" s="1"/>
  <c r="M52" i="80"/>
  <c r="V52" i="80" s="1"/>
  <c r="P62" i="54"/>
  <c r="N44" i="80" s="1"/>
  <c r="M44" i="80"/>
  <c r="P41" i="54"/>
  <c r="N35" i="80" s="1"/>
  <c r="P31" i="54"/>
  <c r="N19" i="80" s="1"/>
  <c r="P25" i="54"/>
  <c r="N12" i="80" s="1"/>
  <c r="M12" i="80"/>
  <c r="V12" i="80" s="1"/>
  <c r="P20" i="54"/>
  <c r="N9" i="80" s="1"/>
  <c r="F45" i="60"/>
  <c r="J18" i="67"/>
  <c r="AK18" i="67" s="1"/>
  <c r="E59" i="80"/>
  <c r="X16" i="54"/>
  <c r="Z16" i="54"/>
  <c r="I16" i="54"/>
  <c r="G59" i="80" s="1"/>
  <c r="V21" i="54"/>
  <c r="K21" i="54"/>
  <c r="I11" i="80" s="1"/>
  <c r="K25" i="54"/>
  <c r="I12" i="80" s="1"/>
  <c r="V25" i="54"/>
  <c r="K67" i="54"/>
  <c r="I58" i="80" s="1"/>
  <c r="T67" i="54"/>
  <c r="K63" i="54"/>
  <c r="I50" i="80" s="1"/>
  <c r="K59" i="54"/>
  <c r="I32" i="80" s="1"/>
  <c r="V59" i="54"/>
  <c r="K55" i="54"/>
  <c r="I49" i="80" s="1"/>
  <c r="T55" i="54"/>
  <c r="T48" i="54"/>
  <c r="K48" i="54"/>
  <c r="I55" i="80" s="1"/>
  <c r="V48" i="54"/>
  <c r="K44" i="54"/>
  <c r="I36" i="80" s="1"/>
  <c r="T44" i="54"/>
  <c r="V44" i="54"/>
  <c r="K40" i="54"/>
  <c r="I23" i="80" s="1"/>
  <c r="V40" i="54"/>
  <c r="V36" i="54"/>
  <c r="K36" i="54"/>
  <c r="I54" i="80" s="1"/>
  <c r="T36" i="54"/>
  <c r="K28" i="54"/>
  <c r="I41" i="80" s="1"/>
  <c r="T28" i="54"/>
  <c r="T25" i="54"/>
  <c r="X12" i="54"/>
  <c r="V19" i="55"/>
  <c r="K32" i="54"/>
  <c r="I63" i="80" s="1"/>
  <c r="Y40" i="54"/>
  <c r="AA23" i="80" s="1"/>
  <c r="V26" i="55"/>
  <c r="V38" i="55"/>
  <c r="I9" i="61"/>
  <c r="J9" i="61" s="1"/>
  <c r="AB16" i="80"/>
  <c r="Z46" i="80"/>
  <c r="M12" i="54"/>
  <c r="AB42" i="80"/>
  <c r="D14" i="82"/>
  <c r="D27" i="82" s="1"/>
  <c r="C33" i="80"/>
  <c r="C7" i="80"/>
  <c r="W7" i="81" s="1"/>
  <c r="R6" i="55"/>
  <c r="V18" i="54"/>
  <c r="V31" i="55"/>
  <c r="V24" i="55"/>
  <c r="Z8" i="80"/>
  <c r="Z16" i="80"/>
  <c r="Z8" i="54"/>
  <c r="X8" i="54"/>
  <c r="AE11" i="60"/>
  <c r="F41" i="60"/>
  <c r="P19" i="54"/>
  <c r="N8" i="80" s="1"/>
  <c r="M8" i="80"/>
  <c r="V8" i="80" s="1"/>
  <c r="P38" i="54"/>
  <c r="N47" i="80" s="1"/>
  <c r="P57" i="54"/>
  <c r="N39" i="80" s="1"/>
  <c r="P64" i="54"/>
  <c r="N51" i="80" s="1"/>
  <c r="M51" i="80"/>
  <c r="P59" i="54"/>
  <c r="N32" i="80" s="1"/>
  <c r="P47" i="54"/>
  <c r="N60" i="80" s="1"/>
  <c r="P45" i="54"/>
  <c r="N25" i="80" s="1"/>
  <c r="P43" i="54"/>
  <c r="N24" i="80" s="1"/>
  <c r="P39" i="54"/>
  <c r="N34" i="80" s="1"/>
  <c r="P37" i="54"/>
  <c r="N29" i="80" s="1"/>
  <c r="P35" i="54"/>
  <c r="N46" i="80" s="1"/>
  <c r="P33" i="54"/>
  <c r="N20" i="80" s="1"/>
  <c r="P30" i="54"/>
  <c r="N28" i="80" s="1"/>
  <c r="S30" i="54"/>
  <c r="Q28" i="80" s="1"/>
  <c r="P28" i="54"/>
  <c r="N41" i="80" s="1"/>
  <c r="P22" i="54"/>
  <c r="N13" i="80" s="1"/>
  <c r="K16" i="67"/>
  <c r="V45" i="55"/>
  <c r="V17" i="55"/>
  <c r="I18" i="67"/>
  <c r="AJ18" i="67" s="1"/>
  <c r="Z11" i="54"/>
  <c r="G7" i="54"/>
  <c r="T59" i="54"/>
  <c r="T32" i="54"/>
  <c r="V63" i="54"/>
  <c r="V55" i="54"/>
  <c r="V28" i="54"/>
  <c r="K56" i="54"/>
  <c r="I26" i="80" s="1"/>
  <c r="K23" i="54"/>
  <c r="I14" i="80" s="1"/>
  <c r="P60" i="54"/>
  <c r="N42" i="80" s="1"/>
  <c r="M42" i="80"/>
  <c r="P58" i="54"/>
  <c r="N31" i="80" s="1"/>
  <c r="P56" i="54"/>
  <c r="N26" i="80" s="1"/>
  <c r="P54" i="54"/>
  <c r="N38" i="80" s="1"/>
  <c r="P52" i="54"/>
  <c r="N65" i="80" s="1"/>
  <c r="P50" i="54"/>
  <c r="N64" i="80" s="1"/>
  <c r="P24" i="54"/>
  <c r="N15" i="80" s="1"/>
  <c r="P21" i="54"/>
  <c r="N11" i="80" s="1"/>
  <c r="M11" i="80"/>
  <c r="V32" i="55"/>
  <c r="V11" i="55"/>
  <c r="C17" i="80"/>
  <c r="E53" i="80"/>
  <c r="X15" i="54"/>
  <c r="Z17" i="54"/>
  <c r="E62" i="80"/>
  <c r="C45" i="80"/>
  <c r="K22" i="54"/>
  <c r="I13" i="80" s="1"/>
  <c r="V22" i="54"/>
  <c r="H13" i="80"/>
  <c r="V13" i="80" s="1"/>
  <c r="V26" i="54"/>
  <c r="T26" i="54"/>
  <c r="D6" i="82" s="1"/>
  <c r="D18" i="82" s="1"/>
  <c r="K26" i="54"/>
  <c r="I10" i="80" s="1"/>
  <c r="H10" i="80"/>
  <c r="K66" i="54"/>
  <c r="I57" i="80" s="1"/>
  <c r="T66" i="54"/>
  <c r="K62" i="54"/>
  <c r="I44" i="80" s="1"/>
  <c r="T62" i="54"/>
  <c r="V54" i="54"/>
  <c r="T54" i="54"/>
  <c r="K54" i="54"/>
  <c r="I38" i="80" s="1"/>
  <c r="K51" i="54"/>
  <c r="I56" i="80" s="1"/>
  <c r="K47" i="54"/>
  <c r="I60" i="80" s="1"/>
  <c r="K43" i="54"/>
  <c r="I24" i="80" s="1"/>
  <c r="V43" i="54"/>
  <c r="K35" i="54"/>
  <c r="I46" i="80" s="1"/>
  <c r="V35" i="54"/>
  <c r="T43" i="54"/>
  <c r="T31" i="54"/>
  <c r="V66" i="54"/>
  <c r="V39" i="54"/>
  <c r="V19" i="54"/>
  <c r="Y30" i="54"/>
  <c r="AA28" i="80" s="1"/>
  <c r="Y26" i="54"/>
  <c r="AA10" i="80" s="1"/>
  <c r="Y22" i="54"/>
  <c r="AA13" i="80" s="1"/>
  <c r="X17" i="54"/>
  <c r="AA55" i="54"/>
  <c r="AC49" i="80" s="1"/>
  <c r="AA52" i="54"/>
  <c r="AC65" i="80" s="1"/>
  <c r="E24" i="56"/>
  <c r="V43" i="55"/>
  <c r="V14" i="55"/>
  <c r="K31" i="54"/>
  <c r="I19" i="80" s="1"/>
  <c r="V9" i="55"/>
  <c r="Z9" i="54"/>
  <c r="E17" i="80"/>
  <c r="X9" i="54"/>
  <c r="Z13" i="54"/>
  <c r="E40" i="80"/>
  <c r="E7" i="80"/>
  <c r="X18" i="54"/>
  <c r="Z7" i="80" s="1"/>
  <c r="Z18" i="54"/>
  <c r="AB7" i="80" s="1"/>
  <c r="C27" i="80"/>
  <c r="V11" i="54"/>
  <c r="T19" i="54"/>
  <c r="K19" i="54"/>
  <c r="I8" i="80" s="1"/>
  <c r="K29" i="54"/>
  <c r="I18" i="80" s="1"/>
  <c r="K45" i="54"/>
  <c r="I25" i="80" s="1"/>
  <c r="K27" i="54"/>
  <c r="I16" i="80" s="1"/>
  <c r="K65" i="54"/>
  <c r="I52" i="80" s="1"/>
  <c r="V65" i="54"/>
  <c r="T65" i="54"/>
  <c r="V61" i="54"/>
  <c r="K61" i="54"/>
  <c r="I43" i="80" s="1"/>
  <c r="K57" i="54"/>
  <c r="I39" i="80" s="1"/>
  <c r="V57" i="54"/>
  <c r="N57" i="54"/>
  <c r="L39" i="80" s="1"/>
  <c r="K53" i="54"/>
  <c r="I48" i="80" s="1"/>
  <c r="V50" i="54"/>
  <c r="T50" i="54"/>
  <c r="K50" i="54"/>
  <c r="I64" i="80" s="1"/>
  <c r="K46" i="54"/>
  <c r="I37" i="80" s="1"/>
  <c r="T46" i="54"/>
  <c r="K38" i="54"/>
  <c r="I47" i="80" s="1"/>
  <c r="T38" i="54"/>
  <c r="K34" i="54"/>
  <c r="I22" i="80" s="1"/>
  <c r="T34" i="54"/>
  <c r="H22" i="80"/>
  <c r="V22" i="80" s="1"/>
  <c r="K30" i="54"/>
  <c r="I28" i="80" s="1"/>
  <c r="T30" i="54"/>
  <c r="H28" i="80"/>
  <c r="V28" i="80" s="1"/>
  <c r="T53" i="54"/>
  <c r="T35" i="54"/>
  <c r="T22" i="54"/>
  <c r="T9" i="54"/>
  <c r="V58" i="54"/>
  <c r="V47" i="54"/>
  <c r="V38" i="54"/>
  <c r="V9" i="54"/>
  <c r="Y60" i="54"/>
  <c r="AA42" i="80" s="1"/>
  <c r="Y33" i="54"/>
  <c r="AA20" i="80" s="1"/>
  <c r="X13" i="54"/>
  <c r="Z12" i="54"/>
  <c r="AA65" i="54"/>
  <c r="AC52" i="80" s="1"/>
  <c r="AB52" i="80"/>
  <c r="AA58" i="54"/>
  <c r="AC31" i="80" s="1"/>
  <c r="S42" i="55"/>
  <c r="T25" i="55"/>
  <c r="K58" i="54"/>
  <c r="I31" i="80" s="1"/>
  <c r="K42" i="54"/>
  <c r="I30" i="80" s="1"/>
  <c r="AA48" i="54"/>
  <c r="AC55" i="80" s="1"/>
  <c r="AA44" i="54"/>
  <c r="AC36" i="80" s="1"/>
  <c r="AA40" i="54"/>
  <c r="AC23" i="80" s="1"/>
  <c r="AA37" i="54"/>
  <c r="AC29" i="80" s="1"/>
  <c r="AA30" i="54"/>
  <c r="AC28" i="80" s="1"/>
  <c r="AA19" i="54"/>
  <c r="AC8" i="80" s="1"/>
  <c r="AA28" i="54"/>
  <c r="AC41" i="80" s="1"/>
  <c r="AA39" i="54"/>
  <c r="AC34" i="80" s="1"/>
  <c r="AA56" i="54"/>
  <c r="AC26" i="80" s="1"/>
  <c r="AA66" i="54"/>
  <c r="AC57" i="80" s="1"/>
  <c r="AA42" i="54"/>
  <c r="AC30" i="80" s="1"/>
  <c r="AA62" i="54"/>
  <c r="AC44" i="80" s="1"/>
  <c r="S10" i="55"/>
  <c r="AA22" i="54"/>
  <c r="AC13" i="80" s="1"/>
  <c r="P55" i="54"/>
  <c r="N49" i="80" s="1"/>
  <c r="P53" i="54"/>
  <c r="N48" i="80" s="1"/>
  <c r="P51" i="54"/>
  <c r="N56" i="80" s="1"/>
  <c r="P49" i="54"/>
  <c r="N61" i="80" s="1"/>
  <c r="P46" i="54"/>
  <c r="N37" i="80" s="1"/>
  <c r="P42" i="54"/>
  <c r="N30" i="80" s="1"/>
  <c r="P40" i="54"/>
  <c r="N23" i="80" s="1"/>
  <c r="P36" i="54"/>
  <c r="N54" i="80" s="1"/>
  <c r="P29" i="54"/>
  <c r="N18" i="80" s="1"/>
  <c r="S45" i="55"/>
  <c r="T41" i="55"/>
  <c r="S51" i="55"/>
  <c r="X10" i="54"/>
  <c r="X14" i="54"/>
  <c r="Z14" i="54"/>
  <c r="K60" i="54"/>
  <c r="I42" i="80" s="1"/>
  <c r="Y64" i="54"/>
  <c r="AA51" i="80" s="1"/>
  <c r="Y56" i="54"/>
  <c r="AA26" i="80" s="1"/>
  <c r="Y49" i="54"/>
  <c r="AA61" i="80" s="1"/>
  <c r="Y45" i="54"/>
  <c r="AA25" i="80" s="1"/>
  <c r="Y41" i="54"/>
  <c r="AA35" i="80" s="1"/>
  <c r="Y37" i="54"/>
  <c r="AA29" i="80" s="1"/>
  <c r="Y29" i="54"/>
  <c r="AA18" i="80" s="1"/>
  <c r="Y21" i="54"/>
  <c r="AA11" i="80" s="1"/>
  <c r="AA64" i="54"/>
  <c r="AC51" i="80" s="1"/>
  <c r="AA61" i="54"/>
  <c r="AC43" i="80" s="1"/>
  <c r="AA54" i="54"/>
  <c r="AC38" i="80" s="1"/>
  <c r="AA51" i="54"/>
  <c r="AC56" i="80" s="1"/>
  <c r="AA47" i="54"/>
  <c r="AC60" i="80" s="1"/>
  <c r="AA43" i="54"/>
  <c r="AC24" i="80" s="1"/>
  <c r="AA29" i="54"/>
  <c r="AC18" i="80" s="1"/>
  <c r="AB18" i="80"/>
  <c r="AA35" i="54"/>
  <c r="AC46" i="80" s="1"/>
  <c r="K20" i="54"/>
  <c r="I9" i="80" s="1"/>
  <c r="V20" i="54"/>
  <c r="K24" i="54"/>
  <c r="I15" i="80" s="1"/>
  <c r="K52" i="54"/>
  <c r="I65" i="80" s="1"/>
  <c r="K41" i="54"/>
  <c r="I35" i="80" s="1"/>
  <c r="K37" i="54"/>
  <c r="I29" i="80" s="1"/>
  <c r="K33" i="54"/>
  <c r="I20" i="80" s="1"/>
  <c r="Y67" i="54"/>
  <c r="AA58" i="80" s="1"/>
  <c r="Y63" i="54"/>
  <c r="AA50" i="80" s="1"/>
  <c r="Y59" i="54"/>
  <c r="AA32" i="80" s="1"/>
  <c r="Y52" i="54"/>
  <c r="AA65" i="80" s="1"/>
  <c r="Y48" i="54"/>
  <c r="AA55" i="80" s="1"/>
  <c r="Y44" i="54"/>
  <c r="AA36" i="80" s="1"/>
  <c r="Y24" i="54"/>
  <c r="AA15" i="80" s="1"/>
  <c r="AA59" i="54"/>
  <c r="AC32" i="80" s="1"/>
  <c r="AA38" i="54"/>
  <c r="AC47" i="80" s="1"/>
  <c r="AA32" i="54"/>
  <c r="AC63" i="80" s="1"/>
  <c r="S26" i="55"/>
  <c r="Y34" i="54"/>
  <c r="AA22" i="80" s="1"/>
  <c r="AA53" i="54"/>
  <c r="AC48" i="80" s="1"/>
  <c r="AA36" i="54"/>
  <c r="AC54" i="80" s="1"/>
  <c r="AA33" i="54"/>
  <c r="AC20" i="80" s="1"/>
  <c r="AA26" i="54"/>
  <c r="AC10" i="80" s="1"/>
  <c r="AA23" i="54"/>
  <c r="AC14" i="80" s="1"/>
  <c r="AA20" i="54"/>
  <c r="AC9" i="80" s="1"/>
  <c r="I7" i="54" l="1"/>
  <c r="G9" i="103" s="1"/>
  <c r="H9" i="103" s="1"/>
  <c r="T11" i="61"/>
  <c r="V56" i="80"/>
  <c r="X56" i="80" s="1"/>
  <c r="AE10" i="54"/>
  <c r="N9" i="54"/>
  <c r="L17" i="80" s="1"/>
  <c r="V31" i="80"/>
  <c r="V42" i="80"/>
  <c r="R30" i="80"/>
  <c r="T30" i="80" s="1"/>
  <c r="V14" i="54"/>
  <c r="T18" i="54"/>
  <c r="V44" i="80"/>
  <c r="G17" i="56"/>
  <c r="H17" i="56" s="1"/>
  <c r="M6" i="61"/>
  <c r="G41" i="56"/>
  <c r="H41" i="56" s="1"/>
  <c r="T14" i="54"/>
  <c r="T15" i="61"/>
  <c r="T12" i="61"/>
  <c r="T9" i="61"/>
  <c r="R55" i="80"/>
  <c r="T55" i="80" s="1"/>
  <c r="V17" i="54"/>
  <c r="N14" i="54"/>
  <c r="L45" i="80" s="1"/>
  <c r="R17" i="80"/>
  <c r="T17" i="80" s="1"/>
  <c r="AE14" i="54"/>
  <c r="H45" i="80"/>
  <c r="R45" i="80" s="1"/>
  <c r="T45" i="80" s="1"/>
  <c r="R9" i="71"/>
  <c r="R8" i="71"/>
  <c r="R11" i="71"/>
  <c r="R6" i="71"/>
  <c r="R15" i="71"/>
  <c r="M7" i="61"/>
  <c r="H53" i="80"/>
  <c r="R53" i="80" s="1"/>
  <c r="T53" i="80" s="1"/>
  <c r="N15" i="54"/>
  <c r="L53" i="80" s="1"/>
  <c r="R50" i="80"/>
  <c r="T50" i="80" s="1"/>
  <c r="G45" i="56"/>
  <c r="H45" i="56" s="1"/>
  <c r="V39" i="80"/>
  <c r="X39" i="80" s="1"/>
  <c r="J11" i="82" s="1"/>
  <c r="V58" i="80"/>
  <c r="T13" i="61"/>
  <c r="V15" i="54"/>
  <c r="N13" i="61"/>
  <c r="AJ7" i="54"/>
  <c r="AK7" i="54" s="1"/>
  <c r="R5" i="55"/>
  <c r="N11" i="61"/>
  <c r="V32" i="80"/>
  <c r="X32" i="80" s="1"/>
  <c r="G16" i="56"/>
  <c r="H16" i="56" s="1"/>
  <c r="T15" i="54"/>
  <c r="K15" i="56"/>
  <c r="C6" i="80"/>
  <c r="G42" i="56"/>
  <c r="H42" i="56" s="1"/>
  <c r="R60" i="80"/>
  <c r="T60" i="80" s="1"/>
  <c r="G23" i="56"/>
  <c r="H23" i="56" s="1"/>
  <c r="E8" i="56"/>
  <c r="K18" i="56"/>
  <c r="G18" i="56"/>
  <c r="H18" i="56" s="1"/>
  <c r="AB11" i="67"/>
  <c r="AA8" i="67"/>
  <c r="V63" i="80"/>
  <c r="G29" i="56"/>
  <c r="H29" i="56" s="1"/>
  <c r="K36" i="56"/>
  <c r="R12" i="71"/>
  <c r="R10" i="71"/>
  <c r="AF26" i="54"/>
  <c r="AH10" i="80" s="1"/>
  <c r="AB16" i="67"/>
  <c r="E12" i="61"/>
  <c r="I10" i="61"/>
  <c r="J10" i="61" s="1"/>
  <c r="V37" i="55"/>
  <c r="K39" i="56"/>
  <c r="G39" i="56"/>
  <c r="H39" i="56" s="1"/>
  <c r="V27" i="55"/>
  <c r="R27" i="80"/>
  <c r="T27" i="80" s="1"/>
  <c r="V16" i="54"/>
  <c r="M12" i="61"/>
  <c r="AF24" i="54"/>
  <c r="AH15" i="80" s="1"/>
  <c r="Q12" i="61"/>
  <c r="M7" i="80"/>
  <c r="K10" i="61"/>
  <c r="V23" i="80"/>
  <c r="R31" i="80"/>
  <c r="T31" i="80" s="1"/>
  <c r="V39" i="55"/>
  <c r="V15" i="55"/>
  <c r="N34" i="62"/>
  <c r="N37" i="62"/>
  <c r="M27" i="80"/>
  <c r="R19" i="80"/>
  <c r="T19" i="80" s="1"/>
  <c r="N9" i="61"/>
  <c r="V11" i="80"/>
  <c r="Q7" i="61"/>
  <c r="R24" i="80"/>
  <c r="T24" i="80" s="1"/>
  <c r="V64" i="80"/>
  <c r="AE11" i="54"/>
  <c r="AG27" i="80" s="1"/>
  <c r="K55" i="56"/>
  <c r="G55" i="56"/>
  <c r="H55" i="56" s="1"/>
  <c r="E34" i="62"/>
  <c r="E37" i="62"/>
  <c r="V10" i="54"/>
  <c r="T11" i="54"/>
  <c r="T16" i="54"/>
  <c r="R49" i="80"/>
  <c r="T49" i="80" s="1"/>
  <c r="N7" i="61"/>
  <c r="E7" i="61" s="1"/>
  <c r="AA10" i="67"/>
  <c r="H11" i="82"/>
  <c r="S16" i="54"/>
  <c r="Q59" i="80" s="1"/>
  <c r="M59" i="80"/>
  <c r="M21" i="80"/>
  <c r="S9" i="54"/>
  <c r="Q17" i="80" s="1"/>
  <c r="M17" i="80"/>
  <c r="K33" i="56"/>
  <c r="G33" i="56"/>
  <c r="H33" i="56" s="1"/>
  <c r="V10" i="80"/>
  <c r="H6" i="82" s="1"/>
  <c r="S14" i="54"/>
  <c r="Q45" i="80" s="1"/>
  <c r="G37" i="56"/>
  <c r="H37" i="56" s="1"/>
  <c r="K37" i="56"/>
  <c r="K13" i="56"/>
  <c r="G13" i="56"/>
  <c r="H13" i="56" s="1"/>
  <c r="AF66" i="54"/>
  <c r="AH57" i="80" s="1"/>
  <c r="W49" i="54"/>
  <c r="U61" i="80" s="1"/>
  <c r="J7" i="54"/>
  <c r="H6" i="80" s="1"/>
  <c r="G44" i="56"/>
  <c r="H44" i="56" s="1"/>
  <c r="K44" i="56"/>
  <c r="AE17" i="54"/>
  <c r="AG62" i="80" s="1"/>
  <c r="H62" i="80"/>
  <c r="R62" i="80" s="1"/>
  <c r="T62" i="80" s="1"/>
  <c r="AF44" i="54"/>
  <c r="AH36" i="80" s="1"/>
  <c r="R59" i="80"/>
  <c r="T59" i="80" s="1"/>
  <c r="R22" i="80"/>
  <c r="T22" i="80" s="1"/>
  <c r="K19" i="56"/>
  <c r="G19" i="56"/>
  <c r="H19" i="56" s="1"/>
  <c r="W41" i="54"/>
  <c r="U35" i="80" s="1"/>
  <c r="AF59" i="54"/>
  <c r="AH32" i="80" s="1"/>
  <c r="AF37" i="54"/>
  <c r="AH29" i="80" s="1"/>
  <c r="V51" i="80"/>
  <c r="AF36" i="54"/>
  <c r="AH54" i="80" s="1"/>
  <c r="R20" i="80"/>
  <c r="T20" i="80" s="1"/>
  <c r="AF63" i="54"/>
  <c r="AH50" i="80" s="1"/>
  <c r="U49" i="54"/>
  <c r="S61" i="80" s="1"/>
  <c r="D13" i="82"/>
  <c r="D26" i="82" s="1"/>
  <c r="AF55" i="54"/>
  <c r="AH49" i="80" s="1"/>
  <c r="AF47" i="54"/>
  <c r="AH60" i="80" s="1"/>
  <c r="AF39" i="54"/>
  <c r="AH34" i="80" s="1"/>
  <c r="V40" i="55"/>
  <c r="AF54" i="54"/>
  <c r="AH38" i="80" s="1"/>
  <c r="AF62" i="54"/>
  <c r="AH44" i="80" s="1"/>
  <c r="R40" i="80"/>
  <c r="T40" i="80" s="1"/>
  <c r="AF46" i="54"/>
  <c r="AH37" i="80" s="1"/>
  <c r="AB18" i="67"/>
  <c r="AF61" i="54"/>
  <c r="AH43" i="80" s="1"/>
  <c r="K12" i="56"/>
  <c r="G12" i="56"/>
  <c r="H12" i="56" s="1"/>
  <c r="AF25" i="54"/>
  <c r="AH12" i="80" s="1"/>
  <c r="X16" i="80"/>
  <c r="X42" i="80"/>
  <c r="T7" i="54"/>
  <c r="X63" i="80"/>
  <c r="X52" i="80"/>
  <c r="X57" i="80"/>
  <c r="X8" i="80"/>
  <c r="H8" i="82"/>
  <c r="H14" i="82"/>
  <c r="X14" i="80"/>
  <c r="X43" i="80"/>
  <c r="X44" i="80"/>
  <c r="T11" i="80"/>
  <c r="F8" i="82" s="1"/>
  <c r="F20" i="82" s="1"/>
  <c r="D9" i="82"/>
  <c r="D21" i="82" s="1"/>
  <c r="U41" i="54"/>
  <c r="S35" i="80" s="1"/>
  <c r="X58" i="80"/>
  <c r="AI7" i="67"/>
  <c r="AA7" i="67"/>
  <c r="W60" i="54"/>
  <c r="U42" i="80" s="1"/>
  <c r="U60" i="54"/>
  <c r="S42" i="80" s="1"/>
  <c r="AF29" i="54"/>
  <c r="AH18" i="80" s="1"/>
  <c r="AF51" i="54"/>
  <c r="AH56" i="80" s="1"/>
  <c r="AF32" i="54"/>
  <c r="AH63" i="80" s="1"/>
  <c r="AF35" i="54"/>
  <c r="AH46" i="80" s="1"/>
  <c r="AA12" i="67"/>
  <c r="AF42" i="54"/>
  <c r="AH30" i="80" s="1"/>
  <c r="AF67" i="54"/>
  <c r="AH58" i="80" s="1"/>
  <c r="K8" i="54"/>
  <c r="K15" i="54"/>
  <c r="AF50" i="54"/>
  <c r="AH64" i="80" s="1"/>
  <c r="K10" i="54"/>
  <c r="K9" i="54"/>
  <c r="R28" i="80"/>
  <c r="T28" i="80" s="1"/>
  <c r="F7" i="82" s="1"/>
  <c r="F19" i="82" s="1"/>
  <c r="X46" i="80"/>
  <c r="X55" i="80"/>
  <c r="G48" i="56"/>
  <c r="H48" i="56" s="1"/>
  <c r="K48" i="56"/>
  <c r="V35" i="80"/>
  <c r="M62" i="80"/>
  <c r="S17" i="54"/>
  <c r="Q62" i="80" s="1"/>
  <c r="X36" i="80"/>
  <c r="X29" i="80"/>
  <c r="N10" i="61"/>
  <c r="E10" i="61" s="1"/>
  <c r="T10" i="61"/>
  <c r="H33" i="80"/>
  <c r="R33" i="80" s="1"/>
  <c r="T33" i="80" s="1"/>
  <c r="AE12" i="54"/>
  <c r="AG33" i="80" s="1"/>
  <c r="H10" i="82"/>
  <c r="X28" i="80"/>
  <c r="X10" i="80"/>
  <c r="T8" i="54"/>
  <c r="AF43" i="54"/>
  <c r="AH24" i="80" s="1"/>
  <c r="AF48" i="54"/>
  <c r="AH55" i="80" s="1"/>
  <c r="AF49" i="54"/>
  <c r="AH61" i="80" s="1"/>
  <c r="AF27" i="54"/>
  <c r="AH16" i="80" s="1"/>
  <c r="K17" i="54"/>
  <c r="T14" i="61"/>
  <c r="N14" i="61"/>
  <c r="E14" i="61" s="1"/>
  <c r="N16" i="54"/>
  <c r="L59" i="80" s="1"/>
  <c r="K16" i="54"/>
  <c r="AE16" i="54"/>
  <c r="H7" i="80"/>
  <c r="V7" i="80" s="1"/>
  <c r="X7" i="80" s="1"/>
  <c r="N18" i="54"/>
  <c r="L7" i="80" s="1"/>
  <c r="X20" i="80"/>
  <c r="M33" i="80"/>
  <c r="S12" i="54"/>
  <c r="Q33" i="80" s="1"/>
  <c r="AB8" i="67"/>
  <c r="R10" i="80"/>
  <c r="T10" i="80" s="1"/>
  <c r="F6" i="82" s="1"/>
  <c r="F18" i="82" s="1"/>
  <c r="K13" i="54"/>
  <c r="T12" i="54"/>
  <c r="AF20" i="54"/>
  <c r="AH9" i="80" s="1"/>
  <c r="V8" i="54"/>
  <c r="AF28" i="54"/>
  <c r="AH41" i="80" s="1"/>
  <c r="AF30" i="54"/>
  <c r="AH28" i="80" s="1"/>
  <c r="AF45" i="54"/>
  <c r="AH25" i="80" s="1"/>
  <c r="AF57" i="54"/>
  <c r="AH39" i="80" s="1"/>
  <c r="AF33" i="54"/>
  <c r="AH20" i="80" s="1"/>
  <c r="AF38" i="54"/>
  <c r="AH47" i="80" s="1"/>
  <c r="K12" i="54"/>
  <c r="K52" i="56"/>
  <c r="G52" i="56"/>
  <c r="H52" i="56" s="1"/>
  <c r="K11" i="54"/>
  <c r="X31" i="80"/>
  <c r="X25" i="80"/>
  <c r="AB12" i="67"/>
  <c r="X54" i="80"/>
  <c r="X41" i="80"/>
  <c r="W27" i="54"/>
  <c r="U16" i="80" s="1"/>
  <c r="X50" i="80"/>
  <c r="U21" i="54"/>
  <c r="S11" i="80" s="1"/>
  <c r="AF56" i="54"/>
  <c r="AH26" i="80" s="1"/>
  <c r="AF40" i="54"/>
  <c r="AH23" i="80" s="1"/>
  <c r="AF21" i="54"/>
  <c r="AH11" i="80" s="1"/>
  <c r="AF58" i="54"/>
  <c r="AH31" i="80" s="1"/>
  <c r="AF34" i="54"/>
  <c r="AH22" i="80" s="1"/>
  <c r="N12" i="54"/>
  <c r="L33" i="80" s="1"/>
  <c r="Q15" i="61"/>
  <c r="M15" i="61"/>
  <c r="E15" i="61"/>
  <c r="X26" i="80"/>
  <c r="X61" i="80"/>
  <c r="R26" i="80"/>
  <c r="T26" i="80" s="1"/>
  <c r="R61" i="80"/>
  <c r="T61" i="80" s="1"/>
  <c r="T23" i="80"/>
  <c r="D10" i="82"/>
  <c r="D22" i="82" s="1"/>
  <c r="X24" i="80"/>
  <c r="X34" i="80"/>
  <c r="X9" i="80"/>
  <c r="J8" i="82" s="1"/>
  <c r="H9" i="82"/>
  <c r="X64" i="80"/>
  <c r="X22" i="80"/>
  <c r="AA15" i="54"/>
  <c r="V12" i="54"/>
  <c r="AF22" i="54"/>
  <c r="AH13" i="80" s="1"/>
  <c r="K14" i="54"/>
  <c r="AF41" i="54"/>
  <c r="AH35" i="80" s="1"/>
  <c r="AF23" i="54"/>
  <c r="AH14" i="80" s="1"/>
  <c r="M8" i="61"/>
  <c r="K8" i="61"/>
  <c r="T18" i="80"/>
  <c r="F9" i="82" s="1"/>
  <c r="F21" i="82" s="1"/>
  <c r="D8" i="82"/>
  <c r="D20" i="82" s="1"/>
  <c r="R13" i="80"/>
  <c r="T13" i="80" s="1"/>
  <c r="J9" i="82"/>
  <c r="R51" i="80"/>
  <c r="T51" i="80" s="1"/>
  <c r="G51" i="56"/>
  <c r="H51" i="56" s="1"/>
  <c r="K51" i="56"/>
  <c r="N8" i="61"/>
  <c r="E8" i="61" s="1"/>
  <c r="T8" i="61"/>
  <c r="N10" i="54"/>
  <c r="L21" i="80" s="1"/>
  <c r="H21" i="80"/>
  <c r="R21" i="80" s="1"/>
  <c r="T21" i="80" s="1"/>
  <c r="Q9" i="61"/>
  <c r="K9" i="61"/>
  <c r="T6" i="61"/>
  <c r="N6" i="61"/>
  <c r="N8" i="54"/>
  <c r="AE8" i="54"/>
  <c r="H15" i="82"/>
  <c r="X12" i="80"/>
  <c r="K31" i="56"/>
  <c r="G31" i="56"/>
  <c r="H31" i="56" s="1"/>
  <c r="K20" i="56"/>
  <c r="G20" i="56"/>
  <c r="H20" i="56" s="1"/>
  <c r="X38" i="80"/>
  <c r="U61" i="54"/>
  <c r="S43" i="80" s="1"/>
  <c r="H12" i="82"/>
  <c r="X13" i="80"/>
  <c r="G6" i="80"/>
  <c r="G5" i="61"/>
  <c r="AF65" i="54"/>
  <c r="AH52" i="80" s="1"/>
  <c r="AF53" i="54"/>
  <c r="AH48" i="80" s="1"/>
  <c r="AF64" i="54"/>
  <c r="AH51" i="80" s="1"/>
  <c r="N7" i="54"/>
  <c r="L6" i="80" s="1"/>
  <c r="O5" i="61"/>
  <c r="AF60" i="54"/>
  <c r="AH42" i="80" s="1"/>
  <c r="AF19" i="54"/>
  <c r="AH8" i="80" s="1"/>
  <c r="AF31" i="54"/>
  <c r="AH19" i="80" s="1"/>
  <c r="AF52" i="54"/>
  <c r="AH65" i="80" s="1"/>
  <c r="C5" i="61"/>
  <c r="D11" i="61" s="1"/>
  <c r="U5" i="61"/>
  <c r="X23" i="80"/>
  <c r="M9" i="61"/>
  <c r="Y14" i="54"/>
  <c r="Z45" i="80"/>
  <c r="V25" i="55"/>
  <c r="Y13" i="54"/>
  <c r="Z40" i="80"/>
  <c r="W38" i="54"/>
  <c r="U47" i="80" s="1"/>
  <c r="U38" i="54"/>
  <c r="S47" i="80" s="1"/>
  <c r="Z17" i="80"/>
  <c r="Y9" i="54"/>
  <c r="W33" i="54"/>
  <c r="U20" i="80" s="1"/>
  <c r="U24" i="54"/>
  <c r="S15" i="80" s="1"/>
  <c r="W43" i="54"/>
  <c r="U24" i="80" s="1"/>
  <c r="U62" i="54"/>
  <c r="S44" i="80" s="1"/>
  <c r="W37" i="54"/>
  <c r="U29" i="80" s="1"/>
  <c r="W63" i="54"/>
  <c r="U50" i="80" s="1"/>
  <c r="U59" i="54"/>
  <c r="S32" i="80" s="1"/>
  <c r="AA11" i="54"/>
  <c r="AB27" i="80"/>
  <c r="W56" i="54"/>
  <c r="U26" i="80" s="1"/>
  <c r="U52" i="54"/>
  <c r="S65" i="80" s="1"/>
  <c r="U36" i="54"/>
  <c r="S54" i="80" s="1"/>
  <c r="D11" i="82"/>
  <c r="D24" i="82" s="1"/>
  <c r="W48" i="54"/>
  <c r="U55" i="80" s="1"/>
  <c r="F11" i="82"/>
  <c r="F24" i="82" s="1"/>
  <c r="U55" i="54"/>
  <c r="S49" i="80" s="1"/>
  <c r="AA16" i="54"/>
  <c r="AB59" i="80"/>
  <c r="I13" i="61"/>
  <c r="J13" i="61" s="1"/>
  <c r="W23" i="54"/>
  <c r="U14" i="80" s="1"/>
  <c r="U20" i="54"/>
  <c r="S9" i="80" s="1"/>
  <c r="W24" i="54"/>
  <c r="U15" i="80" s="1"/>
  <c r="E9" i="61"/>
  <c r="W53" i="54"/>
  <c r="U48" i="80" s="1"/>
  <c r="E7" i="56"/>
  <c r="E75" i="56"/>
  <c r="K8" i="56"/>
  <c r="G8" i="56"/>
  <c r="AG21" i="80"/>
  <c r="T5" i="55"/>
  <c r="S5" i="55"/>
  <c r="W45" i="54"/>
  <c r="U25" i="80" s="1"/>
  <c r="Z21" i="80"/>
  <c r="Y10" i="54"/>
  <c r="W47" i="54"/>
  <c r="U60" i="80" s="1"/>
  <c r="U22" i="54"/>
  <c r="S13" i="80" s="1"/>
  <c r="U53" i="54"/>
  <c r="S48" i="80" s="1"/>
  <c r="W61" i="54"/>
  <c r="U43" i="80" s="1"/>
  <c r="W39" i="54"/>
  <c r="U34" i="80" s="1"/>
  <c r="U31" i="54"/>
  <c r="S19" i="80" s="1"/>
  <c r="W35" i="54"/>
  <c r="U46" i="80" s="1"/>
  <c r="U54" i="54"/>
  <c r="S38" i="80" s="1"/>
  <c r="W22" i="54"/>
  <c r="U13" i="80" s="1"/>
  <c r="U64" i="54"/>
  <c r="S51" i="80" s="1"/>
  <c r="I6" i="61"/>
  <c r="K6" i="61"/>
  <c r="S6" i="55"/>
  <c r="T6" i="55"/>
  <c r="Z33" i="80"/>
  <c r="Y12" i="54"/>
  <c r="U25" i="54"/>
  <c r="S12" i="80" s="1"/>
  <c r="D15" i="82"/>
  <c r="D28" i="82" s="1"/>
  <c r="U28" i="54"/>
  <c r="S41" i="80" s="1"/>
  <c r="D12" i="82"/>
  <c r="D25" i="82" s="1"/>
  <c r="W44" i="54"/>
  <c r="U36" i="80" s="1"/>
  <c r="U67" i="54"/>
  <c r="S58" i="80" s="1"/>
  <c r="Z59" i="80"/>
  <c r="Y16" i="54"/>
  <c r="P14" i="54"/>
  <c r="P8" i="54"/>
  <c r="P9" i="54"/>
  <c r="P16" i="54"/>
  <c r="P17" i="54"/>
  <c r="S8" i="54"/>
  <c r="O7" i="54"/>
  <c r="U27" i="54"/>
  <c r="S16" i="80" s="1"/>
  <c r="W67" i="54"/>
  <c r="U58" i="80" s="1"/>
  <c r="P11" i="54"/>
  <c r="P15" i="54"/>
  <c r="W62" i="54"/>
  <c r="U44" i="80" s="1"/>
  <c r="W34" i="54"/>
  <c r="U22" i="80" s="1"/>
  <c r="P12" i="54"/>
  <c r="K11" i="61"/>
  <c r="M11" i="61"/>
  <c r="Q11" i="61"/>
  <c r="M14" i="61"/>
  <c r="K14" i="61"/>
  <c r="Q14" i="61"/>
  <c r="W52" i="54"/>
  <c r="U65" i="80" s="1"/>
  <c r="U29" i="54"/>
  <c r="S18" i="80" s="1"/>
  <c r="U34" i="54"/>
  <c r="S22" i="80" s="1"/>
  <c r="U42" i="54"/>
  <c r="S30" i="80" s="1"/>
  <c r="U50" i="54"/>
  <c r="S64" i="80" s="1"/>
  <c r="W57" i="54"/>
  <c r="U39" i="80" s="1"/>
  <c r="F12" i="82"/>
  <c r="F25" i="82" s="1"/>
  <c r="U65" i="54"/>
  <c r="S52" i="80" s="1"/>
  <c r="AA9" i="54"/>
  <c r="AB17" i="80"/>
  <c r="U43" i="54"/>
  <c r="S24" i="80" s="1"/>
  <c r="W54" i="54"/>
  <c r="U38" i="80" s="1"/>
  <c r="F10" i="82"/>
  <c r="F22" i="82" s="1"/>
  <c r="U66" i="54"/>
  <c r="S57" i="80" s="1"/>
  <c r="U26" i="54"/>
  <c r="S10" i="80" s="1"/>
  <c r="AB62" i="80"/>
  <c r="AA17" i="54"/>
  <c r="W46" i="54"/>
  <c r="U37" i="80" s="1"/>
  <c r="U32" i="54"/>
  <c r="S63" i="80" s="1"/>
  <c r="W31" i="54"/>
  <c r="U19" i="80" s="1"/>
  <c r="Y8" i="54"/>
  <c r="U33" i="54"/>
  <c r="S20" i="80" s="1"/>
  <c r="W36" i="54"/>
  <c r="U54" i="80" s="1"/>
  <c r="U44" i="54"/>
  <c r="S36" i="80" s="1"/>
  <c r="U48" i="54"/>
  <c r="S55" i="80" s="1"/>
  <c r="W59" i="54"/>
  <c r="U32" i="80" s="1"/>
  <c r="W21" i="54"/>
  <c r="U11" i="80" s="1"/>
  <c r="AA16" i="67"/>
  <c r="AI16" i="67"/>
  <c r="W42" i="54"/>
  <c r="U30" i="80" s="1"/>
  <c r="U37" i="54"/>
  <c r="S29" i="80" s="1"/>
  <c r="AI18" i="67"/>
  <c r="AA18" i="67"/>
  <c r="U40" i="54"/>
  <c r="S23" i="80" s="1"/>
  <c r="P13" i="54"/>
  <c r="S13" i="54"/>
  <c r="Q40" i="80" s="1"/>
  <c r="M40" i="80"/>
  <c r="J6" i="80"/>
  <c r="AI6" i="67"/>
  <c r="AA6" i="67"/>
  <c r="Y11" i="54"/>
  <c r="P10" i="54"/>
  <c r="AG45" i="80"/>
  <c r="W20" i="54"/>
  <c r="U9" i="80" s="1"/>
  <c r="W64" i="54"/>
  <c r="U51" i="80" s="1"/>
  <c r="AB45" i="80"/>
  <c r="AA14" i="54"/>
  <c r="V41" i="55"/>
  <c r="AA12" i="54"/>
  <c r="AB33" i="80"/>
  <c r="W58" i="54"/>
  <c r="U31" i="80" s="1"/>
  <c r="U35" i="54"/>
  <c r="S46" i="80" s="1"/>
  <c r="U30" i="54"/>
  <c r="S28" i="80" s="1"/>
  <c r="D7" i="82"/>
  <c r="D19" i="82" s="1"/>
  <c r="U46" i="54"/>
  <c r="S37" i="80" s="1"/>
  <c r="W50" i="54"/>
  <c r="U64" i="80" s="1"/>
  <c r="W65" i="54"/>
  <c r="U52" i="80" s="1"/>
  <c r="F13" i="82"/>
  <c r="F26" i="82" s="1"/>
  <c r="U23" i="54"/>
  <c r="S14" i="80" s="1"/>
  <c r="U19" i="54"/>
  <c r="S8" i="80" s="1"/>
  <c r="AB40" i="80"/>
  <c r="AA13" i="54"/>
  <c r="K24" i="56"/>
  <c r="G24" i="56"/>
  <c r="H24" i="56" s="1"/>
  <c r="Z62" i="80"/>
  <c r="Y17" i="54"/>
  <c r="W19" i="54"/>
  <c r="U8" i="80" s="1"/>
  <c r="W29" i="54"/>
  <c r="U18" i="80" s="1"/>
  <c r="F15" i="82"/>
  <c r="F28" i="82" s="1"/>
  <c r="W66" i="54"/>
  <c r="U57" i="80" s="1"/>
  <c r="U56" i="54"/>
  <c r="S26" i="80" s="1"/>
  <c r="U39" i="54"/>
  <c r="S34" i="80" s="1"/>
  <c r="U58" i="54"/>
  <c r="S31" i="80" s="1"/>
  <c r="W26" i="54"/>
  <c r="U10" i="80" s="1"/>
  <c r="Z53" i="80"/>
  <c r="Y15" i="54"/>
  <c r="W28" i="54"/>
  <c r="U41" i="80" s="1"/>
  <c r="W55" i="54"/>
  <c r="U49" i="80" s="1"/>
  <c r="U51" i="54"/>
  <c r="S56" i="80" s="1"/>
  <c r="X7" i="54"/>
  <c r="Z6" i="80" s="1"/>
  <c r="E6" i="80"/>
  <c r="G8" i="103" s="1"/>
  <c r="H8" i="103" s="1"/>
  <c r="Z7" i="54"/>
  <c r="AB6" i="80" s="1"/>
  <c r="AA8" i="54"/>
  <c r="W30" i="54"/>
  <c r="U28" i="80" s="1"/>
  <c r="U45" i="54"/>
  <c r="S25" i="80" s="1"/>
  <c r="W32" i="54"/>
  <c r="U63" i="80" s="1"/>
  <c r="W40" i="54"/>
  <c r="U23" i="80" s="1"/>
  <c r="W25" i="54"/>
  <c r="U12" i="80" s="1"/>
  <c r="W51" i="54"/>
  <c r="U56" i="80" s="1"/>
  <c r="U47" i="54"/>
  <c r="S60" i="80" s="1"/>
  <c r="AB21" i="80"/>
  <c r="AA10" i="54"/>
  <c r="U57" i="54"/>
  <c r="S39" i="80" s="1"/>
  <c r="E13" i="61"/>
  <c r="K13" i="61"/>
  <c r="M13" i="61"/>
  <c r="Q13" i="61"/>
  <c r="U63" i="54"/>
  <c r="S50" i="80" s="1"/>
  <c r="AI9" i="67"/>
  <c r="AA9" i="67"/>
  <c r="AG40" i="80"/>
  <c r="W24" i="80" l="1"/>
  <c r="W51" i="80"/>
  <c r="W13" i="80"/>
  <c r="W25" i="80"/>
  <c r="W9" i="80"/>
  <c r="W38" i="80"/>
  <c r="W12" i="80"/>
  <c r="X11" i="80"/>
  <c r="X51" i="80"/>
  <c r="W64" i="80"/>
  <c r="W50" i="80"/>
  <c r="W6" i="81"/>
  <c r="G4" i="103"/>
  <c r="H4" i="103" s="1"/>
  <c r="U17" i="54"/>
  <c r="AF11" i="54"/>
  <c r="AF12" i="54"/>
  <c r="AF8" i="54"/>
  <c r="W54" i="80"/>
  <c r="W10" i="54"/>
  <c r="D15" i="61"/>
  <c r="W23" i="80"/>
  <c r="D9" i="61"/>
  <c r="W12" i="54"/>
  <c r="W34" i="80"/>
  <c r="T5" i="61"/>
  <c r="W15" i="54"/>
  <c r="W61" i="80"/>
  <c r="W65" i="80"/>
  <c r="N5" i="61"/>
  <c r="W22" i="80"/>
  <c r="W26" i="80"/>
  <c r="W41" i="80"/>
  <c r="W31" i="80"/>
  <c r="AE7" i="54"/>
  <c r="AG6" i="80" s="1"/>
  <c r="V7" i="54"/>
  <c r="R7" i="80"/>
  <c r="T7" i="80" s="1"/>
  <c r="W20" i="80"/>
  <c r="W28" i="80"/>
  <c r="W11" i="80"/>
  <c r="U13" i="54"/>
  <c r="W55" i="80"/>
  <c r="AF10" i="54"/>
  <c r="AF9" i="54"/>
  <c r="AF15" i="54"/>
  <c r="W57" i="80"/>
  <c r="W47" i="80"/>
  <c r="AF14" i="54"/>
  <c r="W10" i="80"/>
  <c r="W56" i="80"/>
  <c r="AF13" i="54"/>
  <c r="AF17" i="54"/>
  <c r="W49" i="80"/>
  <c r="W29" i="80"/>
  <c r="W44" i="80"/>
  <c r="W48" i="80"/>
  <c r="W46" i="80"/>
  <c r="U11" i="54"/>
  <c r="J6" i="82"/>
  <c r="D5" i="61"/>
  <c r="J7" i="82"/>
  <c r="W19" i="80"/>
  <c r="J15" i="82"/>
  <c r="U16" i="54"/>
  <c r="D13" i="61"/>
  <c r="K5" i="61"/>
  <c r="U9" i="54"/>
  <c r="R6" i="80"/>
  <c r="T6" i="80" s="1"/>
  <c r="X35" i="80"/>
  <c r="H13" i="82"/>
  <c r="W35" i="80"/>
  <c r="W37" i="80"/>
  <c r="W30" i="80"/>
  <c r="W52" i="80"/>
  <c r="W14" i="54"/>
  <c r="W17" i="54"/>
  <c r="U8" i="54"/>
  <c r="W43" i="80"/>
  <c r="W60" i="80"/>
  <c r="W32" i="80"/>
  <c r="J12" i="82"/>
  <c r="U10" i="54"/>
  <c r="Q5" i="61"/>
  <c r="W11" i="54"/>
  <c r="W16" i="54"/>
  <c r="W58" i="80"/>
  <c r="W18" i="80"/>
  <c r="W63" i="80"/>
  <c r="W42" i="80"/>
  <c r="J14" i="82"/>
  <c r="W13" i="54"/>
  <c r="U15" i="54"/>
  <c r="W9" i="54"/>
  <c r="W8" i="54"/>
  <c r="U14" i="54"/>
  <c r="AG59" i="80"/>
  <c r="AF16" i="54"/>
  <c r="W14" i="80"/>
  <c r="W39" i="80"/>
  <c r="W8" i="80"/>
  <c r="W16" i="80"/>
  <c r="D7" i="61"/>
  <c r="D10" i="61"/>
  <c r="D6" i="61"/>
  <c r="D12" i="61"/>
  <c r="D8" i="61"/>
  <c r="M5" i="61"/>
  <c r="D14" i="61"/>
  <c r="U12" i="54"/>
  <c r="Y25" i="80"/>
  <c r="W36" i="80"/>
  <c r="J13" i="82"/>
  <c r="W15" i="80"/>
  <c r="J10" i="82"/>
  <c r="S7" i="54"/>
  <c r="Q6" i="80" s="1"/>
  <c r="M6" i="80"/>
  <c r="V6" i="80" s="1"/>
  <c r="X6" i="80" s="1"/>
  <c r="H12" i="61"/>
  <c r="H10" i="61"/>
  <c r="H9" i="61"/>
  <c r="H5" i="61"/>
  <c r="H14" i="61"/>
  <c r="H7" i="61"/>
  <c r="H11" i="61"/>
  <c r="H8" i="61"/>
  <c r="H15" i="61"/>
  <c r="E6" i="61"/>
  <c r="V5" i="55"/>
  <c r="K7" i="56"/>
  <c r="G7" i="56"/>
  <c r="H7" i="56" s="1"/>
  <c r="V6" i="55"/>
  <c r="H6" i="61"/>
  <c r="G75" i="56"/>
  <c r="H8" i="56"/>
  <c r="H75" i="56" s="1"/>
  <c r="E11" i="61"/>
  <c r="J6" i="61"/>
  <c r="I5" i="61"/>
  <c r="J5" i="61" s="1"/>
  <c r="H13" i="61"/>
  <c r="Y63" i="80" l="1"/>
  <c r="Y35" i="80"/>
  <c r="Y41" i="80"/>
  <c r="Y37" i="80"/>
  <c r="Y28" i="80"/>
  <c r="Y65" i="80"/>
  <c r="Y48" i="80"/>
  <c r="Y16" i="80"/>
  <c r="Y51" i="80"/>
  <c r="Y14" i="80"/>
  <c r="Y42" i="80"/>
  <c r="Y24" i="80"/>
  <c r="Y50" i="80"/>
  <c r="Y61" i="80"/>
  <c r="Y43" i="80"/>
  <c r="Y64" i="80"/>
  <c r="Y32" i="80"/>
  <c r="Y57" i="80"/>
  <c r="Y58" i="80"/>
  <c r="Y29" i="80"/>
  <c r="Y23" i="80"/>
  <c r="Y15" i="80"/>
  <c r="Y47" i="80"/>
  <c r="Y19" i="80"/>
  <c r="Y55" i="80"/>
  <c r="Y46" i="80"/>
  <c r="Y38" i="80"/>
  <c r="Y36" i="80"/>
  <c r="Y54" i="80"/>
  <c r="Y22" i="80"/>
  <c r="Y8" i="80"/>
  <c r="Y26" i="80"/>
  <c r="Y60" i="80"/>
  <c r="Y31" i="80"/>
  <c r="Y34" i="80"/>
  <c r="Y44" i="80"/>
  <c r="Y56" i="80"/>
  <c r="Y20" i="80"/>
  <c r="Y10" i="80"/>
  <c r="Y11" i="80"/>
  <c r="Y18" i="80"/>
  <c r="Y9" i="80"/>
  <c r="Y52" i="80"/>
  <c r="Y30" i="80"/>
  <c r="Y39" i="80"/>
  <c r="Y12" i="80"/>
  <c r="Y49" i="80"/>
  <c r="Y13" i="80"/>
  <c r="E5" i="61"/>
</calcChain>
</file>

<file path=xl/sharedStrings.xml><?xml version="1.0" encoding="utf-8"?>
<sst xmlns="http://schemas.openxmlformats.org/spreadsheetml/2006/main" count="4618" uniqueCount="1369">
  <si>
    <t>人口</t>
    <rPh sb="0" eb="2">
      <t>ジンコウ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</si>
  <si>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</si>
  <si>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</si>
  <si>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人</t>
    <rPh sb="0" eb="1">
      <t>ニン</t>
    </rPh>
    <phoneticPr fontId="2"/>
  </si>
  <si>
    <t>世帯</t>
  </si>
  <si>
    <t>人口密度</t>
    <rPh sb="0" eb="2">
      <t>ジンコウ</t>
    </rPh>
    <rPh sb="2" eb="4">
      <t>ミツド</t>
    </rPh>
    <phoneticPr fontId="2"/>
  </si>
  <si>
    <t>面積</t>
    <rPh sb="0" eb="2">
      <t>メンセキ</t>
    </rPh>
    <phoneticPr fontId="2"/>
  </si>
  <si>
    <t xml:space="preserve">k㎡ </t>
  </si>
  <si>
    <t xml:space="preserve">人 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</si>
  <si>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</si>
  <si>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</si>
  <si>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</si>
  <si>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</si>
  <si>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</si>
  <si>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</si>
  <si>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</t>
  </si>
  <si>
    <t>丹波地域</t>
  </si>
  <si>
    <t>淡路地域</t>
  </si>
  <si>
    <t>※</t>
  </si>
  <si>
    <t>東灘区</t>
  </si>
  <si>
    <t>中央区</t>
  </si>
  <si>
    <t>兵庫区</t>
  </si>
  <si>
    <t>長田区</t>
  </si>
  <si>
    <t>須磨区</t>
  </si>
  <si>
    <t>垂水区</t>
  </si>
  <si>
    <t>加古川市</t>
  </si>
  <si>
    <t>養父市</t>
    <rPh sb="0" eb="1">
      <t>オサム</t>
    </rPh>
    <rPh sb="1" eb="2">
      <t>チチ</t>
    </rPh>
    <rPh sb="2" eb="3">
      <t>シ</t>
    </rPh>
    <phoneticPr fontId="2"/>
  </si>
  <si>
    <t>丹波市</t>
    <rPh sb="0" eb="1">
      <t>タン</t>
    </rPh>
    <rPh sb="1" eb="2">
      <t>ナミ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</si>
  <si>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</si>
  <si>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</t>
    <rPh sb="0" eb="1">
      <t>アサ</t>
    </rPh>
    <rPh sb="1" eb="2">
      <t>ライ</t>
    </rPh>
    <rPh sb="2" eb="3">
      <t>シ</t>
    </rPh>
    <phoneticPr fontId="2"/>
  </si>
  <si>
    <t>淡路市</t>
    <rPh sb="0" eb="1">
      <t>タン</t>
    </rPh>
    <rPh sb="1" eb="2">
      <t>ロ</t>
    </rPh>
    <rPh sb="2" eb="3">
      <t>シ</t>
    </rPh>
    <phoneticPr fontId="2"/>
  </si>
  <si>
    <t>宍粟市</t>
    <rPh sb="0" eb="1">
      <t>シシ</t>
    </rPh>
    <rPh sb="1" eb="2">
      <t>アワ</t>
    </rPh>
    <rPh sb="2" eb="3">
      <t>シ</t>
    </rPh>
    <phoneticPr fontId="2"/>
  </si>
  <si>
    <t>加東市</t>
    <rPh sb="0" eb="1">
      <t>カ</t>
    </rPh>
    <rPh sb="1" eb="2">
      <t>ヒガシ</t>
    </rPh>
    <rPh sb="2" eb="3">
      <t>シ</t>
    </rPh>
    <phoneticPr fontId="2"/>
  </si>
  <si>
    <t>たつの市</t>
    <rPh sb="3" eb="4">
      <t>シ</t>
    </rPh>
    <phoneticPr fontId="2"/>
  </si>
  <si>
    <t>猪名川町</t>
  </si>
  <si>
    <t>多可町</t>
    <rPh sb="0" eb="2">
      <t>タカ</t>
    </rPh>
    <rPh sb="2" eb="3">
      <t>チョウ</t>
    </rPh>
    <phoneticPr fontId="2"/>
  </si>
  <si>
    <t>稲美町</t>
  </si>
  <si>
    <t>播磨町</t>
  </si>
  <si>
    <t>市川町</t>
  </si>
  <si>
    <t>福崎町</t>
  </si>
  <si>
    <t>神河町</t>
    <rPh sb="0" eb="2">
      <t>カミカワ</t>
    </rPh>
    <rPh sb="2" eb="3">
      <t>マチ</t>
    </rPh>
    <phoneticPr fontId="2"/>
  </si>
  <si>
    <t>太子町</t>
  </si>
  <si>
    <t>上郡町</t>
  </si>
  <si>
    <t>佐用町</t>
  </si>
  <si>
    <t>香美町</t>
    <rPh sb="0" eb="1">
      <t>カ</t>
    </rPh>
    <rPh sb="1" eb="2">
      <t>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</si>
  <si>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</si>
  <si>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順位</t>
    <rPh sb="0" eb="2">
      <t>ジュンイ</t>
    </rPh>
    <phoneticPr fontId="2"/>
  </si>
  <si>
    <t>構成比</t>
    <rPh sb="0" eb="3">
      <t>コウセイヒ</t>
    </rPh>
    <phoneticPr fontId="2"/>
  </si>
  <si>
    <t>人口
密度</t>
    <rPh sb="0" eb="2">
      <t>ジンコウ</t>
    </rPh>
    <rPh sb="3" eb="5">
      <t>ミツド</t>
    </rPh>
    <phoneticPr fontId="2"/>
  </si>
  <si>
    <t>率</t>
    <rPh sb="0" eb="1">
      <t>リツ</t>
    </rPh>
    <phoneticPr fontId="2"/>
  </si>
  <si>
    <t xml:space="preserve">人/k㎡ </t>
    <rPh sb="0" eb="1">
      <t>ニン</t>
    </rPh>
    <phoneticPr fontId="2"/>
  </si>
  <si>
    <t>世帯数</t>
    <rPh sb="0" eb="3">
      <t>セタイスウ</t>
    </rPh>
    <phoneticPr fontId="2"/>
  </si>
  <si>
    <t>区分</t>
    <rPh sb="0" eb="2">
      <t>クブン</t>
    </rPh>
    <phoneticPr fontId="2"/>
  </si>
  <si>
    <t>人</t>
  </si>
  <si>
    <t>％</t>
  </si>
  <si>
    <t>大正</t>
  </si>
  <si>
    <t>昭和</t>
  </si>
  <si>
    <t>平成</t>
  </si>
  <si>
    <t>年次</t>
  </si>
  <si>
    <t>地　域</t>
    <rPh sb="0" eb="1">
      <t>チ</t>
    </rPh>
    <rPh sb="2" eb="3">
      <t>イキ</t>
    </rPh>
    <phoneticPr fontId="2"/>
  </si>
  <si>
    <t>人　口</t>
    <rPh sb="0" eb="1">
      <t>ヒト</t>
    </rPh>
    <rPh sb="2" eb="3">
      <t>クチ</t>
    </rPh>
    <phoneticPr fontId="2"/>
  </si>
  <si>
    <t>県　計</t>
    <rPh sb="0" eb="1">
      <t>ケン</t>
    </rPh>
    <rPh sb="2" eb="3">
      <t>ケイ</t>
    </rPh>
    <phoneticPr fontId="2"/>
  </si>
  <si>
    <t>神　戸</t>
    <rPh sb="0" eb="1">
      <t>カミ</t>
    </rPh>
    <rPh sb="2" eb="3">
      <t>ト</t>
    </rPh>
    <phoneticPr fontId="2"/>
  </si>
  <si>
    <t>増減数</t>
    <rPh sb="0" eb="2">
      <t>ゾウゲン</t>
    </rPh>
    <rPh sb="2" eb="3">
      <t>カズ</t>
    </rPh>
    <phoneticPr fontId="2"/>
  </si>
  <si>
    <t>増減率</t>
    <rPh sb="0" eb="2">
      <t>ゾウゲン</t>
    </rPh>
    <rPh sb="2" eb="3">
      <t>リツ</t>
    </rPh>
    <phoneticPr fontId="2"/>
  </si>
  <si>
    <t>１世帯当たり人員</t>
    <rPh sb="1" eb="3">
      <t>セタイ</t>
    </rPh>
    <rPh sb="3" eb="4">
      <t>ア</t>
    </rPh>
    <rPh sb="6" eb="8">
      <t>ジンイン</t>
    </rPh>
    <phoneticPr fontId="2"/>
  </si>
  <si>
    <t>-</t>
  </si>
  <si>
    <t>１世帯当
たり人員</t>
    <rPh sb="1" eb="3">
      <t>セタイ</t>
    </rPh>
    <rPh sb="3" eb="4">
      <t>ア</t>
    </rPh>
    <rPh sb="7" eb="9">
      <t>ジンイン</t>
    </rPh>
    <phoneticPr fontId="2"/>
  </si>
  <si>
    <t>県計</t>
    <rPh sb="0" eb="1">
      <t>ケン</t>
    </rPh>
    <rPh sb="1" eb="2">
      <t>ケイ</t>
    </rPh>
    <phoneticPr fontId="2"/>
  </si>
  <si>
    <t>H17年</t>
    <rPh sb="3" eb="4">
      <t>ネン</t>
    </rPh>
    <phoneticPr fontId="2"/>
  </si>
  <si>
    <t>H22年</t>
    <rPh sb="3" eb="4">
      <t>ネン</t>
    </rPh>
    <phoneticPr fontId="2"/>
  </si>
  <si>
    <t>人口増減率</t>
    <rPh sb="0" eb="2">
      <t>ジンコウ</t>
    </rPh>
    <rPh sb="2" eb="5">
      <t>ゾウゲンリツ</t>
    </rPh>
    <phoneticPr fontId="2"/>
  </si>
  <si>
    <t>神戸</t>
    <rPh sb="0" eb="2">
      <t>コウベ</t>
    </rPh>
    <phoneticPr fontId="3"/>
  </si>
  <si>
    <t>阪神南</t>
    <rPh sb="0" eb="2">
      <t>ハンシン</t>
    </rPh>
    <rPh sb="2" eb="3">
      <t>ミナミ</t>
    </rPh>
    <phoneticPr fontId="3"/>
  </si>
  <si>
    <t>阪神北</t>
    <rPh sb="0" eb="2">
      <t>ハンシン</t>
    </rPh>
    <rPh sb="2" eb="3">
      <t>キタ</t>
    </rPh>
    <phoneticPr fontId="3"/>
  </si>
  <si>
    <t>東播磨</t>
    <rPh sb="0" eb="1">
      <t>ヒガシ</t>
    </rPh>
    <rPh sb="1" eb="3">
      <t>ハリマ</t>
    </rPh>
    <phoneticPr fontId="3"/>
  </si>
  <si>
    <t>北播磨</t>
    <rPh sb="0" eb="1">
      <t>キタ</t>
    </rPh>
    <rPh sb="1" eb="3">
      <t>ハリマ</t>
    </rPh>
    <phoneticPr fontId="3"/>
  </si>
  <si>
    <t>中播磨</t>
    <rPh sb="0" eb="1">
      <t>ナカ</t>
    </rPh>
    <rPh sb="1" eb="3">
      <t>ハリマ</t>
    </rPh>
    <phoneticPr fontId="3"/>
  </si>
  <si>
    <t>西播磨</t>
    <rPh sb="0" eb="1">
      <t>ニシ</t>
    </rPh>
    <rPh sb="1" eb="3">
      <t>ハリマ</t>
    </rPh>
    <phoneticPr fontId="3"/>
  </si>
  <si>
    <t>但馬</t>
    <rPh sb="0" eb="2">
      <t>タジマ</t>
    </rPh>
    <phoneticPr fontId="3"/>
  </si>
  <si>
    <t>丹波</t>
    <rPh sb="0" eb="2">
      <t>タンバ</t>
    </rPh>
    <phoneticPr fontId="3"/>
  </si>
  <si>
    <t>淡路</t>
    <rPh sb="0" eb="2">
      <t>アワジ</t>
    </rPh>
    <phoneticPr fontId="3"/>
  </si>
  <si>
    <t>県計</t>
    <rPh sb="0" eb="1">
      <t>ケン</t>
    </rPh>
    <rPh sb="1" eb="2">
      <t>ケイ</t>
    </rPh>
    <phoneticPr fontId="3"/>
  </si>
  <si>
    <t>兵庫県</t>
    <rPh sb="0" eb="3">
      <t>ヒョウゴケン</t>
    </rPh>
    <phoneticPr fontId="2"/>
  </si>
  <si>
    <t>全国</t>
    <rPh sb="0" eb="2">
      <t>ゼンコク</t>
    </rPh>
    <phoneticPr fontId="2"/>
  </si>
  <si>
    <t>神戸市</t>
  </si>
  <si>
    <t>西宮市</t>
  </si>
  <si>
    <t>芦屋市</t>
  </si>
  <si>
    <t>宝塚市</t>
  </si>
  <si>
    <t>小野市</t>
  </si>
  <si>
    <t>加西市</t>
  </si>
  <si>
    <t>たつの市</t>
  </si>
  <si>
    <t>人口増減</t>
    <rPh sb="0" eb="2">
      <t>ジンコウ</t>
    </rPh>
    <rPh sb="2" eb="4">
      <t>ゾウゲン</t>
    </rPh>
    <phoneticPr fontId="2"/>
  </si>
  <si>
    <t>世帯数増減</t>
    <rPh sb="0" eb="3">
      <t>セタイスウ</t>
    </rPh>
    <rPh sb="3" eb="5">
      <t>ゾウゲン</t>
    </rPh>
    <phoneticPr fontId="2"/>
  </si>
  <si>
    <t>姫路市</t>
  </si>
  <si>
    <t>尼崎市</t>
  </si>
  <si>
    <t>明石市</t>
  </si>
  <si>
    <t>洲本市</t>
  </si>
  <si>
    <t>伊丹市</t>
  </si>
  <si>
    <t>相生市</t>
  </si>
  <si>
    <t>豊岡市</t>
  </si>
  <si>
    <t>赤穂市</t>
  </si>
  <si>
    <t>西脇市</t>
  </si>
  <si>
    <t>三木市</t>
  </si>
  <si>
    <t>高砂市</t>
  </si>
  <si>
    <t>川西市</t>
  </si>
  <si>
    <t>三田市</t>
  </si>
  <si>
    <t>篠山市</t>
  </si>
  <si>
    <t>昭和40年</t>
    <rPh sb="0" eb="2">
      <t>ショウワ</t>
    </rPh>
    <rPh sb="4" eb="5">
      <t>ネン</t>
    </rPh>
    <phoneticPr fontId="25"/>
  </si>
  <si>
    <t>昭和45年</t>
    <rPh sb="0" eb="2">
      <t>ショウワ</t>
    </rPh>
    <rPh sb="4" eb="5">
      <t>ネン</t>
    </rPh>
    <phoneticPr fontId="25"/>
  </si>
  <si>
    <t>昭和50年</t>
    <rPh sb="0" eb="2">
      <t>ショウワ</t>
    </rPh>
    <rPh sb="4" eb="5">
      <t>ネン</t>
    </rPh>
    <phoneticPr fontId="25"/>
  </si>
  <si>
    <t>昭和55年</t>
    <rPh sb="0" eb="2">
      <t>ショウワ</t>
    </rPh>
    <rPh sb="4" eb="5">
      <t>ネン</t>
    </rPh>
    <phoneticPr fontId="25"/>
  </si>
  <si>
    <t>昭和60年</t>
    <rPh sb="0" eb="2">
      <t>ショウワ</t>
    </rPh>
    <rPh sb="4" eb="5">
      <t>ネン</t>
    </rPh>
    <phoneticPr fontId="25"/>
  </si>
  <si>
    <t>平成2年</t>
    <rPh sb="0" eb="2">
      <t>ヘイセイ</t>
    </rPh>
    <rPh sb="3" eb="4">
      <t>ネン</t>
    </rPh>
    <phoneticPr fontId="25"/>
  </si>
  <si>
    <t>平成7年</t>
    <rPh sb="0" eb="2">
      <t>ヘイセイ</t>
    </rPh>
    <rPh sb="3" eb="4">
      <t>ネン</t>
    </rPh>
    <phoneticPr fontId="25"/>
  </si>
  <si>
    <t>平成12年</t>
    <rPh sb="0" eb="2">
      <t>ヘイセイ</t>
    </rPh>
    <rPh sb="4" eb="5">
      <t>ネン</t>
    </rPh>
    <phoneticPr fontId="25"/>
  </si>
  <si>
    <t>100</t>
  </si>
  <si>
    <t>101</t>
  </si>
  <si>
    <t>102</t>
  </si>
  <si>
    <t>灘区</t>
  </si>
  <si>
    <t>105</t>
  </si>
  <si>
    <t>106</t>
  </si>
  <si>
    <t>107</t>
  </si>
  <si>
    <t>108</t>
  </si>
  <si>
    <t>109</t>
  </si>
  <si>
    <t>北区</t>
  </si>
  <si>
    <t>110</t>
  </si>
  <si>
    <t>111</t>
  </si>
  <si>
    <t>西区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</si>
  <si>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</si>
  <si>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</si>
  <si>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</si>
  <si>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</si>
  <si>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</si>
  <si>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</si>
  <si>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</si>
  <si>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</si>
  <si>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</si>
  <si>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</si>
  <si>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たつの市</t>
    <phoneticPr fontId="25"/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</si>
  <si>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</si>
  <si>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</si>
  <si>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</si>
  <si>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</si>
  <si>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</si>
  <si>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</si>
  <si>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</si>
  <si>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</si>
  <si>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</si>
  <si>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養父市</t>
    <rPh sb="0" eb="2">
      <t>ヨウフ</t>
    </rPh>
    <phoneticPr fontId="25"/>
  </si>
  <si>
    <t>丹波市</t>
    <rPh sb="0" eb="2">
      <t>タンバ</t>
    </rPh>
    <rPh sb="2" eb="3">
      <t>シ</t>
    </rPh>
    <phoneticPr fontId="25"/>
  </si>
  <si>
    <t>南あわじ市</t>
    <rPh sb="0" eb="1">
      <t>ミナミ</t>
    </rPh>
    <rPh sb="4" eb="5">
      <t>シ</t>
    </rPh>
    <phoneticPr fontId="25"/>
  </si>
  <si>
    <t>朝来市</t>
    <rPh sb="0" eb="1">
      <t>アサ</t>
    </rPh>
    <rPh sb="1" eb="2">
      <t>キ</t>
    </rPh>
    <rPh sb="2" eb="3">
      <t>シ</t>
    </rPh>
    <phoneticPr fontId="25"/>
  </si>
  <si>
    <t>淡路市</t>
    <rPh sb="0" eb="2">
      <t>アワジ</t>
    </rPh>
    <rPh sb="2" eb="3">
      <t>シ</t>
    </rPh>
    <phoneticPr fontId="25"/>
  </si>
  <si>
    <t>宍粟市</t>
    <rPh sb="0" eb="2">
      <t>シソウ</t>
    </rPh>
    <rPh sb="2" eb="3">
      <t>シ</t>
    </rPh>
    <phoneticPr fontId="25"/>
  </si>
  <si>
    <t>加東市</t>
    <rPh sb="0" eb="1">
      <t>カ</t>
    </rPh>
    <rPh sb="1" eb="2">
      <t>ヒガシ</t>
    </rPh>
    <rPh sb="2" eb="3">
      <t>シ</t>
    </rPh>
    <phoneticPr fontId="25"/>
  </si>
  <si>
    <t>301</t>
  </si>
  <si>
    <t>381</t>
  </si>
  <si>
    <t>382</t>
  </si>
  <si>
    <t>442</t>
  </si>
  <si>
    <t>443</t>
  </si>
  <si>
    <t>464</t>
  </si>
  <si>
    <t>481</t>
  </si>
  <si>
    <t>香美町</t>
    <rPh sb="0" eb="1">
      <t>キョウ</t>
    </rPh>
    <rPh sb="1" eb="2">
      <t>ミ</t>
    </rPh>
    <phoneticPr fontId="25"/>
  </si>
  <si>
    <t>佐用町</t>
    <rPh sb="0" eb="1">
      <t>サ</t>
    </rPh>
    <rPh sb="1" eb="2">
      <t>ヨウ</t>
    </rPh>
    <phoneticPr fontId="25"/>
  </si>
  <si>
    <t>新温泉町</t>
    <rPh sb="0" eb="1">
      <t>シン</t>
    </rPh>
    <rPh sb="1" eb="3">
      <t>オンセン</t>
    </rPh>
    <phoneticPr fontId="25"/>
  </si>
  <si>
    <t>多可町</t>
    <rPh sb="0" eb="1">
      <t>タ</t>
    </rPh>
    <rPh sb="1" eb="2">
      <t>カ</t>
    </rPh>
    <phoneticPr fontId="25"/>
  </si>
  <si>
    <t>神河町</t>
    <rPh sb="0" eb="1">
      <t>カミ</t>
    </rPh>
    <rPh sb="1" eb="2">
      <t>カワ</t>
    </rPh>
    <phoneticPr fontId="25"/>
  </si>
  <si>
    <t>県計</t>
    <rPh sb="1" eb="2">
      <t>ケイ</t>
    </rPh>
    <phoneticPr fontId="25"/>
  </si>
  <si>
    <t>平成17年</t>
    <rPh sb="0" eb="2">
      <t>ヘイセイ</t>
    </rPh>
    <rPh sb="4" eb="5">
      <t>ネン</t>
    </rPh>
    <phoneticPr fontId="25"/>
  </si>
  <si>
    <t>区分</t>
    <rPh sb="0" eb="2">
      <t>クブン</t>
    </rPh>
    <phoneticPr fontId="25"/>
  </si>
  <si>
    <t>A</t>
    <phoneticPr fontId="2"/>
  </si>
  <si>
    <t>A’</t>
    <phoneticPr fontId="2"/>
  </si>
  <si>
    <t>a(A-A')</t>
    <phoneticPr fontId="2"/>
  </si>
  <si>
    <t>a/A'×100</t>
    <phoneticPr fontId="2"/>
  </si>
  <si>
    <t>D</t>
    <phoneticPr fontId="2"/>
  </si>
  <si>
    <t>A/D</t>
    <phoneticPr fontId="2"/>
  </si>
  <si>
    <t xml:space="preserve">人 </t>
    <phoneticPr fontId="2"/>
  </si>
  <si>
    <t>％</t>
    <phoneticPr fontId="2"/>
  </si>
  <si>
    <t>県　計</t>
    <phoneticPr fontId="2"/>
  </si>
  <si>
    <t>神戸市</t>
    <phoneticPr fontId="2"/>
  </si>
  <si>
    <t>灘　区</t>
    <phoneticPr fontId="2"/>
  </si>
  <si>
    <t>北　区</t>
    <phoneticPr fontId="2"/>
  </si>
  <si>
    <t>西　区</t>
    <phoneticPr fontId="2"/>
  </si>
  <si>
    <t>姫路市</t>
    <phoneticPr fontId="2"/>
  </si>
  <si>
    <t>尼崎市</t>
    <phoneticPr fontId="2"/>
  </si>
  <si>
    <t>明石市</t>
    <phoneticPr fontId="2"/>
  </si>
  <si>
    <t>西宮市</t>
    <phoneticPr fontId="2"/>
  </si>
  <si>
    <t>洲本市</t>
    <phoneticPr fontId="2"/>
  </si>
  <si>
    <t>芦屋市</t>
    <phoneticPr fontId="2"/>
  </si>
  <si>
    <t>伊丹市</t>
    <phoneticPr fontId="2"/>
  </si>
  <si>
    <t>相生市</t>
    <phoneticPr fontId="2"/>
  </si>
  <si>
    <t>豊岡市</t>
    <phoneticPr fontId="2"/>
  </si>
  <si>
    <t>赤穂市</t>
    <phoneticPr fontId="2"/>
  </si>
  <si>
    <t>西脇市</t>
    <phoneticPr fontId="2"/>
  </si>
  <si>
    <t>宝塚市</t>
    <phoneticPr fontId="2"/>
  </si>
  <si>
    <t>三木市</t>
    <phoneticPr fontId="2"/>
  </si>
  <si>
    <t>高砂市</t>
    <phoneticPr fontId="2"/>
  </si>
  <si>
    <t>川西市</t>
    <phoneticPr fontId="2"/>
  </si>
  <si>
    <t>小野市</t>
    <phoneticPr fontId="2"/>
  </si>
  <si>
    <t>三田市</t>
    <phoneticPr fontId="2"/>
  </si>
  <si>
    <t>加西市</t>
    <phoneticPr fontId="2"/>
  </si>
  <si>
    <t>篠山市</t>
    <phoneticPr fontId="2"/>
  </si>
  <si>
    <t>　　　※印の面積は、境界未定となっているため、同調べの参考値による。</t>
    <rPh sb="4" eb="5">
      <t>シルシ</t>
    </rPh>
    <rPh sb="6" eb="8">
      <t>メンセキ</t>
    </rPh>
    <rPh sb="10" eb="12">
      <t>キョウカイ</t>
    </rPh>
    <rPh sb="12" eb="14">
      <t>ミテイ</t>
    </rPh>
    <rPh sb="23" eb="24">
      <t>ドウ</t>
    </rPh>
    <rPh sb="24" eb="25">
      <t>シラ</t>
    </rPh>
    <phoneticPr fontId="2"/>
  </si>
  <si>
    <t>西　区</t>
  </si>
  <si>
    <t>北　区</t>
  </si>
  <si>
    <t>灘　区</t>
  </si>
  <si>
    <t>丹波市</t>
  </si>
  <si>
    <t>南あわじ市</t>
  </si>
  <si>
    <t>淡路市</t>
  </si>
  <si>
    <t>宍粟市</t>
  </si>
  <si>
    <t>加東市</t>
  </si>
  <si>
    <t>朝来市</t>
  </si>
  <si>
    <t>養父市</t>
  </si>
  <si>
    <t>多可町</t>
  </si>
  <si>
    <t>香美町</t>
  </si>
  <si>
    <t>新温泉町</t>
  </si>
  <si>
    <t>神河町</t>
  </si>
  <si>
    <t>１世帯当
たり人員</t>
    <phoneticPr fontId="2"/>
  </si>
  <si>
    <t>差</t>
    <rPh sb="0" eb="1">
      <t>サ</t>
    </rPh>
    <phoneticPr fontId="2"/>
  </si>
  <si>
    <t>％</t>
    <phoneticPr fontId="2"/>
  </si>
  <si>
    <t>１世帯当たり人員</t>
    <phoneticPr fontId="2"/>
  </si>
  <si>
    <t>-</t>
    <phoneticPr fontId="2"/>
  </si>
  <si>
    <t>％</t>
    <phoneticPr fontId="2"/>
  </si>
  <si>
    <t>神戸</t>
    <phoneticPr fontId="2"/>
  </si>
  <si>
    <t>神戸</t>
    <phoneticPr fontId="2"/>
  </si>
  <si>
    <t>阪神南</t>
    <phoneticPr fontId="2"/>
  </si>
  <si>
    <t>阪神北</t>
    <phoneticPr fontId="2"/>
  </si>
  <si>
    <t>東播磨</t>
    <phoneticPr fontId="2"/>
  </si>
  <si>
    <t>北播磨</t>
    <phoneticPr fontId="2"/>
  </si>
  <si>
    <t>中播磨</t>
    <phoneticPr fontId="2"/>
  </si>
  <si>
    <t>西播磨</t>
    <phoneticPr fontId="2"/>
  </si>
  <si>
    <t>但馬</t>
    <phoneticPr fontId="2"/>
  </si>
  <si>
    <t>但　馬</t>
    <phoneticPr fontId="2"/>
  </si>
  <si>
    <t>丹波</t>
    <phoneticPr fontId="2"/>
  </si>
  <si>
    <t>丹　波</t>
    <phoneticPr fontId="2"/>
  </si>
  <si>
    <t>淡路</t>
    <phoneticPr fontId="2"/>
  </si>
  <si>
    <t>淡　路</t>
    <phoneticPr fontId="2"/>
  </si>
  <si>
    <t>実数</t>
    <rPh sb="0" eb="2">
      <t>ジッスウ</t>
    </rPh>
    <phoneticPr fontId="2"/>
  </si>
  <si>
    <t>●地域別人口の推移</t>
    <rPh sb="1" eb="4">
      <t>チイキベツ</t>
    </rPh>
    <rPh sb="4" eb="6">
      <t>ジンコウ</t>
    </rPh>
    <rPh sb="7" eb="9">
      <t>スイイ</t>
    </rPh>
    <phoneticPr fontId="2"/>
  </si>
  <si>
    <t>H12年</t>
    <rPh sb="3" eb="4">
      <t>ネン</t>
    </rPh>
    <phoneticPr fontId="2"/>
  </si>
  <si>
    <t>A</t>
    <phoneticPr fontId="2"/>
  </si>
  <si>
    <t>B</t>
    <phoneticPr fontId="2"/>
  </si>
  <si>
    <t>A/B</t>
    <phoneticPr fontId="2"/>
  </si>
  <si>
    <t>A’</t>
    <phoneticPr fontId="2"/>
  </si>
  <si>
    <t>B’</t>
    <phoneticPr fontId="2"/>
  </si>
  <si>
    <t>A'/B'</t>
    <phoneticPr fontId="2"/>
  </si>
  <si>
    <t xml:space="preserve">人 </t>
    <phoneticPr fontId="2"/>
  </si>
  <si>
    <t>a(A-A')</t>
    <phoneticPr fontId="2"/>
  </si>
  <si>
    <t>a/A'×100</t>
    <phoneticPr fontId="2"/>
  </si>
  <si>
    <t>b(B-B')</t>
    <phoneticPr fontId="2"/>
  </si>
  <si>
    <t>b/B'×100</t>
    <phoneticPr fontId="2"/>
  </si>
  <si>
    <t>D</t>
    <phoneticPr fontId="2"/>
  </si>
  <si>
    <t>A/D</t>
    <phoneticPr fontId="2"/>
  </si>
  <si>
    <t>％</t>
    <phoneticPr fontId="2"/>
  </si>
  <si>
    <t>県　計</t>
    <phoneticPr fontId="2"/>
  </si>
  <si>
    <t>-</t>
    <phoneticPr fontId="2"/>
  </si>
  <si>
    <t>神戸市</t>
    <phoneticPr fontId="2"/>
  </si>
  <si>
    <t>灘　区</t>
    <phoneticPr fontId="2"/>
  </si>
  <si>
    <t>北　区</t>
    <phoneticPr fontId="2"/>
  </si>
  <si>
    <t>西　区</t>
    <phoneticPr fontId="2"/>
  </si>
  <si>
    <t>姫路市</t>
    <phoneticPr fontId="2"/>
  </si>
  <si>
    <t>尼崎市</t>
    <phoneticPr fontId="2"/>
  </si>
  <si>
    <t>明石市</t>
    <phoneticPr fontId="2"/>
  </si>
  <si>
    <t>西宮市</t>
    <phoneticPr fontId="2"/>
  </si>
  <si>
    <t>洲本市</t>
    <phoneticPr fontId="2"/>
  </si>
  <si>
    <t>芦屋市</t>
    <phoneticPr fontId="2"/>
  </si>
  <si>
    <t>伊丹市</t>
    <phoneticPr fontId="2"/>
  </si>
  <si>
    <t>相生市</t>
    <phoneticPr fontId="2"/>
  </si>
  <si>
    <t>豊岡市</t>
    <phoneticPr fontId="2"/>
  </si>
  <si>
    <t>赤穂市</t>
    <phoneticPr fontId="2"/>
  </si>
  <si>
    <t>西脇市</t>
    <phoneticPr fontId="2"/>
  </si>
  <si>
    <t>宝塚市</t>
    <phoneticPr fontId="2"/>
  </si>
  <si>
    <t>三木市</t>
    <phoneticPr fontId="2"/>
  </si>
  <si>
    <t>高砂市</t>
    <phoneticPr fontId="2"/>
  </si>
  <si>
    <t>川西市</t>
    <phoneticPr fontId="2"/>
  </si>
  <si>
    <t>小野市</t>
    <phoneticPr fontId="2"/>
  </si>
  <si>
    <t>三田市</t>
    <phoneticPr fontId="2"/>
  </si>
  <si>
    <t>加西市</t>
    <phoneticPr fontId="2"/>
  </si>
  <si>
    <t>地域別人口</t>
    <rPh sb="0" eb="3">
      <t>チイキベツ</t>
    </rPh>
    <rPh sb="3" eb="5">
      <t>ジンコウ</t>
    </rPh>
    <phoneticPr fontId="2"/>
  </si>
  <si>
    <t>％</t>
    <phoneticPr fontId="2"/>
  </si>
  <si>
    <t>&lt;&lt;参　考&gt;&gt;　地域区分</t>
    <rPh sb="2" eb="3">
      <t>サン</t>
    </rPh>
    <rPh sb="4" eb="5">
      <t>コウ</t>
    </rPh>
    <rPh sb="8" eb="10">
      <t>チイキ</t>
    </rPh>
    <rPh sb="10" eb="12">
      <t>クブン</t>
    </rPh>
    <phoneticPr fontId="27"/>
  </si>
  <si>
    <t>神戸地域</t>
    <rPh sb="0" eb="2">
      <t>コウベ</t>
    </rPh>
    <rPh sb="2" eb="4">
      <t>チイキ</t>
    </rPh>
    <phoneticPr fontId="27"/>
  </si>
  <si>
    <t>神戸市</t>
    <rPh sb="0" eb="3">
      <t>コウベシ</t>
    </rPh>
    <phoneticPr fontId="27"/>
  </si>
  <si>
    <t>阪神南地域</t>
    <rPh sb="0" eb="2">
      <t>ハンシン</t>
    </rPh>
    <rPh sb="2" eb="3">
      <t>ミナミ</t>
    </rPh>
    <rPh sb="3" eb="5">
      <t>チイキ</t>
    </rPh>
    <phoneticPr fontId="27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</si>
  <si>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27"/>
  </si>
  <si>
    <t>阪神北地域</t>
    <rPh sb="0" eb="2">
      <t>ハンシン</t>
    </rPh>
    <rPh sb="2" eb="3">
      <t>キタ</t>
    </rPh>
    <rPh sb="3" eb="5">
      <t>チイキ</t>
    </rPh>
    <phoneticPr fontId="27"/>
  </si>
  <si>
    <t>伊丹市、宝塚市、川西市、三田市、猪名川町</t>
    <rPh sb="0" eb="3">
      <t>イタミシ</t>
    </rPh>
    <rPh sb="4" eb="7">
      <t>タカラヅカシ</t>
    </rPh>
    <rPh sb="8" eb="11">
      <t>カワニシシ</t>
    </rPh>
    <rPh sb="12" eb="15">
      <t>サンダシ</t>
    </rPh>
    <rPh sb="16" eb="19">
      <t>イナガワ</t>
    </rPh>
    <rPh sb="19" eb="20">
      <t>チョウ</t>
    </rPh>
    <phoneticPr fontId="27"/>
  </si>
  <si>
    <t>東播磨地域</t>
    <rPh sb="0" eb="3">
      <t>ヒガシハリマ</t>
    </rPh>
    <rPh sb="3" eb="5">
      <t>チイキ</t>
    </rPh>
    <phoneticPr fontId="27"/>
  </si>
  <si>
    <t>明石市、加古川市、高砂市、稲美町、播磨町</t>
    <rPh sb="0" eb="3">
      <t>アカシシ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27"/>
  </si>
  <si>
    <t>北播磨地域</t>
    <rPh sb="0" eb="3">
      <t>キタハリマ</t>
    </rPh>
    <rPh sb="3" eb="5">
      <t>チイキ</t>
    </rPh>
    <phoneticPr fontId="27"/>
  </si>
  <si>
    <t>西脇市、三木市、小野市、加西市、加東市、多可町</t>
    <rPh sb="0" eb="3">
      <t>ニシワキシ</t>
    </rPh>
    <rPh sb="4" eb="7">
      <t>ミキシ</t>
    </rPh>
    <rPh sb="8" eb="11">
      <t>オノシ</t>
    </rPh>
    <rPh sb="12" eb="15">
      <t>カサイシ</t>
    </rPh>
    <rPh sb="16" eb="18">
      <t>カトウ</t>
    </rPh>
    <rPh sb="18" eb="19">
      <t>シ</t>
    </rPh>
    <rPh sb="20" eb="22">
      <t>タカ</t>
    </rPh>
    <rPh sb="22" eb="23">
      <t>チョウ</t>
    </rPh>
    <phoneticPr fontId="27"/>
  </si>
  <si>
    <t>中播磨地域</t>
    <rPh sb="0" eb="3">
      <t>ナカハリマ</t>
    </rPh>
    <rPh sb="3" eb="5">
      <t>チイキ</t>
    </rPh>
    <phoneticPr fontId="27"/>
  </si>
  <si>
    <t>姫路市、市川町、福崎町、神河町</t>
    <rPh sb="0" eb="3">
      <t>ヒメジシ</t>
    </rPh>
    <rPh sb="4" eb="6">
      <t>イチカワ</t>
    </rPh>
    <rPh sb="6" eb="7">
      <t>チョウ</t>
    </rPh>
    <rPh sb="8" eb="10">
      <t>フクサキ</t>
    </rPh>
    <rPh sb="10" eb="11">
      <t>チョウ</t>
    </rPh>
    <rPh sb="12" eb="14">
      <t>カミカワ</t>
    </rPh>
    <rPh sb="14" eb="15">
      <t>チョウ</t>
    </rPh>
    <phoneticPr fontId="27"/>
  </si>
  <si>
    <t>西播磨地域</t>
    <rPh sb="0" eb="3">
      <t>ニシハリマ</t>
    </rPh>
    <rPh sb="3" eb="5">
      <t>チイキ</t>
    </rPh>
    <phoneticPr fontId="27"/>
  </si>
  <si>
    <t>相生市、赤穂市、宍粟市、たつの市、太子町、上郡町、佐用町</t>
    <rPh sb="0" eb="3">
      <t>アイオイシ</t>
    </rPh>
    <rPh sb="4" eb="7">
      <t>アコウシ</t>
    </rPh>
    <rPh sb="8" eb="10">
      <t>シソウ</t>
    </rPh>
    <rPh sb="10" eb="11">
      <t>シ</t>
    </rPh>
    <rPh sb="15" eb="16">
      <t>シ</t>
    </rPh>
    <rPh sb="17" eb="19">
      <t>タイシ</t>
    </rPh>
    <rPh sb="19" eb="20">
      <t>チョウ</t>
    </rPh>
    <rPh sb="21" eb="23">
      <t>カミゴオリ</t>
    </rPh>
    <rPh sb="23" eb="24">
      <t>チョウ</t>
    </rPh>
    <rPh sb="25" eb="27">
      <t>サヨウ</t>
    </rPh>
    <rPh sb="27" eb="28">
      <t>チョウ</t>
    </rPh>
    <phoneticPr fontId="27"/>
  </si>
  <si>
    <t>但馬地域</t>
    <rPh sb="0" eb="2">
      <t>タジマ</t>
    </rPh>
    <rPh sb="2" eb="4">
      <t>チイキ</t>
    </rPh>
    <phoneticPr fontId="27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</si>
  <si>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0">
      <t>アサゴ</t>
    </rPh>
    <rPh sb="10" eb="11">
      <t>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27"/>
  </si>
  <si>
    <t>丹波地域</t>
    <rPh sb="0" eb="2">
      <t>タンバ</t>
    </rPh>
    <rPh sb="2" eb="4">
      <t>チイキ</t>
    </rPh>
    <phoneticPr fontId="27"/>
  </si>
  <si>
    <t>篠山市、丹波市</t>
    <rPh sb="0" eb="2">
      <t>ササヤマ</t>
    </rPh>
    <rPh sb="2" eb="3">
      <t>シ</t>
    </rPh>
    <rPh sb="4" eb="6">
      <t>タンバ</t>
    </rPh>
    <rPh sb="6" eb="7">
      <t>シ</t>
    </rPh>
    <phoneticPr fontId="27"/>
  </si>
  <si>
    <t>淡路地域</t>
    <rPh sb="0" eb="2">
      <t>アワジ</t>
    </rPh>
    <rPh sb="2" eb="4">
      <t>チイキ</t>
    </rPh>
    <phoneticPr fontId="27"/>
  </si>
  <si>
    <t>洲本市、南あわじ市、淡路市</t>
    <rPh sb="0" eb="3">
      <t>スモトシ</t>
    </rPh>
    <rPh sb="4" eb="5">
      <t>ミナミ</t>
    </rPh>
    <rPh sb="8" eb="9">
      <t>シ</t>
    </rPh>
    <rPh sb="10" eb="12">
      <t>アワジ</t>
    </rPh>
    <rPh sb="12" eb="13">
      <t>シ</t>
    </rPh>
    <phoneticPr fontId="27"/>
  </si>
  <si>
    <t>　　3　１世帯当たり人員は、人口を世帯総数で除した数値である。</t>
    <rPh sb="5" eb="7">
      <t>セタイ</t>
    </rPh>
    <rPh sb="7" eb="8">
      <t>ア</t>
    </rPh>
    <rPh sb="10" eb="12">
      <t>ジンイン</t>
    </rPh>
    <rPh sb="14" eb="16">
      <t>ジンコウ</t>
    </rPh>
    <rPh sb="17" eb="19">
      <t>セタイ</t>
    </rPh>
    <rPh sb="19" eb="20">
      <t>ソウ</t>
    </rPh>
    <rPh sb="20" eb="21">
      <t>カズ</t>
    </rPh>
    <rPh sb="22" eb="23">
      <t>ジョ</t>
    </rPh>
    <rPh sb="25" eb="27">
      <t>スウチ</t>
    </rPh>
    <phoneticPr fontId="2"/>
  </si>
  <si>
    <t>年齢３区分別人口の推移</t>
    <rPh sb="0" eb="2">
      <t>ネンレイ</t>
    </rPh>
    <rPh sb="3" eb="5">
      <t>クブン</t>
    </rPh>
    <rPh sb="5" eb="6">
      <t>ベツ</t>
    </rPh>
    <rPh sb="6" eb="8">
      <t>ジンコウ</t>
    </rPh>
    <rPh sb="9" eb="11">
      <t>スイイ</t>
    </rPh>
    <phoneticPr fontId="2"/>
  </si>
  <si>
    <t>兵庫県　構成比</t>
    <rPh sb="0" eb="3">
      <t>ヒョウゴケン</t>
    </rPh>
    <rPh sb="4" eb="7">
      <t>コウセイヒ</t>
    </rPh>
    <phoneticPr fontId="2"/>
  </si>
  <si>
    <t>全国　年齢３区分別人口(10月１日現在)</t>
    <rPh sb="0" eb="2">
      <t>ゼンコク</t>
    </rPh>
    <phoneticPr fontId="2"/>
  </si>
  <si>
    <t>全国　構成比</t>
    <rPh sb="0" eb="2">
      <t>ゼンコク</t>
    </rPh>
    <phoneticPr fontId="2"/>
  </si>
  <si>
    <t>15～
64歳</t>
    <rPh sb="6" eb="7">
      <t>サイ</t>
    </rPh>
    <phoneticPr fontId="2"/>
  </si>
  <si>
    <t>15～64歳</t>
    <rPh sb="5" eb="6">
      <t>サイ</t>
    </rPh>
    <phoneticPr fontId="2"/>
  </si>
  <si>
    <t>S35年</t>
    <rPh sb="3" eb="4">
      <t>ネン</t>
    </rPh>
    <phoneticPr fontId="2"/>
  </si>
  <si>
    <t>S40年</t>
    <rPh sb="3" eb="4">
      <t>ネン</t>
    </rPh>
    <phoneticPr fontId="2"/>
  </si>
  <si>
    <t>S45年</t>
    <rPh sb="3" eb="4">
      <t>ネン</t>
    </rPh>
    <phoneticPr fontId="2"/>
  </si>
  <si>
    <t>S50年</t>
    <rPh sb="3" eb="4">
      <t>ネン</t>
    </rPh>
    <phoneticPr fontId="2"/>
  </si>
  <si>
    <t>S55年</t>
    <rPh sb="3" eb="4">
      <t>ネン</t>
    </rPh>
    <phoneticPr fontId="2"/>
  </si>
  <si>
    <t>S60年</t>
    <rPh sb="3" eb="4">
      <t>ネン</t>
    </rPh>
    <phoneticPr fontId="2"/>
  </si>
  <si>
    <t>H2年</t>
    <rPh sb="2" eb="3">
      <t>ネン</t>
    </rPh>
    <phoneticPr fontId="2"/>
  </si>
  <si>
    <t>H7年</t>
    <rPh sb="2" eb="3">
      <t>ネン</t>
    </rPh>
    <phoneticPr fontId="2"/>
  </si>
  <si>
    <t>総数</t>
    <phoneticPr fontId="2"/>
  </si>
  <si>
    <t>0～
14歳</t>
    <phoneticPr fontId="2"/>
  </si>
  <si>
    <t>65歳
以上</t>
    <phoneticPr fontId="2"/>
  </si>
  <si>
    <t>0～
14歳</t>
    <phoneticPr fontId="2"/>
  </si>
  <si>
    <t>総数</t>
    <phoneticPr fontId="2"/>
  </si>
  <si>
    <t>65～
74歳</t>
    <phoneticPr fontId="2"/>
  </si>
  <si>
    <t>75歳
以上</t>
    <phoneticPr fontId="2"/>
  </si>
  <si>
    <t>0～14歳</t>
    <phoneticPr fontId="2"/>
  </si>
  <si>
    <t>65歳以上</t>
    <phoneticPr fontId="2"/>
  </si>
  <si>
    <t>0～14歳</t>
    <phoneticPr fontId="2"/>
  </si>
  <si>
    <t>平成22年</t>
    <rPh sb="0" eb="2">
      <t>ヘイセイ</t>
    </rPh>
    <rPh sb="4" eb="5">
      <t>ネン</t>
    </rPh>
    <phoneticPr fontId="25"/>
  </si>
  <si>
    <t>※各年の数値は10月１日現在。</t>
    <rPh sb="1" eb="3">
      <t>カクネン</t>
    </rPh>
    <rPh sb="4" eb="6">
      <t>スウチ</t>
    </rPh>
    <rPh sb="9" eb="10">
      <t>ツキ</t>
    </rPh>
    <rPh sb="11" eb="12">
      <t>ヒ</t>
    </rPh>
    <rPh sb="12" eb="14">
      <t>ゲンザイ</t>
    </rPh>
    <phoneticPr fontId="2"/>
  </si>
  <si>
    <t>　</t>
    <phoneticPr fontId="2"/>
  </si>
  <si>
    <t>　</t>
    <phoneticPr fontId="2"/>
  </si>
  <si>
    <t xml:space="preserve"> </t>
    <phoneticPr fontId="2"/>
  </si>
  <si>
    <t>H27年</t>
    <rPh sb="3" eb="4">
      <t>ネン</t>
    </rPh>
    <phoneticPr fontId="2"/>
  </si>
  <si>
    <t xml:space="preserve"> </t>
    <phoneticPr fontId="2"/>
  </si>
  <si>
    <t>平成27年</t>
    <rPh sb="0" eb="2">
      <t>ヘイセイ</t>
    </rPh>
    <rPh sb="4" eb="5">
      <t>ネン</t>
    </rPh>
    <phoneticPr fontId="25"/>
  </si>
  <si>
    <t>　</t>
    <phoneticPr fontId="2"/>
  </si>
  <si>
    <t>(出所)総務省「国勢調査」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</si>
  <si>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</si>
  <si>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</si>
  <si>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市区町別人口・世帯数</t>
    <rPh sb="0" eb="2">
      <t>シク</t>
    </rPh>
    <rPh sb="2" eb="3">
      <t>チョウ</t>
    </rPh>
    <rPh sb="3" eb="4">
      <t>ベツ</t>
    </rPh>
    <rPh sb="4" eb="6">
      <t>ジンコウ</t>
    </rPh>
    <rPh sb="7" eb="10">
      <t>セタイスウ</t>
    </rPh>
    <phoneticPr fontId="2"/>
  </si>
  <si>
    <t>神戸市</t>
    <rPh sb="2" eb="3">
      <t>シ</t>
    </rPh>
    <phoneticPr fontId="2"/>
  </si>
  <si>
    <t>　　　一般世帯（＝世帯総数ー施設等世帯数）に係る１世帯当たり人員は、「人口等基本集計」で公表</t>
    <rPh sb="3" eb="5">
      <t>イッパン</t>
    </rPh>
    <rPh sb="5" eb="7">
      <t>セタイ</t>
    </rPh>
    <rPh sb="9" eb="11">
      <t>セタイ</t>
    </rPh>
    <rPh sb="11" eb="13">
      <t>ソウスウ</t>
    </rPh>
    <rPh sb="17" eb="20">
      <t>セタイスウ</t>
    </rPh>
    <rPh sb="22" eb="23">
      <t>カカ</t>
    </rPh>
    <rPh sb="25" eb="27">
      <t>セタイ</t>
    </rPh>
    <rPh sb="27" eb="28">
      <t>ア</t>
    </rPh>
    <rPh sb="30" eb="32">
      <t>ジンイン</t>
    </rPh>
    <rPh sb="35" eb="38">
      <t>ジンコウナド</t>
    </rPh>
    <rPh sb="38" eb="40">
      <t>キホン</t>
    </rPh>
    <rPh sb="40" eb="42">
      <t>シュウケイ</t>
    </rPh>
    <rPh sb="44" eb="46">
      <t>コウヒョウ</t>
    </rPh>
    <phoneticPr fontId="2"/>
  </si>
  <si>
    <t>　　2　男女別人口は「人口等基本集計」で公表。</t>
    <phoneticPr fontId="2"/>
  </si>
  <si>
    <t>注）1　平成27年国勢調査</t>
    <rPh sb="0" eb="1">
      <t>チュウ</t>
    </rPh>
    <phoneticPr fontId="2"/>
  </si>
  <si>
    <t>27-60</t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</si>
  <si>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</si>
  <si>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</si>
  <si>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令和</t>
    <rPh sb="0" eb="2">
      <t>レイワ</t>
    </rPh>
    <phoneticPr fontId="2"/>
  </si>
  <si>
    <t>世帯</t>
    <rPh sb="0" eb="2">
      <t>セタイ</t>
    </rPh>
    <phoneticPr fontId="2"/>
  </si>
  <si>
    <t>男</t>
  </si>
  <si>
    <t>女</t>
  </si>
  <si>
    <t>女</t>
    <rPh sb="0" eb="1">
      <t>オンナ</t>
    </rPh>
    <phoneticPr fontId="2"/>
  </si>
  <si>
    <t>男</t>
    <rPh sb="0" eb="1">
      <t>オトコ</t>
    </rPh>
    <phoneticPr fontId="2"/>
  </si>
  <si>
    <t>丹波篠山市</t>
    <rPh sb="0" eb="2">
      <t>タンバ</t>
    </rPh>
    <phoneticPr fontId="2"/>
  </si>
  <si>
    <t>R2年</t>
    <rPh sb="2" eb="3">
      <t>ネン</t>
    </rPh>
    <phoneticPr fontId="2"/>
  </si>
  <si>
    <t>令和2年</t>
    <rPh sb="0" eb="2">
      <t>レイワ</t>
    </rPh>
    <rPh sb="3" eb="4">
      <t>ネン</t>
    </rPh>
    <phoneticPr fontId="25"/>
  </si>
  <si>
    <t>兵庫県総人口の推移</t>
    <rPh sb="0" eb="3">
      <t>ヒョウゴケン</t>
    </rPh>
    <rPh sb="3" eb="4">
      <t>ソウ</t>
    </rPh>
    <rPh sb="4" eb="6">
      <t>ジンコウ</t>
    </rPh>
    <rPh sb="7" eb="9">
      <t>スイイ</t>
    </rPh>
    <phoneticPr fontId="36"/>
  </si>
  <si>
    <t>(出所）総務省「国勢調査」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36"/>
  </si>
  <si>
    <t>兵庫県男性の未婚者数・有配偶者数</t>
    <rPh sb="0" eb="3">
      <t>ヒョウゴケン</t>
    </rPh>
    <rPh sb="3" eb="5">
      <t>ダンセイ</t>
    </rPh>
    <rPh sb="6" eb="8">
      <t>ミコン</t>
    </rPh>
    <rPh sb="8" eb="9">
      <t>シャ</t>
    </rPh>
    <rPh sb="9" eb="10">
      <t>スウ</t>
    </rPh>
    <rPh sb="11" eb="12">
      <t>ユウ</t>
    </rPh>
    <rPh sb="12" eb="14">
      <t>ハイグウ</t>
    </rPh>
    <rPh sb="14" eb="15">
      <t>シャ</t>
    </rPh>
    <rPh sb="15" eb="16">
      <t>スウ</t>
    </rPh>
    <phoneticPr fontId="2"/>
  </si>
  <si>
    <t>（単位：人、％）</t>
    <rPh sb="1" eb="3">
      <t>タンイ</t>
    </rPh>
    <rPh sb="4" eb="5">
      <t>ニン</t>
    </rPh>
    <phoneticPr fontId="2"/>
  </si>
  <si>
    <t>2000年</t>
    <rPh sb="4" eb="5">
      <t>ネン</t>
    </rPh>
    <phoneticPr fontId="2"/>
  </si>
  <si>
    <t>2005年</t>
    <rPh sb="4" eb="5">
      <t>ネン</t>
    </rPh>
    <phoneticPr fontId="2"/>
  </si>
  <si>
    <t>2010年</t>
    <rPh sb="4" eb="5">
      <t>ネン</t>
    </rPh>
    <phoneticPr fontId="2"/>
  </si>
  <si>
    <t>2015年</t>
    <rPh sb="4" eb="5">
      <t>ネン</t>
    </rPh>
    <phoneticPr fontId="2"/>
  </si>
  <si>
    <t>総数</t>
    <rPh sb="0" eb="2">
      <t>ソウスウ</t>
    </rPh>
    <phoneticPr fontId="2"/>
  </si>
  <si>
    <t>未婚</t>
    <rPh sb="0" eb="2">
      <t>ミコン</t>
    </rPh>
    <phoneticPr fontId="2"/>
  </si>
  <si>
    <t>有配偶</t>
    <rPh sb="0" eb="1">
      <t>ユウ</t>
    </rPh>
    <rPh sb="1" eb="3">
      <t>ハイグウ</t>
    </rPh>
    <phoneticPr fontId="2"/>
  </si>
  <si>
    <t>不詳</t>
    <rPh sb="0" eb="2">
      <t>フショウ</t>
    </rPh>
    <phoneticPr fontId="2"/>
  </si>
  <si>
    <t>未婚率</t>
    <rPh sb="0" eb="3">
      <t>ミコンリツ</t>
    </rPh>
    <phoneticPr fontId="2"/>
  </si>
  <si>
    <t>年齢区分</t>
    <rPh sb="0" eb="2">
      <t>ネンレイ</t>
    </rPh>
    <rPh sb="2" eb="4">
      <t>クブン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</si>
  <si>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</si>
  <si>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</si>
  <si>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</si>
  <si>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</si>
  <si>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</si>
  <si>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</si>
  <si>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</si>
  <si>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（出所）総務省「国勢調査」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2"/>
  </si>
  <si>
    <t>兵庫県女性の未婚者数・有配偶者数</t>
    <rPh sb="0" eb="3">
      <t>ヒョウゴケン</t>
    </rPh>
    <rPh sb="3" eb="5">
      <t>ジョセイ</t>
    </rPh>
    <rPh sb="6" eb="8">
      <t>ミコン</t>
    </rPh>
    <rPh sb="8" eb="9">
      <t>シャ</t>
    </rPh>
    <rPh sb="9" eb="10">
      <t>スウ</t>
    </rPh>
    <rPh sb="11" eb="12">
      <t>ユウ</t>
    </rPh>
    <rPh sb="12" eb="14">
      <t>ハイグウ</t>
    </rPh>
    <rPh sb="14" eb="15">
      <t>シャ</t>
    </rPh>
    <rPh sb="15" eb="16">
      <t>スウ</t>
    </rPh>
    <phoneticPr fontId="2"/>
  </si>
  <si>
    <t>地域</t>
    <rPh sb="0" eb="2">
      <t>チイキ</t>
    </rPh>
    <phoneticPr fontId="2"/>
  </si>
  <si>
    <t>総人口</t>
    <rPh sb="0" eb="1">
      <t>ソウ</t>
    </rPh>
    <rPh sb="1" eb="3">
      <t>ジンコウ</t>
    </rPh>
    <phoneticPr fontId="2"/>
  </si>
  <si>
    <t>１世帯当</t>
    <rPh sb="1" eb="3">
      <t>セタイ</t>
    </rPh>
    <rPh sb="3" eb="4">
      <t>ア</t>
    </rPh>
    <phoneticPr fontId="2"/>
  </si>
  <si>
    <t>たり人員</t>
    <rPh sb="2" eb="4">
      <t>ジンイン</t>
    </rPh>
    <phoneticPr fontId="2"/>
  </si>
  <si>
    <t>人員</t>
    <rPh sb="0" eb="2">
      <t>ジンイン</t>
    </rPh>
    <phoneticPr fontId="2"/>
  </si>
  <si>
    <t>㎢</t>
    <phoneticPr fontId="2"/>
  </si>
  <si>
    <t>人／㎢</t>
    <rPh sb="0" eb="1">
      <t>ニン</t>
    </rPh>
    <phoneticPr fontId="2"/>
  </si>
  <si>
    <t>神戸市</t>
    <rPh sb="0" eb="3">
      <t>コウベシ</t>
    </rPh>
    <phoneticPr fontId="2"/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</si>
  <si>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</si>
  <si>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</si>
  <si>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東播磨地域</t>
    <rPh sb="0" eb="1">
      <t>ヒガシ</t>
    </rPh>
    <rPh sb="1" eb="3">
      <t>ハリマ</t>
    </rPh>
    <rPh sb="3" eb="5">
      <t>チイキ</t>
    </rPh>
    <phoneticPr fontId="2"/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</si>
  <si>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</si>
  <si>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rPh sb="1" eb="3">
      <t>ハリマ</t>
    </rPh>
    <rPh sb="3" eb="5">
      <t>チイキ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</si>
  <si>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</si>
  <si>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但馬地域</t>
    <rPh sb="0" eb="2">
      <t>タジマ</t>
    </rPh>
    <rPh sb="2" eb="4">
      <t>チイキ</t>
    </rPh>
    <phoneticPr fontId="2"/>
  </si>
  <si>
    <t>丹波地域</t>
    <rPh sb="0" eb="2">
      <t>タンバ</t>
    </rPh>
    <rPh sb="2" eb="4">
      <t>チイキ</t>
    </rPh>
    <phoneticPr fontId="2"/>
  </si>
  <si>
    <t>淡路地域</t>
    <rPh sb="0" eb="2">
      <t>アワジ</t>
    </rPh>
    <rPh sb="2" eb="4">
      <t>チイキ</t>
    </rPh>
    <phoneticPr fontId="2"/>
  </si>
  <si>
    <t>(資料）総務省「国勢調査」</t>
    <rPh sb="1" eb="3">
      <t>シリョウ</t>
    </rPh>
    <rPh sb="4" eb="7">
      <t>ソウムショウ</t>
    </rPh>
    <rPh sb="8" eb="10">
      <t>コクセイ</t>
    </rPh>
    <rPh sb="10" eb="12">
      <t>チョウサ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</si>
  <si>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</si>
  <si>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</si>
  <si>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人口調査</t>
    <rPh sb="0" eb="2">
      <t>ジンコウ</t>
    </rPh>
    <rPh sb="2" eb="4">
      <t>チョウサ</t>
    </rPh>
    <phoneticPr fontId="2"/>
  </si>
  <si>
    <t>(単位：世帯）</t>
    <rPh sb="1" eb="3">
      <t>タンイ</t>
    </rPh>
    <rPh sb="4" eb="6">
      <t>セタイ</t>
    </rPh>
    <phoneticPr fontId="38"/>
  </si>
  <si>
    <t>項　　　目</t>
    <rPh sb="0" eb="1">
      <t>コウ</t>
    </rPh>
    <rPh sb="4" eb="5">
      <t>メ</t>
    </rPh>
    <phoneticPr fontId="38"/>
  </si>
  <si>
    <t>一般世帯数</t>
    <rPh sb="0" eb="2">
      <t>イッパン</t>
    </rPh>
    <rPh sb="2" eb="4">
      <t>セタイ</t>
    </rPh>
    <rPh sb="4" eb="5">
      <t>スウ</t>
    </rPh>
    <phoneticPr fontId="38"/>
  </si>
  <si>
    <t>構成比（％）</t>
    <rPh sb="0" eb="3">
      <t>コウセイヒ</t>
    </rPh>
    <phoneticPr fontId="38"/>
  </si>
  <si>
    <t>全国</t>
    <rPh sb="0" eb="2">
      <t>ゼンコク</t>
    </rPh>
    <phoneticPr fontId="38"/>
  </si>
  <si>
    <t>兵庫県</t>
    <rPh sb="0" eb="3">
      <t>ヒョウゴケン</t>
    </rPh>
    <phoneticPr fontId="38"/>
  </si>
  <si>
    <t>神戸市</t>
    <rPh sb="0" eb="3">
      <t>コウベシ</t>
    </rPh>
    <phoneticPr fontId="38"/>
  </si>
  <si>
    <t>総数（一般世帯）</t>
    <rPh sb="3" eb="5">
      <t>イッパン</t>
    </rPh>
    <rPh sb="5" eb="7">
      <t>セタイ</t>
    </rPh>
    <phoneticPr fontId="38"/>
  </si>
  <si>
    <t>Ａ 親族のみの世帯</t>
  </si>
  <si>
    <t>1 核家族世帯</t>
  </si>
  <si>
    <t>（1） 夫婦のみの世帯</t>
  </si>
  <si>
    <t>（2） 夫婦と子供から成る世帯</t>
  </si>
  <si>
    <t>（3） 男親と子供から成る世帯</t>
  </si>
  <si>
    <t>（4） 女親と子供から成る世帯</t>
  </si>
  <si>
    <t>2 核家族以外の世帯</t>
  </si>
  <si>
    <t>（5） 夫婦と両親から成る世帯</t>
  </si>
  <si>
    <t>（6） 夫婦とひとり親から成る世帯</t>
  </si>
  <si>
    <t>（7） 夫婦，子供と両親から成る世帯</t>
  </si>
  <si>
    <t>（8） 夫婦，子供とひとり親から成る世帯</t>
  </si>
  <si>
    <t>（9） 夫婦と他の親族（親，子供を含まない）から成る世帯</t>
  </si>
  <si>
    <t>（10）夫婦，子供と他の親族（親を含まない）から成る世帯</t>
  </si>
  <si>
    <t>（11）夫婦，親と他の親族（子供を含まない）から成る世帯</t>
  </si>
  <si>
    <t>（12）夫婦，子供，親と他の親族から成る世帯</t>
  </si>
  <si>
    <t>（13）兄弟姉妹のみから成る世帯</t>
  </si>
  <si>
    <t>（14）他に分類されない世帯</t>
  </si>
  <si>
    <t>Ｂ 非親族を含む世帯</t>
  </si>
  <si>
    <t>Ｃ 単独世帯</t>
  </si>
  <si>
    <t>世帯の家族類型「不詳」</t>
  </si>
  <si>
    <t>（再掲）3世代世帯</t>
  </si>
  <si>
    <t>総世帯</t>
    <rPh sb="0" eb="1">
      <t>ソウ</t>
    </rPh>
    <rPh sb="1" eb="3">
      <t>セタイ</t>
    </rPh>
    <phoneticPr fontId="38"/>
  </si>
  <si>
    <t>施設等の世帯 世帯数</t>
    <phoneticPr fontId="38"/>
  </si>
  <si>
    <t>寮・寄宿舎の学生・生徒 世帯数</t>
    <phoneticPr fontId="38"/>
  </si>
  <si>
    <t>病院・療養所の入院者 世帯数</t>
    <phoneticPr fontId="38"/>
  </si>
  <si>
    <t>社会施設の入所者 世帯数</t>
    <phoneticPr fontId="38"/>
  </si>
  <si>
    <t>自衛隊営舎内居住者 世帯数</t>
    <phoneticPr fontId="38"/>
  </si>
  <si>
    <t>矯正施設の入所者 世帯数</t>
    <phoneticPr fontId="38"/>
  </si>
  <si>
    <t>その他 世帯数</t>
    <phoneticPr fontId="38"/>
  </si>
  <si>
    <t>(出所）総務省「国勢調査」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38"/>
  </si>
  <si>
    <t>構成比（％）</t>
    <rPh sb="0" eb="3">
      <t>コウセイヒ</t>
    </rPh>
    <phoneticPr fontId="2"/>
  </si>
  <si>
    <t>兵庫－全国</t>
    <rPh sb="0" eb="2">
      <t>ヒョウゴ</t>
    </rPh>
    <rPh sb="3" eb="5">
      <t>ゼンコク</t>
    </rPh>
    <phoneticPr fontId="2"/>
  </si>
  <si>
    <t>年齢</t>
    <phoneticPr fontId="27"/>
  </si>
  <si>
    <t>総   数</t>
    <phoneticPr fontId="27"/>
  </si>
  <si>
    <t>総 数</t>
    <phoneticPr fontId="27"/>
  </si>
  <si>
    <t>0～4歳</t>
    <rPh sb="3" eb="4">
      <t>サイ</t>
    </rPh>
    <phoneticPr fontId="27"/>
  </si>
  <si>
    <t>5～9</t>
    <phoneticPr fontId="27"/>
  </si>
  <si>
    <t>10～14</t>
    <phoneticPr fontId="27"/>
  </si>
  <si>
    <t>15～19</t>
    <phoneticPr fontId="27"/>
  </si>
  <si>
    <t>20～24</t>
    <phoneticPr fontId="27"/>
  </si>
  <si>
    <t>25～29</t>
    <phoneticPr fontId="27"/>
  </si>
  <si>
    <t>30～34</t>
    <phoneticPr fontId="27"/>
  </si>
  <si>
    <t>35～39</t>
    <phoneticPr fontId="27"/>
  </si>
  <si>
    <t xml:space="preserve">40～44 </t>
    <phoneticPr fontId="27"/>
  </si>
  <si>
    <t>45～49</t>
    <phoneticPr fontId="27"/>
  </si>
  <si>
    <t>50～54</t>
    <phoneticPr fontId="27"/>
  </si>
  <si>
    <t>55～59</t>
    <phoneticPr fontId="27"/>
  </si>
  <si>
    <t>60～64</t>
    <phoneticPr fontId="27"/>
  </si>
  <si>
    <t xml:space="preserve">65～69    </t>
    <phoneticPr fontId="27"/>
  </si>
  <si>
    <t>70～74</t>
    <phoneticPr fontId="27"/>
  </si>
  <si>
    <t>75～79</t>
    <phoneticPr fontId="27"/>
  </si>
  <si>
    <t>80～84</t>
    <phoneticPr fontId="27"/>
  </si>
  <si>
    <t>85～89</t>
    <phoneticPr fontId="27"/>
  </si>
  <si>
    <t>90～94</t>
    <phoneticPr fontId="27"/>
  </si>
  <si>
    <t>95～99</t>
    <phoneticPr fontId="27"/>
  </si>
  <si>
    <t>100歳以上</t>
    <rPh sb="3" eb="4">
      <t>サイ</t>
    </rPh>
    <rPh sb="4" eb="6">
      <t>イジョウ</t>
    </rPh>
    <phoneticPr fontId="27"/>
  </si>
  <si>
    <t>合計</t>
    <rPh sb="0" eb="2">
      <t>ゴウケイ</t>
    </rPh>
    <phoneticPr fontId="2"/>
  </si>
  <si>
    <t>兵庫県</t>
  </si>
  <si>
    <t>東灘区</t>
    <phoneticPr fontId="40"/>
  </si>
  <si>
    <t>中央区</t>
    <rPh sb="0" eb="3">
      <t>チュウオウク</t>
    </rPh>
    <phoneticPr fontId="41"/>
  </si>
  <si>
    <t>西区</t>
    <rPh sb="0" eb="2">
      <t>ニシク</t>
    </rPh>
    <phoneticPr fontId="41"/>
  </si>
  <si>
    <t>西脇市</t>
    <phoneticPr fontId="41"/>
  </si>
  <si>
    <t>三木市</t>
    <rPh sb="0" eb="3">
      <t>ミキシ</t>
    </rPh>
    <phoneticPr fontId="41"/>
  </si>
  <si>
    <t>加東市</t>
    <rPh sb="0" eb="3">
      <t>カトウシ</t>
    </rPh>
    <phoneticPr fontId="41"/>
  </si>
  <si>
    <t>多可町</t>
    <rPh sb="0" eb="2">
      <t>タカ</t>
    </rPh>
    <rPh sb="2" eb="3">
      <t>チョウ</t>
    </rPh>
    <phoneticPr fontId="41"/>
  </si>
  <si>
    <t>姫路市</t>
    <phoneticPr fontId="41"/>
  </si>
  <si>
    <t>神河町</t>
    <rPh sb="0" eb="3">
      <t>カミカワチョウ</t>
    </rPh>
    <phoneticPr fontId="41"/>
  </si>
  <si>
    <t>宍粟市</t>
    <rPh sb="0" eb="3">
      <t>シソウシ</t>
    </rPh>
    <phoneticPr fontId="41"/>
  </si>
  <si>
    <t>たつの市</t>
    <rPh sb="3" eb="4">
      <t>シ</t>
    </rPh>
    <phoneticPr fontId="41"/>
  </si>
  <si>
    <t>佐用町</t>
    <phoneticPr fontId="41"/>
  </si>
  <si>
    <t>豊岡市</t>
    <rPh sb="0" eb="3">
      <t>トヨオカシ</t>
    </rPh>
    <phoneticPr fontId="41"/>
  </si>
  <si>
    <t>養父市</t>
    <rPh sb="0" eb="3">
      <t>ヤブシ</t>
    </rPh>
    <phoneticPr fontId="41"/>
  </si>
  <si>
    <t>朝来市</t>
    <rPh sb="0" eb="3">
      <t>アサゴシ</t>
    </rPh>
    <phoneticPr fontId="41"/>
  </si>
  <si>
    <t>香美町</t>
    <rPh sb="0" eb="3">
      <t>カミチョウ</t>
    </rPh>
    <phoneticPr fontId="41"/>
  </si>
  <si>
    <t>新温泉町</t>
    <rPh sb="0" eb="1">
      <t>シン</t>
    </rPh>
    <rPh sb="1" eb="3">
      <t>オンセン</t>
    </rPh>
    <rPh sb="3" eb="4">
      <t>チョウ</t>
    </rPh>
    <phoneticPr fontId="41"/>
  </si>
  <si>
    <t>丹波篠山市</t>
    <rPh sb="0" eb="2">
      <t>タンバ</t>
    </rPh>
    <rPh sb="2" eb="5">
      <t>ササヤマシ</t>
    </rPh>
    <phoneticPr fontId="41"/>
  </si>
  <si>
    <t>丹波市</t>
    <rPh sb="0" eb="3">
      <t>タンバシ</t>
    </rPh>
    <phoneticPr fontId="41"/>
  </si>
  <si>
    <t>洲本市</t>
    <phoneticPr fontId="41"/>
  </si>
  <si>
    <t>南あわじ市</t>
    <rPh sb="0" eb="1">
      <t>ミナミ</t>
    </rPh>
    <rPh sb="4" eb="5">
      <t>シ</t>
    </rPh>
    <phoneticPr fontId="41"/>
  </si>
  <si>
    <t>淡路市</t>
    <rPh sb="0" eb="3">
      <t>アワジシ</t>
    </rPh>
    <phoneticPr fontId="41"/>
  </si>
  <si>
    <t>28</t>
  </si>
  <si>
    <t>注）1　令和2年国勢調査</t>
    <rPh sb="0" eb="1">
      <t>チュウ</t>
    </rPh>
    <rPh sb="4" eb="6">
      <t>レイワ</t>
    </rPh>
    <phoneticPr fontId="2"/>
  </si>
  <si>
    <t>速報</t>
    <rPh sb="0" eb="2">
      <t>ソクホウ</t>
    </rPh>
    <phoneticPr fontId="2"/>
  </si>
  <si>
    <t>15/10増減</t>
    <rPh sb="5" eb="7">
      <t>ゾウゲン</t>
    </rPh>
    <phoneticPr fontId="2"/>
  </si>
  <si>
    <t>ﾎﾟｲﾝﾄ差</t>
    <rPh sb="5" eb="6">
      <t>サ</t>
    </rPh>
    <phoneticPr fontId="2"/>
  </si>
  <si>
    <t xml:space="preserve"> </t>
    <phoneticPr fontId="43"/>
  </si>
  <si>
    <t>項目</t>
    <rPh sb="0" eb="2">
      <t>コウモク</t>
    </rPh>
    <phoneticPr fontId="43"/>
  </si>
  <si>
    <t>期間</t>
    <rPh sb="0" eb="2">
      <t>キカン</t>
    </rPh>
    <phoneticPr fontId="43"/>
  </si>
  <si>
    <t>　</t>
    <phoneticPr fontId="43"/>
  </si>
  <si>
    <t>兵庫県市区町別人口推移（国勢調査）</t>
    <rPh sb="0" eb="3">
      <t>ヒョウゴケン</t>
    </rPh>
    <rPh sb="3" eb="5">
      <t>シク</t>
    </rPh>
    <rPh sb="5" eb="6">
      <t>マチ</t>
    </rPh>
    <rPh sb="6" eb="7">
      <t>ベツ</t>
    </rPh>
    <rPh sb="7" eb="9">
      <t>ジンコウ</t>
    </rPh>
    <rPh sb="9" eb="11">
      <t>スイイ</t>
    </rPh>
    <rPh sb="12" eb="14">
      <t>コクセイ</t>
    </rPh>
    <rPh sb="14" eb="16">
      <t>チョウサ</t>
    </rPh>
    <phoneticPr fontId="25"/>
  </si>
  <si>
    <t>作成：地域経済指標研究会（兵庫県、兵庫県立大学）</t>
    <rPh sb="0" eb="2">
      <t>サクセイ</t>
    </rPh>
    <rPh sb="3" eb="5">
      <t>チイキ</t>
    </rPh>
    <rPh sb="5" eb="7">
      <t>ケイザイ</t>
    </rPh>
    <rPh sb="7" eb="9">
      <t>シヒョウ</t>
    </rPh>
    <rPh sb="9" eb="12">
      <t>ケンキュウカイ</t>
    </rPh>
    <rPh sb="13" eb="16">
      <t>ヒョウゴケン</t>
    </rPh>
    <rPh sb="17" eb="19">
      <t>ヒョウゴ</t>
    </rPh>
    <rPh sb="19" eb="21">
      <t>ケンリツ</t>
    </rPh>
    <rPh sb="21" eb="23">
      <t>ダイガク</t>
    </rPh>
    <rPh sb="23" eb="24">
      <t>ミンブ</t>
    </rPh>
    <phoneticPr fontId="2"/>
  </si>
  <si>
    <t>　　4　面積は、「令和2年全国都道府県市区町村別面積調」（国土地理院）による。</t>
    <rPh sb="4" eb="6">
      <t>メンセキ</t>
    </rPh>
    <rPh sb="9" eb="11">
      <t>レイワ</t>
    </rPh>
    <phoneticPr fontId="2"/>
  </si>
  <si>
    <t>市町別推移2</t>
    <rPh sb="0" eb="3">
      <t>シチョウベツ</t>
    </rPh>
    <rPh sb="3" eb="5">
      <t>スイイ</t>
    </rPh>
    <phoneticPr fontId="2"/>
  </si>
  <si>
    <t>市町別推移3</t>
    <rPh sb="0" eb="3">
      <t>シチョウベツ</t>
    </rPh>
    <rPh sb="3" eb="5">
      <t>スイイ</t>
    </rPh>
    <phoneticPr fontId="2"/>
  </si>
  <si>
    <t>人口減少市区町数</t>
    <rPh sb="0" eb="2">
      <t>ジンコウ</t>
    </rPh>
    <rPh sb="2" eb="4">
      <t>ゲンショウ</t>
    </rPh>
    <rPh sb="4" eb="6">
      <t>シク</t>
    </rPh>
    <rPh sb="6" eb="7">
      <t>マチ</t>
    </rPh>
    <rPh sb="7" eb="8">
      <t>スウ</t>
    </rPh>
    <phoneticPr fontId="2"/>
  </si>
  <si>
    <t>人口減少
市区町数</t>
    <rPh sb="0" eb="2">
      <t>ジンコウ</t>
    </rPh>
    <rPh sb="2" eb="4">
      <t>ゲンショウ</t>
    </rPh>
    <rPh sb="5" eb="7">
      <t>シク</t>
    </rPh>
    <rPh sb="7" eb="8">
      <t>マチ</t>
    </rPh>
    <rPh sb="8" eb="9">
      <t>スウ</t>
    </rPh>
    <phoneticPr fontId="2"/>
  </si>
  <si>
    <t>人口増加市区町数</t>
    <rPh sb="0" eb="2">
      <t>ジンコウ</t>
    </rPh>
    <rPh sb="2" eb="4">
      <t>ゾウカ</t>
    </rPh>
    <rPh sb="4" eb="6">
      <t>シク</t>
    </rPh>
    <rPh sb="6" eb="7">
      <t>マチ</t>
    </rPh>
    <rPh sb="7" eb="8">
      <t>スウ</t>
    </rPh>
    <phoneticPr fontId="2"/>
  </si>
  <si>
    <t>人口増加
市区町数</t>
    <rPh sb="0" eb="2">
      <t>ジンコウ</t>
    </rPh>
    <rPh sb="2" eb="4">
      <t>ゾウカ</t>
    </rPh>
    <rPh sb="5" eb="7">
      <t>シク</t>
    </rPh>
    <rPh sb="7" eb="8">
      <t>マチ</t>
    </rPh>
    <rPh sb="8" eb="9">
      <t>スウ</t>
    </rPh>
    <phoneticPr fontId="2"/>
  </si>
  <si>
    <t>平成22年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</si>
  <si>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</si>
  <si>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総数</t>
    <rPh sb="0" eb="1">
      <t>ソウ</t>
    </rPh>
    <rPh sb="1" eb="2">
      <t>スウ</t>
    </rPh>
    <phoneticPr fontId="2"/>
  </si>
  <si>
    <t>市区町</t>
    <rPh sb="0" eb="2">
      <t>シク</t>
    </rPh>
    <rPh sb="2" eb="3">
      <t>マチ</t>
    </rPh>
    <phoneticPr fontId="2"/>
  </si>
  <si>
    <t>平成17年
（組替）</t>
    <rPh sb="0" eb="2">
      <t>ヘイセイ</t>
    </rPh>
    <rPh sb="4" eb="5">
      <t>ネン</t>
    </rPh>
    <rPh sb="7" eb="8">
      <t>ク</t>
    </rPh>
    <rPh sb="8" eb="9">
      <t>カ</t>
    </rPh>
    <phoneticPr fontId="2"/>
  </si>
  <si>
    <t>表5　人口増減別市区町数</t>
    <rPh sb="0" eb="1">
      <t>ヒョウ</t>
    </rPh>
    <rPh sb="3" eb="5">
      <t>ジンコウ</t>
    </rPh>
    <rPh sb="5" eb="7">
      <t>ゾウゲン</t>
    </rPh>
    <rPh sb="7" eb="8">
      <t>ベツ</t>
    </rPh>
    <rPh sb="8" eb="10">
      <t>シク</t>
    </rPh>
    <rPh sb="10" eb="11">
      <t>マチ</t>
    </rPh>
    <rPh sb="11" eb="12">
      <t>スウ</t>
    </rPh>
    <phoneticPr fontId="2"/>
  </si>
  <si>
    <t>22年</t>
    <rPh sb="2" eb="3">
      <t>ネン</t>
    </rPh>
    <phoneticPr fontId="2"/>
  </si>
  <si>
    <t>17年
組替</t>
    <rPh sb="2" eb="3">
      <t>ネン</t>
    </rPh>
    <rPh sb="4" eb="6">
      <t>クミカエ</t>
    </rPh>
    <phoneticPr fontId="2"/>
  </si>
  <si>
    <t>17年</t>
    <rPh sb="2" eb="3">
      <t>ネン</t>
    </rPh>
    <phoneticPr fontId="2"/>
  </si>
  <si>
    <t>12年</t>
    <rPh sb="2" eb="3">
      <t>ネン</t>
    </rPh>
    <phoneticPr fontId="2"/>
  </si>
  <si>
    <t>7年</t>
    <rPh sb="1" eb="2">
      <t>ネン</t>
    </rPh>
    <phoneticPr fontId="2"/>
  </si>
  <si>
    <t>60年</t>
    <rPh sb="2" eb="3">
      <t>ネン</t>
    </rPh>
    <phoneticPr fontId="2"/>
  </si>
  <si>
    <t>55年</t>
    <rPh sb="2" eb="3">
      <t>ネン</t>
    </rPh>
    <phoneticPr fontId="2"/>
  </si>
  <si>
    <t>50年</t>
    <rPh sb="2" eb="3">
      <t>ネン</t>
    </rPh>
    <phoneticPr fontId="2"/>
  </si>
  <si>
    <t>市町</t>
    <rPh sb="0" eb="2">
      <t>シチョウ</t>
    </rPh>
    <phoneticPr fontId="2"/>
  </si>
  <si>
    <t>年次</t>
    <rPh sb="0" eb="2">
      <t>ネンジ</t>
    </rPh>
    <phoneticPr fontId="2"/>
  </si>
  <si>
    <t>表3　人口増減別市区町数の推移</t>
    <rPh sb="0" eb="1">
      <t>ヒョウ</t>
    </rPh>
    <rPh sb="3" eb="5">
      <t>ジンコウ</t>
    </rPh>
    <rPh sb="5" eb="7">
      <t>ゾウゲン</t>
    </rPh>
    <rPh sb="7" eb="8">
      <t>ベツ</t>
    </rPh>
    <rPh sb="8" eb="10">
      <t>シク</t>
    </rPh>
    <rPh sb="10" eb="11">
      <t>マチ</t>
    </rPh>
    <rPh sb="11" eb="12">
      <t>スウ</t>
    </rPh>
    <rPh sb="13" eb="15">
      <t>スイイ</t>
    </rPh>
    <phoneticPr fontId="2"/>
  </si>
  <si>
    <t>表4　人口増減別市町数の推移</t>
    <rPh sb="0" eb="1">
      <t>ヒョウ</t>
    </rPh>
    <rPh sb="3" eb="5">
      <t>ジンコウ</t>
    </rPh>
    <rPh sb="5" eb="7">
      <t>ゾウゲン</t>
    </rPh>
    <rPh sb="7" eb="8">
      <t>ベツ</t>
    </rPh>
    <rPh sb="8" eb="10">
      <t>シチョウ</t>
    </rPh>
    <rPh sb="10" eb="11">
      <t>スウ</t>
    </rPh>
    <rPh sb="12" eb="14">
      <t>スイイ</t>
    </rPh>
    <phoneticPr fontId="2"/>
  </si>
  <si>
    <t>人口増減率</t>
    <rPh sb="0" eb="2">
      <t>ジンコウ</t>
    </rPh>
    <rPh sb="2" eb="4">
      <t>ゾウゲン</t>
    </rPh>
    <rPh sb="4" eb="5">
      <t>リツ</t>
    </rPh>
    <phoneticPr fontId="2"/>
  </si>
  <si>
    <t>市区町名</t>
    <rPh sb="0" eb="1">
      <t>シ</t>
    </rPh>
    <rPh sb="1" eb="2">
      <t>ク</t>
    </rPh>
    <rPh sb="2" eb="3">
      <t>マチ</t>
    </rPh>
    <rPh sb="3" eb="4">
      <t>ナ</t>
    </rPh>
    <phoneticPr fontId="2"/>
  </si>
  <si>
    <t>人口増減数</t>
    <rPh sb="0" eb="2">
      <t>ジンコウ</t>
    </rPh>
    <rPh sb="2" eb="4">
      <t>ゾウゲン</t>
    </rPh>
    <rPh sb="4" eb="5">
      <t>スウ</t>
    </rPh>
    <phoneticPr fontId="2"/>
  </si>
  <si>
    <t>人口
増減率</t>
    <rPh sb="0" eb="2">
      <t>ジンコウ</t>
    </rPh>
    <rPh sb="3" eb="6">
      <t>ゾウゲンリツ</t>
    </rPh>
    <phoneticPr fontId="2"/>
  </si>
  <si>
    <t>人口
増減数</t>
    <rPh sb="0" eb="2">
      <t>ジンコウ</t>
    </rPh>
    <rPh sb="3" eb="5">
      <t>ゾウゲン</t>
    </rPh>
    <rPh sb="5" eb="6">
      <t>スウ</t>
    </rPh>
    <phoneticPr fontId="2"/>
  </si>
  <si>
    <t>面積R2.10.1</t>
    <rPh sb="0" eb="2">
      <t>メンセキ</t>
    </rPh>
    <phoneticPr fontId="2"/>
  </si>
  <si>
    <t>※神戸市総数を除く49市区町</t>
    <rPh sb="1" eb="4">
      <t>コウベシ</t>
    </rPh>
    <rPh sb="4" eb="6">
      <t>ソウスウ</t>
    </rPh>
    <rPh sb="7" eb="8">
      <t>ノゾ</t>
    </rPh>
    <rPh sb="11" eb="12">
      <t>シ</t>
    </rPh>
    <phoneticPr fontId="2"/>
  </si>
  <si>
    <t xml:space="preserve"> </t>
    <phoneticPr fontId="2"/>
  </si>
  <si>
    <t xml:space="preserve"> </t>
    <phoneticPr fontId="2"/>
  </si>
  <si>
    <t>1920年</t>
    <rPh sb="4" eb="5">
      <t>ネン</t>
    </rPh>
    <phoneticPr fontId="2"/>
  </si>
  <si>
    <t>2020年</t>
    <rPh sb="4" eb="5">
      <t>ネン</t>
    </rPh>
    <phoneticPr fontId="2"/>
  </si>
  <si>
    <t>市町別推移1</t>
    <rPh sb="0" eb="3">
      <t>シチョウベツ</t>
    </rPh>
    <rPh sb="3" eb="5">
      <t>スイイ</t>
    </rPh>
    <phoneticPr fontId="2"/>
  </si>
  <si>
    <t>市町別推移4</t>
    <rPh sb="0" eb="2">
      <t>シチョウ</t>
    </rPh>
    <rPh sb="2" eb="3">
      <t>ベツ</t>
    </rPh>
    <rPh sb="3" eb="5">
      <t>スイイ</t>
    </rPh>
    <phoneticPr fontId="2"/>
  </si>
  <si>
    <t>市町別推移5</t>
    <rPh sb="0" eb="2">
      <t>シチョウ</t>
    </rPh>
    <rPh sb="2" eb="3">
      <t>ベツ</t>
    </rPh>
    <rPh sb="3" eb="5">
      <t>スイイ</t>
    </rPh>
    <phoneticPr fontId="2"/>
  </si>
  <si>
    <t>地域別推移1</t>
    <rPh sb="0" eb="2">
      <t>チイキ</t>
    </rPh>
    <rPh sb="2" eb="3">
      <t>ベツ</t>
    </rPh>
    <rPh sb="3" eb="5">
      <t>スイイ</t>
    </rPh>
    <phoneticPr fontId="2"/>
  </si>
  <si>
    <t>地域別推移2</t>
    <rPh sb="0" eb="3">
      <t>チイキベツ</t>
    </rPh>
    <rPh sb="3" eb="5">
      <t>スイイ</t>
    </rPh>
    <phoneticPr fontId="2"/>
  </si>
  <si>
    <t xml:space="preserve"> </t>
    <phoneticPr fontId="2"/>
  </si>
  <si>
    <t xml:space="preserve"> </t>
    <phoneticPr fontId="2"/>
  </si>
  <si>
    <t>全国(2015)</t>
    <phoneticPr fontId="27"/>
  </si>
  <si>
    <t>全国(2020)</t>
    <phoneticPr fontId="27"/>
  </si>
  <si>
    <t>28兵庫県(2015)</t>
    <phoneticPr fontId="27"/>
  </si>
  <si>
    <t>28兵庫県(2020)</t>
    <phoneticPr fontId="27"/>
  </si>
  <si>
    <t>（単位：人）</t>
    <rPh sb="1" eb="3">
      <t>タンイ</t>
    </rPh>
    <rPh sb="4" eb="5">
      <t>ニン</t>
    </rPh>
    <phoneticPr fontId="2"/>
  </si>
  <si>
    <t>27年</t>
    <rPh sb="2" eb="3">
      <t>ネン</t>
    </rPh>
    <phoneticPr fontId="2"/>
  </si>
  <si>
    <t>計</t>
    <rPh sb="0" eb="1">
      <t>ケイ</t>
    </rPh>
    <phoneticPr fontId="2"/>
  </si>
  <si>
    <t xml:space="preserve"> </t>
    <phoneticPr fontId="2"/>
  </si>
  <si>
    <t>増加
市町数</t>
    <rPh sb="0" eb="2">
      <t>ゾウカ</t>
    </rPh>
    <rPh sb="3" eb="5">
      <t>シチョウ</t>
    </rPh>
    <rPh sb="5" eb="6">
      <t>スウ</t>
    </rPh>
    <phoneticPr fontId="2"/>
  </si>
  <si>
    <t>減少
市町数</t>
    <rPh sb="0" eb="2">
      <t>ゲンショウ</t>
    </rPh>
    <rPh sb="3" eb="5">
      <t>シチョウ</t>
    </rPh>
    <rPh sb="5" eb="6">
      <t>スウ</t>
    </rPh>
    <phoneticPr fontId="2"/>
  </si>
  <si>
    <t>増加
市区町数</t>
    <rPh sb="0" eb="2">
      <t>ゾウカ</t>
    </rPh>
    <rPh sb="3" eb="5">
      <t>シク</t>
    </rPh>
    <rPh sb="5" eb="6">
      <t>マチ</t>
    </rPh>
    <rPh sb="6" eb="7">
      <t>スウ</t>
    </rPh>
    <phoneticPr fontId="2"/>
  </si>
  <si>
    <t>減少
市区町数</t>
    <rPh sb="0" eb="2">
      <t>ゲンショウ</t>
    </rPh>
    <rPh sb="3" eb="5">
      <t>シク</t>
    </rPh>
    <rPh sb="5" eb="6">
      <t>マチ</t>
    </rPh>
    <rPh sb="6" eb="7">
      <t>スウ</t>
    </rPh>
    <phoneticPr fontId="2"/>
  </si>
  <si>
    <t>臨時調査</t>
    <rPh sb="0" eb="2">
      <t>リンジ</t>
    </rPh>
    <rPh sb="2" eb="4">
      <t>チョウサ</t>
    </rPh>
    <phoneticPr fontId="2"/>
  </si>
  <si>
    <t>世帯数</t>
    <rPh sb="0" eb="3">
      <t>セタイスウ</t>
    </rPh>
    <phoneticPr fontId="2"/>
  </si>
  <si>
    <t>一般世帯</t>
    <rPh sb="0" eb="2">
      <t>イッパン</t>
    </rPh>
    <rPh sb="2" eb="4">
      <t>セタイ</t>
    </rPh>
    <phoneticPr fontId="2"/>
  </si>
  <si>
    <t>全国
世帯数</t>
    <rPh sb="0" eb="2">
      <t>ゼンコク</t>
    </rPh>
    <rPh sb="3" eb="6">
      <t>セタイスウ</t>
    </rPh>
    <phoneticPr fontId="2"/>
  </si>
  <si>
    <t>備考</t>
    <rPh sb="0" eb="2">
      <t>ビコウ</t>
    </rPh>
    <phoneticPr fontId="2"/>
  </si>
  <si>
    <t>総世帯</t>
    <rPh sb="0" eb="3">
      <t>ソウセタイ</t>
    </rPh>
    <phoneticPr fontId="2"/>
  </si>
  <si>
    <t>一般世帯</t>
    <rPh sb="0" eb="2">
      <t>イッパン</t>
    </rPh>
    <rPh sb="2" eb="4">
      <t>セタイ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</si>
  <si>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</si>
  <si>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</si>
  <si>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05</t>
    <phoneticPr fontId="2"/>
  </si>
  <si>
    <t>普通世帯</t>
    <rPh sb="0" eb="2">
      <t>フツウ</t>
    </rPh>
    <rPh sb="2" eb="4">
      <t>セタイ</t>
    </rPh>
    <phoneticPr fontId="2"/>
  </si>
  <si>
    <t>調査なし</t>
    <rPh sb="0" eb="2">
      <t>チョウサ</t>
    </rPh>
    <phoneticPr fontId="2"/>
  </si>
  <si>
    <t>年</t>
    <rPh sb="0" eb="1">
      <t>ネン</t>
    </rPh>
    <phoneticPr fontId="2"/>
  </si>
  <si>
    <t>世帯数の推移</t>
    <rPh sb="0" eb="3">
      <t>セタイスウ</t>
    </rPh>
    <rPh sb="4" eb="6">
      <t>スイイ</t>
    </rPh>
    <phoneticPr fontId="2"/>
  </si>
  <si>
    <t xml:space="preserve"> </t>
    <phoneticPr fontId="2"/>
  </si>
  <si>
    <t>一般世帯</t>
    <rPh sb="0" eb="2">
      <t>イッパン</t>
    </rPh>
    <rPh sb="2" eb="4">
      <t>セタイ</t>
    </rPh>
    <phoneticPr fontId="2"/>
  </si>
  <si>
    <t>全国総人口</t>
    <rPh sb="0" eb="2">
      <t>ゼンコク</t>
    </rPh>
    <rPh sb="2" eb="3">
      <t>ソウ</t>
    </rPh>
    <rPh sb="3" eb="5">
      <t>ジンコウ</t>
    </rPh>
    <phoneticPr fontId="2"/>
  </si>
  <si>
    <t>総人口</t>
    <rPh sb="0" eb="1">
      <t>ソウ</t>
    </rPh>
    <phoneticPr fontId="2"/>
  </si>
  <si>
    <t>05</t>
    <phoneticPr fontId="2"/>
  </si>
  <si>
    <t xml:space="preserve"> </t>
    <phoneticPr fontId="2"/>
  </si>
  <si>
    <t>兵庫県総人口・世帯の推移</t>
    <rPh sb="0" eb="3">
      <t>ヒョウゴケン</t>
    </rPh>
    <rPh sb="3" eb="4">
      <t>ソウ</t>
    </rPh>
    <rPh sb="4" eb="6">
      <t>ジンコウ</t>
    </rPh>
    <rPh sb="7" eb="9">
      <t>セタイ</t>
    </rPh>
    <rPh sb="10" eb="12">
      <t>スイイ</t>
    </rPh>
    <phoneticPr fontId="2"/>
  </si>
  <si>
    <t>阪神・淡路大震災</t>
    <rPh sb="0" eb="2">
      <t>ハンシン</t>
    </rPh>
    <rPh sb="3" eb="5">
      <t>アワジ</t>
    </rPh>
    <rPh sb="5" eb="8">
      <t>ダイシンサイ</t>
    </rPh>
    <phoneticPr fontId="2"/>
  </si>
  <si>
    <t>人口調査11月1日</t>
    <rPh sb="0" eb="2">
      <t>ジンコウ</t>
    </rPh>
    <rPh sb="2" eb="4">
      <t>チョウサ</t>
    </rPh>
    <rPh sb="6" eb="7">
      <t>ガツ</t>
    </rPh>
    <rPh sb="8" eb="9">
      <t>ニチ</t>
    </rPh>
    <phoneticPr fontId="2"/>
  </si>
  <si>
    <t>普通世帯</t>
    <rPh sb="0" eb="2">
      <t>フツウ</t>
    </rPh>
    <rPh sb="2" eb="4">
      <t>セタイ</t>
    </rPh>
    <phoneticPr fontId="2"/>
  </si>
  <si>
    <t>普通世帯</t>
    <rPh sb="0" eb="2">
      <t>フツウ</t>
    </rPh>
    <rPh sb="2" eb="4">
      <t>セタイ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</si>
  <si>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</si>
  <si>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</si>
  <si>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</si>
  <si>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</si>
  <si>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</si>
  <si>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</si>
  <si>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</si>
  <si>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</si>
  <si>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</si>
  <si>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</si>
  <si>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</si>
  <si>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</si>
  <si>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</si>
  <si>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</si>
  <si>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</si>
  <si>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</si>
  <si>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</si>
  <si>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</si>
  <si>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</si>
  <si>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静岡県</t>
  </si>
  <si>
    <t>愛知県</t>
  </si>
  <si>
    <t>三重県</t>
  </si>
  <si>
    <t>滋賀県</t>
  </si>
  <si>
    <t>京都府</t>
  </si>
  <si>
    <t>大阪府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</si>
  <si>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</si>
  <si>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</si>
  <si>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</si>
  <si>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</si>
  <si>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</si>
  <si>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</si>
  <si>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</si>
  <si>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</si>
  <si>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</si>
  <si>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</si>
  <si>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</si>
  <si>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</si>
  <si>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</si>
  <si>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</si>
  <si>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</si>
  <si>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</si>
  <si>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</si>
  <si>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</si>
  <si>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</si>
  <si>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...</t>
  </si>
  <si>
    <t xml:space="preserve"> </t>
    <phoneticPr fontId="53"/>
  </si>
  <si>
    <t>都道府県</t>
    <rPh sb="0" eb="2">
      <t>トドウ</t>
    </rPh>
    <rPh sb="2" eb="4">
      <t>フケン</t>
    </rPh>
    <phoneticPr fontId="2"/>
  </si>
  <si>
    <t>国勢調査</t>
    <rPh sb="0" eb="2">
      <t>コクセイ</t>
    </rPh>
    <rPh sb="2" eb="4">
      <t>チョウサ</t>
    </rPh>
    <phoneticPr fontId="2"/>
  </si>
  <si>
    <t>全　　国</t>
  </si>
  <si>
    <t>長野県</t>
  </si>
  <si>
    <t>岐阜県</t>
  </si>
  <si>
    <t>都道府県別総世帯の推移</t>
    <rPh sb="0" eb="4">
      <t>トドウフケン</t>
    </rPh>
    <rPh sb="4" eb="5">
      <t>ベツ</t>
    </rPh>
    <rPh sb="5" eb="6">
      <t>ソウ</t>
    </rPh>
    <rPh sb="6" eb="8">
      <t>セタイ</t>
    </rPh>
    <rPh sb="9" eb="11">
      <t>スイイ</t>
    </rPh>
    <phoneticPr fontId="2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</si>
  <si>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2"/>
  </si>
  <si>
    <t>都道府県別普通世帯の推移</t>
    <rPh sb="0" eb="4">
      <t>トドウフケン</t>
    </rPh>
    <rPh sb="4" eb="5">
      <t>ベツ</t>
    </rPh>
    <rPh sb="5" eb="7">
      <t>フツウ</t>
    </rPh>
    <rPh sb="7" eb="9">
      <t>セタイ</t>
    </rPh>
    <rPh sb="10" eb="12">
      <t>スイイ</t>
    </rPh>
    <phoneticPr fontId="2"/>
  </si>
  <si>
    <t>都道府県別総人口の推移(総務省推計人口　10月1日現在）</t>
    <rPh sb="0" eb="4">
      <t>トドウフケン</t>
    </rPh>
    <rPh sb="4" eb="5">
      <t>ベツ</t>
    </rPh>
    <rPh sb="5" eb="8">
      <t>ソウジンコウ</t>
    </rPh>
    <rPh sb="9" eb="11">
      <t>スイイ</t>
    </rPh>
    <rPh sb="12" eb="15">
      <t>ソウムショウ</t>
    </rPh>
    <rPh sb="15" eb="17">
      <t>スイケイ</t>
    </rPh>
    <rPh sb="17" eb="19">
      <t>ジンコウ</t>
    </rPh>
    <rPh sb="22" eb="23">
      <t>ガツ</t>
    </rPh>
    <rPh sb="24" eb="25">
      <t>ニチ</t>
    </rPh>
    <rPh sb="25" eb="27">
      <t>ゲンザイ</t>
    </rPh>
    <phoneticPr fontId="2"/>
  </si>
  <si>
    <t>改定人口</t>
    <rPh sb="0" eb="2">
      <t>カイテイ</t>
    </rPh>
    <rPh sb="2" eb="4">
      <t>ジンコウ</t>
    </rPh>
    <phoneticPr fontId="53"/>
  </si>
  <si>
    <t>乙種現在人口</t>
    <rPh sb="0" eb="2">
      <t>オツシュ</t>
    </rPh>
    <rPh sb="2" eb="4">
      <t>ゲンザイ</t>
    </rPh>
    <rPh sb="4" eb="6">
      <t>ジンコウ</t>
    </rPh>
    <phoneticPr fontId="53"/>
  </si>
  <si>
    <t>人口調査</t>
    <rPh sb="0" eb="2">
      <t>ジンコウ</t>
    </rPh>
    <rPh sb="2" eb="4">
      <t>チョウサ</t>
    </rPh>
    <phoneticPr fontId="53"/>
  </si>
  <si>
    <t>推計人口</t>
    <rPh sb="0" eb="2">
      <t>スイケイ</t>
    </rPh>
    <rPh sb="2" eb="4">
      <t>ジンコウ</t>
    </rPh>
    <phoneticPr fontId="2"/>
  </si>
  <si>
    <t>M17.1.1</t>
    <phoneticPr fontId="27"/>
  </si>
  <si>
    <t>M21.12.31　</t>
    <phoneticPr fontId="53"/>
  </si>
  <si>
    <t>M26.12.31　</t>
    <phoneticPr fontId="53"/>
  </si>
  <si>
    <t>M31.12.31　</t>
    <phoneticPr fontId="53"/>
  </si>
  <si>
    <t>R1.10.1</t>
    <phoneticPr fontId="53"/>
  </si>
  <si>
    <t>資料：総務省統計局「国勢調査」、「各年10月１日現在推計人口」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7" eb="19">
      <t>カクトシ</t>
    </rPh>
    <rPh sb="21" eb="22">
      <t>ガツ</t>
    </rPh>
    <rPh sb="23" eb="26">
      <t>ニチゲンザイ</t>
    </rPh>
    <rPh sb="26" eb="28">
      <t>スイケイ</t>
    </rPh>
    <rPh sb="28" eb="30">
      <t>ジンコウ</t>
    </rPh>
    <phoneticPr fontId="2"/>
  </si>
  <si>
    <t>H29.1.30総務省改定人口</t>
    <rPh sb="8" eb="11">
      <t>ソウムショウ</t>
    </rPh>
    <rPh sb="11" eb="13">
      <t>カイテイ</t>
    </rPh>
    <rPh sb="13" eb="15">
      <t>ジンコウ</t>
    </rPh>
    <phoneticPr fontId="53"/>
  </si>
  <si>
    <t>（注）　推計人口は国勢調査結果公表後、遡及して改定される。</t>
    <rPh sb="1" eb="2">
      <t>チュウ</t>
    </rPh>
    <rPh sb="4" eb="6">
      <t>スイケイ</t>
    </rPh>
    <rPh sb="6" eb="8">
      <t>ジンコウ</t>
    </rPh>
    <rPh sb="9" eb="11">
      <t>コクセイ</t>
    </rPh>
    <rPh sb="11" eb="13">
      <t>チョウサ</t>
    </rPh>
    <rPh sb="13" eb="15">
      <t>ケッカ</t>
    </rPh>
    <rPh sb="15" eb="18">
      <t>コウヒョウゴ</t>
    </rPh>
    <rPh sb="19" eb="21">
      <t>ソキュウ</t>
    </rPh>
    <rPh sb="23" eb="25">
      <t>カイテイ</t>
    </rPh>
    <phoneticPr fontId="2"/>
  </si>
  <si>
    <t xml:space="preserve">   1884年～1918年：「乙種現住人口」。明治17年は1月1日現在,明治21年～大正7年は12月31日現在。</t>
    <rPh sb="7" eb="8">
      <t>ネン</t>
    </rPh>
    <rPh sb="13" eb="14">
      <t>ネン</t>
    </rPh>
    <rPh sb="37" eb="39">
      <t>メイジ</t>
    </rPh>
    <phoneticPr fontId="2"/>
  </si>
  <si>
    <t xml:space="preserve">   1884年：大阪府(奈良県含む）、愛媛県（香川県含む）</t>
    <rPh sb="7" eb="8">
      <t>ネン</t>
    </rPh>
    <rPh sb="9" eb="12">
      <t>オオサカフ</t>
    </rPh>
    <rPh sb="13" eb="16">
      <t>ナラケン</t>
    </rPh>
    <rPh sb="16" eb="17">
      <t>フク</t>
    </rPh>
    <rPh sb="20" eb="23">
      <t>エヒメケン</t>
    </rPh>
    <rPh sb="24" eb="27">
      <t>カガワケン</t>
    </rPh>
    <rPh sb="27" eb="28">
      <t>フク</t>
    </rPh>
    <phoneticPr fontId="53"/>
  </si>
  <si>
    <t>　1888年：神奈川県の一部が東京都に編入</t>
    <rPh sb="5" eb="6">
      <t>ネン</t>
    </rPh>
    <rPh sb="7" eb="11">
      <t>カナガワケン</t>
    </rPh>
    <rPh sb="12" eb="14">
      <t>イチブ</t>
    </rPh>
    <rPh sb="15" eb="18">
      <t>トウキョウト</t>
    </rPh>
    <rPh sb="19" eb="21">
      <t>ヘンニュウ</t>
    </rPh>
    <phoneticPr fontId="53"/>
  </si>
  <si>
    <t>備考</t>
    <rPh sb="0" eb="2">
      <t>ビコウ</t>
    </rPh>
    <phoneticPr fontId="2"/>
  </si>
  <si>
    <t>　</t>
    <phoneticPr fontId="2"/>
  </si>
  <si>
    <t>うち65～74歳</t>
    <rPh sb="7" eb="8">
      <t>サイ</t>
    </rPh>
    <phoneticPr fontId="57"/>
  </si>
  <si>
    <t>うち75歳以上</t>
    <rPh sb="4" eb="7">
      <t>サイイジョウ</t>
    </rPh>
    <phoneticPr fontId="57"/>
  </si>
  <si>
    <t>15歳未満</t>
    <rPh sb="2" eb="3">
      <t>サイ</t>
    </rPh>
    <rPh sb="3" eb="5">
      <t>ミマン</t>
    </rPh>
    <phoneticPr fontId="57"/>
  </si>
  <si>
    <t>15～64歳</t>
    <rPh sb="5" eb="6">
      <t>サイ</t>
    </rPh>
    <phoneticPr fontId="57"/>
  </si>
  <si>
    <t>65歳以上</t>
    <rPh sb="2" eb="3">
      <t>サイ</t>
    </rPh>
    <rPh sb="3" eb="5">
      <t>イジョウ</t>
    </rPh>
    <phoneticPr fontId="57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</si>
  <si>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</si>
  <si>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</si>
  <si>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</si>
  <si>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対前回比</t>
    <rPh sb="0" eb="1">
      <t>タイ</t>
    </rPh>
    <rPh sb="1" eb="4">
      <t>ゼンカイヒ</t>
    </rPh>
    <phoneticPr fontId="2"/>
  </si>
  <si>
    <t>老年人口比率</t>
    <rPh sb="0" eb="2">
      <t>ロウネン</t>
    </rPh>
    <rPh sb="2" eb="4">
      <t>ジンコウ</t>
    </rPh>
    <rPh sb="4" eb="6">
      <t>ヒリツ</t>
    </rPh>
    <phoneticPr fontId="2"/>
  </si>
  <si>
    <t>増減率</t>
    <rPh sb="0" eb="3">
      <t>ゾウゲンリツ</t>
    </rPh>
    <phoneticPr fontId="2"/>
  </si>
  <si>
    <t>(単位：人、％）</t>
    <rPh sb="1" eb="3">
      <t>タンイ</t>
    </rPh>
    <rPh sb="4" eb="5">
      <t>ニン</t>
    </rPh>
    <phoneticPr fontId="36"/>
  </si>
  <si>
    <t>年</t>
    <rPh sb="0" eb="1">
      <t>ネン</t>
    </rPh>
    <phoneticPr fontId="2"/>
  </si>
  <si>
    <t>人口調査</t>
    <rPh sb="0" eb="2">
      <t>ジンコウ</t>
    </rPh>
    <rPh sb="2" eb="4">
      <t>チョウサ</t>
    </rPh>
    <phoneticPr fontId="2"/>
  </si>
  <si>
    <t>平成27年</t>
    <rPh sb="0" eb="2">
      <t>ヘイセイ</t>
    </rPh>
    <rPh sb="4" eb="5">
      <t>ネン</t>
    </rPh>
    <phoneticPr fontId="2"/>
  </si>
  <si>
    <t>2020-2015</t>
    <phoneticPr fontId="2"/>
  </si>
  <si>
    <t>備考</t>
    <rPh sb="0" eb="2">
      <t>ビコウ</t>
    </rPh>
    <phoneticPr fontId="2"/>
  </si>
  <si>
    <t>MAX</t>
    <phoneticPr fontId="2"/>
  </si>
  <si>
    <t>MIN</t>
    <phoneticPr fontId="2"/>
  </si>
  <si>
    <t>(注)平成17年(組替)：平成22年10月1日現在市区町村の境域に基づき組み替えた平成17年市区町数</t>
    <phoneticPr fontId="49"/>
  </si>
  <si>
    <t>地域別人口増減率（前回調査比）の推移（平成7年～令和2年）</t>
    <rPh sb="0" eb="3">
      <t>チイキベツ</t>
    </rPh>
    <rPh sb="3" eb="5">
      <t>ジンコウ</t>
    </rPh>
    <rPh sb="5" eb="8">
      <t>ゾウゲンリツ</t>
    </rPh>
    <rPh sb="9" eb="11">
      <t>ゼンカイ</t>
    </rPh>
    <rPh sb="11" eb="13">
      <t>チョウサ</t>
    </rPh>
    <rPh sb="13" eb="14">
      <t>ヒ</t>
    </rPh>
    <rPh sb="16" eb="18">
      <t>スイイ</t>
    </rPh>
    <rPh sb="19" eb="21">
      <t>ヘイセイ</t>
    </rPh>
    <rPh sb="22" eb="23">
      <t>ネン</t>
    </rPh>
    <rPh sb="24" eb="26">
      <t>レイワ</t>
    </rPh>
    <rPh sb="27" eb="28">
      <t>ネン</t>
    </rPh>
    <phoneticPr fontId="2"/>
  </si>
  <si>
    <t xml:space="preserve"> </t>
    <phoneticPr fontId="2"/>
  </si>
  <si>
    <t>　</t>
    <phoneticPr fontId="53"/>
  </si>
  <si>
    <t>国勢調査</t>
    <rPh sb="0" eb="2">
      <t>コクセイ</t>
    </rPh>
    <rPh sb="2" eb="4">
      <t>チョウサ</t>
    </rPh>
    <phoneticPr fontId="53"/>
  </si>
  <si>
    <t>(単位：人）</t>
    <rPh sb="1" eb="3">
      <t>タンイ</t>
    </rPh>
    <rPh sb="4" eb="5">
      <t>ニン</t>
    </rPh>
    <phoneticPr fontId="53"/>
  </si>
  <si>
    <t>大正9年
(1920)</t>
    <rPh sb="0" eb="2">
      <t>タイショウ</t>
    </rPh>
    <rPh sb="3" eb="4">
      <t>ネン</t>
    </rPh>
    <phoneticPr fontId="59"/>
  </si>
  <si>
    <t>大正14年
(1925)</t>
    <rPh sb="0" eb="2">
      <t>タイショウ</t>
    </rPh>
    <rPh sb="4" eb="5">
      <t>ネン</t>
    </rPh>
    <phoneticPr fontId="59"/>
  </si>
  <si>
    <t>昭和5年
(1930)</t>
    <rPh sb="0" eb="2">
      <t>ショウワ</t>
    </rPh>
    <rPh sb="3" eb="4">
      <t>ネン</t>
    </rPh>
    <phoneticPr fontId="59"/>
  </si>
  <si>
    <t>昭和10年
(1935)</t>
    <rPh sb="0" eb="2">
      <t>ショウワ</t>
    </rPh>
    <rPh sb="4" eb="5">
      <t>ネン</t>
    </rPh>
    <phoneticPr fontId="59"/>
  </si>
  <si>
    <t>昭和15年
(1940)</t>
    <rPh sb="0" eb="2">
      <t>ショウワ</t>
    </rPh>
    <rPh sb="4" eb="5">
      <t>ネン</t>
    </rPh>
    <phoneticPr fontId="59"/>
  </si>
  <si>
    <t>昭和22年
(1947)</t>
    <rPh sb="0" eb="2">
      <t>ショウワ</t>
    </rPh>
    <rPh sb="4" eb="5">
      <t>ネン</t>
    </rPh>
    <phoneticPr fontId="2"/>
  </si>
  <si>
    <t>昭和25年
(1950)</t>
    <rPh sb="0" eb="2">
      <t>ショウワ</t>
    </rPh>
    <rPh sb="4" eb="5">
      <t>ネン</t>
    </rPh>
    <phoneticPr fontId="59"/>
  </si>
  <si>
    <t>昭和30年
(1955)</t>
    <rPh sb="0" eb="2">
      <t>ショウワ</t>
    </rPh>
    <rPh sb="4" eb="5">
      <t>ネン</t>
    </rPh>
    <phoneticPr fontId="59"/>
  </si>
  <si>
    <t>昭和35年
(1960)</t>
    <rPh sb="0" eb="2">
      <t>ショウワ</t>
    </rPh>
    <rPh sb="4" eb="5">
      <t>ネン</t>
    </rPh>
    <phoneticPr fontId="59"/>
  </si>
  <si>
    <t>昭和40年
(1965)</t>
    <rPh sb="0" eb="2">
      <t>ショウワ</t>
    </rPh>
    <rPh sb="4" eb="5">
      <t>ネン</t>
    </rPh>
    <phoneticPr fontId="59"/>
  </si>
  <si>
    <t>昭和45年
(1970)</t>
    <rPh sb="0" eb="2">
      <t>ショウワ</t>
    </rPh>
    <rPh sb="4" eb="5">
      <t>ネン</t>
    </rPh>
    <phoneticPr fontId="59"/>
  </si>
  <si>
    <t>昭和50年
(1975)</t>
    <rPh sb="0" eb="2">
      <t>ショウワ</t>
    </rPh>
    <rPh sb="4" eb="5">
      <t>ネン</t>
    </rPh>
    <phoneticPr fontId="59"/>
  </si>
  <si>
    <t>昭和55年
(1980)</t>
    <rPh sb="4" eb="5">
      <t>ネン</t>
    </rPh>
    <phoneticPr fontId="59"/>
  </si>
  <si>
    <t>昭和60年
(1985)</t>
    <rPh sb="4" eb="5">
      <t>ネン</t>
    </rPh>
    <phoneticPr fontId="59"/>
  </si>
  <si>
    <t>平成2年
(1990)</t>
    <rPh sb="3" eb="4">
      <t>ネン</t>
    </rPh>
    <phoneticPr fontId="59"/>
  </si>
  <si>
    <t>平成7年
(1995)</t>
    <rPh sb="3" eb="4">
      <t>ネン</t>
    </rPh>
    <phoneticPr fontId="59"/>
  </si>
  <si>
    <t>平成12年
(2000)</t>
    <rPh sb="4" eb="5">
      <t>ネン</t>
    </rPh>
    <phoneticPr fontId="59"/>
  </si>
  <si>
    <t>平成17年
(2005)</t>
    <rPh sb="4" eb="5">
      <t>ネン</t>
    </rPh>
    <phoneticPr fontId="59"/>
  </si>
  <si>
    <t>平成22年
(2010)</t>
    <rPh sb="4" eb="5">
      <t>ネン</t>
    </rPh>
    <phoneticPr fontId="59"/>
  </si>
  <si>
    <t>平成23年
(2011)</t>
    <rPh sb="4" eb="5">
      <t>ネン</t>
    </rPh>
    <phoneticPr fontId="59"/>
  </si>
  <si>
    <t>平成24年
(2012)</t>
    <rPh sb="4" eb="5">
      <t>ネン</t>
    </rPh>
    <phoneticPr fontId="59"/>
  </si>
  <si>
    <t>平成25年
(2013)</t>
    <rPh sb="4" eb="5">
      <t>ネン</t>
    </rPh>
    <phoneticPr fontId="59"/>
  </si>
  <si>
    <t>平成26年
(2014)</t>
    <rPh sb="4" eb="5">
      <t>ネン</t>
    </rPh>
    <phoneticPr fontId="59"/>
  </si>
  <si>
    <t>平成27年
(2015)</t>
    <rPh sb="4" eb="5">
      <t>ネン</t>
    </rPh>
    <phoneticPr fontId="59"/>
  </si>
  <si>
    <t>平成28年
(2016)</t>
    <rPh sb="4" eb="5">
      <t>ネン</t>
    </rPh>
    <phoneticPr fontId="59"/>
  </si>
  <si>
    <t>平成29年
(2017)</t>
    <rPh sb="4" eb="5">
      <t>ネン</t>
    </rPh>
    <phoneticPr fontId="59"/>
  </si>
  <si>
    <t>平成30年
(2018)</t>
    <rPh sb="4" eb="5">
      <t>ネン</t>
    </rPh>
    <phoneticPr fontId="59"/>
  </si>
  <si>
    <t>令和元年
(2019)</t>
    <rPh sb="0" eb="2">
      <t>レイワ</t>
    </rPh>
    <rPh sb="2" eb="3">
      <t>ガン</t>
    </rPh>
    <rPh sb="3" eb="4">
      <t>ネン</t>
    </rPh>
    <phoneticPr fontId="59"/>
  </si>
  <si>
    <t>令和2年
(2020)</t>
    <rPh sb="0" eb="2">
      <t>レイワ</t>
    </rPh>
    <rPh sb="3" eb="4">
      <t>ネン</t>
    </rPh>
    <phoneticPr fontId="59"/>
  </si>
  <si>
    <t>県計</t>
  </si>
  <si>
    <t>地域別人口全県比（％）</t>
    <rPh sb="0" eb="3">
      <t>チイキベツ</t>
    </rPh>
    <rPh sb="3" eb="5">
      <t>ジンコウ</t>
    </rPh>
    <rPh sb="5" eb="7">
      <t>ゼンケン</t>
    </rPh>
    <rPh sb="7" eb="8">
      <t>ヒ</t>
    </rPh>
    <phoneticPr fontId="2"/>
  </si>
  <si>
    <t>（単位：％）</t>
    <rPh sb="1" eb="3">
      <t>タンイ</t>
    </rPh>
    <phoneticPr fontId="2"/>
  </si>
  <si>
    <t>（資料）総務省「国勢調査」、兵庫県「兵庫県推計人口」</t>
    <rPh sb="1" eb="3">
      <t>シリョウ</t>
    </rPh>
    <rPh sb="4" eb="7">
      <t>ソウムショウ</t>
    </rPh>
    <rPh sb="8" eb="10">
      <t>コクセイ</t>
    </rPh>
    <rPh sb="10" eb="12">
      <t>チョウサ</t>
    </rPh>
    <rPh sb="14" eb="17">
      <t>ヒョウゴケン</t>
    </rPh>
    <rPh sb="18" eb="21">
      <t>ヒョウゴケン</t>
    </rPh>
    <rPh sb="21" eb="23">
      <t>スイケイ</t>
    </rPh>
    <rPh sb="23" eb="25">
      <t>ジンコウ</t>
    </rPh>
    <phoneticPr fontId="2"/>
  </si>
  <si>
    <t>20増減-15増減</t>
    <rPh sb="2" eb="4">
      <t>ゾウゲン</t>
    </rPh>
    <rPh sb="7" eb="9">
      <t>ゾウゲン</t>
    </rPh>
    <phoneticPr fontId="2"/>
  </si>
  <si>
    <t xml:space="preserve"> </t>
    <phoneticPr fontId="2"/>
  </si>
  <si>
    <t>2020.10.1</t>
    <phoneticPr fontId="2"/>
  </si>
  <si>
    <t>県=100</t>
    <rPh sb="0" eb="1">
      <t>ケン</t>
    </rPh>
    <phoneticPr fontId="2"/>
  </si>
  <si>
    <t>臨時調査</t>
    <rPh sb="0" eb="2">
      <t>リンジ</t>
    </rPh>
    <rPh sb="2" eb="4">
      <t>チョウサ</t>
    </rPh>
    <phoneticPr fontId="2"/>
  </si>
  <si>
    <t>(注)平成17年(組替)は平成22年10月1日現在市区町村境域に基づき組み替え</t>
    <phoneticPr fontId="49"/>
  </si>
  <si>
    <t>※年齢不詳を含むため、各内訳の計は必ずしも総数と一致しない</t>
    <rPh sb="1" eb="3">
      <t>ネンレイ</t>
    </rPh>
    <rPh sb="3" eb="5">
      <t>フショウ</t>
    </rPh>
    <rPh sb="6" eb="7">
      <t>フク</t>
    </rPh>
    <rPh sb="11" eb="12">
      <t>カク</t>
    </rPh>
    <rPh sb="12" eb="14">
      <t>ウチワケ</t>
    </rPh>
    <rPh sb="15" eb="16">
      <t>ケイ</t>
    </rPh>
    <rPh sb="17" eb="18">
      <t>カナラ</t>
    </rPh>
    <rPh sb="21" eb="23">
      <t>ソウスウ</t>
    </rPh>
    <rPh sb="24" eb="26">
      <t>イッチ</t>
    </rPh>
    <phoneticPr fontId="2"/>
  </si>
  <si>
    <t>昭和35年</t>
    <rPh sb="0" eb="2">
      <t>ショウワ</t>
    </rPh>
    <rPh sb="4" eb="5">
      <t>ネン</t>
    </rPh>
    <phoneticPr fontId="25"/>
  </si>
  <si>
    <t>昭和25年</t>
    <rPh sb="0" eb="2">
      <t>ショウワ</t>
    </rPh>
    <rPh sb="4" eb="5">
      <t>ネン</t>
    </rPh>
    <phoneticPr fontId="25"/>
  </si>
  <si>
    <t>昭和30年</t>
    <rPh sb="0" eb="2">
      <t>ショウワ</t>
    </rPh>
    <rPh sb="4" eb="5">
      <t>ネン</t>
    </rPh>
    <phoneticPr fontId="25"/>
  </si>
  <si>
    <t xml:space="preserve"> </t>
    <phoneticPr fontId="2"/>
  </si>
  <si>
    <t xml:space="preserve"> </t>
    <phoneticPr fontId="2"/>
  </si>
  <si>
    <t>20/15増減率</t>
    <rPh sb="5" eb="8">
      <t>ゾウゲンリツ</t>
    </rPh>
    <phoneticPr fontId="2"/>
  </si>
  <si>
    <t>20/15増減数</t>
    <rPh sb="5" eb="6">
      <t>ゾウ</t>
    </rPh>
    <rPh sb="6" eb="8">
      <t>ゲンスウ</t>
    </rPh>
    <phoneticPr fontId="2"/>
  </si>
  <si>
    <t>前期高齢</t>
    <rPh sb="0" eb="2">
      <t>ゼンキ</t>
    </rPh>
    <rPh sb="2" eb="4">
      <t>コウレイ</t>
    </rPh>
    <phoneticPr fontId="2"/>
  </si>
  <si>
    <t>後期高齢</t>
    <rPh sb="0" eb="2">
      <t>コウキ</t>
    </rPh>
    <rPh sb="2" eb="4">
      <t>コウレイ</t>
    </rPh>
    <phoneticPr fontId="2"/>
  </si>
  <si>
    <t xml:space="preserve"> </t>
    <phoneticPr fontId="2"/>
  </si>
  <si>
    <t>将来人口推計</t>
    <rPh sb="0" eb="2">
      <t>ショウライ</t>
    </rPh>
    <rPh sb="2" eb="4">
      <t>ジンコウ</t>
    </rPh>
    <rPh sb="4" eb="6">
      <t>スイケイ</t>
    </rPh>
    <phoneticPr fontId="2"/>
  </si>
  <si>
    <t>2020年</t>
    <rPh sb="4" eb="5">
      <t>ネン</t>
    </rPh>
    <phoneticPr fontId="2"/>
  </si>
  <si>
    <t>社人研</t>
    <rPh sb="0" eb="1">
      <t>シャ</t>
    </rPh>
    <rPh sb="1" eb="2">
      <t>ヒト</t>
    </rPh>
    <rPh sb="2" eb="3">
      <t>ケン</t>
    </rPh>
    <phoneticPr fontId="2"/>
  </si>
  <si>
    <t>総人口</t>
    <rPh sb="0" eb="1">
      <t>ソウ</t>
    </rPh>
    <rPh sb="1" eb="3">
      <t>ジンコウ</t>
    </rPh>
    <phoneticPr fontId="2"/>
  </si>
  <si>
    <t>実績－推計</t>
    <rPh sb="0" eb="2">
      <t>ジッセキ</t>
    </rPh>
    <rPh sb="3" eb="5">
      <t>スイケイ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</si>
  <si>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</si>
  <si>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</si>
  <si>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世帯総数</t>
    <phoneticPr fontId="2"/>
  </si>
  <si>
    <t>施設等の世帯</t>
    <phoneticPr fontId="2"/>
  </si>
  <si>
    <t>一般世帯数</t>
    <phoneticPr fontId="2"/>
  </si>
  <si>
    <t>00</t>
  </si>
  <si>
    <t>01</t>
  </si>
  <si>
    <t>北海道</t>
    <rPh sb="0" eb="3">
      <t>ホッカイドウ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</si>
  <si>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</si>
  <si>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</si>
  <si>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</si>
  <si>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</si>
  <si>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</si>
  <si>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</si>
  <si>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</si>
  <si>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</si>
  <si>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</si>
  <si>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</si>
  <si>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</si>
  <si>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</si>
  <si>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</si>
  <si>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</si>
  <si>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</si>
  <si>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</si>
  <si>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</si>
  <si>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</si>
  <si>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</si>
  <si>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</si>
  <si>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</si>
  <si>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</si>
  <si>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</si>
  <si>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</si>
  <si>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</si>
  <si>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</si>
  <si>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28000</t>
  </si>
  <si>
    <t>28101</t>
  </si>
  <si>
    <t>28102</t>
  </si>
  <si>
    <t>28105</t>
  </si>
  <si>
    <t>28106</t>
  </si>
  <si>
    <t>28107</t>
  </si>
  <si>
    <t>28108</t>
  </si>
  <si>
    <t>28109</t>
  </si>
  <si>
    <t>28110</t>
  </si>
  <si>
    <t>28111</t>
  </si>
  <si>
    <t>28201</t>
  </si>
  <si>
    <t>28202</t>
  </si>
  <si>
    <t>28203</t>
  </si>
  <si>
    <t>28204</t>
  </si>
  <si>
    <t>28205</t>
  </si>
  <si>
    <t>28206</t>
  </si>
  <si>
    <t>28207</t>
  </si>
  <si>
    <t>28208</t>
  </si>
  <si>
    <t>28209</t>
  </si>
  <si>
    <t>28210</t>
  </si>
  <si>
    <t>28212</t>
  </si>
  <si>
    <t>28213</t>
  </si>
  <si>
    <t>28214</t>
  </si>
  <si>
    <t>宝塚市</t>
  </si>
  <si>
    <t>28215</t>
  </si>
  <si>
    <t>28216</t>
  </si>
  <si>
    <t>28217</t>
  </si>
  <si>
    <t>28218</t>
  </si>
  <si>
    <t>28219</t>
  </si>
  <si>
    <t>28220</t>
  </si>
  <si>
    <t>28221</t>
  </si>
  <si>
    <t>28222</t>
  </si>
  <si>
    <t>28223</t>
  </si>
  <si>
    <t>28224</t>
  </si>
  <si>
    <t>28225</t>
  </si>
  <si>
    <t>28226</t>
  </si>
  <si>
    <t>28227</t>
  </si>
  <si>
    <t>28228</t>
  </si>
  <si>
    <t>28229</t>
  </si>
  <si>
    <t>28301</t>
  </si>
  <si>
    <t>28365</t>
  </si>
  <si>
    <t>28381</t>
  </si>
  <si>
    <t>28382</t>
  </si>
  <si>
    <t>28442</t>
  </si>
  <si>
    <t>28443</t>
  </si>
  <si>
    <t>28446</t>
  </si>
  <si>
    <t>28464</t>
  </si>
  <si>
    <t>28481</t>
  </si>
  <si>
    <t>28501</t>
  </si>
  <si>
    <t>28585</t>
  </si>
  <si>
    <t>28586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</si>
  <si>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</si>
  <si>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</si>
  <si>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</si>
  <si>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</si>
  <si>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</si>
  <si>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</si>
  <si>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</si>
  <si>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</si>
  <si>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</si>
  <si>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</si>
  <si>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</si>
  <si>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</si>
  <si>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</si>
  <si>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</si>
  <si>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</si>
  <si>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</si>
  <si>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</si>
  <si>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</si>
  <si>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</si>
  <si>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神戸市</t>
    <rPh sb="0" eb="3">
      <t>コウベシ</t>
    </rPh>
    <phoneticPr fontId="2"/>
  </si>
  <si>
    <t>核家族世帯</t>
    <phoneticPr fontId="2"/>
  </si>
  <si>
    <t>夫婦のみの世帯</t>
    <phoneticPr fontId="2"/>
  </si>
  <si>
    <t>夫婦と子供
から成る世帯</t>
    <phoneticPr fontId="2"/>
  </si>
  <si>
    <t>男親と子供
から成る世帯</t>
    <phoneticPr fontId="2"/>
  </si>
  <si>
    <t>女親と子供
から成る世帯</t>
    <phoneticPr fontId="2"/>
  </si>
  <si>
    <t>単独世帯</t>
    <phoneticPr fontId="2"/>
  </si>
  <si>
    <t>H27-H22</t>
    <phoneticPr fontId="2"/>
  </si>
  <si>
    <t>世帯総数</t>
    <rPh sb="2" eb="3">
      <t>ソウ</t>
    </rPh>
    <phoneticPr fontId="2"/>
  </si>
  <si>
    <t>再掲</t>
    <rPh sb="0" eb="2">
      <t>サイケイ</t>
    </rPh>
    <phoneticPr fontId="2"/>
  </si>
  <si>
    <t>３世代世帯</t>
    <phoneticPr fontId="2"/>
  </si>
  <si>
    <t>増減</t>
    <rPh sb="0" eb="2">
      <t>ゾウゲン</t>
    </rPh>
    <phoneticPr fontId="2"/>
  </si>
  <si>
    <t>平成27年世帯数(県内市区町）</t>
    <rPh sb="4" eb="5">
      <t>ネン</t>
    </rPh>
    <rPh sb="5" eb="7">
      <t>セタイ</t>
    </rPh>
    <rPh sb="7" eb="8">
      <t>スウ</t>
    </rPh>
    <rPh sb="9" eb="11">
      <t>ケンナイ</t>
    </rPh>
    <rPh sb="11" eb="13">
      <t>シク</t>
    </rPh>
    <rPh sb="13" eb="14">
      <t>マチ</t>
    </rPh>
    <phoneticPr fontId="57"/>
  </si>
  <si>
    <t>平成27年世帯数(都道府県）</t>
    <rPh sb="4" eb="5">
      <t>ネン</t>
    </rPh>
    <rPh sb="5" eb="7">
      <t>セタイ</t>
    </rPh>
    <rPh sb="7" eb="8">
      <t>スウ</t>
    </rPh>
    <rPh sb="9" eb="13">
      <t>トドウフケン</t>
    </rPh>
    <phoneticPr fontId="57"/>
  </si>
  <si>
    <t>父子世帯</t>
    <rPh sb="0" eb="2">
      <t>フシ</t>
    </rPh>
    <rPh sb="2" eb="4">
      <t>セタイ</t>
    </rPh>
    <phoneticPr fontId="2"/>
  </si>
  <si>
    <t>母子世帯</t>
    <rPh sb="0" eb="2">
      <t>ボシ</t>
    </rPh>
    <rPh sb="2" eb="4">
      <t>セタイ</t>
    </rPh>
    <phoneticPr fontId="2"/>
  </si>
  <si>
    <t>東灘区</t>
    <phoneticPr fontId="2"/>
  </si>
  <si>
    <t>灘区</t>
    <phoneticPr fontId="2"/>
  </si>
  <si>
    <t>兵庫区</t>
    <phoneticPr fontId="2"/>
  </si>
  <si>
    <t>長田区</t>
    <phoneticPr fontId="2"/>
  </si>
  <si>
    <t>須磨区</t>
    <phoneticPr fontId="2"/>
  </si>
  <si>
    <t>垂水区</t>
    <phoneticPr fontId="2"/>
  </si>
  <si>
    <t>北区</t>
    <phoneticPr fontId="2"/>
  </si>
  <si>
    <t>中央区</t>
    <phoneticPr fontId="2"/>
  </si>
  <si>
    <t>西区</t>
    <phoneticPr fontId="2"/>
  </si>
  <si>
    <t>高齢夫婦世帯</t>
    <rPh sb="0" eb="2">
      <t>コウレイ</t>
    </rPh>
    <phoneticPr fontId="2"/>
  </si>
  <si>
    <t>夫65歳以上妻60歳以上夫婦1組のみ</t>
  </si>
  <si>
    <t>夫65歳以上妻60歳以上夫婦1組のみ</t>
    <phoneticPr fontId="2"/>
  </si>
  <si>
    <t>65歳以上高齢単身者世帯</t>
    <rPh sb="2" eb="5">
      <t>サイイジョウ</t>
    </rPh>
    <rPh sb="5" eb="7">
      <t>コウレイ</t>
    </rPh>
    <rPh sb="7" eb="10">
      <t>タンシンシャ</t>
    </rPh>
    <rPh sb="10" eb="12">
      <t>セタイ</t>
    </rPh>
    <phoneticPr fontId="2"/>
  </si>
  <si>
    <t>その他単身者世帯</t>
    <rPh sb="2" eb="3">
      <t>タ</t>
    </rPh>
    <rPh sb="3" eb="6">
      <t>タンシンシャ</t>
    </rPh>
    <rPh sb="6" eb="8">
      <t>セタイ</t>
    </rPh>
    <phoneticPr fontId="2"/>
  </si>
  <si>
    <t>市区町</t>
    <rPh sb="0" eb="3">
      <t>シクチョウ</t>
    </rPh>
    <phoneticPr fontId="2"/>
  </si>
  <si>
    <t>都道府県</t>
    <rPh sb="0" eb="4">
      <t>トドウフケン</t>
    </rPh>
    <phoneticPr fontId="2"/>
  </si>
  <si>
    <t>R2-H27</t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</si>
  <si>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</si>
  <si>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</si>
  <si>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</si>
  <si>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20～69歳</t>
    <rPh sb="5" eb="6">
      <t>サイ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</si>
  <si>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</si>
  <si>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</si>
  <si>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丹波篠山市</t>
    <rPh sb="0" eb="2">
      <t>タンバ</t>
    </rPh>
    <phoneticPr fontId="53"/>
  </si>
  <si>
    <t>市区町</t>
    <rPh sb="0" eb="2">
      <t>シク</t>
    </rPh>
    <rPh sb="2" eb="3">
      <t>チョウ</t>
    </rPh>
    <phoneticPr fontId="2"/>
  </si>
  <si>
    <t xml:space="preserve"> </t>
    <phoneticPr fontId="2"/>
  </si>
  <si>
    <t>世帯人員別世帯数の推移</t>
    <rPh sb="0" eb="2">
      <t>セタイ</t>
    </rPh>
    <rPh sb="2" eb="4">
      <t>ジンイン</t>
    </rPh>
    <rPh sb="4" eb="5">
      <t>ベツ</t>
    </rPh>
    <rPh sb="5" eb="8">
      <t>セタイスウ</t>
    </rPh>
    <rPh sb="9" eb="11">
      <t>スイイ</t>
    </rPh>
    <phoneticPr fontId="2"/>
  </si>
  <si>
    <t>(単位：世帯、％）</t>
    <rPh sb="1" eb="3">
      <t>タンイ</t>
    </rPh>
    <rPh sb="4" eb="6">
      <t>セタイ</t>
    </rPh>
    <phoneticPr fontId="2"/>
  </si>
  <si>
    <t>項目</t>
    <rPh sb="0" eb="2">
      <t>コウモク</t>
    </rPh>
    <phoneticPr fontId="2"/>
  </si>
  <si>
    <t>総計</t>
    <rPh sb="0" eb="2">
      <t>ソウケイ</t>
    </rPh>
    <phoneticPr fontId="2"/>
  </si>
  <si>
    <t>人員1人</t>
    <rPh sb="0" eb="2">
      <t>ジンイン</t>
    </rPh>
    <rPh sb="3" eb="4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</si>
  <si>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</si>
  <si>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</si>
  <si>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</si>
  <si>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一般世帯・家族類型構成比（兵庫県）の推移</t>
    <rPh sb="0" eb="2">
      <t>イッパン</t>
    </rPh>
    <rPh sb="2" eb="4">
      <t>セタイ</t>
    </rPh>
    <rPh sb="5" eb="7">
      <t>カゾク</t>
    </rPh>
    <rPh sb="7" eb="9">
      <t>ルイケイ</t>
    </rPh>
    <rPh sb="9" eb="12">
      <t>コウセイヒ</t>
    </rPh>
    <rPh sb="13" eb="16">
      <t>ヒョウゴケン</t>
    </rPh>
    <rPh sb="18" eb="20">
      <t>スイイ</t>
    </rPh>
    <phoneticPr fontId="2"/>
  </si>
  <si>
    <t>(単位：％）</t>
    <rPh sb="1" eb="3">
      <t>タンイ</t>
    </rPh>
    <phoneticPr fontId="2"/>
  </si>
  <si>
    <t>一般世帯数</t>
    <rPh sb="0" eb="2">
      <t>イッパン</t>
    </rPh>
    <rPh sb="2" eb="4">
      <t>セタイ</t>
    </rPh>
    <rPh sb="4" eb="5">
      <t>スウ</t>
    </rPh>
    <phoneticPr fontId="2"/>
  </si>
  <si>
    <t>単独世帯</t>
    <rPh sb="0" eb="2">
      <t>タンドク</t>
    </rPh>
    <rPh sb="2" eb="4">
      <t>セタイ</t>
    </rPh>
    <phoneticPr fontId="2"/>
  </si>
  <si>
    <t>その他</t>
    <rPh sb="2" eb="3">
      <t>タ</t>
    </rPh>
    <phoneticPr fontId="2"/>
  </si>
  <si>
    <t>世帯当たり</t>
    <rPh sb="0" eb="2">
      <t>セタイ</t>
    </rPh>
    <rPh sb="2" eb="3">
      <t>ア</t>
    </rPh>
    <phoneticPr fontId="2"/>
  </si>
  <si>
    <t>夫婦のみ</t>
    <rPh sb="0" eb="2">
      <t>フウフ</t>
    </rPh>
    <phoneticPr fontId="2"/>
  </si>
  <si>
    <t>夫婦と子</t>
    <rPh sb="0" eb="2">
      <t>フウフ</t>
    </rPh>
    <rPh sb="3" eb="4">
      <t>コ</t>
    </rPh>
    <phoneticPr fontId="2"/>
  </si>
  <si>
    <t>父と子</t>
    <rPh sb="0" eb="1">
      <t>チチ</t>
    </rPh>
    <rPh sb="2" eb="3">
      <t>コ</t>
    </rPh>
    <phoneticPr fontId="2"/>
  </si>
  <si>
    <t>母と子</t>
    <rPh sb="0" eb="1">
      <t>ハハ</t>
    </rPh>
    <rPh sb="2" eb="3">
      <t>コ</t>
    </rPh>
    <phoneticPr fontId="2"/>
  </si>
  <si>
    <t>前回比（ポイント差）</t>
    <rPh sb="0" eb="3">
      <t>ゼンカイヒ</t>
    </rPh>
    <rPh sb="8" eb="9">
      <t>サ</t>
    </rPh>
    <phoneticPr fontId="2"/>
  </si>
  <si>
    <t>年少人口</t>
    <rPh sb="0" eb="2">
      <t>ネンショウ</t>
    </rPh>
    <rPh sb="2" eb="4">
      <t>ジンコウ</t>
    </rPh>
    <phoneticPr fontId="2"/>
  </si>
  <si>
    <t>生産年齢</t>
    <rPh sb="0" eb="2">
      <t>セイサン</t>
    </rPh>
    <rPh sb="2" eb="4">
      <t>ネンレイ</t>
    </rPh>
    <phoneticPr fontId="2"/>
  </si>
  <si>
    <t>老年人口</t>
    <rPh sb="0" eb="2">
      <t>ロウネン</t>
    </rPh>
    <rPh sb="2" eb="4">
      <t>ジンコウ</t>
    </rPh>
    <phoneticPr fontId="2"/>
  </si>
  <si>
    <t>従属人口</t>
    <rPh sb="0" eb="2">
      <t>ジュウゾク</t>
    </rPh>
    <rPh sb="2" eb="4">
      <t>ジンコウ</t>
    </rPh>
    <phoneticPr fontId="2"/>
  </si>
  <si>
    <t>比率</t>
    <rPh sb="0" eb="2">
      <t>ヒリツ</t>
    </rPh>
    <phoneticPr fontId="2"/>
  </si>
  <si>
    <t>人口比率</t>
    <rPh sb="0" eb="2">
      <t>ジンコウ</t>
    </rPh>
    <rPh sb="2" eb="4">
      <t>ヒリツ</t>
    </rPh>
    <phoneticPr fontId="2"/>
  </si>
  <si>
    <t>指数</t>
    <rPh sb="0" eb="2">
      <t>シスウ</t>
    </rPh>
    <phoneticPr fontId="2"/>
  </si>
  <si>
    <t>（注）従属人口指数＝（年少人口＋老年人口）／生産年齢人口×100</t>
    <rPh sb="1" eb="2">
      <t>チュウ</t>
    </rPh>
    <rPh sb="3" eb="5">
      <t>ジュウゾク</t>
    </rPh>
    <rPh sb="5" eb="7">
      <t>ジンコウ</t>
    </rPh>
    <rPh sb="7" eb="9">
      <t>シスウ</t>
    </rPh>
    <rPh sb="11" eb="13">
      <t>ネンショウ</t>
    </rPh>
    <rPh sb="13" eb="15">
      <t>ジンコウ</t>
    </rPh>
    <rPh sb="16" eb="18">
      <t>ロウネン</t>
    </rPh>
    <rPh sb="18" eb="20">
      <t>ジンコウ</t>
    </rPh>
    <rPh sb="22" eb="24">
      <t>セイサン</t>
    </rPh>
    <rPh sb="24" eb="26">
      <t>ネンレイ</t>
    </rPh>
    <rPh sb="26" eb="28">
      <t>ジンコウ</t>
    </rPh>
    <phoneticPr fontId="2"/>
  </si>
  <si>
    <t>100歳以上</t>
  </si>
  <si>
    <t>不詳</t>
  </si>
  <si>
    <t>平均年齢</t>
  </si>
  <si>
    <t>年齢中位数</t>
  </si>
  <si>
    <t>15歳未満</t>
    <phoneticPr fontId="2"/>
  </si>
  <si>
    <t>15～64歳</t>
    <phoneticPr fontId="2"/>
  </si>
  <si>
    <t>75歳以上</t>
    <phoneticPr fontId="2"/>
  </si>
  <si>
    <t>85歳以上</t>
    <phoneticPr fontId="2"/>
  </si>
  <si>
    <t>2020年</t>
    <rPh sb="4" eb="5">
      <t>ネン</t>
    </rPh>
    <phoneticPr fontId="2"/>
  </si>
  <si>
    <t>2000年</t>
    <rPh sb="4" eb="5">
      <t>ネン</t>
    </rPh>
    <phoneticPr fontId="2"/>
  </si>
  <si>
    <t>1975年</t>
    <rPh sb="4" eb="5">
      <t>ネン</t>
    </rPh>
    <phoneticPr fontId="2"/>
  </si>
  <si>
    <t>1980年</t>
    <rPh sb="4" eb="5">
      <t>ネン</t>
    </rPh>
    <phoneticPr fontId="2"/>
  </si>
  <si>
    <t>1985年</t>
    <rPh sb="4" eb="5">
      <t>ネン</t>
    </rPh>
    <phoneticPr fontId="2"/>
  </si>
  <si>
    <t>1990年</t>
    <rPh sb="4" eb="5">
      <t>ネン</t>
    </rPh>
    <phoneticPr fontId="2"/>
  </si>
  <si>
    <t>1995年</t>
    <rPh sb="4" eb="5">
      <t>ネン</t>
    </rPh>
    <phoneticPr fontId="2"/>
  </si>
  <si>
    <t>a</t>
  </si>
  <si>
    <t>2015年　市区町別年齢別人口</t>
    <rPh sb="4" eb="5">
      <t>ネン</t>
    </rPh>
    <rPh sb="6" eb="9">
      <t>シクチョウ</t>
    </rPh>
    <rPh sb="9" eb="10">
      <t>ベツ</t>
    </rPh>
    <rPh sb="10" eb="13">
      <t>ネンレイベツ</t>
    </rPh>
    <rPh sb="13" eb="15">
      <t>ジンコウ</t>
    </rPh>
    <phoneticPr fontId="2"/>
  </si>
  <si>
    <t>核　家　族</t>
    <rPh sb="0" eb="1">
      <t>カク</t>
    </rPh>
    <rPh sb="2" eb="3">
      <t>イエ</t>
    </rPh>
    <rPh sb="4" eb="5">
      <t>ゾク</t>
    </rPh>
    <phoneticPr fontId="2"/>
  </si>
  <si>
    <t>（単位：人）</t>
    <rPh sb="1" eb="3">
      <t>タンイ</t>
    </rPh>
    <rPh sb="4" eb="5">
      <t>ニン</t>
    </rPh>
    <phoneticPr fontId="25"/>
  </si>
  <si>
    <t>2020年国勢調査</t>
    <rPh sb="4" eb="5">
      <t>ネン</t>
    </rPh>
    <rPh sb="5" eb="7">
      <t>コクセイ</t>
    </rPh>
    <rPh sb="7" eb="9">
      <t>チョウサ</t>
    </rPh>
    <phoneticPr fontId="2"/>
  </si>
  <si>
    <t>2015年国勢調査</t>
    <rPh sb="4" eb="5">
      <t>ネン</t>
    </rPh>
    <rPh sb="5" eb="7">
      <t>コクセイ</t>
    </rPh>
    <rPh sb="7" eb="9">
      <t>チョウサ</t>
    </rPh>
    <phoneticPr fontId="2"/>
  </si>
  <si>
    <t>15歳未満</t>
    <rPh sb="2" eb="3">
      <t>サイ</t>
    </rPh>
    <rPh sb="3" eb="5">
      <t>ミマン</t>
    </rPh>
    <phoneticPr fontId="2"/>
  </si>
  <si>
    <t>1920年=100</t>
    <rPh sb="4" eb="5">
      <t>ネン</t>
    </rPh>
    <phoneticPr fontId="2"/>
  </si>
  <si>
    <t>世帯当たり人員</t>
    <rPh sb="0" eb="2">
      <t>セタイ</t>
    </rPh>
    <rPh sb="2" eb="3">
      <t>ア</t>
    </rPh>
    <rPh sb="5" eb="7">
      <t>ジンイン</t>
    </rPh>
    <phoneticPr fontId="2"/>
  </si>
  <si>
    <t>(単位：人、世帯、％）</t>
    <rPh sb="1" eb="3">
      <t>タンイ</t>
    </rPh>
    <rPh sb="4" eb="5">
      <t>ニン</t>
    </rPh>
    <rPh sb="6" eb="8">
      <t>セタイ</t>
    </rPh>
    <phoneticPr fontId="2"/>
  </si>
  <si>
    <t>1950年</t>
    <rPh sb="4" eb="5">
      <t>ネン</t>
    </rPh>
    <phoneticPr fontId="2"/>
  </si>
  <si>
    <t>1970年</t>
    <rPh sb="4" eb="5">
      <t>ネン</t>
    </rPh>
    <phoneticPr fontId="2"/>
  </si>
  <si>
    <t>100年前</t>
    <rPh sb="3" eb="4">
      <t>ネン</t>
    </rPh>
    <rPh sb="4" eb="5">
      <t>マエ</t>
    </rPh>
    <phoneticPr fontId="2"/>
  </si>
  <si>
    <t>戦後</t>
    <rPh sb="0" eb="2">
      <t>センゴ</t>
    </rPh>
    <phoneticPr fontId="2"/>
  </si>
  <si>
    <t>50年前</t>
    <rPh sb="2" eb="3">
      <t>ネン</t>
    </rPh>
    <rPh sb="3" eb="4">
      <t>マエ</t>
    </rPh>
    <phoneticPr fontId="2"/>
  </si>
  <si>
    <t>現在</t>
    <rPh sb="0" eb="2">
      <t>ゲンザイ</t>
    </rPh>
    <phoneticPr fontId="2"/>
  </si>
  <si>
    <t>人口ピーク</t>
    <rPh sb="0" eb="2">
      <t>ジンコウ</t>
    </rPh>
    <phoneticPr fontId="2"/>
  </si>
  <si>
    <t>第1回</t>
    <rPh sb="0" eb="1">
      <t>ダイ</t>
    </rPh>
    <rPh sb="2" eb="3">
      <t>カイ</t>
    </rPh>
    <phoneticPr fontId="2"/>
  </si>
  <si>
    <t>第21回</t>
    <rPh sb="0" eb="1">
      <t>ダイ</t>
    </rPh>
    <rPh sb="3" eb="4">
      <t>カイ</t>
    </rPh>
    <phoneticPr fontId="2"/>
  </si>
  <si>
    <t>第7回</t>
    <rPh sb="0" eb="1">
      <t>ダイ</t>
    </rPh>
    <rPh sb="2" eb="3">
      <t>カイ</t>
    </rPh>
    <phoneticPr fontId="2"/>
  </si>
  <si>
    <t>第11回</t>
    <rPh sb="0" eb="1">
      <t>ダイ</t>
    </rPh>
    <rPh sb="3" eb="4">
      <t>カイ</t>
    </rPh>
    <phoneticPr fontId="2"/>
  </si>
  <si>
    <t>第19回</t>
    <rPh sb="0" eb="1">
      <t>ダイ</t>
    </rPh>
    <rPh sb="3" eb="4">
      <t>カイ</t>
    </rPh>
    <phoneticPr fontId="2"/>
  </si>
  <si>
    <t>2020年　市区町別年齢別人口</t>
    <rPh sb="4" eb="5">
      <t>ネン</t>
    </rPh>
    <rPh sb="6" eb="9">
      <t>シクチョウ</t>
    </rPh>
    <rPh sb="9" eb="10">
      <t>ベツ</t>
    </rPh>
    <rPh sb="10" eb="13">
      <t>ネンレイベツ</t>
    </rPh>
    <rPh sb="13" eb="15">
      <t>ジンコウ</t>
    </rPh>
    <phoneticPr fontId="2"/>
  </si>
  <si>
    <t>２８　</t>
    <phoneticPr fontId="25"/>
  </si>
  <si>
    <t>兵庫県</t>
    <phoneticPr fontId="25"/>
  </si>
  <si>
    <t xml:space="preserve"> </t>
    <phoneticPr fontId="25"/>
  </si>
  <si>
    <t>大正9年</t>
    <rPh sb="0" eb="2">
      <t>タイショウ</t>
    </rPh>
    <rPh sb="3" eb="4">
      <t>ネン</t>
    </rPh>
    <phoneticPr fontId="25"/>
  </si>
  <si>
    <t>大正14年</t>
    <rPh sb="0" eb="2">
      <t>タイショウ</t>
    </rPh>
    <rPh sb="4" eb="5">
      <t>ネン</t>
    </rPh>
    <phoneticPr fontId="25"/>
  </si>
  <si>
    <t>昭和5年</t>
    <rPh sb="0" eb="2">
      <t>ショウワ</t>
    </rPh>
    <rPh sb="3" eb="4">
      <t>ネン</t>
    </rPh>
    <phoneticPr fontId="25"/>
  </si>
  <si>
    <t>昭和10年</t>
    <rPh sb="0" eb="2">
      <t>ショウワ</t>
    </rPh>
    <rPh sb="4" eb="5">
      <t>ネン</t>
    </rPh>
    <phoneticPr fontId="25"/>
  </si>
  <si>
    <t>昭和15年</t>
    <rPh sb="0" eb="2">
      <t>ショウワ</t>
    </rPh>
    <rPh sb="4" eb="5">
      <t>ネン</t>
    </rPh>
    <phoneticPr fontId="25"/>
  </si>
  <si>
    <t>昭和22年</t>
    <rPh sb="0" eb="2">
      <t>ショウワ</t>
    </rPh>
    <rPh sb="4" eb="5">
      <t>ネン</t>
    </rPh>
    <phoneticPr fontId="25"/>
  </si>
  <si>
    <t>平成1７年</t>
    <rPh sb="0" eb="2">
      <t>ヘイセイ</t>
    </rPh>
    <rPh sb="4" eb="5">
      <t>ネン</t>
    </rPh>
    <phoneticPr fontId="25"/>
  </si>
  <si>
    <t>平成２２年</t>
    <rPh sb="0" eb="2">
      <t>ヘイセイ</t>
    </rPh>
    <rPh sb="4" eb="5">
      <t>ネン</t>
    </rPh>
    <phoneticPr fontId="25"/>
  </si>
  <si>
    <t>平成２７年</t>
    <rPh sb="0" eb="2">
      <t>ヘイセイ</t>
    </rPh>
    <rPh sb="4" eb="5">
      <t>ネン</t>
    </rPh>
    <phoneticPr fontId="25"/>
  </si>
  <si>
    <t>211</t>
  </si>
  <si>
    <t>（出所）総務省「国勢調査」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25"/>
  </si>
  <si>
    <t>市区町村別総人口(41市町）</t>
    <rPh sb="0" eb="2">
      <t>シク</t>
    </rPh>
    <rPh sb="2" eb="4">
      <t>チョウソン</t>
    </rPh>
    <rPh sb="4" eb="5">
      <t>ベツ</t>
    </rPh>
    <rPh sb="5" eb="6">
      <t>ソウ</t>
    </rPh>
    <rPh sb="6" eb="8">
      <t>ジンコウ</t>
    </rPh>
    <rPh sb="11" eb="12">
      <t>シ</t>
    </rPh>
    <rPh sb="12" eb="13">
      <t>マチ</t>
    </rPh>
    <phoneticPr fontId="25"/>
  </si>
  <si>
    <t>市町コード順</t>
    <rPh sb="0" eb="2">
      <t>シチョウ</t>
    </rPh>
    <rPh sb="5" eb="6">
      <t>ジュン</t>
    </rPh>
    <phoneticPr fontId="2"/>
  </si>
  <si>
    <t>(単位:人）</t>
    <rPh sb="1" eb="3">
      <t>タンイ</t>
    </rPh>
    <rPh sb="4" eb="5">
      <t>ニン</t>
    </rPh>
    <phoneticPr fontId="2"/>
  </si>
  <si>
    <t>地域順</t>
    <rPh sb="0" eb="2">
      <t>チイキ</t>
    </rPh>
    <rPh sb="2" eb="3">
      <t>ジュン</t>
    </rPh>
    <phoneticPr fontId="2"/>
  </si>
  <si>
    <t>令和3年
(2021)</t>
    <rPh sb="0" eb="2">
      <t>レイワ</t>
    </rPh>
    <rPh sb="3" eb="4">
      <t>ネン</t>
    </rPh>
    <phoneticPr fontId="59"/>
  </si>
  <si>
    <t>兵庫県地域別総人口概要(2020年）</t>
    <rPh sb="0" eb="3">
      <t>ヒョウゴケン</t>
    </rPh>
    <rPh sb="3" eb="6">
      <t>チイキベツ</t>
    </rPh>
    <rPh sb="6" eb="7">
      <t>ソウ</t>
    </rPh>
    <rPh sb="7" eb="9">
      <t>ジンコウ</t>
    </rPh>
    <rPh sb="9" eb="11">
      <t>ガイヨウ</t>
    </rPh>
    <rPh sb="16" eb="17">
      <t>ネン</t>
    </rPh>
    <phoneticPr fontId="2"/>
  </si>
  <si>
    <t>兵庫県地域別世帯概要(2020年）</t>
    <rPh sb="0" eb="3">
      <t>ヒョウゴケン</t>
    </rPh>
    <rPh sb="3" eb="6">
      <t>チイキベツ</t>
    </rPh>
    <rPh sb="6" eb="8">
      <t>セタイ</t>
    </rPh>
    <rPh sb="8" eb="10">
      <t>ガイヨウ</t>
    </rPh>
    <rPh sb="15" eb="16">
      <t>ネン</t>
    </rPh>
    <phoneticPr fontId="2"/>
  </si>
  <si>
    <t>2015.10.1</t>
    <phoneticPr fontId="2"/>
  </si>
  <si>
    <t>20～74歳</t>
    <rPh sb="5" eb="6">
      <t>サイ</t>
    </rPh>
    <phoneticPr fontId="2"/>
  </si>
  <si>
    <t>15～44歳</t>
    <rPh sb="5" eb="6">
      <t>サイ</t>
    </rPh>
    <phoneticPr fontId="2"/>
  </si>
  <si>
    <t>45～64歳</t>
    <rPh sb="5" eb="6">
      <t>サイ</t>
    </rPh>
    <phoneticPr fontId="2"/>
  </si>
  <si>
    <t>区分</t>
    <rPh sb="0" eb="1">
      <t>ク</t>
    </rPh>
    <rPh sb="1" eb="2">
      <t>ブン</t>
    </rPh>
    <phoneticPr fontId="59"/>
  </si>
  <si>
    <t>28 兵庫県</t>
    <phoneticPr fontId="59"/>
  </si>
  <si>
    <t>昭和40年
(1965)</t>
    <rPh sb="4" eb="5">
      <t>ネン</t>
    </rPh>
    <phoneticPr fontId="59"/>
  </si>
  <si>
    <t>昭和45年
(1970)</t>
    <rPh sb="4" eb="5">
      <t>ネン</t>
    </rPh>
    <phoneticPr fontId="59"/>
  </si>
  <si>
    <t>昭和50年
(1975)</t>
    <rPh sb="4" eb="5">
      <t>ネン</t>
    </rPh>
    <phoneticPr fontId="59"/>
  </si>
  <si>
    <t>平成27年
(2015)</t>
    <rPh sb="0" eb="2">
      <t>ヘイセイ</t>
    </rPh>
    <rPh sb="4" eb="5">
      <t>ネン</t>
    </rPh>
    <phoneticPr fontId="59"/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</si>
  <si>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</si>
  <si>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</si>
  <si>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</si>
  <si>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</si>
  <si>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</si>
  <si>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</si>
  <si>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</si>
  <si>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</si>
  <si>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</si>
  <si>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  <phoneticPr fontId="59"/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</si>
  <si>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</si>
  <si>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</si>
  <si>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</si>
  <si>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</si>
  <si>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</si>
  <si>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</si>
  <si>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</si>
  <si>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</si>
  <si>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</si>
  <si>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  <phoneticPr fontId="59"/>
  </si>
  <si>
    <t>95～99歳</t>
    <phoneticPr fontId="59"/>
  </si>
  <si>
    <t>100歳以上</t>
    <rPh sb="3" eb="4">
      <t>サイ</t>
    </rPh>
    <rPh sb="4" eb="6">
      <t>イジョウ</t>
    </rPh>
    <phoneticPr fontId="59"/>
  </si>
  <si>
    <t>(単位：人）</t>
    <rPh sb="1" eb="3">
      <t>タンイ</t>
    </rPh>
    <rPh sb="4" eb="5">
      <t>ニン</t>
    </rPh>
    <phoneticPr fontId="2"/>
  </si>
  <si>
    <t>15～74歳</t>
    <rPh sb="5" eb="6">
      <t>サイ</t>
    </rPh>
    <phoneticPr fontId="2"/>
  </si>
  <si>
    <t>15～64歳</t>
    <rPh sb="5" eb="6">
      <t>サイ</t>
    </rPh>
    <phoneticPr fontId="2"/>
  </si>
  <si>
    <t>差分</t>
    <rPh sb="0" eb="2">
      <t>サブン</t>
    </rPh>
    <phoneticPr fontId="2"/>
  </si>
  <si>
    <t>1990年</t>
    <rPh sb="4" eb="5">
      <t>ネン</t>
    </rPh>
    <phoneticPr fontId="2"/>
  </si>
  <si>
    <t>1995年</t>
    <rPh sb="4" eb="5">
      <t>ネン</t>
    </rPh>
    <phoneticPr fontId="2"/>
  </si>
  <si>
    <t>夫婦と親</t>
    <rPh sb="0" eb="2">
      <t>フウフ</t>
    </rPh>
    <rPh sb="3" eb="4">
      <t>オヤ</t>
    </rPh>
    <phoneticPr fontId="2"/>
  </si>
  <si>
    <t>夫婦と</t>
    <rPh sb="0" eb="2">
      <t>フウフ</t>
    </rPh>
    <phoneticPr fontId="2"/>
  </si>
  <si>
    <t>親と子</t>
    <rPh sb="0" eb="1">
      <t>オヤ</t>
    </rPh>
    <rPh sb="2" eb="3">
      <t>コ</t>
    </rPh>
    <phoneticPr fontId="2"/>
  </si>
  <si>
    <t>拡大生産年齢人口</t>
    <rPh sb="0" eb="2">
      <t>カクダイ</t>
    </rPh>
    <rPh sb="2" eb="4">
      <t>セイサン</t>
    </rPh>
    <rPh sb="4" eb="6">
      <t>ネンレイ</t>
    </rPh>
    <rPh sb="6" eb="8">
      <t>ジンコウ</t>
    </rPh>
    <phoneticPr fontId="2"/>
  </si>
  <si>
    <t>備考</t>
    <rPh sb="0" eb="2">
      <t>ビコウ</t>
    </rPh>
    <phoneticPr fontId="2"/>
  </si>
  <si>
    <t>1980年</t>
    <rPh sb="4" eb="5">
      <t>ネン</t>
    </rPh>
    <phoneticPr fontId="2"/>
  </si>
  <si>
    <t>1985年</t>
    <rPh sb="4" eb="5">
      <t>ネン</t>
    </rPh>
    <phoneticPr fontId="2"/>
  </si>
  <si>
    <t>年</t>
    <rPh sb="0" eb="1">
      <t>ネン</t>
    </rPh>
    <phoneticPr fontId="2"/>
  </si>
  <si>
    <t>(単位：世帯）</t>
    <rPh sb="1" eb="3">
      <t>タンイ</t>
    </rPh>
    <rPh sb="4" eb="6">
      <t>セタイ</t>
    </rPh>
    <phoneticPr fontId="2"/>
  </si>
  <si>
    <t>50～54歳</t>
    <rPh sb="5" eb="6">
      <t>サイ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</si>
  <si>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</si>
  <si>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年齢不詳按分後</t>
    <rPh sb="0" eb="2">
      <t>ネンレイ</t>
    </rPh>
    <rPh sb="2" eb="4">
      <t>フショウ</t>
    </rPh>
    <rPh sb="4" eb="6">
      <t>アンブン</t>
    </rPh>
    <rPh sb="6" eb="7">
      <t>ゴ</t>
    </rPh>
    <phoneticPr fontId="2"/>
  </si>
  <si>
    <t>平成27年(2015)</t>
    <rPh sb="0" eb="2">
      <t>ヘイセイ</t>
    </rPh>
    <rPh sb="4" eb="5">
      <t>ネン</t>
    </rPh>
    <phoneticPr fontId="2"/>
  </si>
  <si>
    <t>令和2年(2020)</t>
    <rPh sb="0" eb="2">
      <t>レイワ</t>
    </rPh>
    <rPh sb="3" eb="4">
      <t>ネン</t>
    </rPh>
    <phoneticPr fontId="2"/>
  </si>
  <si>
    <t>兵庫県100年の歩み(1920年～2020年）</t>
    <rPh sb="0" eb="3">
      <t>ヒョウゴケン</t>
    </rPh>
    <rPh sb="6" eb="7">
      <t>ネン</t>
    </rPh>
    <rPh sb="8" eb="9">
      <t>アユ</t>
    </rPh>
    <rPh sb="15" eb="16">
      <t>ネン</t>
    </rPh>
    <rPh sb="21" eb="22">
      <t>ネン</t>
    </rPh>
    <phoneticPr fontId="2"/>
  </si>
  <si>
    <t>国勢調査</t>
    <rPh sb="0" eb="2">
      <t>コクセイ</t>
    </rPh>
    <rPh sb="2" eb="4">
      <t>チョウサ</t>
    </rPh>
    <phoneticPr fontId="2"/>
  </si>
  <si>
    <t>令和2年(2020)国勢調査</t>
    <rPh sb="0" eb="2">
      <t>レイワ</t>
    </rPh>
    <rPh sb="3" eb="4">
      <t>ネン</t>
    </rPh>
    <rPh sb="10" eb="12">
      <t>コクセイ</t>
    </rPh>
    <rPh sb="12" eb="14">
      <t>チョウサ</t>
    </rPh>
    <phoneticPr fontId="2"/>
  </si>
  <si>
    <t>平成27年(2015)国勢調査</t>
    <rPh sb="0" eb="2">
      <t>ヘイセイ</t>
    </rPh>
    <rPh sb="4" eb="5">
      <t>ネン</t>
    </rPh>
    <rPh sb="11" eb="13">
      <t>コクセイ</t>
    </rPh>
    <rPh sb="13" eb="15">
      <t>チョウサ</t>
    </rPh>
    <phoneticPr fontId="2"/>
  </si>
  <si>
    <t>兵庫県　年齢3区分別人口(10月１日現在)</t>
    <rPh sb="0" eb="3">
      <t>ヒョウゴケン</t>
    </rPh>
    <phoneticPr fontId="2"/>
  </si>
  <si>
    <t>05</t>
    <phoneticPr fontId="2"/>
  </si>
  <si>
    <t>総世帯数</t>
    <rPh sb="0" eb="1">
      <t>ソウ</t>
    </rPh>
    <rPh sb="1" eb="4">
      <t>セタイスウ</t>
    </rPh>
    <phoneticPr fontId="2"/>
  </si>
  <si>
    <t>5歳階級別人口(年齢、国籍不祥按分後）</t>
    <rPh sb="1" eb="2">
      <t>サイ</t>
    </rPh>
    <rPh sb="2" eb="5">
      <t>カイキュウベツ</t>
    </rPh>
    <rPh sb="5" eb="7">
      <t>ジンコウ</t>
    </rPh>
    <rPh sb="8" eb="10">
      <t>ネンレイ</t>
    </rPh>
    <rPh sb="11" eb="13">
      <t>コクセキ</t>
    </rPh>
    <rPh sb="13" eb="15">
      <t>フショウ</t>
    </rPh>
    <rPh sb="15" eb="17">
      <t>アンブン</t>
    </rPh>
    <rPh sb="17" eb="18">
      <t>ゴ</t>
    </rPh>
    <phoneticPr fontId="2"/>
  </si>
  <si>
    <t>令和2年(2020)－平成27年(2015)</t>
    <rPh sb="0" eb="2">
      <t>レイワ</t>
    </rPh>
    <rPh sb="3" eb="4">
      <t>ネン</t>
    </rPh>
    <rPh sb="11" eb="13">
      <t>ヘイセイ</t>
    </rPh>
    <rPh sb="15" eb="16">
      <t>ネン</t>
    </rPh>
    <phoneticPr fontId="2"/>
  </si>
  <si>
    <t>世帯の家族類型（16区分）別一般世帯数</t>
    <phoneticPr fontId="38"/>
  </si>
  <si>
    <t>※各年数値は10月１日現在</t>
    <rPh sb="1" eb="2">
      <t>カク</t>
    </rPh>
    <rPh sb="2" eb="3">
      <t>ネン</t>
    </rPh>
    <rPh sb="3" eb="5">
      <t>スウチ</t>
    </rPh>
    <rPh sb="8" eb="9">
      <t>ツキ</t>
    </rPh>
    <rPh sb="10" eb="11">
      <t>ヒ</t>
    </rPh>
    <rPh sb="11" eb="13">
      <t>ゲンザイ</t>
    </rPh>
    <phoneticPr fontId="2"/>
  </si>
  <si>
    <t>05</t>
    <phoneticPr fontId="2"/>
  </si>
  <si>
    <t>05※</t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</si>
  <si>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</si>
  <si>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</si>
  <si>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地域順</t>
    <rPh sb="0" eb="2">
      <t>チイキ</t>
    </rPh>
    <rPh sb="2" eb="3">
      <t>ジュン</t>
    </rPh>
    <phoneticPr fontId="2"/>
  </si>
  <si>
    <t>人口増減（2020－2015)</t>
    <rPh sb="0" eb="2">
      <t>ジンコウ</t>
    </rPh>
    <rPh sb="2" eb="4">
      <t>ゾウゲン</t>
    </rPh>
    <phoneticPr fontId="2"/>
  </si>
  <si>
    <t>人口増減(2015-2010)</t>
    <rPh sb="0" eb="2">
      <t>ジンコウ</t>
    </rPh>
    <rPh sb="2" eb="4">
      <t>ゾウゲン</t>
    </rPh>
    <phoneticPr fontId="2"/>
  </si>
  <si>
    <t xml:space="preserve"> 面積
（2020.10.1）</t>
    <phoneticPr fontId="2"/>
  </si>
  <si>
    <t xml:space="preserve"> 面積
（2020.1.1）</t>
    <phoneticPr fontId="2"/>
  </si>
  <si>
    <t>　</t>
    <phoneticPr fontId="2"/>
  </si>
  <si>
    <t>人口増減(20-15)</t>
    <rPh sb="0" eb="2">
      <t>ジンコウ</t>
    </rPh>
    <rPh sb="2" eb="4">
      <t>ゾウゲン</t>
    </rPh>
    <phoneticPr fontId="2"/>
  </si>
  <si>
    <t>世帯数増減(20-15)</t>
    <rPh sb="0" eb="3">
      <t>セタイスウ</t>
    </rPh>
    <rPh sb="3" eb="5">
      <t>ゾウゲン</t>
    </rPh>
    <phoneticPr fontId="2"/>
  </si>
  <si>
    <t>50歳未婚率</t>
    <rPh sb="2" eb="3">
      <t>サイ</t>
    </rPh>
    <rPh sb="3" eb="6">
      <t>ミコンリツ</t>
    </rPh>
    <phoneticPr fontId="2"/>
  </si>
  <si>
    <t xml:space="preserve"> </t>
    <phoneticPr fontId="2"/>
  </si>
  <si>
    <t xml:space="preserve"> </t>
    <phoneticPr fontId="38"/>
  </si>
  <si>
    <t xml:space="preserve"> </t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</si>
  <si>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</si>
  <si>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総人口（除年齢不詳）</t>
    <rPh sb="0" eb="1">
      <t>ソウ</t>
    </rPh>
    <rPh sb="1" eb="3">
      <t>ジンコウ</t>
    </rPh>
    <rPh sb="4" eb="5">
      <t>ノゾ</t>
    </rPh>
    <rPh sb="5" eb="7">
      <t>ネンレイ</t>
    </rPh>
    <rPh sb="7" eb="9">
      <t>フショウ</t>
    </rPh>
    <phoneticPr fontId="2"/>
  </si>
  <si>
    <t>地域別年齢3区分別人口割合の推移</t>
    <rPh sb="0" eb="3">
      <t>チイキベツ</t>
    </rPh>
    <rPh sb="3" eb="5">
      <t>ネンレイ</t>
    </rPh>
    <rPh sb="6" eb="8">
      <t>クブン</t>
    </rPh>
    <rPh sb="8" eb="9">
      <t>ベツ</t>
    </rPh>
    <rPh sb="9" eb="11">
      <t>ジンコウ</t>
    </rPh>
    <rPh sb="11" eb="13">
      <t>ワリアイ</t>
    </rPh>
    <rPh sb="14" eb="16">
      <t>スイイ</t>
    </rPh>
    <phoneticPr fontId="2"/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</si>
  <si>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</si>
  <si>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</si>
  <si>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</si>
  <si>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拡大生産年齢</t>
    <rPh sb="0" eb="2">
      <t>カクダイ</t>
    </rPh>
    <rPh sb="2" eb="4">
      <t>セイサン</t>
    </rPh>
    <rPh sb="4" eb="6">
      <t>ネンレイ</t>
    </rPh>
    <phoneticPr fontId="2"/>
  </si>
  <si>
    <t>生産年齢2</t>
    <rPh sb="0" eb="2">
      <t>セイサン</t>
    </rPh>
    <rPh sb="2" eb="4">
      <t>ネンレイ</t>
    </rPh>
    <phoneticPr fontId="2"/>
  </si>
  <si>
    <t>生産年齢(前期）</t>
    <rPh sb="0" eb="2">
      <t>セイサン</t>
    </rPh>
    <rPh sb="2" eb="4">
      <t>ネンレイ</t>
    </rPh>
    <rPh sb="5" eb="7">
      <t>ゼンキ</t>
    </rPh>
    <phoneticPr fontId="2"/>
  </si>
  <si>
    <t>生産年齢(後期）</t>
    <rPh sb="0" eb="2">
      <t>セイサン</t>
    </rPh>
    <rPh sb="2" eb="4">
      <t>ネンレイ</t>
    </rPh>
    <rPh sb="5" eb="7">
      <t>コウキ</t>
    </rPh>
    <phoneticPr fontId="2"/>
  </si>
  <si>
    <t>年齢区分</t>
    <rPh sb="0" eb="2">
      <t>ネンレイ</t>
    </rPh>
    <rPh sb="2" eb="4">
      <t>クブン</t>
    </rPh>
    <phoneticPr fontId="2"/>
  </si>
  <si>
    <t>（出所）総務省「国勢調査」（年齢、国籍不祥按分人口）</t>
    <rPh sb="1" eb="3">
      <t>シュッショ</t>
    </rPh>
    <rPh sb="4" eb="7">
      <t>ソウムショウ</t>
    </rPh>
    <rPh sb="8" eb="10">
      <t>コクセイ</t>
    </rPh>
    <rPh sb="10" eb="12">
      <t>チョウサ</t>
    </rPh>
    <rPh sb="14" eb="16">
      <t>ネンレイ</t>
    </rPh>
    <rPh sb="17" eb="19">
      <t>コクセキ</t>
    </rPh>
    <rPh sb="19" eb="21">
      <t>フショウ</t>
    </rPh>
    <rPh sb="21" eb="23">
      <t>アンブン</t>
    </rPh>
    <rPh sb="23" eb="25">
      <t>ジンコウ</t>
    </rPh>
    <phoneticPr fontId="2"/>
  </si>
  <si>
    <t>2005年組替</t>
    <rPh sb="4" eb="5">
      <t>ネン</t>
    </rPh>
    <rPh sb="5" eb="6">
      <t>ク</t>
    </rPh>
    <rPh sb="6" eb="7">
      <t>カ</t>
    </rPh>
    <phoneticPr fontId="2"/>
  </si>
  <si>
    <t>00</t>
    <phoneticPr fontId="2"/>
  </si>
  <si>
    <t>00</t>
    <phoneticPr fontId="2"/>
  </si>
  <si>
    <t>05</t>
    <phoneticPr fontId="2"/>
  </si>
  <si>
    <t>※2006.3.27に安富町が姫路市に編入したため、旧安富町の数値は過去に遡り、中播磨（従前は西播磨）地域で算出</t>
    <rPh sb="11" eb="13">
      <t>ヤストミ</t>
    </rPh>
    <rPh sb="13" eb="14">
      <t>チョウ</t>
    </rPh>
    <rPh sb="15" eb="18">
      <t>ヒメジシ</t>
    </rPh>
    <rPh sb="19" eb="21">
      <t>ヘンニュウ</t>
    </rPh>
    <rPh sb="26" eb="27">
      <t>キュウ</t>
    </rPh>
    <rPh sb="27" eb="30">
      <t>ヤストミチョウ</t>
    </rPh>
    <rPh sb="31" eb="33">
      <t>スウチ</t>
    </rPh>
    <rPh sb="34" eb="36">
      <t>カコ</t>
    </rPh>
    <rPh sb="37" eb="38">
      <t>サカノボ</t>
    </rPh>
    <rPh sb="40" eb="41">
      <t>ナカ</t>
    </rPh>
    <rPh sb="41" eb="43">
      <t>ハリマ</t>
    </rPh>
    <rPh sb="44" eb="46">
      <t>ジュウゼン</t>
    </rPh>
    <rPh sb="47" eb="48">
      <t>ニシ</t>
    </rPh>
    <rPh sb="48" eb="50">
      <t>ハリマ</t>
    </rPh>
    <rPh sb="51" eb="53">
      <t>チイキ</t>
    </rPh>
    <rPh sb="54" eb="56">
      <t>サンシュツ</t>
    </rPh>
    <phoneticPr fontId="2"/>
  </si>
  <si>
    <t xml:space="preserve"> </t>
    <phoneticPr fontId="2"/>
  </si>
  <si>
    <t>全国総人口・世帯の推移</t>
    <rPh sb="0" eb="2">
      <t>ゼンコク</t>
    </rPh>
    <rPh sb="2" eb="3">
      <t>ソウ</t>
    </rPh>
    <rPh sb="3" eb="5">
      <t>ジンコウ</t>
    </rPh>
    <rPh sb="6" eb="8">
      <t>セタイ</t>
    </rPh>
    <rPh sb="9" eb="11">
      <t>スイイ</t>
    </rPh>
    <phoneticPr fontId="2"/>
  </si>
  <si>
    <t>年</t>
    <rPh sb="0" eb="1">
      <t>ネン</t>
    </rPh>
    <phoneticPr fontId="2"/>
  </si>
  <si>
    <t>2020年概要</t>
    <rPh sb="4" eb="5">
      <t>ネン</t>
    </rPh>
    <rPh sb="5" eb="7">
      <t>ガイヨウ</t>
    </rPh>
    <phoneticPr fontId="2"/>
  </si>
  <si>
    <t>R2／H27</t>
    <phoneticPr fontId="2"/>
  </si>
  <si>
    <t>前回</t>
    <rPh sb="0" eb="2">
      <t>ゼンカイ</t>
    </rPh>
    <phoneticPr fontId="2"/>
  </si>
  <si>
    <t>面積</t>
    <phoneticPr fontId="53"/>
  </si>
  <si>
    <t>人口密度</t>
    <phoneticPr fontId="53"/>
  </si>
  <si>
    <t>増減数</t>
    <rPh sb="0" eb="1">
      <t>ゾウ</t>
    </rPh>
    <rPh sb="1" eb="3">
      <t>ゲンスウ</t>
    </rPh>
    <phoneticPr fontId="2"/>
  </si>
  <si>
    <t>km2</t>
    <phoneticPr fontId="53"/>
  </si>
  <si>
    <t>1km2当たり</t>
    <phoneticPr fontId="53"/>
  </si>
  <si>
    <t>DID総人口</t>
    <rPh sb="3" eb="4">
      <t>ソウ</t>
    </rPh>
    <rPh sb="4" eb="6">
      <t>ジンコウ</t>
    </rPh>
    <phoneticPr fontId="53"/>
  </si>
  <si>
    <t>DID世帯数</t>
    <rPh sb="3" eb="6">
      <t>セタイスウ</t>
    </rPh>
    <phoneticPr fontId="53"/>
  </si>
  <si>
    <t>兵庫県市区町別人口推移（人口集中地区DID）</t>
    <rPh sb="0" eb="3">
      <t>ヒョウゴケン</t>
    </rPh>
    <rPh sb="3" eb="5">
      <t>シク</t>
    </rPh>
    <rPh sb="5" eb="6">
      <t>マチ</t>
    </rPh>
    <rPh sb="6" eb="7">
      <t>ベツ</t>
    </rPh>
    <rPh sb="7" eb="9">
      <t>ジンコウ</t>
    </rPh>
    <rPh sb="9" eb="11">
      <t>スイイ</t>
    </rPh>
    <rPh sb="12" eb="14">
      <t>ジンコウ</t>
    </rPh>
    <rPh sb="14" eb="16">
      <t>シュウチュウ</t>
    </rPh>
    <rPh sb="16" eb="18">
      <t>チク</t>
    </rPh>
    <phoneticPr fontId="25"/>
  </si>
  <si>
    <t>(資料）総務省「国勢調査」</t>
    <rPh sb="1" eb="3">
      <t>シリョウ</t>
    </rPh>
    <rPh sb="4" eb="7">
      <t>ソウムショウ</t>
    </rPh>
    <rPh sb="8" eb="10">
      <t>コクセイ</t>
    </rPh>
    <rPh sb="10" eb="12">
      <t>チョウサ</t>
    </rPh>
    <phoneticPr fontId="2"/>
  </si>
  <si>
    <t>2020-15</t>
    <phoneticPr fontId="2"/>
  </si>
  <si>
    <t>(単位：人）</t>
    <rPh sb="1" eb="3">
      <t>タンイ</t>
    </rPh>
    <rPh sb="4" eb="5">
      <t>ニン</t>
    </rPh>
    <phoneticPr fontId="2"/>
  </si>
  <si>
    <t>(単位：世帯）</t>
    <rPh sb="1" eb="3">
      <t>タンイ</t>
    </rPh>
    <rPh sb="4" eb="6">
      <t>セタイ</t>
    </rPh>
    <phoneticPr fontId="2"/>
  </si>
  <si>
    <t>3_2</t>
    <phoneticPr fontId="2"/>
  </si>
  <si>
    <t>市町別推移2_2</t>
    <rPh sb="0" eb="3">
      <t>シチョウベツ</t>
    </rPh>
    <rPh sb="3" eb="5">
      <t>スイイ</t>
    </rPh>
    <phoneticPr fontId="2"/>
  </si>
  <si>
    <t>8_2</t>
    <phoneticPr fontId="2"/>
  </si>
  <si>
    <t>地域別推移2_2</t>
    <rPh sb="0" eb="3">
      <t>チイキベツ</t>
    </rPh>
    <rPh sb="3" eb="5">
      <t>スイイ</t>
    </rPh>
    <phoneticPr fontId="2"/>
  </si>
  <si>
    <t>年齢5歳階級別男女別人口(兵庫県）</t>
    <rPh sb="0" eb="2">
      <t>ネンレイ</t>
    </rPh>
    <rPh sb="3" eb="4">
      <t>サイ</t>
    </rPh>
    <rPh sb="4" eb="7">
      <t>カイキュウベツ</t>
    </rPh>
    <rPh sb="7" eb="10">
      <t>ダンジョベツ</t>
    </rPh>
    <rPh sb="10" eb="12">
      <t>ジンコウ</t>
    </rPh>
    <rPh sb="13" eb="16">
      <t>ヒョウゴケン</t>
    </rPh>
    <phoneticPr fontId="2"/>
  </si>
  <si>
    <t>内容</t>
    <rPh sb="0" eb="2">
      <t>ナイヨウ</t>
    </rPh>
    <phoneticPr fontId="2"/>
  </si>
  <si>
    <t>年齢3区分別人口推移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スイイ</t>
    </rPh>
    <phoneticPr fontId="2"/>
  </si>
  <si>
    <t>都道府県人口推移</t>
    <rPh sb="0" eb="4">
      <t>トドウフケン</t>
    </rPh>
    <rPh sb="4" eb="6">
      <t>ジンコウ</t>
    </rPh>
    <rPh sb="6" eb="8">
      <t>スイイ</t>
    </rPh>
    <phoneticPr fontId="2"/>
  </si>
  <si>
    <t>都道府県総世帯推移</t>
    <rPh sb="0" eb="4">
      <t>トドウフケン</t>
    </rPh>
    <rPh sb="4" eb="5">
      <t>ソウ</t>
    </rPh>
    <rPh sb="5" eb="7">
      <t>セタイ</t>
    </rPh>
    <rPh sb="7" eb="9">
      <t>スイイ</t>
    </rPh>
    <phoneticPr fontId="2"/>
  </si>
  <si>
    <t>都道府県一般世帯推移</t>
    <rPh sb="0" eb="4">
      <t>トドウフケン</t>
    </rPh>
    <rPh sb="4" eb="6">
      <t>イッパン</t>
    </rPh>
    <rPh sb="6" eb="8">
      <t>セタイ</t>
    </rPh>
    <rPh sb="8" eb="10">
      <t>スイイ</t>
    </rPh>
    <phoneticPr fontId="2"/>
  </si>
  <si>
    <t>県人口推移</t>
    <rPh sb="0" eb="1">
      <t>ケン</t>
    </rPh>
    <rPh sb="1" eb="3">
      <t>ジンコウ</t>
    </rPh>
    <rPh sb="3" eb="5">
      <t>スイイ</t>
    </rPh>
    <phoneticPr fontId="2"/>
  </si>
  <si>
    <t>地域人口世帯</t>
    <rPh sb="0" eb="2">
      <t>チイキ</t>
    </rPh>
    <rPh sb="2" eb="4">
      <t>ジンコウ</t>
    </rPh>
    <rPh sb="4" eb="6">
      <t>セタイ</t>
    </rPh>
    <phoneticPr fontId="2"/>
  </si>
  <si>
    <t>家族類型推移</t>
    <rPh sb="0" eb="2">
      <t>カゾク</t>
    </rPh>
    <rPh sb="2" eb="4">
      <t>ルイケイ</t>
    </rPh>
    <rPh sb="4" eb="6">
      <t>スイイ</t>
    </rPh>
    <phoneticPr fontId="2"/>
  </si>
  <si>
    <t>配偶関係推移</t>
    <rPh sb="0" eb="2">
      <t>ハイグウ</t>
    </rPh>
    <rPh sb="2" eb="4">
      <t>カンケイ</t>
    </rPh>
    <rPh sb="4" eb="6">
      <t>スイイ</t>
    </rPh>
    <phoneticPr fontId="2"/>
  </si>
  <si>
    <t>世帯人員推移</t>
    <rPh sb="0" eb="2">
      <t>セタイ</t>
    </rPh>
    <rPh sb="2" eb="4">
      <t>ジンイン</t>
    </rPh>
    <rPh sb="4" eb="6">
      <t>スイイ</t>
    </rPh>
    <phoneticPr fontId="2"/>
  </si>
  <si>
    <t>21_2</t>
    <phoneticPr fontId="2"/>
  </si>
  <si>
    <t>地域年齢3区分推移2</t>
    <rPh sb="0" eb="2">
      <t>チイキ</t>
    </rPh>
    <rPh sb="2" eb="4">
      <t>ネンレイ</t>
    </rPh>
    <rPh sb="5" eb="7">
      <t>クブン</t>
    </rPh>
    <rPh sb="7" eb="9">
      <t>スイイ</t>
    </rPh>
    <phoneticPr fontId="2"/>
  </si>
  <si>
    <t>国県年齢5歳区分推移</t>
    <rPh sb="0" eb="1">
      <t>クニ</t>
    </rPh>
    <rPh sb="1" eb="2">
      <t>ケン</t>
    </rPh>
    <rPh sb="2" eb="4">
      <t>ネンレイ</t>
    </rPh>
    <rPh sb="5" eb="6">
      <t>サイ</t>
    </rPh>
    <rPh sb="6" eb="8">
      <t>クブン</t>
    </rPh>
    <rPh sb="8" eb="10">
      <t>スイイ</t>
    </rPh>
    <phoneticPr fontId="2"/>
  </si>
  <si>
    <t>市町一般世帯</t>
    <rPh sb="0" eb="2">
      <t>シチョウ</t>
    </rPh>
    <rPh sb="2" eb="4">
      <t>イッパン</t>
    </rPh>
    <rPh sb="4" eb="6">
      <t>セタイ</t>
    </rPh>
    <phoneticPr fontId="2"/>
  </si>
  <si>
    <t>23_2</t>
    <phoneticPr fontId="2"/>
  </si>
  <si>
    <t>都道府県一般世帯</t>
    <rPh sb="0" eb="4">
      <t>トドウフケン</t>
    </rPh>
    <rPh sb="4" eb="6">
      <t>イッパン</t>
    </rPh>
    <rPh sb="6" eb="8">
      <t>セタイ</t>
    </rPh>
    <phoneticPr fontId="2"/>
  </si>
  <si>
    <t>2015年</t>
    <rPh sb="4" eb="5">
      <t>ネン</t>
    </rPh>
    <phoneticPr fontId="2"/>
  </si>
  <si>
    <t>2010年</t>
    <rPh sb="4" eb="5">
      <t>ネン</t>
    </rPh>
    <phoneticPr fontId="2"/>
  </si>
  <si>
    <t>2020年</t>
    <rPh sb="4" eb="5">
      <t>ネン</t>
    </rPh>
    <phoneticPr fontId="2"/>
  </si>
  <si>
    <t>1950年</t>
    <rPh sb="4" eb="5">
      <t>ネン</t>
    </rPh>
    <phoneticPr fontId="2"/>
  </si>
  <si>
    <t>1920年</t>
    <rPh sb="4" eb="5">
      <t>ネン</t>
    </rPh>
    <phoneticPr fontId="2"/>
  </si>
  <si>
    <t>1960年</t>
    <rPh sb="4" eb="5">
      <t>ネン</t>
    </rPh>
    <phoneticPr fontId="2"/>
  </si>
  <si>
    <t>地域別推移3</t>
    <rPh sb="0" eb="2">
      <t>チイキ</t>
    </rPh>
    <rPh sb="2" eb="3">
      <t>ベツ</t>
    </rPh>
    <rPh sb="3" eb="5">
      <t>スイイ</t>
    </rPh>
    <phoneticPr fontId="2"/>
  </si>
  <si>
    <t>1879年</t>
    <rPh sb="4" eb="5">
      <t>ネン</t>
    </rPh>
    <phoneticPr fontId="2"/>
  </si>
  <si>
    <t>2020年</t>
    <rPh sb="4" eb="5">
      <t>ネン</t>
    </rPh>
    <phoneticPr fontId="2"/>
  </si>
  <si>
    <t>1920年</t>
    <rPh sb="4" eb="5">
      <t>ネン</t>
    </rPh>
    <phoneticPr fontId="2"/>
  </si>
  <si>
    <t>2020年</t>
    <rPh sb="4" eb="5">
      <t>ネン</t>
    </rPh>
    <phoneticPr fontId="2"/>
  </si>
  <si>
    <t>2015年</t>
    <rPh sb="4" eb="5">
      <t>ネン</t>
    </rPh>
    <phoneticPr fontId="2"/>
  </si>
  <si>
    <t>1970年</t>
    <rPh sb="4" eb="5">
      <t>ネン</t>
    </rPh>
    <phoneticPr fontId="2"/>
  </si>
  <si>
    <t>1965年</t>
    <rPh sb="4" eb="5">
      <t>ネン</t>
    </rPh>
    <phoneticPr fontId="2"/>
  </si>
  <si>
    <t>2000年</t>
    <rPh sb="4" eb="5">
      <t>ネン</t>
    </rPh>
    <phoneticPr fontId="2"/>
  </si>
  <si>
    <t>一般世帯（家族類型）</t>
    <rPh sb="0" eb="2">
      <t>イッパン</t>
    </rPh>
    <rPh sb="2" eb="4">
      <t>セタイ</t>
    </rPh>
    <rPh sb="5" eb="7">
      <t>カゾク</t>
    </rPh>
    <rPh sb="7" eb="9">
      <t>ルイケイ</t>
    </rPh>
    <phoneticPr fontId="2"/>
  </si>
  <si>
    <t>1985年</t>
    <rPh sb="4" eb="5">
      <t>ネン</t>
    </rPh>
    <phoneticPr fontId="2"/>
  </si>
  <si>
    <t>地域年齢3区分人口</t>
    <rPh sb="0" eb="2">
      <t>チイキ</t>
    </rPh>
    <rPh sb="2" eb="4">
      <t>ネンレイ</t>
    </rPh>
    <rPh sb="5" eb="7">
      <t>クブン</t>
    </rPh>
    <rPh sb="7" eb="9">
      <t>ジンコウ</t>
    </rPh>
    <phoneticPr fontId="2"/>
  </si>
  <si>
    <t>2010年</t>
    <rPh sb="4" eb="5">
      <t>ネン</t>
    </rPh>
    <phoneticPr fontId="2"/>
  </si>
  <si>
    <t>2020年世帯数(都道府県）</t>
    <rPh sb="4" eb="5">
      <t>ネン</t>
    </rPh>
    <rPh sb="5" eb="7">
      <t>セタイ</t>
    </rPh>
    <rPh sb="7" eb="8">
      <t>スウ</t>
    </rPh>
    <rPh sb="9" eb="13">
      <t>トドウフケン</t>
    </rPh>
    <phoneticPr fontId="57"/>
  </si>
  <si>
    <t>都道府県家族類型別世帯</t>
    <rPh sb="0" eb="4">
      <t>トドウフケン</t>
    </rPh>
    <rPh sb="4" eb="6">
      <t>カゾク</t>
    </rPh>
    <rPh sb="6" eb="8">
      <t>ルイケイ</t>
    </rPh>
    <rPh sb="8" eb="9">
      <t>ベツ</t>
    </rPh>
    <rPh sb="9" eb="11">
      <t>セタイ</t>
    </rPh>
    <phoneticPr fontId="2"/>
  </si>
  <si>
    <t>2020年世帯数(県内市区町）</t>
    <rPh sb="4" eb="5">
      <t>ネン</t>
    </rPh>
    <rPh sb="5" eb="7">
      <t>セタイ</t>
    </rPh>
    <rPh sb="7" eb="8">
      <t>スウ</t>
    </rPh>
    <rPh sb="9" eb="11">
      <t>ケンナイ</t>
    </rPh>
    <rPh sb="11" eb="13">
      <t>シク</t>
    </rPh>
    <rPh sb="13" eb="14">
      <t>マチ</t>
    </rPh>
    <phoneticPr fontId="57"/>
  </si>
  <si>
    <t>確報R3.11.30</t>
    <rPh sb="0" eb="2">
      <t>カクホウ</t>
    </rPh>
    <phoneticPr fontId="53"/>
  </si>
  <si>
    <t>2020年国勢調査地域別概要</t>
    <rPh sb="4" eb="5">
      <t>ネン</t>
    </rPh>
    <rPh sb="5" eb="7">
      <t>コクセイ</t>
    </rPh>
    <rPh sb="7" eb="9">
      <t>チョウサ</t>
    </rPh>
    <rPh sb="9" eb="11">
      <t>チイキ</t>
    </rPh>
    <rPh sb="11" eb="12">
      <t>ベツ</t>
    </rPh>
    <rPh sb="12" eb="14">
      <t>ガイヨウ</t>
    </rPh>
    <phoneticPr fontId="2"/>
  </si>
  <si>
    <t>遡及推計</t>
    <rPh sb="0" eb="2">
      <t>ソキュウ</t>
    </rPh>
    <rPh sb="2" eb="4">
      <t>スイケイ</t>
    </rPh>
    <phoneticPr fontId="2"/>
  </si>
  <si>
    <t>　</t>
    <phoneticPr fontId="2"/>
  </si>
  <si>
    <t xml:space="preserve"> </t>
    <phoneticPr fontId="2"/>
  </si>
  <si>
    <t>遡及集計</t>
    <rPh sb="0" eb="2">
      <t>ソキュウ</t>
    </rPh>
    <rPh sb="2" eb="4">
      <t>シュウケイ</t>
    </rPh>
    <phoneticPr fontId="2"/>
  </si>
  <si>
    <t>離死別</t>
    <rPh sb="0" eb="3">
      <t>リシベツ</t>
    </rPh>
    <phoneticPr fontId="2"/>
  </si>
  <si>
    <t>5人</t>
    <rPh sb="1" eb="2">
      <t>ニン</t>
    </rPh>
    <phoneticPr fontId="2"/>
  </si>
  <si>
    <t>6人以上</t>
    <rPh sb="1" eb="2">
      <t>ニン</t>
    </rPh>
    <rPh sb="2" eb="4">
      <t>イジョウ</t>
    </rPh>
    <phoneticPr fontId="2"/>
  </si>
  <si>
    <t>※大項目</t>
  </si>
  <si>
    <t>01(総数（男女別）)</t>
  </si>
  <si>
    <t>02(男)</t>
  </si>
  <si>
    <t>03(女)</t>
  </si>
  <si>
    <t>40～44歳</t>
  </si>
  <si>
    <t>90～94歳</t>
  </si>
  <si>
    <t>95～99歳</t>
  </si>
  <si>
    <t>年</t>
    <rPh sb="0" eb="1">
      <t>ネン</t>
    </rPh>
    <phoneticPr fontId="2"/>
  </si>
  <si>
    <t>00_総数</t>
  </si>
  <si>
    <t>参考表：令和２年国勢調査に関する不詳補完結果　年齢・国籍（日本人・外国人の別）・配偶関係の不詳補完（人口等基本集計に対応）</t>
  </si>
  <si>
    <t>不詳按分後</t>
    <rPh sb="0" eb="2">
      <t>フショウ</t>
    </rPh>
    <rPh sb="2" eb="4">
      <t>アンブン</t>
    </rPh>
    <rPh sb="4" eb="5">
      <t>ゴ</t>
    </rPh>
    <phoneticPr fontId="2"/>
  </si>
  <si>
    <t>地域コ０ド</t>
  </si>
  <si>
    <t>地域識別コ０ド</t>
  </si>
  <si>
    <t>※資料：総務省「国勢調査」(H27,R2年齢不詳按分後）</t>
    <rPh sb="1" eb="3">
      <t>シリョウ</t>
    </rPh>
    <rPh sb="4" eb="7">
      <t>ソウムショウ</t>
    </rPh>
    <rPh sb="8" eb="10">
      <t>コクセイ</t>
    </rPh>
    <rPh sb="10" eb="12">
      <t>チョウサ</t>
    </rPh>
    <rPh sb="20" eb="22">
      <t>ネンレイ</t>
    </rPh>
    <rPh sb="22" eb="24">
      <t>フショウ</t>
    </rPh>
    <rPh sb="24" eb="26">
      <t>アンブン</t>
    </rPh>
    <rPh sb="26" eb="27">
      <t>ゴ</t>
    </rPh>
    <phoneticPr fontId="2"/>
  </si>
  <si>
    <t>令和２年国勢調査　人口等基本集計</t>
  </si>
  <si>
    <t xml:space="preserve"> </t>
    <phoneticPr fontId="68"/>
  </si>
  <si>
    <t>一般世帯数</t>
  </si>
  <si>
    <t>世帯の家族類型</t>
  </si>
  <si>
    <t>0_総数</t>
  </si>
  <si>
    <t>1_親族のみの世帯</t>
  </si>
  <si>
    <t>11_核家族世帯</t>
  </si>
  <si>
    <t>111_夫婦のみの世帯</t>
  </si>
  <si>
    <t>112_夫婦と子供から成る世帯</t>
  </si>
  <si>
    <t>113_男親と子供から成る世帯</t>
  </si>
  <si>
    <t>114_女親と子供から成る世帯</t>
  </si>
  <si>
    <t>12_核家族以外の世帯</t>
  </si>
  <si>
    <t>1201_夫婦と両親から成る世帯</t>
  </si>
  <si>
    <t>1202_夫婦とひとり親から成る世帯</t>
  </si>
  <si>
    <t>1203_夫婦，子供と両親から成る世帯</t>
  </si>
  <si>
    <t>1204_夫婦，子供とひとり親から成る世帯</t>
  </si>
  <si>
    <t>1205_夫婦と他の親族（親，子供を含まない）から成る世帯</t>
  </si>
  <si>
    <t>1206_夫婦，子供と他の親族（親を含まない）から成る世帯</t>
  </si>
  <si>
    <t>1207_夫婦，親と他の親族（子供を含まない）から成る世帯</t>
  </si>
  <si>
    <t>1208_夫婦，子供，親と他の親族から成る世帯</t>
  </si>
  <si>
    <t>1209_兄弟姉妹のみから成る世帯</t>
  </si>
  <si>
    <t>1210_他に分類されない世帯</t>
  </si>
  <si>
    <t>2_非親族を含む世帯</t>
  </si>
  <si>
    <t>3_単独世帯</t>
  </si>
  <si>
    <t>4_世帯の家族類型「不詳」</t>
  </si>
  <si>
    <t>R1_（再掲）3世代世帯</t>
  </si>
  <si>
    <t>R2_（再掲）夫65歳以上，妻60歳以上の夫婦のみの世帯</t>
  </si>
  <si>
    <t>R3_（再掲）65歳以上の単独世帯</t>
  </si>
  <si>
    <t>R4_（再掲）間借り・下宿などの単身者</t>
  </si>
  <si>
    <t>R5_（再掲）会社などの独身寮の単身者</t>
  </si>
  <si>
    <t>1</t>
  </si>
  <si>
    <t>0</t>
  </si>
  <si>
    <t>2</t>
  </si>
  <si>
    <t>3</t>
  </si>
  <si>
    <t>28_兵庫県</t>
  </si>
  <si>
    <t>28000_兵庫県</t>
  </si>
  <si>
    <t>28100_神戸市</t>
  </si>
  <si>
    <t>28101_神戸市東灘区</t>
  </si>
  <si>
    <t>28102_神戸市灘区</t>
  </si>
  <si>
    <t>28105_神戸市兵庫区</t>
  </si>
  <si>
    <t>28106_神戸市長田区</t>
  </si>
  <si>
    <t>28107_神戸市須磨区</t>
  </si>
  <si>
    <t>28108_神戸市垂水区</t>
  </si>
  <si>
    <t>28109_神戸市北区</t>
  </si>
  <si>
    <t>28110_神戸市中央区</t>
  </si>
  <si>
    <t>28111_神戸市西区</t>
  </si>
  <si>
    <t>28201_姫路市</t>
  </si>
  <si>
    <t>28202_尼崎市</t>
  </si>
  <si>
    <t>28203_明石市</t>
  </si>
  <si>
    <t>28204_西宮市</t>
  </si>
  <si>
    <t>28205_洲本市</t>
  </si>
  <si>
    <t>28206_芦屋市</t>
  </si>
  <si>
    <t>28207_伊丹市</t>
  </si>
  <si>
    <t>28208_相生市</t>
  </si>
  <si>
    <t>28209_豊岡市</t>
  </si>
  <si>
    <t>28210_加古川市</t>
  </si>
  <si>
    <t>28212_赤穂市</t>
  </si>
  <si>
    <t>28213_西脇市</t>
  </si>
  <si>
    <t>28214_宝塚市</t>
  </si>
  <si>
    <t>28215_三木市</t>
  </si>
  <si>
    <t>28216_高砂市</t>
  </si>
  <si>
    <t>28217_川西市</t>
  </si>
  <si>
    <t>28218_小野市</t>
  </si>
  <si>
    <t>28219_三田市</t>
  </si>
  <si>
    <t>28220_加西市</t>
  </si>
  <si>
    <t>28221_丹波篠山市</t>
  </si>
  <si>
    <t>28222_養父市</t>
  </si>
  <si>
    <t>28223_丹波市</t>
  </si>
  <si>
    <t>28224_南あわじ市</t>
  </si>
  <si>
    <t>28225_朝来市</t>
  </si>
  <si>
    <t>28226_淡路市</t>
  </si>
  <si>
    <t>28227_宍粟市</t>
  </si>
  <si>
    <t>28228_加東市</t>
  </si>
  <si>
    <t>28229_たつの市</t>
  </si>
  <si>
    <t>28301_猪名川町</t>
  </si>
  <si>
    <t>28365_多可町</t>
  </si>
  <si>
    <t>28381_稲美町</t>
  </si>
  <si>
    <t>28382_播磨町</t>
  </si>
  <si>
    <t>28442_市川町</t>
  </si>
  <si>
    <t>28443_福崎町</t>
  </si>
  <si>
    <t>28446_神河町</t>
  </si>
  <si>
    <t>28464_太子町</t>
  </si>
  <si>
    <t>28481_上郡町</t>
  </si>
  <si>
    <t>28501_佐用町</t>
  </si>
  <si>
    <t>28585_香美町</t>
  </si>
  <si>
    <t>28586_新温泉町</t>
  </si>
  <si>
    <t>第１２0３表　世帯主の男女，世帯主の年齢（5歳階級），世帯の家族類型別一般世帯数0全国，都道府県，市区町村</t>
  </si>
  <si>
    <t>阪神北地域</t>
    <rPh sb="2" eb="3">
      <t>キタ</t>
    </rPh>
    <rPh sb="3" eb="5">
      <t>チイキ</t>
    </rPh>
    <phoneticPr fontId="2"/>
  </si>
  <si>
    <t>東播磨地域</t>
    <rPh sb="3" eb="5">
      <t>チイキ</t>
    </rPh>
    <phoneticPr fontId="2"/>
  </si>
  <si>
    <t>北播磨地域</t>
    <rPh sb="3" eb="5">
      <t>チイキ</t>
    </rPh>
    <phoneticPr fontId="2"/>
  </si>
  <si>
    <t>中播磨地域</t>
    <rPh sb="3" eb="5">
      <t>チイキ</t>
    </rPh>
    <phoneticPr fontId="2"/>
  </si>
  <si>
    <t>西播磨地域</t>
    <rPh sb="3" eb="5">
      <t>チイキ</t>
    </rPh>
    <phoneticPr fontId="2"/>
  </si>
  <si>
    <t>65歳以上単身者世帯</t>
    <rPh sb="2" eb="5">
      <t>サイイジョウ</t>
    </rPh>
    <rPh sb="5" eb="8">
      <t>タンシンシャ</t>
    </rPh>
    <rPh sb="8" eb="10">
      <t>セタイ</t>
    </rPh>
    <phoneticPr fontId="2"/>
  </si>
  <si>
    <t>（再掲）15歳未満</t>
    <phoneticPr fontId="2"/>
  </si>
  <si>
    <t>（再掲）15～64歳</t>
    <phoneticPr fontId="2"/>
  </si>
  <si>
    <t>（再掲）65歳以上</t>
    <phoneticPr fontId="2"/>
  </si>
  <si>
    <t>（再掲）75歳以上</t>
    <phoneticPr fontId="2"/>
  </si>
  <si>
    <t>（再掲）85歳以上</t>
    <phoneticPr fontId="2"/>
  </si>
  <si>
    <t>（再掲）20～69歳</t>
    <phoneticPr fontId="2"/>
  </si>
  <si>
    <t>15歳未満</t>
    <phoneticPr fontId="2"/>
  </si>
  <si>
    <t>15～64歳</t>
    <phoneticPr fontId="2"/>
  </si>
  <si>
    <t>65歳以上</t>
    <phoneticPr fontId="2"/>
  </si>
  <si>
    <t>総数</t>
    <phoneticPr fontId="2"/>
  </si>
  <si>
    <t>参考表：平成27年国勢調査に関する不詳補完結果（遡及集計） 年齢・国籍（日本人・外国人の別）・配偶関係の不詳補完（人口等基本集計に対応）</t>
  </si>
  <si>
    <t>2015年(年齢不詳配分後）</t>
    <rPh sb="4" eb="5">
      <t>ネン</t>
    </rPh>
    <rPh sb="6" eb="8">
      <t>ネンレイ</t>
    </rPh>
    <rPh sb="8" eb="10">
      <t>フショウ</t>
    </rPh>
    <rPh sb="10" eb="12">
      <t>ハイブン</t>
    </rPh>
    <rPh sb="12" eb="13">
      <t>ゴ</t>
    </rPh>
    <phoneticPr fontId="2"/>
  </si>
  <si>
    <t>2020年(年齢不詳配分後）</t>
    <rPh sb="4" eb="5">
      <t>ネン</t>
    </rPh>
    <rPh sb="6" eb="8">
      <t>ネンレイ</t>
    </rPh>
    <rPh sb="8" eb="10">
      <t>フショウ</t>
    </rPh>
    <rPh sb="10" eb="12">
      <t>ハイブン</t>
    </rPh>
    <rPh sb="12" eb="13">
      <t>ゴ</t>
    </rPh>
    <phoneticPr fontId="2"/>
  </si>
  <si>
    <t xml:space="preserve"> </t>
    <phoneticPr fontId="2"/>
  </si>
  <si>
    <t>第１0４表 男女，年齢（5歳階級及び3区分），国籍総数か日本人別人口，平均年齢，年齢中位数及び人口構成比［年齢別］0全国，都道府県，市区町村</t>
  </si>
  <si>
    <t>第3表　年齢(５歳階級)，男女別人口（国籍(２区分)0特掲） 0 全国，都道府県，市区町村</t>
  </si>
  <si>
    <t>人口構成比［年齢別］</t>
  </si>
  <si>
    <t>（再掲）60歳以上</t>
    <phoneticPr fontId="2"/>
  </si>
  <si>
    <t>（再掲）75歳以上</t>
    <phoneticPr fontId="2"/>
  </si>
  <si>
    <t>（再掲）85歳以上</t>
    <phoneticPr fontId="2"/>
  </si>
  <si>
    <t>（再掲）100歳以上</t>
    <phoneticPr fontId="2"/>
  </si>
  <si>
    <t>（再掲）20～69歳</t>
    <phoneticPr fontId="2"/>
  </si>
  <si>
    <t>一般世帯</t>
    <rPh sb="0" eb="2">
      <t>イッパン</t>
    </rPh>
    <rPh sb="2" eb="4">
      <t>セタイ</t>
    </rPh>
    <phoneticPr fontId="2"/>
  </si>
  <si>
    <t xml:space="preserve"> </t>
    <phoneticPr fontId="2"/>
  </si>
  <si>
    <t>23_3</t>
    <phoneticPr fontId="2"/>
  </si>
  <si>
    <t>20～69歳</t>
    <phoneticPr fontId="2"/>
  </si>
  <si>
    <t>(単位：人、％）</t>
    <rPh sb="1" eb="3">
      <t>タンイ</t>
    </rPh>
    <rPh sb="4" eb="5">
      <t>ニン</t>
    </rPh>
    <phoneticPr fontId="2"/>
  </si>
  <si>
    <t>15歳未満（％）</t>
    <phoneticPr fontId="2"/>
  </si>
  <si>
    <t>15～64歳（％）</t>
    <phoneticPr fontId="2"/>
  </si>
  <si>
    <t>65歳以上（％）</t>
    <phoneticPr fontId="2"/>
  </si>
  <si>
    <t>(単位：人）</t>
    <rPh sb="1" eb="3">
      <t>タンイ</t>
    </rPh>
    <rPh sb="4" eb="5">
      <t>ニン</t>
    </rPh>
    <phoneticPr fontId="2"/>
  </si>
  <si>
    <t>20-15差</t>
    <rPh sb="5" eb="6">
      <t>サ</t>
    </rPh>
    <phoneticPr fontId="2"/>
  </si>
  <si>
    <t>－</t>
    <phoneticPr fontId="2"/>
  </si>
  <si>
    <t>単独世帯比率</t>
    <rPh sb="0" eb="2">
      <t>タンドク</t>
    </rPh>
    <rPh sb="2" eb="4">
      <t>セタイ</t>
    </rPh>
    <rPh sb="4" eb="6">
      <t>ヒリツ</t>
    </rPh>
    <phoneticPr fontId="2"/>
  </si>
  <si>
    <t>表　市区町別人口増減数及び人口増減率（上位5・下位5市区町）</t>
    <rPh sb="0" eb="1">
      <t>ヒョウ</t>
    </rPh>
    <rPh sb="2" eb="4">
      <t>シク</t>
    </rPh>
    <rPh sb="4" eb="5">
      <t>マチ</t>
    </rPh>
    <rPh sb="5" eb="6">
      <t>ベツ</t>
    </rPh>
    <rPh sb="6" eb="8">
      <t>ジンコウ</t>
    </rPh>
    <rPh sb="8" eb="10">
      <t>ゾウゲン</t>
    </rPh>
    <rPh sb="10" eb="11">
      <t>スウ</t>
    </rPh>
    <rPh sb="11" eb="12">
      <t>オヨ</t>
    </rPh>
    <rPh sb="13" eb="15">
      <t>ジンコウ</t>
    </rPh>
    <rPh sb="15" eb="18">
      <t>ゾウゲンリツ</t>
    </rPh>
    <rPh sb="19" eb="21">
      <t>ジョウイ</t>
    </rPh>
    <rPh sb="23" eb="25">
      <t>カイ</t>
    </rPh>
    <rPh sb="26" eb="29">
      <t>シクチョウ</t>
    </rPh>
    <phoneticPr fontId="2"/>
  </si>
  <si>
    <t>参考表：平成27年国勢調査に関する不詳補完結果（遡及集計） 年齢・国籍（日本人・外国人の別）・配偶関係の不詳補完（人口等基本集計に対応）</t>
    <phoneticPr fontId="53"/>
  </si>
  <si>
    <t xml:space="preserve"> </t>
    <phoneticPr fontId="2"/>
  </si>
  <si>
    <t xml:space="preserve"> </t>
    <phoneticPr fontId="2"/>
  </si>
  <si>
    <t>年齢3区分開差</t>
    <rPh sb="0" eb="2">
      <t>ネンレイ</t>
    </rPh>
    <rPh sb="3" eb="5">
      <t>クブン</t>
    </rPh>
    <rPh sb="5" eb="6">
      <t>ヒラ</t>
    </rPh>
    <rPh sb="6" eb="7">
      <t>サ</t>
    </rPh>
    <phoneticPr fontId="2"/>
  </si>
  <si>
    <t xml:space="preserve"> </t>
    <phoneticPr fontId="2"/>
  </si>
  <si>
    <t>4-.51</t>
    <phoneticPr fontId="2"/>
  </si>
  <si>
    <t xml:space="preserve"> </t>
    <phoneticPr fontId="2"/>
  </si>
  <si>
    <t xml:space="preserve"> </t>
    <phoneticPr fontId="2"/>
  </si>
  <si>
    <t>R3.10.1</t>
    <phoneticPr fontId="53"/>
  </si>
  <si>
    <t>国勢調査100年</t>
    <rPh sb="0" eb="2">
      <t>コクセイ</t>
    </rPh>
    <rPh sb="2" eb="4">
      <t>チョウサ</t>
    </rPh>
    <rPh sb="7" eb="8">
      <t>ネン</t>
    </rPh>
    <phoneticPr fontId="2"/>
  </si>
  <si>
    <t>国県推移</t>
    <rPh sb="0" eb="1">
      <t>クニ</t>
    </rPh>
    <rPh sb="1" eb="2">
      <t>ケン</t>
    </rPh>
    <rPh sb="2" eb="4">
      <t>スイイ</t>
    </rPh>
    <phoneticPr fontId="2"/>
  </si>
  <si>
    <t>21_3</t>
    <phoneticPr fontId="2"/>
  </si>
  <si>
    <t>21_3_2</t>
    <phoneticPr fontId="2"/>
  </si>
  <si>
    <t>2020年</t>
    <rPh sb="4" eb="5">
      <t>ネン</t>
    </rPh>
    <phoneticPr fontId="2"/>
  </si>
  <si>
    <t>2015年</t>
    <rPh sb="4" eb="5">
      <t>ネン</t>
    </rPh>
    <phoneticPr fontId="2"/>
  </si>
  <si>
    <t>年齢別人口(不詳補完)1</t>
    <rPh sb="0" eb="3">
      <t>ネンレイベツ</t>
    </rPh>
    <rPh sb="3" eb="5">
      <t>ジンコウ</t>
    </rPh>
    <rPh sb="6" eb="8">
      <t>フショウ</t>
    </rPh>
    <rPh sb="8" eb="10">
      <t>ホカン</t>
    </rPh>
    <phoneticPr fontId="2"/>
  </si>
  <si>
    <t>年齢別人口(不詳補完)2</t>
    <rPh sb="0" eb="3">
      <t>ネンレイベツ</t>
    </rPh>
    <rPh sb="3" eb="5">
      <t>ジンコウ</t>
    </rPh>
    <rPh sb="6" eb="8">
      <t>フショウ</t>
    </rPh>
    <rPh sb="8" eb="10">
      <t>ホカン</t>
    </rPh>
    <phoneticPr fontId="2"/>
  </si>
  <si>
    <t>R4.10.1</t>
    <phoneticPr fontId="53"/>
  </si>
  <si>
    <t>R5.10.1</t>
    <phoneticPr fontId="53"/>
  </si>
  <si>
    <t>国立社会保障・人口問題研究所(2019年推計)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ケンキュウショ</t>
    </rPh>
    <rPh sb="19" eb="20">
      <t>ネン</t>
    </rPh>
    <rPh sb="20" eb="22">
      <t>スイケイ</t>
    </rPh>
    <phoneticPr fontId="53"/>
  </si>
  <si>
    <t>2020年基準補正値</t>
    <rPh sb="4" eb="5">
      <t>ネン</t>
    </rPh>
    <rPh sb="5" eb="7">
      <t>キジュン</t>
    </rPh>
    <rPh sb="7" eb="9">
      <t>ホセイ</t>
    </rPh>
    <rPh sb="9" eb="10">
      <t>アタイ</t>
    </rPh>
    <phoneticPr fontId="53"/>
  </si>
  <si>
    <t>国民生活基礎調査</t>
    <rPh sb="0" eb="2">
      <t>コクミン</t>
    </rPh>
    <rPh sb="2" eb="4">
      <t>セイカツ</t>
    </rPh>
    <rPh sb="4" eb="6">
      <t>キソ</t>
    </rPh>
    <rPh sb="6" eb="8">
      <t>チョウサ</t>
    </rPh>
    <phoneticPr fontId="53"/>
  </si>
  <si>
    <t>R3調査</t>
    <rPh sb="2" eb="4">
      <t>チョウサ</t>
    </rPh>
    <phoneticPr fontId="53"/>
  </si>
  <si>
    <t>R4調査</t>
    <rPh sb="2" eb="4">
      <t>チョウサ</t>
    </rPh>
    <phoneticPr fontId="53"/>
  </si>
  <si>
    <t>R5調査</t>
    <rPh sb="2" eb="4">
      <t>チョウサ</t>
    </rPh>
    <phoneticPr fontId="53"/>
  </si>
  <si>
    <t>人口</t>
    <rPh sb="0" eb="2">
      <t>ジンコウ</t>
    </rPh>
    <phoneticPr fontId="2"/>
  </si>
  <si>
    <t>世帯</t>
    <rPh sb="0" eb="2">
      <t>セタイ</t>
    </rPh>
    <phoneticPr fontId="2"/>
  </si>
  <si>
    <t>市町</t>
    <rPh sb="0" eb="2">
      <t>シチョウ</t>
    </rPh>
    <phoneticPr fontId="2"/>
  </si>
  <si>
    <t>「国勢調査2020」関連データの概要</t>
    <rPh sb="1" eb="3">
      <t>コクセイ</t>
    </rPh>
    <rPh sb="3" eb="5">
      <t>チョウサ</t>
    </rPh>
    <rPh sb="10" eb="12">
      <t>カンレン</t>
    </rPh>
    <rPh sb="16" eb="18">
      <t>ガイヨウ</t>
    </rPh>
    <phoneticPr fontId="43"/>
  </si>
  <si>
    <t>データ区分</t>
    <rPh sb="3" eb="5">
      <t>クブン</t>
    </rPh>
    <phoneticPr fontId="2"/>
  </si>
  <si>
    <t>地域区分</t>
    <rPh sb="0" eb="2">
      <t>チイキ</t>
    </rPh>
    <rPh sb="2" eb="4">
      <t>クブン</t>
    </rPh>
    <phoneticPr fontId="2"/>
  </si>
  <si>
    <t>○</t>
    <phoneticPr fontId="2"/>
  </si>
  <si>
    <t>全国</t>
    <rPh sb="0" eb="2">
      <t>ゼンコク</t>
    </rPh>
    <phoneticPr fontId="2"/>
  </si>
  <si>
    <t>兵庫県</t>
    <rPh sb="0" eb="3">
      <t>ヒョウゴケン</t>
    </rPh>
    <phoneticPr fontId="2"/>
  </si>
  <si>
    <t>都道府県</t>
    <rPh sb="0" eb="2">
      <t>トドウ</t>
    </rPh>
    <rPh sb="2" eb="4">
      <t>フケン</t>
    </rPh>
    <phoneticPr fontId="2"/>
  </si>
  <si>
    <t>総世帯長期時系列</t>
    <rPh sb="0" eb="1">
      <t>ソウ</t>
    </rPh>
    <rPh sb="1" eb="3">
      <t>セタイ</t>
    </rPh>
    <rPh sb="3" eb="5">
      <t>チョウキ</t>
    </rPh>
    <rPh sb="5" eb="8">
      <t>ジケイレツ</t>
    </rPh>
    <phoneticPr fontId="2"/>
  </si>
  <si>
    <t>10地域</t>
    <rPh sb="2" eb="4">
      <t>チイキ</t>
    </rPh>
    <phoneticPr fontId="2"/>
  </si>
  <si>
    <t>年齢区分</t>
    <rPh sb="0" eb="2">
      <t>ネンレイ</t>
    </rPh>
    <rPh sb="2" eb="4">
      <t>クブン</t>
    </rPh>
    <phoneticPr fontId="2"/>
  </si>
  <si>
    <t>○</t>
    <phoneticPr fontId="2"/>
  </si>
  <si>
    <t>○</t>
  </si>
  <si>
    <t>○</t>
    <phoneticPr fontId="2"/>
  </si>
  <si>
    <t>2020年</t>
    <rPh sb="4" eb="5">
      <t>ネン</t>
    </rPh>
    <phoneticPr fontId="2"/>
  </si>
  <si>
    <t>　</t>
    <phoneticPr fontId="2"/>
  </si>
  <si>
    <t>○</t>
    <phoneticPr fontId="2"/>
  </si>
  <si>
    <t>地域別人口・世帯比較</t>
    <rPh sb="0" eb="2">
      <t>チイキ</t>
    </rPh>
    <rPh sb="2" eb="3">
      <t>ベツ</t>
    </rPh>
    <rPh sb="3" eb="5">
      <t>ジンコウ</t>
    </rPh>
    <rPh sb="6" eb="8">
      <t>セタイ</t>
    </rPh>
    <rPh sb="8" eb="10">
      <t>ヒカク</t>
    </rPh>
    <phoneticPr fontId="2"/>
  </si>
  <si>
    <t>家族類型別等時系列</t>
    <rPh sb="0" eb="2">
      <t>カゾク</t>
    </rPh>
    <rPh sb="2" eb="5">
      <t>ルイケイベツ</t>
    </rPh>
    <rPh sb="5" eb="6">
      <t>トウ</t>
    </rPh>
    <rPh sb="6" eb="9">
      <t>ジケイレツ</t>
    </rPh>
    <phoneticPr fontId="2"/>
  </si>
  <si>
    <t>年齢5歳区分時系列</t>
    <rPh sb="0" eb="2">
      <t>ネンレイ</t>
    </rPh>
    <rPh sb="3" eb="4">
      <t>サイ</t>
    </rPh>
    <rPh sb="4" eb="6">
      <t>クブン</t>
    </rPh>
    <rPh sb="6" eb="9">
      <t>ジケイレツ</t>
    </rPh>
    <phoneticPr fontId="2"/>
  </si>
  <si>
    <t>○</t>
    <phoneticPr fontId="2"/>
  </si>
  <si>
    <t>年齢5歳区分人口時系列</t>
    <rPh sb="0" eb="2">
      <t>ネンレイ</t>
    </rPh>
    <rPh sb="3" eb="4">
      <t>サイ</t>
    </rPh>
    <rPh sb="4" eb="6">
      <t>クブン</t>
    </rPh>
    <rPh sb="6" eb="8">
      <t>ジンコウ</t>
    </rPh>
    <rPh sb="8" eb="11">
      <t>ジケイレツ</t>
    </rPh>
    <phoneticPr fontId="2"/>
  </si>
  <si>
    <t>配偶関係人口時系列</t>
    <rPh sb="0" eb="2">
      <t>ハイグウ</t>
    </rPh>
    <rPh sb="2" eb="4">
      <t>カンケイ</t>
    </rPh>
    <rPh sb="4" eb="6">
      <t>ジンコウ</t>
    </rPh>
    <rPh sb="6" eb="9">
      <t>ジケイレツ</t>
    </rPh>
    <phoneticPr fontId="2"/>
  </si>
  <si>
    <t>世帯規模時系列</t>
    <rPh sb="0" eb="2">
      <t>セタイ</t>
    </rPh>
    <rPh sb="2" eb="4">
      <t>キボ</t>
    </rPh>
    <rPh sb="4" eb="7">
      <t>ジケイレツ</t>
    </rPh>
    <phoneticPr fontId="2"/>
  </si>
  <si>
    <t>年齢3区分人口比率</t>
    <rPh sb="0" eb="2">
      <t>ネンレイ</t>
    </rPh>
    <rPh sb="3" eb="5">
      <t>クブン</t>
    </rPh>
    <rPh sb="5" eb="7">
      <t>ジンコウ</t>
    </rPh>
    <rPh sb="7" eb="9">
      <t>ヒリツ</t>
    </rPh>
    <phoneticPr fontId="2"/>
  </si>
  <si>
    <t>地域別年齢3区分人口</t>
    <rPh sb="0" eb="2">
      <t>チイキ</t>
    </rPh>
    <rPh sb="2" eb="3">
      <t>ベツ</t>
    </rPh>
    <rPh sb="3" eb="5">
      <t>ネンレイ</t>
    </rPh>
    <rPh sb="6" eb="8">
      <t>クブン</t>
    </rPh>
    <rPh sb="8" eb="10">
      <t>ジンコウ</t>
    </rPh>
    <phoneticPr fontId="2"/>
  </si>
  <si>
    <t>年齢不詳補完人口・比率</t>
    <rPh sb="0" eb="2">
      <t>ネンレイ</t>
    </rPh>
    <rPh sb="2" eb="4">
      <t>フショウ</t>
    </rPh>
    <rPh sb="4" eb="6">
      <t>ホカン</t>
    </rPh>
    <rPh sb="6" eb="8">
      <t>ジンコウ</t>
    </rPh>
    <rPh sb="9" eb="11">
      <t>ヒリツ</t>
    </rPh>
    <phoneticPr fontId="2"/>
  </si>
  <si>
    <t>市区町家族類型別世帯</t>
    <rPh sb="0" eb="3">
      <t>シクチョウ</t>
    </rPh>
    <rPh sb="3" eb="5">
      <t>カゾク</t>
    </rPh>
    <rPh sb="5" eb="7">
      <t>ルイケイ</t>
    </rPh>
    <rPh sb="7" eb="8">
      <t>ベツ</t>
    </rPh>
    <rPh sb="8" eb="10">
      <t>セタイ</t>
    </rPh>
    <phoneticPr fontId="2"/>
  </si>
  <si>
    <t>年齢3区分、男女別人口</t>
    <rPh sb="0" eb="2">
      <t>ネンレイ</t>
    </rPh>
    <rPh sb="3" eb="5">
      <t>クブン</t>
    </rPh>
    <rPh sb="6" eb="8">
      <t>ダンジョ</t>
    </rPh>
    <rPh sb="8" eb="9">
      <t>ベツ</t>
    </rPh>
    <rPh sb="9" eb="11">
      <t>ジンコウ</t>
    </rPh>
    <phoneticPr fontId="2"/>
  </si>
  <si>
    <t>○</t>
    <phoneticPr fontId="2"/>
  </si>
  <si>
    <t>地域人口ｸﾞﾗﾌ(人口・世帯)</t>
    <rPh sb="0" eb="2">
      <t>チイキ</t>
    </rPh>
    <rPh sb="2" eb="4">
      <t>ジンコウ</t>
    </rPh>
    <rPh sb="9" eb="11">
      <t>ジンコウ</t>
    </rPh>
    <rPh sb="12" eb="14">
      <t>セタイ</t>
    </rPh>
    <phoneticPr fontId="2"/>
  </si>
  <si>
    <t>地域人口長期時系列</t>
    <rPh sb="0" eb="2">
      <t>チイキ</t>
    </rPh>
    <rPh sb="2" eb="4">
      <t>ジンコウ</t>
    </rPh>
    <rPh sb="4" eb="6">
      <t>チョウキ</t>
    </rPh>
    <rPh sb="6" eb="9">
      <t>ジケイレツ</t>
    </rPh>
    <phoneticPr fontId="2"/>
  </si>
  <si>
    <t>地域人口ｸﾞﾗﾌ(人口長期時系列)</t>
    <rPh sb="0" eb="2">
      <t>チイキ</t>
    </rPh>
    <rPh sb="2" eb="4">
      <t>ジンコウ</t>
    </rPh>
    <rPh sb="9" eb="11">
      <t>ジンコウ</t>
    </rPh>
    <rPh sb="11" eb="13">
      <t>チョウキ</t>
    </rPh>
    <rPh sb="13" eb="16">
      <t>ジケイレツ</t>
    </rPh>
    <phoneticPr fontId="2"/>
  </si>
  <si>
    <t>年齢3区分人口長期時系列</t>
    <rPh sb="0" eb="2">
      <t>ネンレイ</t>
    </rPh>
    <rPh sb="3" eb="5">
      <t>クブン</t>
    </rPh>
    <rPh sb="5" eb="7">
      <t>ジンコウ</t>
    </rPh>
    <rPh sb="7" eb="9">
      <t>チョウキ</t>
    </rPh>
    <rPh sb="9" eb="12">
      <t>ジケイレツ</t>
    </rPh>
    <phoneticPr fontId="2"/>
  </si>
  <si>
    <t>国勢調査100年概要データ</t>
    <rPh sb="0" eb="2">
      <t>コクセイ</t>
    </rPh>
    <rPh sb="2" eb="4">
      <t>チョウサ</t>
    </rPh>
    <rPh sb="7" eb="8">
      <t>ネン</t>
    </rPh>
    <rPh sb="8" eb="10">
      <t>ガイヨウ</t>
    </rPh>
    <phoneticPr fontId="2"/>
  </si>
  <si>
    <t>10地域別人口の推移</t>
    <rPh sb="2" eb="5">
      <t>チイキベツ</t>
    </rPh>
    <rPh sb="5" eb="7">
      <t>ジンコウ</t>
    </rPh>
    <rPh sb="8" eb="10">
      <t>スイイ</t>
    </rPh>
    <phoneticPr fontId="2"/>
  </si>
  <si>
    <t>令和4年
(2022)</t>
    <rPh sb="0" eb="2">
      <t>レイワ</t>
    </rPh>
    <rPh sb="3" eb="4">
      <t>ネン</t>
    </rPh>
    <phoneticPr fontId="59"/>
  </si>
  <si>
    <t>令和5年
(2023)</t>
    <rPh sb="0" eb="2">
      <t>レイワ</t>
    </rPh>
    <rPh sb="3" eb="4">
      <t>ネン</t>
    </rPh>
    <phoneticPr fontId="59"/>
  </si>
  <si>
    <t>※垂水区</t>
    <rPh sb="1" eb="4">
      <t>タルミク</t>
    </rPh>
    <phoneticPr fontId="2"/>
  </si>
  <si>
    <t>垂水区</t>
    <rPh sb="0" eb="3">
      <t>タルミク</t>
    </rPh>
    <phoneticPr fontId="2"/>
  </si>
  <si>
    <t>西区</t>
    <rPh sb="0" eb="2">
      <t>ニシク</t>
    </rPh>
    <phoneticPr fontId="2"/>
  </si>
  <si>
    <t>計</t>
    <rPh sb="0" eb="1">
      <t>ケイ</t>
    </rPh>
    <phoneticPr fontId="2"/>
  </si>
  <si>
    <t>垂水区</t>
    <rPh sb="0" eb="3">
      <t>タルミク</t>
    </rPh>
    <phoneticPr fontId="2"/>
  </si>
  <si>
    <t>西区</t>
    <rPh sb="0" eb="2">
      <t>ニシク</t>
    </rPh>
    <phoneticPr fontId="2"/>
  </si>
  <si>
    <t>(出所）総務省「国勢調査」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2"/>
  </si>
  <si>
    <t xml:space="preserve"> </t>
    <phoneticPr fontId="2"/>
  </si>
  <si>
    <t>※人口集中地区</t>
    <rPh sb="1" eb="3">
      <t>ジンコウ</t>
    </rPh>
    <rPh sb="3" eb="5">
      <t>シュウチュウ</t>
    </rPh>
    <rPh sb="5" eb="7">
      <t>チク</t>
    </rPh>
    <phoneticPr fontId="2"/>
  </si>
  <si>
    <t>①原則として人口密度が1平方キロメートル当たり4,000人以上の基本単位区等が市区町村の境域内で互いに隣接して、②それらの隣接した地域の人口が国勢調査時に5,000人以上を有する地域</t>
    <phoneticPr fontId="2"/>
  </si>
  <si>
    <t>　</t>
    <phoneticPr fontId="2"/>
  </si>
  <si>
    <t>市区町人口ｸﾞﾗﾌ（人口増減1※市町別）</t>
    <rPh sb="0" eb="3">
      <t>シクチョウ</t>
    </rPh>
    <rPh sb="3" eb="5">
      <t>ジンコウ</t>
    </rPh>
    <rPh sb="10" eb="12">
      <t>ジンコウ</t>
    </rPh>
    <rPh sb="12" eb="14">
      <t>ゾウゲン</t>
    </rPh>
    <rPh sb="16" eb="18">
      <t>シチョウ</t>
    </rPh>
    <rPh sb="18" eb="19">
      <t>ベツ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</si>
  <si>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</si>
  <si>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</si>
  <si>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</si>
  <si>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</si>
  <si>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世帯人員別世帯構成比の推移</t>
    <rPh sb="0" eb="2">
      <t>セタイ</t>
    </rPh>
    <rPh sb="2" eb="4">
      <t>ジンイン</t>
    </rPh>
    <rPh sb="4" eb="5">
      <t>ベツ</t>
    </rPh>
    <rPh sb="5" eb="7">
      <t>セタイ</t>
    </rPh>
    <rPh sb="7" eb="10">
      <t>コウセイヒ</t>
    </rPh>
    <rPh sb="11" eb="13">
      <t>スイイ</t>
    </rPh>
    <phoneticPr fontId="2"/>
  </si>
  <si>
    <t xml:space="preserve"> </t>
    <phoneticPr fontId="2"/>
  </si>
  <si>
    <t>人口・世帯主要データ(地域順)</t>
    <rPh sb="0" eb="2">
      <t>ジンコウ</t>
    </rPh>
    <rPh sb="3" eb="5">
      <t>セタイ</t>
    </rPh>
    <rPh sb="5" eb="7">
      <t>シュヨウ</t>
    </rPh>
    <rPh sb="11" eb="14">
      <t>チイキジュン</t>
    </rPh>
    <phoneticPr fontId="2"/>
  </si>
  <si>
    <t>人口・世帯主要データ(市町コード順)</t>
    <rPh sb="0" eb="2">
      <t>ジンコウ</t>
    </rPh>
    <rPh sb="3" eb="5">
      <t>セタイ</t>
    </rPh>
    <rPh sb="5" eb="7">
      <t>シュヨウ</t>
    </rPh>
    <rPh sb="11" eb="13">
      <t>シチョウ</t>
    </rPh>
    <rPh sb="16" eb="17">
      <t>ジュン</t>
    </rPh>
    <phoneticPr fontId="2"/>
  </si>
  <si>
    <t>推計</t>
    <rPh sb="0" eb="2">
      <t>スイケイ</t>
    </rPh>
    <phoneticPr fontId="2"/>
  </si>
  <si>
    <r>
      <t>総人口長期時系列</t>
    </r>
    <r>
      <rPr>
        <sz val="9"/>
        <color theme="1"/>
        <rFont val="ＭＳ Ｐゴシック"/>
        <family val="3"/>
        <charset val="128"/>
        <scheme val="minor"/>
      </rPr>
      <t>(乙種現在人口、常住人口)</t>
    </r>
    <rPh sb="0" eb="1">
      <t>ソウ</t>
    </rPh>
    <rPh sb="1" eb="3">
      <t>ジンコウ</t>
    </rPh>
    <rPh sb="3" eb="5">
      <t>チョウキ</t>
    </rPh>
    <rPh sb="5" eb="8">
      <t>ジケイレツ</t>
    </rPh>
    <rPh sb="9" eb="11">
      <t>オツシュ</t>
    </rPh>
    <rPh sb="11" eb="13">
      <t>ゲンザイ</t>
    </rPh>
    <rPh sb="13" eb="15">
      <t>ジンコウ</t>
    </rPh>
    <rPh sb="16" eb="18">
      <t>ジョウジュウ</t>
    </rPh>
    <rPh sb="18" eb="20">
      <t>ジンコウ</t>
    </rPh>
    <phoneticPr fontId="2"/>
  </si>
  <si>
    <r>
      <t>一般世帯長期時系列</t>
    </r>
    <r>
      <rPr>
        <sz val="9"/>
        <color theme="1"/>
        <rFont val="ＭＳ Ｐゴシック"/>
        <family val="3"/>
        <charset val="128"/>
        <scheme val="minor"/>
      </rPr>
      <t>(普通世帯、一般世帯)</t>
    </r>
    <rPh sb="0" eb="2">
      <t>イッパン</t>
    </rPh>
    <rPh sb="2" eb="4">
      <t>セタイ</t>
    </rPh>
    <rPh sb="4" eb="6">
      <t>チョウキ</t>
    </rPh>
    <rPh sb="6" eb="9">
      <t>ジケイレツ</t>
    </rPh>
    <rPh sb="10" eb="12">
      <t>フツウ</t>
    </rPh>
    <rPh sb="12" eb="14">
      <t>セタイ</t>
    </rPh>
    <rPh sb="15" eb="17">
      <t>イッパン</t>
    </rPh>
    <rPh sb="17" eb="19">
      <t>セタイ</t>
    </rPh>
    <phoneticPr fontId="2"/>
  </si>
  <si>
    <t>家族類型16区分世帯</t>
    <rPh sb="0" eb="2">
      <t>カゾク</t>
    </rPh>
    <rPh sb="2" eb="4">
      <t>ルイケイ</t>
    </rPh>
    <rPh sb="6" eb="8">
      <t>クブン</t>
    </rPh>
    <rPh sb="8" eb="10">
      <t>セタイ</t>
    </rPh>
    <phoneticPr fontId="2"/>
  </si>
  <si>
    <t>国県年齢5歳区分人口・各種年齢区分人口</t>
    <rPh sb="0" eb="1">
      <t>クニ</t>
    </rPh>
    <rPh sb="1" eb="2">
      <t>ケン</t>
    </rPh>
    <rPh sb="2" eb="4">
      <t>ネンレイ</t>
    </rPh>
    <rPh sb="5" eb="6">
      <t>サイ</t>
    </rPh>
    <rPh sb="6" eb="8">
      <t>クブン</t>
    </rPh>
    <rPh sb="8" eb="10">
      <t>ジンコウ</t>
    </rPh>
    <rPh sb="11" eb="13">
      <t>カクシュ</t>
    </rPh>
    <rPh sb="13" eb="15">
      <t>ネンレイ</t>
    </rPh>
    <rPh sb="15" eb="17">
      <t>クブン</t>
    </rPh>
    <rPh sb="17" eb="19">
      <t>ジンコウ</t>
    </rPh>
    <phoneticPr fontId="2"/>
  </si>
  <si>
    <r>
      <t>地域別家族類型別世帯</t>
    </r>
    <r>
      <rPr>
        <sz val="9"/>
        <color theme="1"/>
        <rFont val="ＭＳ Ｐゴシック"/>
        <family val="3"/>
        <charset val="128"/>
        <scheme val="minor"/>
      </rPr>
      <t>(10地域、41市区町）</t>
    </r>
    <rPh sb="0" eb="3">
      <t>チイキベツ</t>
    </rPh>
    <rPh sb="3" eb="5">
      <t>カゾク</t>
    </rPh>
    <rPh sb="5" eb="8">
      <t>ルイケイベツ</t>
    </rPh>
    <rPh sb="8" eb="10">
      <t>セタイ</t>
    </rPh>
    <rPh sb="13" eb="15">
      <t>チイキ</t>
    </rPh>
    <rPh sb="18" eb="20">
      <t>シク</t>
    </rPh>
    <rPh sb="20" eb="21">
      <t>マチ</t>
    </rPh>
    <phoneticPr fontId="2"/>
  </si>
  <si>
    <r>
      <t>年齢不詳補完人口・比率</t>
    </r>
    <r>
      <rPr>
        <sz val="9"/>
        <color theme="1"/>
        <rFont val="ＭＳ Ｐゴシック"/>
        <family val="3"/>
        <charset val="128"/>
        <scheme val="minor"/>
      </rPr>
      <t>(2020年遡及集計)</t>
    </r>
    <rPh sb="0" eb="2">
      <t>ネンレイ</t>
    </rPh>
    <rPh sb="2" eb="4">
      <t>フショウ</t>
    </rPh>
    <rPh sb="4" eb="6">
      <t>ホカン</t>
    </rPh>
    <rPh sb="6" eb="8">
      <t>ジンコウ</t>
    </rPh>
    <rPh sb="9" eb="11">
      <t>ヒリツ</t>
    </rPh>
    <rPh sb="16" eb="17">
      <t>ネン</t>
    </rPh>
    <rPh sb="17" eb="19">
      <t>ソキュウ</t>
    </rPh>
    <rPh sb="19" eb="21">
      <t>シュウケイ</t>
    </rPh>
    <phoneticPr fontId="2"/>
  </si>
  <si>
    <t>人口集中地区（DID)時系列</t>
    <rPh sb="0" eb="2">
      <t>ジンコウ</t>
    </rPh>
    <rPh sb="2" eb="4">
      <t>シュウチュウ</t>
    </rPh>
    <rPh sb="4" eb="6">
      <t>チク</t>
    </rPh>
    <rPh sb="11" eb="14">
      <t>ジケイレツ</t>
    </rPh>
    <phoneticPr fontId="2"/>
  </si>
  <si>
    <t>市区町人口時系列(市町ｺｰﾄﾞ順)</t>
    <rPh sb="0" eb="3">
      <t>シクチョウ</t>
    </rPh>
    <rPh sb="3" eb="5">
      <t>ジンコウ</t>
    </rPh>
    <rPh sb="5" eb="8">
      <t>ジケイレツ</t>
    </rPh>
    <rPh sb="9" eb="11">
      <t>シチョウ</t>
    </rPh>
    <rPh sb="15" eb="16">
      <t>ジュン</t>
    </rPh>
    <phoneticPr fontId="2"/>
  </si>
  <si>
    <t>市区町人口時系列(地域順)</t>
    <rPh sb="0" eb="3">
      <t>シクチョウ</t>
    </rPh>
    <rPh sb="3" eb="5">
      <t>ジンコウ</t>
    </rPh>
    <rPh sb="5" eb="8">
      <t>ジケイレツ</t>
    </rPh>
    <rPh sb="9" eb="11">
      <t>チイキ</t>
    </rPh>
    <rPh sb="11" eb="12">
      <t>ジュン</t>
    </rPh>
    <phoneticPr fontId="2"/>
  </si>
  <si>
    <t>人口・世帯主要データ(国県)時系列</t>
    <rPh sb="0" eb="2">
      <t>ジンコウ</t>
    </rPh>
    <rPh sb="3" eb="5">
      <t>セタイ</t>
    </rPh>
    <rPh sb="5" eb="7">
      <t>シュヨウ</t>
    </rPh>
    <rPh sb="11" eb="12">
      <t>クニ</t>
    </rPh>
    <rPh sb="12" eb="13">
      <t>ケン</t>
    </rPh>
    <rPh sb="14" eb="17">
      <t>ジケイレツ</t>
    </rPh>
    <phoneticPr fontId="2"/>
  </si>
  <si>
    <t>市区町人口ｸﾞﾗﾌ(人口増減2※個別市町)</t>
    <rPh sb="0" eb="3">
      <t>シクチョウ</t>
    </rPh>
    <rPh sb="3" eb="5">
      <t>ジンコウ</t>
    </rPh>
    <rPh sb="10" eb="12">
      <t>ジンコウ</t>
    </rPh>
    <rPh sb="12" eb="14">
      <t>ゾウゲン</t>
    </rPh>
    <rPh sb="16" eb="18">
      <t>コベツ</t>
    </rPh>
    <rPh sb="18" eb="20">
      <t>シチョウ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</si>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</sst>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76" formatCode="#,##0.0;[Red]\-#,##0.0"/>
    <numFmt numFmtId="177" formatCode="#,##0;&quot;△ &quot;#,##0"/>
    <numFmt numFmtId="178" formatCode="0.0;&quot;△ &quot;0.0"/>
    <numFmt numFmtId="179" formatCode="0.00;&quot;△ &quot;0.00"/>
    <numFmt numFmtId="180" formatCode="#,##0.0;&quot;△ &quot;#,##0.0"/>
    <numFmt numFmtId="181" formatCode="#,##0.00;&quot;△ &quot;#,##0.00"/>
    <numFmt numFmtId="182" formatCode="[$-411]ge\.m\.d;@"/>
    <numFmt numFmtId="183" formatCode="#,##0&quot;人　　&quot;;&quot;△ &quot;#,##0&quot;人　　&quot;"/>
    <numFmt numFmtId="184" formatCode="#,##0&quot;世帯　&quot;;&quot;△ &quot;#,##0&quot;世帯　&quot;"/>
    <numFmt numFmtId="185" formatCode="#,##0;&quot;▲ &quot;#,##0"/>
    <numFmt numFmtId="186" formatCode="#&quot;¥&quot;\!\ ###&quot;¥&quot;\!\ ##0"/>
    <numFmt numFmtId="187" formatCode="#,##0.00;&quot;▲ &quot;#,##0.00"/>
    <numFmt numFmtId="188" formatCode="0;&quot;▲ &quot;0"/>
    <numFmt numFmtId="189" formatCode="#,##0.0;&quot;▲ &quot;#,##0.0"/>
    <numFmt numFmtId="190" formatCode="0.00;&quot;▲ &quot;0.00"/>
    <numFmt numFmtId="191" formatCode="0.0;&quot;▲ &quot;0.0"/>
    <numFmt numFmtId="192" formatCode="#,##0.000;&quot;▲ &quot;#,##0.000"/>
    <numFmt numFmtId="193" formatCode="#,##0.0_ "/>
    <numFmt numFmtId="194" formatCode="#,###,###,##0;&quot; -&quot;###,###,##0"/>
    <numFmt numFmtId="195" formatCode="\ ###,###,##0;&quot;-&quot;###,###,##0"/>
    <numFmt numFmtId="196" formatCode="0;&quot;△ &quot;0"/>
    <numFmt numFmtId="197" formatCode="m/d;@"/>
    <numFmt numFmtId="198" formatCode="0_ "/>
    <numFmt numFmtId="199" formatCode="00000"/>
    <numFmt numFmtId="200" formatCode="\(@\)"/>
  </numFmts>
  <fonts count="7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Terminal"/>
      <family val="3"/>
      <charset val="255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.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10.5"/>
      <color indexed="63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3" fillId="0" borderId="0"/>
    <xf numFmtId="0" fontId="26" fillId="0" borderId="0"/>
    <xf numFmtId="0" fontId="1" fillId="0" borderId="0"/>
    <xf numFmtId="0" fontId="1" fillId="0" borderId="0">
      <alignment vertical="center"/>
    </xf>
    <xf numFmtId="0" fontId="21" fillId="0" borderId="0"/>
    <xf numFmtId="0" fontId="22" fillId="0" borderId="0"/>
    <xf numFmtId="0" fontId="5" fillId="0" borderId="0">
      <alignment vertical="center"/>
    </xf>
    <xf numFmtId="0" fontId="1" fillId="0" borderId="0"/>
    <xf numFmtId="0" fontId="21" fillId="0" borderId="0"/>
    <xf numFmtId="0" fontId="28" fillId="0" borderId="0"/>
    <xf numFmtId="0" fontId="20" fillId="4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32" fillId="0" borderId="0"/>
    <xf numFmtId="0" fontId="32" fillId="0" borderId="0"/>
    <xf numFmtId="0" fontId="23" fillId="0" borderId="0"/>
    <xf numFmtId="0" fontId="64" fillId="0" borderId="0"/>
    <xf numFmtId="0" fontId="64" fillId="0" borderId="0"/>
    <xf numFmtId="0" fontId="69" fillId="0" borderId="0" applyNumberFormat="0" applyFill="0" applyBorder="0" applyAlignment="0" applyProtection="0">
      <alignment vertical="center"/>
    </xf>
  </cellStyleXfs>
  <cellXfs count="2153">
    <xf numFmtId="0" fontId="0" fillId="0" borderId="0" xfId="0">
      <alignment vertical="center"/>
    </xf>
    <xf numFmtId="0" fontId="29" fillId="0" borderId="0" xfId="53" applyFont="1"/>
    <xf numFmtId="0" fontId="29" fillId="24" borderId="10" xfId="0" applyFont="1" applyFill="1" applyBorder="1" applyAlignment="1">
      <alignment horizontal="center" vertical="center"/>
    </xf>
    <xf numFmtId="0" fontId="29" fillId="24" borderId="10" xfId="50" applyFont="1" applyFill="1" applyBorder="1" applyAlignment="1">
      <alignment horizontal="center" vertical="center"/>
    </xf>
    <xf numFmtId="0" fontId="29" fillId="24" borderId="11" xfId="50" applyFont="1" applyFill="1" applyBorder="1" applyAlignment="1">
      <alignment horizontal="center" vertical="center"/>
    </xf>
    <xf numFmtId="0" fontId="29" fillId="25" borderId="12" xfId="53" applyFont="1" applyFill="1" applyBorder="1"/>
    <xf numFmtId="0" fontId="29" fillId="25" borderId="13" xfId="53" applyFont="1" applyFill="1" applyBorder="1"/>
    <xf numFmtId="0" fontId="29" fillId="25" borderId="14" xfId="53" applyFont="1" applyFill="1" applyBorder="1"/>
    <xf numFmtId="0" fontId="29" fillId="25" borderId="15" xfId="50" applyFont="1" applyFill="1" applyBorder="1" applyAlignment="1">
      <alignment horizontal="right"/>
    </xf>
    <xf numFmtId="0" fontId="29" fillId="25" borderId="12" xfId="0" applyFont="1" applyFill="1" applyBorder="1" applyAlignment="1">
      <alignment horizontal="right" vertical="top"/>
    </xf>
    <xf numFmtId="0" fontId="29" fillId="25" borderId="15" xfId="0" applyFont="1" applyFill="1" applyBorder="1" applyAlignment="1">
      <alignment horizontal="right" vertical="top"/>
    </xf>
    <xf numFmtId="0" fontId="29" fillId="25" borderId="14" xfId="50" applyFont="1" applyFill="1" applyBorder="1" applyAlignment="1">
      <alignment horizontal="right"/>
    </xf>
    <xf numFmtId="0" fontId="29" fillId="25" borderId="15" xfId="51" applyFont="1" applyFill="1" applyBorder="1" applyAlignment="1">
      <alignment horizontal="right"/>
    </xf>
    <xf numFmtId="0" fontId="29" fillId="0" borderId="15" xfId="50" applyFont="1" applyBorder="1" applyAlignment="1">
      <alignment horizontal="right"/>
    </xf>
    <xf numFmtId="0" fontId="29" fillId="0" borderId="14" xfId="50" applyFont="1" applyBorder="1" applyAlignment="1">
      <alignment horizontal="right"/>
    </xf>
    <xf numFmtId="0" fontId="29" fillId="26" borderId="14" xfId="50" applyFont="1" applyFill="1" applyBorder="1" applyAlignment="1">
      <alignment horizontal="right"/>
    </xf>
    <xf numFmtId="0" fontId="29" fillId="0" borderId="15" xfId="0" applyFont="1" applyBorder="1" applyAlignment="1">
      <alignment horizontal="right" vertical="top"/>
    </xf>
    <xf numFmtId="0" fontId="29" fillId="25" borderId="16" xfId="50" applyFont="1" applyFill="1" applyBorder="1"/>
    <xf numFmtId="0" fontId="29" fillId="25" borderId="0" xfId="50" applyFont="1" applyFill="1"/>
    <xf numFmtId="0" fontId="29" fillId="25" borderId="17" xfId="0" applyFont="1" applyFill="1" applyBorder="1" applyAlignment="1"/>
    <xf numFmtId="38" fontId="29" fillId="25" borderId="18" xfId="34" applyFont="1" applyFill="1" applyBorder="1" applyAlignment="1" applyProtection="1">
      <alignment shrinkToFit="1"/>
    </xf>
    <xf numFmtId="38" fontId="29" fillId="25" borderId="17" xfId="34" applyFont="1" applyFill="1" applyBorder="1" applyAlignment="1" applyProtection="1">
      <alignment horizontal="right" shrinkToFit="1"/>
    </xf>
    <xf numFmtId="38" fontId="29" fillId="25" borderId="17" xfId="34" applyFont="1" applyFill="1" applyBorder="1" applyAlignment="1" applyProtection="1">
      <alignment shrinkToFit="1"/>
    </xf>
    <xf numFmtId="40" fontId="29" fillId="25" borderId="18" xfId="34" applyNumberFormat="1" applyFont="1" applyFill="1" applyBorder="1" applyAlignment="1" applyProtection="1">
      <alignment horizontal="right" shrinkToFit="1"/>
    </xf>
    <xf numFmtId="40" fontId="29" fillId="25" borderId="18" xfId="34" applyNumberFormat="1" applyFont="1" applyFill="1" applyBorder="1" applyAlignment="1"/>
    <xf numFmtId="176" fontId="29" fillId="25" borderId="18" xfId="34" applyNumberFormat="1" applyFont="1" applyFill="1" applyBorder="1" applyAlignment="1"/>
    <xf numFmtId="38" fontId="29" fillId="26" borderId="18" xfId="34" applyFont="1" applyFill="1" applyBorder="1" applyAlignment="1" applyProtection="1">
      <alignment horizontal="right" shrinkToFit="1"/>
    </xf>
    <xf numFmtId="40" fontId="29" fillId="26" borderId="17" xfId="34" applyNumberFormat="1" applyFont="1" applyFill="1" applyBorder="1" applyAlignment="1" applyProtection="1">
      <alignment horizontal="right" shrinkToFit="1"/>
    </xf>
    <xf numFmtId="38" fontId="29" fillId="26" borderId="17" xfId="34" applyFont="1" applyFill="1" applyBorder="1" applyAlignment="1" applyProtection="1">
      <alignment horizontal="right" shrinkToFit="1"/>
    </xf>
    <xf numFmtId="0" fontId="29" fillId="25" borderId="16" xfId="53" applyFont="1" applyFill="1" applyBorder="1"/>
    <xf numFmtId="0" fontId="29" fillId="25" borderId="10" xfId="53" applyFont="1" applyFill="1" applyBorder="1" applyAlignment="1">
      <alignment horizontal="center"/>
    </xf>
    <xf numFmtId="0" fontId="29" fillId="25" borderId="16" xfId="50" applyFont="1" applyFill="1" applyBorder="1" applyAlignment="1">
      <alignment horizontal="center"/>
    </xf>
    <xf numFmtId="0" fontId="29" fillId="25" borderId="19" xfId="53" applyFont="1" applyFill="1" applyBorder="1"/>
    <xf numFmtId="0" fontId="29" fillId="25" borderId="16" xfId="50" applyFont="1" applyFill="1" applyBorder="1" applyAlignment="1">
      <alignment horizontal="left"/>
    </xf>
    <xf numFmtId="38" fontId="29" fillId="25" borderId="18" xfId="34" applyFont="1" applyFill="1" applyBorder="1" applyAlignment="1" applyProtection="1">
      <alignment horizontal="right" shrinkToFit="1"/>
    </xf>
    <xf numFmtId="0" fontId="29" fillId="25" borderId="17" xfId="53" applyFont="1" applyFill="1" applyBorder="1"/>
    <xf numFmtId="40" fontId="29" fillId="26" borderId="18" xfId="34" applyNumberFormat="1" applyFont="1" applyFill="1" applyBorder="1" applyAlignment="1" applyProtection="1">
      <alignment horizontal="right" shrinkToFit="1"/>
    </xf>
    <xf numFmtId="38" fontId="29" fillId="25" borderId="18" xfId="34" applyFont="1" applyFill="1" applyBorder="1" applyAlignment="1"/>
    <xf numFmtId="38" fontId="29" fillId="0" borderId="18" xfId="34" applyFont="1" applyFill="1" applyBorder="1" applyAlignment="1"/>
    <xf numFmtId="10" fontId="29" fillId="0" borderId="0" xfId="28" applyNumberFormat="1" applyFont="1" applyBorder="1" applyAlignment="1"/>
    <xf numFmtId="0" fontId="29" fillId="25" borderId="20" xfId="53" applyFont="1" applyFill="1" applyBorder="1"/>
    <xf numFmtId="176" fontId="29" fillId="29" borderId="19" xfId="34" applyNumberFormat="1" applyFont="1" applyFill="1" applyBorder="1" applyAlignment="1"/>
    <xf numFmtId="0" fontId="29" fillId="25" borderId="0" xfId="53" applyFont="1" applyFill="1"/>
    <xf numFmtId="0" fontId="29" fillId="0" borderId="0" xfId="0" applyFont="1" applyAlignment="1">
      <alignment horizontal="center" vertical="center"/>
    </xf>
    <xf numFmtId="0" fontId="29" fillId="26" borderId="0" xfId="50" applyFont="1" applyFill="1" applyAlignment="1">
      <alignment horizontal="right"/>
    </xf>
    <xf numFmtId="0" fontId="29" fillId="26" borderId="0" xfId="50" applyFont="1" applyFill="1"/>
    <xf numFmtId="38" fontId="29" fillId="0" borderId="0" xfId="34" applyFont="1" applyBorder="1" applyAlignment="1"/>
    <xf numFmtId="0" fontId="24" fillId="0" borderId="0" xfId="51" applyFont="1" applyAlignment="1"/>
    <xf numFmtId="14" fontId="30" fillId="25" borderId="0" xfId="51" applyNumberFormat="1" applyFont="1" applyFill="1" applyAlignment="1"/>
    <xf numFmtId="3" fontId="29" fillId="25" borderId="0" xfId="51" applyNumberFormat="1" applyFont="1" applyFill="1" applyAlignment="1"/>
    <xf numFmtId="3" fontId="24" fillId="0" borderId="0" xfId="51" applyNumberFormat="1" applyFont="1" applyAlignment="1"/>
    <xf numFmtId="0" fontId="29" fillId="25" borderId="0" xfId="51" applyFont="1" applyFill="1" applyAlignment="1"/>
    <xf numFmtId="3" fontId="29" fillId="0" borderId="0" xfId="51" applyNumberFormat="1" applyFont="1" applyAlignment="1"/>
    <xf numFmtId="177" fontId="29" fillId="25" borderId="0" xfId="51" applyNumberFormat="1" applyFont="1" applyFill="1" applyAlignment="1"/>
    <xf numFmtId="179" fontId="29" fillId="25" borderId="0" xfId="51" applyNumberFormat="1" applyFont="1" applyFill="1" applyAlignment="1"/>
    <xf numFmtId="179" fontId="29" fillId="0" borderId="0" xfId="51" applyNumberFormat="1" applyFont="1" applyAlignment="1"/>
    <xf numFmtId="4" fontId="24" fillId="0" borderId="0" xfId="51" applyNumberFormat="1" applyFont="1" applyAlignment="1"/>
    <xf numFmtId="3" fontId="29" fillId="0" borderId="0" xfId="51" applyNumberFormat="1" applyFont="1" applyAlignment="1">
      <alignment horizontal="center" wrapText="1"/>
    </xf>
    <xf numFmtId="0" fontId="24" fillId="0" borderId="0" xfId="51" applyFont="1" applyAlignment="1">
      <alignment wrapText="1"/>
    </xf>
    <xf numFmtId="0" fontId="29" fillId="25" borderId="0" xfId="51" applyFont="1" applyFill="1" applyAlignment="1">
      <alignment wrapText="1"/>
    </xf>
    <xf numFmtId="0" fontId="29" fillId="0" borderId="0" xfId="51" applyFont="1" applyAlignment="1">
      <alignment horizontal="center" vertical="center" wrapText="1"/>
    </xf>
    <xf numFmtId="0" fontId="24" fillId="0" borderId="0" xfId="51" applyFont="1" applyAlignment="1">
      <alignment shrinkToFit="1"/>
    </xf>
    <xf numFmtId="0" fontId="29" fillId="25" borderId="0" xfId="51" applyFont="1" applyFill="1" applyAlignment="1">
      <alignment shrinkToFit="1"/>
    </xf>
    <xf numFmtId="3" fontId="29" fillId="0" borderId="0" xfId="51" applyNumberFormat="1" applyFont="1" applyAlignment="1">
      <alignment horizontal="center" shrinkToFit="1"/>
    </xf>
    <xf numFmtId="0" fontId="29" fillId="0" borderId="0" xfId="51" applyFont="1" applyAlignment="1">
      <alignment horizontal="center" shrinkToFit="1"/>
    </xf>
    <xf numFmtId="0" fontId="29" fillId="25" borderId="12" xfId="51" applyFont="1" applyFill="1" applyBorder="1" applyAlignment="1">
      <alignment horizontal="center"/>
    </xf>
    <xf numFmtId="0" fontId="29" fillId="25" borderId="17" xfId="51" applyFont="1" applyFill="1" applyBorder="1" applyAlignment="1"/>
    <xf numFmtId="0" fontId="29" fillId="25" borderId="18" xfId="51" applyFont="1" applyFill="1" applyBorder="1" applyAlignment="1">
      <alignment horizontal="right"/>
    </xf>
    <xf numFmtId="177" fontId="29" fillId="25" borderId="15" xfId="51" applyNumberFormat="1" applyFont="1" applyFill="1" applyBorder="1" applyAlignment="1">
      <alignment horizontal="right"/>
    </xf>
    <xf numFmtId="177" fontId="29" fillId="25" borderId="17" xfId="51" applyNumberFormat="1" applyFont="1" applyFill="1" applyBorder="1" applyAlignment="1">
      <alignment horizontal="right"/>
    </xf>
    <xf numFmtId="179" fontId="29" fillId="25" borderId="17" xfId="51" applyNumberFormat="1" applyFont="1" applyFill="1" applyBorder="1" applyAlignment="1">
      <alignment horizontal="right"/>
    </xf>
    <xf numFmtId="179" fontId="29" fillId="25" borderId="15" xfId="51" applyNumberFormat="1" applyFont="1" applyFill="1" applyBorder="1" applyAlignment="1">
      <alignment horizontal="right"/>
    </xf>
    <xf numFmtId="0" fontId="29" fillId="25" borderId="17" xfId="51" applyFont="1" applyFill="1" applyBorder="1" applyAlignment="1">
      <alignment horizontal="right"/>
    </xf>
    <xf numFmtId="0" fontId="29" fillId="0" borderId="0" xfId="51" applyFont="1" applyAlignment="1">
      <alignment horizontal="right"/>
    </xf>
    <xf numFmtId="0" fontId="29" fillId="25" borderId="16" xfId="51" applyFont="1" applyFill="1" applyBorder="1" applyAlignment="1">
      <alignment horizontal="center"/>
    </xf>
    <xf numFmtId="3" fontId="29" fillId="25" borderId="17" xfId="35" applyNumberFormat="1" applyFont="1" applyFill="1" applyBorder="1" applyAlignment="1" applyProtection="1">
      <alignment horizontal="center"/>
    </xf>
    <xf numFmtId="3" fontId="29" fillId="25" borderId="18" xfId="35" applyNumberFormat="1" applyFont="1" applyFill="1" applyBorder="1" applyAlignment="1" applyProtection="1"/>
    <xf numFmtId="3" fontId="29" fillId="25" borderId="18" xfId="35" applyNumberFormat="1" applyFont="1" applyFill="1" applyBorder="1" applyAlignment="1" applyProtection="1">
      <alignment horizontal="center"/>
    </xf>
    <xf numFmtId="4" fontId="29" fillId="25" borderId="18" xfId="35" applyNumberFormat="1" applyFont="1" applyFill="1" applyBorder="1" applyAlignment="1" applyProtection="1"/>
    <xf numFmtId="0" fontId="29" fillId="25" borderId="16" xfId="51" applyFont="1" applyFill="1" applyBorder="1" applyAlignment="1"/>
    <xf numFmtId="4" fontId="29" fillId="25" borderId="17" xfId="35" applyNumberFormat="1" applyFont="1" applyFill="1" applyBorder="1" applyAlignment="1" applyProtection="1"/>
    <xf numFmtId="3" fontId="29" fillId="25" borderId="17" xfId="35" applyNumberFormat="1" applyFont="1" applyFill="1" applyBorder="1" applyAlignment="1" applyProtection="1">
      <alignment horizontal="distributed"/>
    </xf>
    <xf numFmtId="0" fontId="29" fillId="0" borderId="0" xfId="51" applyFont="1" applyAlignment="1"/>
    <xf numFmtId="38" fontId="29" fillId="25" borderId="17" xfId="35" applyFont="1" applyFill="1" applyBorder="1" applyAlignment="1" applyProtection="1"/>
    <xf numFmtId="3" fontId="29" fillId="25" borderId="17" xfId="35" applyNumberFormat="1" applyFont="1" applyFill="1" applyBorder="1" applyAlignment="1" applyProtection="1">
      <alignment horizontal="right"/>
    </xf>
    <xf numFmtId="38" fontId="29" fillId="25" borderId="18" xfId="35" applyFont="1" applyFill="1" applyBorder="1" applyAlignment="1" applyProtection="1"/>
    <xf numFmtId="39" fontId="29" fillId="25" borderId="17" xfId="51" applyNumberFormat="1" applyFont="1" applyFill="1" applyBorder="1" applyAlignment="1"/>
    <xf numFmtId="3" fontId="29" fillId="25" borderId="17" xfId="35" applyNumberFormat="1" applyFont="1" applyFill="1" applyBorder="1" applyAlignment="1" applyProtection="1"/>
    <xf numFmtId="0" fontId="31" fillId="0" borderId="0" xfId="51" applyFont="1" applyAlignment="1"/>
    <xf numFmtId="0" fontId="31" fillId="25" borderId="16" xfId="51" applyFont="1" applyFill="1" applyBorder="1" applyAlignment="1"/>
    <xf numFmtId="3" fontId="29" fillId="25" borderId="18" xfId="51" applyNumberFormat="1" applyFont="1" applyFill="1" applyBorder="1" applyAlignment="1"/>
    <xf numFmtId="3" fontId="29" fillId="25" borderId="0" xfId="35" applyNumberFormat="1" applyFont="1" applyFill="1" applyBorder="1" applyAlignment="1" applyProtection="1"/>
    <xf numFmtId="0" fontId="29" fillId="25" borderId="20" xfId="51" applyFont="1" applyFill="1" applyBorder="1" applyAlignment="1"/>
    <xf numFmtId="3" fontId="29" fillId="25" borderId="21" xfId="35" applyNumberFormat="1" applyFont="1" applyFill="1" applyBorder="1" applyAlignment="1" applyProtection="1"/>
    <xf numFmtId="0" fontId="29" fillId="25" borderId="19" xfId="51" applyFont="1" applyFill="1" applyBorder="1" applyAlignment="1">
      <alignment horizontal="center"/>
    </xf>
    <xf numFmtId="3" fontId="29" fillId="25" borderId="19" xfId="35" applyNumberFormat="1" applyFont="1" applyFill="1" applyBorder="1" applyAlignment="1" applyProtection="1">
      <alignment horizontal="center"/>
    </xf>
    <xf numFmtId="3" fontId="29" fillId="25" borderId="19" xfId="51" applyNumberFormat="1" applyFont="1" applyFill="1" applyBorder="1" applyAlignment="1"/>
    <xf numFmtId="4" fontId="29" fillId="25" borderId="19" xfId="35" applyNumberFormat="1" applyFont="1" applyFill="1" applyBorder="1" applyAlignment="1" applyProtection="1"/>
    <xf numFmtId="3" fontId="29" fillId="25" borderId="19" xfId="35" applyNumberFormat="1" applyFont="1" applyFill="1" applyBorder="1" applyAlignment="1" applyProtection="1"/>
    <xf numFmtId="177" fontId="29" fillId="25" borderId="19" xfId="35" applyNumberFormat="1" applyFont="1" applyFill="1" applyBorder="1" applyAlignment="1" applyProtection="1"/>
    <xf numFmtId="179" fontId="29" fillId="25" borderId="19" xfId="35" applyNumberFormat="1" applyFont="1" applyFill="1" applyBorder="1" applyAlignment="1" applyProtection="1"/>
    <xf numFmtId="39" fontId="29" fillId="25" borderId="11" xfId="51" applyNumberFormat="1" applyFont="1" applyFill="1" applyBorder="1" applyAlignment="1"/>
    <xf numFmtId="0" fontId="29" fillId="25" borderId="0" xfId="51" quotePrefix="1" applyFont="1" applyFill="1" applyAlignment="1">
      <alignment horizontal="center" shrinkToFit="1"/>
    </xf>
    <xf numFmtId="0" fontId="29" fillId="25" borderId="0" xfId="51" applyFont="1" applyFill="1" applyAlignment="1">
      <alignment horizontal="right"/>
    </xf>
    <xf numFmtId="0" fontId="29" fillId="25" borderId="0" xfId="51" applyFont="1" applyFill="1" applyAlignment="1">
      <alignment horizontal="left"/>
    </xf>
    <xf numFmtId="0" fontId="29" fillId="25" borderId="0" xfId="51" quotePrefix="1" applyFont="1" applyFill="1" applyAlignment="1">
      <alignment horizontal="center"/>
    </xf>
    <xf numFmtId="0" fontId="29" fillId="25" borderId="0" xfId="51" quotePrefix="1" applyFont="1" applyFill="1" applyAlignment="1"/>
    <xf numFmtId="177" fontId="29" fillId="26" borderId="0" xfId="51" applyNumberFormat="1" applyFont="1" applyFill="1" applyAlignment="1"/>
    <xf numFmtId="179" fontId="29" fillId="26" borderId="0" xfId="51" applyNumberFormat="1" applyFont="1" applyFill="1" applyAlignment="1"/>
    <xf numFmtId="0" fontId="29" fillId="26" borderId="0" xfId="51" applyFont="1" applyFill="1" applyAlignment="1"/>
    <xf numFmtId="0" fontId="29" fillId="25" borderId="0" xfId="51" applyFont="1" applyFill="1" applyAlignment="1">
      <alignment horizontal="center"/>
    </xf>
    <xf numFmtId="0" fontId="24" fillId="25" borderId="0" xfId="51" applyFont="1" applyFill="1" applyAlignment="1"/>
    <xf numFmtId="0" fontId="24" fillId="0" borderId="0" xfId="51" applyFont="1" applyAlignment="1">
      <alignment horizontal="center"/>
    </xf>
    <xf numFmtId="177" fontId="29" fillId="0" borderId="0" xfId="51" applyNumberFormat="1" applyFont="1" applyAlignment="1"/>
    <xf numFmtId="3" fontId="29" fillId="0" borderId="0" xfId="35" applyNumberFormat="1" applyFont="1" applyFill="1" applyBorder="1" applyAlignment="1" applyProtection="1"/>
    <xf numFmtId="39" fontId="29" fillId="0" borderId="0" xfId="51" applyNumberFormat="1" applyFont="1" applyAlignment="1"/>
    <xf numFmtId="0" fontId="29" fillId="0" borderId="0" xfId="51" applyFont="1" applyAlignment="1">
      <alignment horizontal="center"/>
    </xf>
    <xf numFmtId="0" fontId="29" fillId="0" borderId="0" xfId="51" quotePrefix="1" applyFont="1" applyAlignment="1">
      <alignment horizontal="center" shrinkToFit="1"/>
    </xf>
    <xf numFmtId="0" fontId="29" fillId="0" borderId="0" xfId="51" applyFont="1" applyAlignment="1">
      <alignment horizontal="left"/>
    </xf>
    <xf numFmtId="0" fontId="29" fillId="0" borderId="0" xfId="51" quotePrefix="1" applyFont="1" applyAlignment="1">
      <alignment horizontal="center"/>
    </xf>
    <xf numFmtId="0" fontId="29" fillId="0" borderId="0" xfId="51" quotePrefix="1" applyFont="1" applyAlignment="1"/>
    <xf numFmtId="177" fontId="29" fillId="0" borderId="0" xfId="51" applyNumberFormat="1" applyFont="1" applyAlignment="1">
      <alignment vertical="center" wrapText="1"/>
    </xf>
    <xf numFmtId="179" fontId="29" fillId="0" borderId="0" xfId="51" applyNumberFormat="1" applyFont="1" applyAlignment="1">
      <alignment vertical="center" wrapText="1"/>
    </xf>
    <xf numFmtId="38" fontId="29" fillId="0" borderId="0" xfId="34" applyFont="1" applyFill="1" applyBorder="1" applyAlignment="1"/>
    <xf numFmtId="182" fontId="29" fillId="0" borderId="0" xfId="53" applyNumberFormat="1" applyFont="1"/>
    <xf numFmtId="0" fontId="29" fillId="0" borderId="0" xfId="0" applyFont="1">
      <alignment vertical="center"/>
    </xf>
    <xf numFmtId="0" fontId="29" fillId="24" borderId="13" xfId="0" applyFont="1" applyFill="1" applyBorder="1">
      <alignment vertical="center"/>
    </xf>
    <xf numFmtId="0" fontId="29" fillId="24" borderId="14" xfId="0" applyFont="1" applyFill="1" applyBorder="1">
      <alignment vertical="center"/>
    </xf>
    <xf numFmtId="0" fontId="29" fillId="25" borderId="0" xfId="46" applyFont="1" applyFill="1"/>
    <xf numFmtId="0" fontId="32" fillId="25" borderId="0" xfId="0" applyFont="1" applyFill="1" applyAlignment="1"/>
    <xf numFmtId="0" fontId="32" fillId="25" borderId="0" xfId="0" applyFont="1" applyFill="1">
      <alignment vertical="center"/>
    </xf>
    <xf numFmtId="0" fontId="32" fillId="25" borderId="0" xfId="0" applyFont="1" applyFill="1" applyAlignment="1">
      <alignment horizontal="center"/>
    </xf>
    <xf numFmtId="0" fontId="32" fillId="25" borderId="0" xfId="46" applyFont="1" applyFill="1"/>
    <xf numFmtId="0" fontId="29" fillId="25" borderId="18" xfId="0" applyFont="1" applyFill="1" applyBorder="1" applyAlignment="1">
      <alignment horizontal="center" vertical="center"/>
    </xf>
    <xf numFmtId="37" fontId="29" fillId="25" borderId="0" xfId="0" applyNumberFormat="1" applyFont="1" applyFill="1" applyAlignment="1">
      <alignment horizontal="right" vertical="top"/>
    </xf>
    <xf numFmtId="0" fontId="29" fillId="26" borderId="15" xfId="51" applyFont="1" applyFill="1" applyBorder="1" applyAlignment="1">
      <alignment horizontal="right"/>
    </xf>
    <xf numFmtId="38" fontId="29" fillId="25" borderId="18" xfId="34" applyFont="1" applyFill="1" applyBorder="1">
      <alignment vertical="center"/>
    </xf>
    <xf numFmtId="176" fontId="29" fillId="25" borderId="18" xfId="34" applyNumberFormat="1" applyFont="1" applyFill="1" applyBorder="1">
      <alignment vertical="center"/>
    </xf>
    <xf numFmtId="189" fontId="29" fillId="25" borderId="18" xfId="0" applyNumberFormat="1" applyFont="1" applyFill="1" applyBorder="1">
      <alignment vertical="center"/>
    </xf>
    <xf numFmtId="189" fontId="29" fillId="30" borderId="18" xfId="0" applyNumberFormat="1" applyFont="1" applyFill="1" applyBorder="1">
      <alignment vertical="center"/>
    </xf>
    <xf numFmtId="38" fontId="29" fillId="0" borderId="0" xfId="34" applyFont="1">
      <alignment vertical="center"/>
    </xf>
    <xf numFmtId="38" fontId="29" fillId="0" borderId="0" xfId="34" applyFont="1" applyBorder="1">
      <alignment vertical="center"/>
    </xf>
    <xf numFmtId="0" fontId="29" fillId="0" borderId="0" xfId="53" applyFont="1" applyAlignment="1">
      <alignment horizontal="center"/>
    </xf>
    <xf numFmtId="3" fontId="29" fillId="26" borderId="0" xfId="35" applyNumberFormat="1" applyFont="1" applyFill="1" applyBorder="1" applyAlignment="1" applyProtection="1">
      <alignment horizontal="center"/>
    </xf>
    <xf numFmtId="38" fontId="29" fillId="0" borderId="0" xfId="34" applyFont="1" applyFill="1" applyBorder="1" applyAlignment="1" applyProtection="1">
      <alignment shrinkToFit="1"/>
    </xf>
    <xf numFmtId="38" fontId="29" fillId="0" borderId="0" xfId="34" applyFont="1" applyFill="1" applyBorder="1" applyAlignment="1" applyProtection="1">
      <alignment horizontal="right" shrinkToFit="1"/>
    </xf>
    <xf numFmtId="38" fontId="29" fillId="25" borderId="19" xfId="34" applyFont="1" applyFill="1" applyBorder="1">
      <alignment vertical="center"/>
    </xf>
    <xf numFmtId="0" fontId="29" fillId="25" borderId="19" xfId="51" applyFont="1" applyFill="1" applyBorder="1" applyAlignment="1"/>
    <xf numFmtId="37" fontId="29" fillId="0" borderId="0" xfId="0" applyNumberFormat="1" applyFont="1" applyAlignment="1"/>
    <xf numFmtId="37" fontId="29" fillId="0" borderId="0" xfId="0" applyNumberFormat="1" applyFont="1" applyAlignment="1">
      <alignment vertical="top"/>
    </xf>
    <xf numFmtId="37" fontId="29" fillId="0" borderId="0" xfId="0" applyNumberFormat="1" applyFont="1" applyAlignment="1">
      <alignment horizontal="center" vertical="center"/>
    </xf>
    <xf numFmtId="37" fontId="29" fillId="0" borderId="0" xfId="0" applyNumberFormat="1" applyFont="1" applyAlignment="1">
      <alignment horizontal="right" vertical="top"/>
    </xf>
    <xf numFmtId="179" fontId="29" fillId="0" borderId="0" xfId="34" applyNumberFormat="1" applyFont="1" applyFill="1" applyBorder="1" applyAlignment="1" applyProtection="1">
      <alignment shrinkToFit="1"/>
    </xf>
    <xf numFmtId="0" fontId="29" fillId="0" borderId="0" xfId="53" applyFont="1" applyAlignment="1">
      <alignment horizontal="center" vertical="center" wrapText="1"/>
    </xf>
    <xf numFmtId="38" fontId="29" fillId="0" borderId="0" xfId="53" applyNumberFormat="1" applyFont="1"/>
    <xf numFmtId="180" fontId="29" fillId="0" borderId="0" xfId="34" applyNumberFormat="1" applyFont="1" applyBorder="1" applyAlignment="1" applyProtection="1">
      <alignment horizontal="right"/>
    </xf>
    <xf numFmtId="38" fontId="29" fillId="0" borderId="0" xfId="34" applyFont="1" applyBorder="1" applyAlignment="1" applyProtection="1"/>
    <xf numFmtId="38" fontId="29" fillId="0" borderId="0" xfId="34" applyFont="1" applyBorder="1" applyAlignment="1" applyProtection="1">
      <alignment horizontal="right"/>
    </xf>
    <xf numFmtId="178" fontId="29" fillId="0" borderId="0" xfId="34" applyNumberFormat="1" applyFont="1" applyBorder="1" applyAlignment="1" applyProtection="1">
      <alignment horizontal="right"/>
    </xf>
    <xf numFmtId="37" fontId="29" fillId="0" borderId="0" xfId="0" applyNumberFormat="1" applyFont="1" applyAlignment="1">
      <alignment horizontal="right"/>
    </xf>
    <xf numFmtId="0" fontId="29" fillId="0" borderId="0" xfId="48" applyFont="1" applyAlignment="1">
      <alignment horizontal="left" vertical="center"/>
    </xf>
    <xf numFmtId="0" fontId="29" fillId="0" borderId="0" xfId="48" applyFont="1">
      <alignment vertical="center"/>
    </xf>
    <xf numFmtId="0" fontId="29" fillId="0" borderId="0" xfId="48" applyFont="1" applyAlignment="1">
      <alignment horizontal="center" vertical="center"/>
    </xf>
    <xf numFmtId="0" fontId="29" fillId="0" borderId="0" xfId="48" applyFont="1" applyAlignment="1">
      <alignment horizontal="right" vertical="center"/>
    </xf>
    <xf numFmtId="38" fontId="29" fillId="0" borderId="0" xfId="34" applyFont="1" applyFill="1" applyBorder="1">
      <alignment vertical="center"/>
    </xf>
    <xf numFmtId="0" fontId="29" fillId="0" borderId="0" xfId="0" quotePrefix="1" applyFont="1" applyAlignment="1">
      <alignment horizontal="right" vertical="center"/>
    </xf>
    <xf numFmtId="0" fontId="29" fillId="25" borderId="0" xfId="0" quotePrefix="1" applyFont="1" applyFill="1" applyAlignment="1">
      <alignment horizontal="right" vertical="center"/>
    </xf>
    <xf numFmtId="0" fontId="29" fillId="28" borderId="10" xfId="48" applyFont="1" applyFill="1" applyBorder="1" applyAlignment="1">
      <alignment horizontal="center" vertical="center"/>
    </xf>
    <xf numFmtId="0" fontId="29" fillId="25" borderId="15" xfId="48" applyFont="1" applyFill="1" applyBorder="1" applyAlignment="1">
      <alignment horizontal="right" vertical="center"/>
    </xf>
    <xf numFmtId="0" fontId="29" fillId="0" borderId="20" xfId="48" applyFont="1" applyBorder="1" applyAlignment="1">
      <alignment horizontal="right" vertical="center"/>
    </xf>
    <xf numFmtId="0" fontId="29" fillId="0" borderId="22" xfId="48" applyFont="1" applyBorder="1" applyAlignment="1">
      <alignment horizontal="right" vertical="center"/>
    </xf>
    <xf numFmtId="38" fontId="29" fillId="25" borderId="10" xfId="34" applyFont="1" applyFill="1" applyBorder="1">
      <alignment vertical="center"/>
    </xf>
    <xf numFmtId="0" fontId="29" fillId="25" borderId="20" xfId="48" applyFont="1" applyFill="1" applyBorder="1" applyAlignment="1">
      <alignment horizontal="right" vertical="center"/>
    </xf>
    <xf numFmtId="0" fontId="29" fillId="25" borderId="22" xfId="48" applyFont="1" applyFill="1" applyBorder="1" applyAlignment="1">
      <alignment horizontal="right" vertical="center"/>
    </xf>
    <xf numFmtId="185" fontId="29" fillId="25" borderId="19" xfId="34" applyNumberFormat="1" applyFont="1" applyFill="1" applyBorder="1">
      <alignment vertical="center"/>
    </xf>
    <xf numFmtId="185" fontId="29" fillId="25" borderId="10" xfId="34" applyNumberFormat="1" applyFont="1" applyFill="1" applyBorder="1">
      <alignment vertical="center"/>
    </xf>
    <xf numFmtId="187" fontId="29" fillId="25" borderId="19" xfId="34" applyNumberFormat="1" applyFont="1" applyFill="1" applyBorder="1">
      <alignment vertical="center"/>
    </xf>
    <xf numFmtId="0" fontId="29" fillId="25" borderId="0" xfId="0" applyFont="1" applyFill="1">
      <alignment vertical="center"/>
    </xf>
    <xf numFmtId="181" fontId="29" fillId="25" borderId="0" xfId="34" applyNumberFormat="1" applyFont="1" applyFill="1" applyBorder="1">
      <alignment vertical="center"/>
    </xf>
    <xf numFmtId="0" fontId="29" fillId="0" borderId="0" xfId="0" applyFont="1" applyAlignment="1">
      <alignment horizontal="right" vertical="center"/>
    </xf>
    <xf numFmtId="0" fontId="29" fillId="26" borderId="0" xfId="52" applyFont="1" applyFill="1"/>
    <xf numFmtId="38" fontId="29" fillId="26" borderId="0" xfId="34" applyFont="1" applyFill="1" applyAlignment="1"/>
    <xf numFmtId="38" fontId="29" fillId="26" borderId="0" xfId="34" applyFont="1" applyFill="1" applyBorder="1" applyAlignment="1"/>
    <xf numFmtId="176" fontId="29" fillId="0" borderId="0" xfId="34" applyNumberFormat="1" applyFont="1" applyFill="1" applyBorder="1" applyAlignment="1"/>
    <xf numFmtId="176" fontId="29" fillId="0" borderId="0" xfId="34" applyNumberFormat="1" applyFont="1" applyFill="1" applyAlignment="1"/>
    <xf numFmtId="0" fontId="29" fillId="0" borderId="0" xfId="52" applyFont="1"/>
    <xf numFmtId="0" fontId="29" fillId="0" borderId="0" xfId="52" applyFont="1" applyAlignment="1">
      <alignment horizontal="center"/>
    </xf>
    <xf numFmtId="0" fontId="29" fillId="26" borderId="13" xfId="52" applyFont="1" applyFill="1" applyBorder="1" applyAlignment="1">
      <alignment vertical="center"/>
    </xf>
    <xf numFmtId="0" fontId="29" fillId="26" borderId="14" xfId="52" applyFont="1" applyFill="1" applyBorder="1" applyAlignment="1">
      <alignment vertical="center"/>
    </xf>
    <xf numFmtId="0" fontId="29" fillId="0" borderId="0" xfId="52" applyFont="1" applyAlignment="1">
      <alignment horizontal="center" vertical="center" wrapText="1"/>
    </xf>
    <xf numFmtId="0" fontId="29" fillId="26" borderId="10" xfId="52" applyFont="1" applyFill="1" applyBorder="1" applyAlignment="1">
      <alignment horizontal="center" vertical="center" wrapText="1"/>
    </xf>
    <xf numFmtId="0" fontId="29" fillId="26" borderId="22" xfId="52" applyFont="1" applyFill="1" applyBorder="1" applyAlignment="1">
      <alignment horizontal="center" vertical="center" wrapText="1"/>
    </xf>
    <xf numFmtId="14" fontId="29" fillId="26" borderId="15" xfId="52" applyNumberFormat="1" applyFont="1" applyFill="1" applyBorder="1"/>
    <xf numFmtId="0" fontId="29" fillId="26" borderId="16" xfId="52" applyFont="1" applyFill="1" applyBorder="1" applyAlignment="1">
      <alignment horizontal="right"/>
    </xf>
    <xf numFmtId="0" fontId="29" fillId="26" borderId="0" xfId="52" applyFont="1" applyFill="1" applyAlignment="1">
      <alignment horizontal="right"/>
    </xf>
    <xf numFmtId="0" fontId="29" fillId="26" borderId="13" xfId="52" applyFont="1" applyFill="1" applyBorder="1" applyAlignment="1">
      <alignment horizontal="right"/>
    </xf>
    <xf numFmtId="0" fontId="29" fillId="26" borderId="17" xfId="52" applyFont="1" applyFill="1" applyBorder="1" applyAlignment="1">
      <alignment horizontal="right"/>
    </xf>
    <xf numFmtId="0" fontId="29" fillId="26" borderId="0" xfId="52" applyFont="1" applyFill="1" applyAlignment="1">
      <alignment horizontal="right" vertical="center" wrapText="1"/>
    </xf>
    <xf numFmtId="0" fontId="29" fillId="26" borderId="13" xfId="52" applyFont="1" applyFill="1" applyBorder="1" applyAlignment="1">
      <alignment horizontal="right" vertical="center" wrapText="1"/>
    </xf>
    <xf numFmtId="0" fontId="29" fillId="26" borderId="17" xfId="52" applyFont="1" applyFill="1" applyBorder="1" applyAlignment="1">
      <alignment horizontal="right" vertical="center" wrapText="1"/>
    </xf>
    <xf numFmtId="0" fontId="29" fillId="26" borderId="16" xfId="52" applyFont="1" applyFill="1" applyBorder="1" applyAlignment="1">
      <alignment horizontal="right" vertical="center" wrapText="1"/>
    </xf>
    <xf numFmtId="38" fontId="29" fillId="26" borderId="16" xfId="34" applyFont="1" applyFill="1" applyBorder="1" applyAlignment="1">
      <alignment horizontal="right"/>
    </xf>
    <xf numFmtId="38" fontId="29" fillId="26" borderId="0" xfId="34" applyFont="1" applyFill="1" applyBorder="1" applyAlignment="1">
      <alignment horizontal="right"/>
    </xf>
    <xf numFmtId="38" fontId="29" fillId="26" borderId="17" xfId="34" applyFont="1" applyFill="1" applyBorder="1" applyAlignment="1">
      <alignment horizontal="right"/>
    </xf>
    <xf numFmtId="176" fontId="29" fillId="26" borderId="0" xfId="34" applyNumberFormat="1" applyFont="1" applyFill="1" applyBorder="1" applyAlignment="1"/>
    <xf numFmtId="176" fontId="29" fillId="26" borderId="17" xfId="34" applyNumberFormat="1" applyFont="1" applyFill="1" applyBorder="1" applyAlignment="1"/>
    <xf numFmtId="38" fontId="29" fillId="26" borderId="0" xfId="34" applyFont="1" applyFill="1" applyAlignment="1">
      <alignment horizontal="right"/>
    </xf>
    <xf numFmtId="176" fontId="29" fillId="26" borderId="16" xfId="34" applyNumberFormat="1" applyFont="1" applyFill="1" applyBorder="1" applyAlignment="1"/>
    <xf numFmtId="176" fontId="29" fillId="0" borderId="0" xfId="52" applyNumberFormat="1" applyFont="1"/>
    <xf numFmtId="0" fontId="29" fillId="0" borderId="0" xfId="52" applyFont="1" applyAlignment="1">
      <alignment horizontal="right"/>
    </xf>
    <xf numFmtId="38" fontId="29" fillId="26" borderId="16" xfId="34" applyFont="1" applyFill="1" applyBorder="1" applyAlignment="1">
      <alignment vertical="center" wrapText="1"/>
    </xf>
    <xf numFmtId="38" fontId="29" fillId="26" borderId="17" xfId="34" applyFont="1" applyFill="1" applyBorder="1" applyAlignment="1"/>
    <xf numFmtId="40" fontId="29" fillId="0" borderId="0" xfId="34" applyNumberFormat="1" applyFont="1" applyFill="1" applyBorder="1" applyAlignment="1">
      <alignment horizontal="center" vertical="center" wrapText="1"/>
    </xf>
    <xf numFmtId="38" fontId="29" fillId="26" borderId="16" xfId="34" applyFont="1" applyFill="1" applyBorder="1" applyAlignment="1"/>
    <xf numFmtId="38" fontId="29" fillId="29" borderId="0" xfId="34" applyFont="1" applyFill="1" applyBorder="1" applyAlignment="1"/>
    <xf numFmtId="38" fontId="29" fillId="29" borderId="0" xfId="34" applyFont="1" applyFill="1" applyAlignment="1"/>
    <xf numFmtId="38" fontId="29" fillId="29" borderId="0" xfId="52" applyNumberFormat="1" applyFont="1" applyFill="1"/>
    <xf numFmtId="14" fontId="29" fillId="26" borderId="0" xfId="52" applyNumberFormat="1" applyFont="1" applyFill="1"/>
    <xf numFmtId="0" fontId="29" fillId="25" borderId="10" xfId="0" applyFont="1" applyFill="1" applyBorder="1" applyAlignment="1">
      <alignment horizontal="center" vertical="center"/>
    </xf>
    <xf numFmtId="0" fontId="29" fillId="25" borderId="22" xfId="0" applyFont="1" applyFill="1" applyBorder="1" applyAlignment="1">
      <alignment horizontal="center" vertical="center"/>
    </xf>
    <xf numFmtId="0" fontId="29" fillId="0" borderId="0" xfId="0" applyFont="1" applyAlignment="1"/>
    <xf numFmtId="189" fontId="29" fillId="0" borderId="0" xfId="53" applyNumberFormat="1" applyFont="1"/>
    <xf numFmtId="0" fontId="29" fillId="0" borderId="0" xfId="51" applyFont="1" applyAlignment="1">
      <alignment wrapText="1"/>
    </xf>
    <xf numFmtId="0" fontId="29" fillId="0" borderId="0" xfId="51" applyFont="1" applyAlignment="1">
      <alignment shrinkToFit="1"/>
    </xf>
    <xf numFmtId="177" fontId="29" fillId="0" borderId="0" xfId="35" applyNumberFormat="1" applyFont="1" applyFill="1" applyBorder="1" applyAlignment="1" applyProtection="1"/>
    <xf numFmtId="179" fontId="29" fillId="0" borderId="0" xfId="35" applyNumberFormat="1" applyFont="1" applyFill="1" applyBorder="1" applyAlignment="1" applyProtection="1"/>
    <xf numFmtId="4" fontId="29" fillId="0" borderId="0" xfId="35" applyNumberFormat="1" applyFont="1" applyFill="1" applyBorder="1" applyAlignment="1" applyProtection="1"/>
    <xf numFmtId="40" fontId="29" fillId="25" borderId="19" xfId="35" applyNumberFormat="1" applyFont="1" applyFill="1" applyBorder="1" applyAlignment="1" applyProtection="1"/>
    <xf numFmtId="177" fontId="29" fillId="0" borderId="0" xfId="34" applyNumberFormat="1" applyFont="1" applyFill="1" applyBorder="1">
      <alignment vertical="center"/>
    </xf>
    <xf numFmtId="14" fontId="29" fillId="0" borderId="0" xfId="45" applyNumberFormat="1" applyFont="1" applyAlignment="1">
      <alignment horizontal="right"/>
    </xf>
    <xf numFmtId="185" fontId="29" fillId="25" borderId="17" xfId="34" applyNumberFormat="1" applyFont="1" applyFill="1" applyBorder="1" applyAlignment="1" applyProtection="1">
      <alignment shrinkToFit="1"/>
    </xf>
    <xf numFmtId="185" fontId="29" fillId="29" borderId="11" xfId="34" applyNumberFormat="1" applyFont="1" applyFill="1" applyBorder="1" applyAlignment="1" applyProtection="1">
      <alignment shrinkToFit="1"/>
    </xf>
    <xf numFmtId="190" fontId="29" fillId="25" borderId="17" xfId="34" applyNumberFormat="1" applyFont="1" applyFill="1" applyBorder="1" applyAlignment="1" applyProtection="1">
      <alignment shrinkToFit="1"/>
    </xf>
    <xf numFmtId="190" fontId="29" fillId="29" borderId="11" xfId="34" applyNumberFormat="1" applyFont="1" applyFill="1" applyBorder="1" applyAlignment="1" applyProtection="1">
      <alignment shrinkToFit="1"/>
    </xf>
    <xf numFmtId="185" fontId="29" fillId="26" borderId="17" xfId="34" applyNumberFormat="1" applyFont="1" applyFill="1" applyBorder="1" applyAlignment="1" applyProtection="1">
      <alignment shrinkToFit="1"/>
    </xf>
    <xf numFmtId="185" fontId="29" fillId="0" borderId="17" xfId="34" applyNumberFormat="1" applyFont="1" applyFill="1" applyBorder="1" applyAlignment="1" applyProtection="1">
      <alignment shrinkToFit="1"/>
    </xf>
    <xf numFmtId="191" fontId="29" fillId="26" borderId="17" xfId="34" applyNumberFormat="1" applyFont="1" applyFill="1" applyBorder="1" applyAlignment="1" applyProtection="1">
      <alignment shrinkToFit="1"/>
    </xf>
    <xf numFmtId="191" fontId="29" fillId="0" borderId="17" xfId="34" applyNumberFormat="1" applyFont="1" applyFill="1" applyBorder="1" applyAlignment="1" applyProtection="1">
      <alignment shrinkToFit="1"/>
    </xf>
    <xf numFmtId="191" fontId="29" fillId="29" borderId="11" xfId="34" applyNumberFormat="1" applyFont="1" applyFill="1" applyBorder="1" applyAlignment="1" applyProtection="1">
      <alignment shrinkToFit="1"/>
    </xf>
    <xf numFmtId="0" fontId="33" fillId="0" borderId="0" xfId="53" applyFont="1"/>
    <xf numFmtId="185" fontId="29" fillId="0" borderId="0" xfId="35" applyNumberFormat="1" applyFont="1" applyFill="1" applyBorder="1" applyAlignment="1" applyProtection="1"/>
    <xf numFmtId="187" fontId="29" fillId="0" borderId="0" xfId="35" applyNumberFormat="1" applyFont="1" applyFill="1" applyBorder="1" applyAlignment="1" applyProtection="1"/>
    <xf numFmtId="38" fontId="33" fillId="26" borderId="0" xfId="34" applyFont="1" applyFill="1" applyAlignment="1"/>
    <xf numFmtId="38" fontId="29" fillId="29" borderId="21" xfId="34" applyFont="1" applyFill="1" applyBorder="1" applyAlignment="1"/>
    <xf numFmtId="0" fontId="29" fillId="26" borderId="0" xfId="52" applyFont="1" applyFill="1" applyAlignment="1">
      <alignment horizontal="center"/>
    </xf>
    <xf numFmtId="0" fontId="29" fillId="26" borderId="0" xfId="52" applyFont="1" applyFill="1" applyAlignment="1">
      <alignment vertical="center"/>
    </xf>
    <xf numFmtId="0" fontId="29" fillId="26" borderId="0" xfId="52" applyFont="1" applyFill="1" applyAlignment="1">
      <alignment horizontal="center" vertical="center" wrapText="1"/>
    </xf>
    <xf numFmtId="38" fontId="29" fillId="30" borderId="0" xfId="34" applyFont="1" applyFill="1" applyBorder="1" applyAlignment="1"/>
    <xf numFmtId="0" fontId="29" fillId="26" borderId="12" xfId="52" applyFont="1" applyFill="1" applyBorder="1" applyAlignment="1">
      <alignment horizontal="right" vertical="center" wrapText="1"/>
    </xf>
    <xf numFmtId="0" fontId="29" fillId="26" borderId="14" xfId="52" applyFont="1" applyFill="1" applyBorder="1" applyAlignment="1">
      <alignment horizontal="right" vertical="center" wrapText="1"/>
    </xf>
    <xf numFmtId="185" fontId="29" fillId="25" borderId="18" xfId="35" applyNumberFormat="1" applyFont="1" applyFill="1" applyBorder="1" applyAlignment="1" applyProtection="1"/>
    <xf numFmtId="0" fontId="33" fillId="25" borderId="0" xfId="51" applyFont="1" applyFill="1" applyAlignment="1" applyProtection="1">
      <protection locked="0"/>
    </xf>
    <xf numFmtId="190" fontId="29" fillId="25" borderId="0" xfId="35" applyNumberFormat="1" applyFont="1" applyFill="1" applyBorder="1" applyAlignment="1" applyProtection="1"/>
    <xf numFmtId="185" fontId="29" fillId="25" borderId="19" xfId="35" applyNumberFormat="1" applyFont="1" applyFill="1" applyBorder="1" applyAlignment="1" applyProtection="1"/>
    <xf numFmtId="190" fontId="29" fillId="25" borderId="19" xfId="35" applyNumberFormat="1" applyFont="1" applyFill="1" applyBorder="1" applyAlignment="1" applyProtection="1"/>
    <xf numFmtId="0" fontId="33" fillId="0" borderId="0" xfId="51" applyFont="1" applyAlignment="1" applyProtection="1">
      <protection locked="0"/>
    </xf>
    <xf numFmtId="0" fontId="29" fillId="31" borderId="10" xfId="48" applyFont="1" applyFill="1" applyBorder="1" applyAlignment="1">
      <alignment horizontal="center" vertical="center"/>
    </xf>
    <xf numFmtId="0" fontId="29" fillId="30" borderId="15" xfId="48" applyFont="1" applyFill="1" applyBorder="1" applyAlignment="1">
      <alignment horizontal="right" vertical="center"/>
    </xf>
    <xf numFmtId="38" fontId="29" fillId="30" borderId="19" xfId="34" applyFont="1" applyFill="1" applyBorder="1">
      <alignment vertical="center"/>
    </xf>
    <xf numFmtId="38" fontId="29" fillId="30" borderId="10" xfId="34" applyFont="1" applyFill="1" applyBorder="1">
      <alignment vertical="center"/>
    </xf>
    <xf numFmtId="185" fontId="29" fillId="30" borderId="19" xfId="34" applyNumberFormat="1" applyFont="1" applyFill="1" applyBorder="1">
      <alignment vertical="center"/>
    </xf>
    <xf numFmtId="185" fontId="29" fillId="30" borderId="10" xfId="34" applyNumberFormat="1" applyFont="1" applyFill="1" applyBorder="1">
      <alignment vertical="center"/>
    </xf>
    <xf numFmtId="185" fontId="29" fillId="0" borderId="0" xfId="0" applyNumberFormat="1" applyFont="1">
      <alignment vertical="center"/>
    </xf>
    <xf numFmtId="187" fontId="29" fillId="0" borderId="0" xfId="28" applyNumberFormat="1" applyFont="1">
      <alignment vertical="center"/>
    </xf>
    <xf numFmtId="0" fontId="3" fillId="26" borderId="0" xfId="52" applyFont="1" applyFill="1"/>
    <xf numFmtId="38" fontId="29" fillId="29" borderId="21" xfId="52" applyNumberFormat="1" applyFont="1" applyFill="1" applyBorder="1"/>
    <xf numFmtId="38" fontId="29" fillId="25" borderId="0" xfId="34" applyFont="1" applyFill="1" applyBorder="1">
      <alignment vertical="center"/>
    </xf>
    <xf numFmtId="185" fontId="29" fillId="25" borderId="0" xfId="0" applyNumberFormat="1" applyFont="1" applyFill="1">
      <alignment vertical="center"/>
    </xf>
    <xf numFmtId="4" fontId="29" fillId="25" borderId="0" xfId="35" applyNumberFormat="1" applyFont="1" applyFill="1" applyBorder="1" applyAlignment="1" applyProtection="1"/>
    <xf numFmtId="0" fontId="29" fillId="25" borderId="15" xfId="0" applyFont="1" applyFill="1" applyBorder="1" applyAlignment="1">
      <alignment horizontal="center" vertical="center"/>
    </xf>
    <xf numFmtId="0" fontId="29" fillId="24" borderId="24" xfId="0" applyFont="1" applyFill="1" applyBorder="1" applyAlignment="1">
      <alignment horizontal="center" vertical="center"/>
    </xf>
    <xf numFmtId="3" fontId="29" fillId="25" borderId="21" xfId="35" applyNumberFormat="1" applyFont="1" applyFill="1" applyBorder="1" applyAlignment="1" applyProtection="1">
      <alignment horizontal="center"/>
    </xf>
    <xf numFmtId="0" fontId="29" fillId="25" borderId="13" xfId="51" applyFont="1" applyFill="1" applyBorder="1" applyAlignment="1">
      <alignment horizontal="right"/>
    </xf>
    <xf numFmtId="40" fontId="29" fillId="25" borderId="21" xfId="35" applyNumberFormat="1" applyFont="1" applyFill="1" applyBorder="1" applyAlignment="1" applyProtection="1"/>
    <xf numFmtId="4" fontId="29" fillId="25" borderId="21" xfId="35" applyNumberFormat="1" applyFont="1" applyFill="1" applyBorder="1" applyAlignment="1" applyProtection="1"/>
    <xf numFmtId="176" fontId="29" fillId="25" borderId="18" xfId="34" applyNumberFormat="1" applyFont="1" applyFill="1" applyBorder="1" applyAlignment="1" applyProtection="1"/>
    <xf numFmtId="38" fontId="29" fillId="25" borderId="18" xfId="34" applyFont="1" applyFill="1" applyBorder="1" applyAlignment="1" applyProtection="1"/>
    <xf numFmtId="0" fontId="29" fillId="29" borderId="24" xfId="50" applyFont="1" applyFill="1" applyBorder="1"/>
    <xf numFmtId="0" fontId="29" fillId="29" borderId="24" xfId="0" applyFont="1" applyFill="1" applyBorder="1" applyAlignment="1"/>
    <xf numFmtId="38" fontId="29" fillId="29" borderId="24" xfId="34" applyFont="1" applyFill="1" applyBorder="1" applyAlignment="1"/>
    <xf numFmtId="40" fontId="29" fillId="29" borderId="24" xfId="34" applyNumberFormat="1" applyFont="1" applyFill="1" applyBorder="1" applyAlignment="1" applyProtection="1">
      <alignment horizontal="right" shrinkToFit="1"/>
    </xf>
    <xf numFmtId="185" fontId="29" fillId="29" borderId="10" xfId="34" applyNumberFormat="1" applyFont="1" applyFill="1" applyBorder="1" applyAlignment="1" applyProtection="1">
      <alignment shrinkToFit="1"/>
    </xf>
    <xf numFmtId="38" fontId="29" fillId="29" borderId="10" xfId="34" applyFont="1" applyFill="1" applyBorder="1" applyAlignment="1" applyProtection="1">
      <alignment horizontal="right" shrinkToFit="1"/>
    </xf>
    <xf numFmtId="0" fontId="35" fillId="0" borderId="0" xfId="0" applyFont="1">
      <alignment vertical="center"/>
    </xf>
    <xf numFmtId="38" fontId="29" fillId="29" borderId="23" xfId="34" applyFont="1" applyFill="1" applyBorder="1" applyAlignment="1"/>
    <xf numFmtId="38" fontId="29" fillId="29" borderId="15" xfId="34" applyFont="1" applyFill="1" applyBorder="1">
      <alignment vertical="center"/>
    </xf>
    <xf numFmtId="0" fontId="29" fillId="29" borderId="16" xfId="48" applyFont="1" applyFill="1" applyBorder="1" applyAlignment="1">
      <alignment horizontal="right" vertical="center"/>
    </xf>
    <xf numFmtId="0" fontId="29" fillId="29" borderId="22" xfId="48" applyFont="1" applyFill="1" applyBorder="1" applyAlignment="1">
      <alignment horizontal="right" vertical="center"/>
    </xf>
    <xf numFmtId="0" fontId="46" fillId="30" borderId="0" xfId="0" applyFont="1" applyFill="1">
      <alignment vertical="center"/>
    </xf>
    <xf numFmtId="0" fontId="0" fillId="30" borderId="0" xfId="0" applyFill="1">
      <alignment vertical="center"/>
    </xf>
    <xf numFmtId="0" fontId="0" fillId="30" borderId="12" xfId="0" applyFill="1" applyBorder="1">
      <alignment vertical="center"/>
    </xf>
    <xf numFmtId="0" fontId="0" fillId="30" borderId="22" xfId="0" applyFill="1" applyBorder="1">
      <alignment vertical="center"/>
    </xf>
    <xf numFmtId="0" fontId="35" fillId="30" borderId="0" xfId="0" applyFont="1" applyFill="1">
      <alignment vertical="center"/>
    </xf>
    <xf numFmtId="0" fontId="29" fillId="30" borderId="0" xfId="0" applyFont="1" applyFill="1">
      <alignment vertical="center"/>
    </xf>
    <xf numFmtId="0" fontId="37" fillId="30" borderId="26" xfId="0" applyFont="1" applyFill="1" applyBorder="1">
      <alignment vertical="center"/>
    </xf>
    <xf numFmtId="0" fontId="37" fillId="30" borderId="27" xfId="0" applyFont="1" applyFill="1" applyBorder="1">
      <alignment vertical="center"/>
    </xf>
    <xf numFmtId="0" fontId="37" fillId="30" borderId="13" xfId="0" applyFont="1" applyFill="1" applyBorder="1">
      <alignment vertical="center"/>
    </xf>
    <xf numFmtId="0" fontId="37" fillId="30" borderId="15" xfId="0" applyFont="1" applyFill="1" applyBorder="1">
      <alignment vertical="center"/>
    </xf>
    <xf numFmtId="0" fontId="37" fillId="30" borderId="28" xfId="0" applyFont="1" applyFill="1" applyBorder="1" applyAlignment="1">
      <alignment horizontal="center" vertical="center"/>
    </xf>
    <xf numFmtId="0" fontId="37" fillId="30" borderId="15" xfId="0" applyFont="1" applyFill="1" applyBorder="1" applyAlignment="1">
      <alignment horizontal="center" vertical="center"/>
    </xf>
    <xf numFmtId="0" fontId="37" fillId="30" borderId="13" xfId="0" applyFont="1" applyFill="1" applyBorder="1" applyAlignment="1">
      <alignment horizontal="center" vertical="center"/>
    </xf>
    <xf numFmtId="0" fontId="37" fillId="30" borderId="29" xfId="0" applyFont="1" applyFill="1" applyBorder="1" applyAlignment="1">
      <alignment horizontal="center" vertical="center"/>
    </xf>
    <xf numFmtId="0" fontId="37" fillId="30" borderId="12" xfId="0" applyFont="1" applyFill="1" applyBorder="1" applyAlignment="1">
      <alignment horizontal="center" vertical="center"/>
    </xf>
    <xf numFmtId="0" fontId="37" fillId="30" borderId="32" xfId="0" applyFont="1" applyFill="1" applyBorder="1">
      <alignment vertical="center"/>
    </xf>
    <xf numFmtId="0" fontId="37" fillId="30" borderId="33" xfId="0" applyFont="1" applyFill="1" applyBorder="1">
      <alignment vertical="center"/>
    </xf>
    <xf numFmtId="0" fontId="37" fillId="30" borderId="34" xfId="0" applyFont="1" applyFill="1" applyBorder="1">
      <alignment vertical="center"/>
    </xf>
    <xf numFmtId="0" fontId="37" fillId="30" borderId="35" xfId="0" applyFont="1" applyFill="1" applyBorder="1">
      <alignment vertical="center"/>
    </xf>
    <xf numFmtId="0" fontId="37" fillId="30" borderId="36" xfId="0" applyFont="1" applyFill="1" applyBorder="1">
      <alignment vertical="center"/>
    </xf>
    <xf numFmtId="0" fontId="37" fillId="30" borderId="37" xfId="0" applyFont="1" applyFill="1" applyBorder="1">
      <alignment vertical="center"/>
    </xf>
    <xf numFmtId="38" fontId="37" fillId="30" borderId="0" xfId="34" applyFont="1" applyFill="1" applyBorder="1">
      <alignment vertical="center"/>
    </xf>
    <xf numFmtId="38" fontId="37" fillId="30" borderId="18" xfId="34" applyFont="1" applyFill="1" applyBorder="1">
      <alignment vertical="center"/>
    </xf>
    <xf numFmtId="38" fontId="37" fillId="30" borderId="16" xfId="34" applyFont="1" applyFill="1" applyBorder="1">
      <alignment vertical="center"/>
    </xf>
    <xf numFmtId="38" fontId="37" fillId="30" borderId="39" xfId="34" applyFont="1" applyFill="1" applyBorder="1">
      <alignment vertical="center"/>
    </xf>
    <xf numFmtId="176" fontId="37" fillId="30" borderId="31" xfId="34" applyNumberFormat="1" applyFont="1" applyFill="1" applyBorder="1">
      <alignment vertical="center"/>
    </xf>
    <xf numFmtId="38" fontId="37" fillId="30" borderId="40" xfId="34" applyFont="1" applyFill="1" applyBorder="1">
      <alignment vertical="center"/>
    </xf>
    <xf numFmtId="176" fontId="37" fillId="30" borderId="41" xfId="34" applyNumberFormat="1" applyFont="1" applyFill="1" applyBorder="1">
      <alignment vertical="center"/>
    </xf>
    <xf numFmtId="0" fontId="37" fillId="30" borderId="42" xfId="0" applyFont="1" applyFill="1" applyBorder="1">
      <alignment vertical="center"/>
    </xf>
    <xf numFmtId="38" fontId="37" fillId="30" borderId="24" xfId="34" applyFont="1" applyFill="1" applyBorder="1">
      <alignment vertical="center"/>
    </xf>
    <xf numFmtId="38" fontId="37" fillId="30" borderId="10" xfId="34" applyFont="1" applyFill="1" applyBorder="1">
      <alignment vertical="center"/>
    </xf>
    <xf numFmtId="38" fontId="37" fillId="30" borderId="22" xfId="34" applyFont="1" applyFill="1" applyBorder="1">
      <alignment vertical="center"/>
    </xf>
    <xf numFmtId="38" fontId="37" fillId="30" borderId="43" xfId="34" applyFont="1" applyFill="1" applyBorder="1">
      <alignment vertical="center"/>
    </xf>
    <xf numFmtId="176" fontId="37" fillId="30" borderId="44" xfId="34" applyNumberFormat="1" applyFont="1" applyFill="1" applyBorder="1">
      <alignment vertical="center"/>
    </xf>
    <xf numFmtId="38" fontId="37" fillId="30" borderId="45" xfId="34" applyFont="1" applyFill="1" applyBorder="1">
      <alignment vertical="center"/>
    </xf>
    <xf numFmtId="176" fontId="37" fillId="30" borderId="46" xfId="34" applyNumberFormat="1" applyFont="1" applyFill="1" applyBorder="1">
      <alignment vertical="center"/>
    </xf>
    <xf numFmtId="0" fontId="37" fillId="30" borderId="47" xfId="0" applyFont="1" applyFill="1" applyBorder="1">
      <alignment vertical="center"/>
    </xf>
    <xf numFmtId="38" fontId="37" fillId="30" borderId="13" xfId="34" applyFont="1" applyFill="1" applyBorder="1">
      <alignment vertical="center"/>
    </xf>
    <xf numFmtId="38" fontId="37" fillId="30" borderId="15" xfId="34" applyFont="1" applyFill="1" applyBorder="1">
      <alignment vertical="center"/>
    </xf>
    <xf numFmtId="38" fontId="37" fillId="30" borderId="12" xfId="34" applyFont="1" applyFill="1" applyBorder="1">
      <alignment vertical="center"/>
    </xf>
    <xf numFmtId="38" fontId="37" fillId="30" borderId="28" xfId="34" applyFont="1" applyFill="1" applyBorder="1">
      <alignment vertical="center"/>
    </xf>
    <xf numFmtId="176" fontId="37" fillId="30" borderId="29" xfId="34" applyNumberFormat="1" applyFont="1" applyFill="1" applyBorder="1">
      <alignment vertical="center"/>
    </xf>
    <xf numFmtId="38" fontId="37" fillId="30" borderId="48" xfId="34" applyFont="1" applyFill="1" applyBorder="1">
      <alignment vertical="center"/>
    </xf>
    <xf numFmtId="176" fontId="37" fillId="30" borderId="30" xfId="34" applyNumberFormat="1" applyFont="1" applyFill="1" applyBorder="1">
      <alignment vertical="center"/>
    </xf>
    <xf numFmtId="0" fontId="37" fillId="30" borderId="49" xfId="0" applyFont="1" applyFill="1" applyBorder="1">
      <alignment vertical="center"/>
    </xf>
    <xf numFmtId="38" fontId="37" fillId="30" borderId="21" xfId="34" applyFont="1" applyFill="1" applyBorder="1">
      <alignment vertical="center"/>
    </xf>
    <xf numFmtId="38" fontId="37" fillId="30" borderId="19" xfId="34" applyFont="1" applyFill="1" applyBorder="1">
      <alignment vertical="center"/>
    </xf>
    <xf numFmtId="38" fontId="37" fillId="30" borderId="20" xfId="34" applyFont="1" applyFill="1" applyBorder="1">
      <alignment vertical="center"/>
    </xf>
    <xf numFmtId="38" fontId="37" fillId="30" borderId="50" xfId="34" applyFont="1" applyFill="1" applyBorder="1">
      <alignment vertical="center"/>
    </xf>
    <xf numFmtId="176" fontId="37" fillId="30" borderId="51" xfId="34" applyNumberFormat="1" applyFont="1" applyFill="1" applyBorder="1">
      <alignment vertical="center"/>
    </xf>
    <xf numFmtId="38" fontId="37" fillId="30" borderId="52" xfId="34" applyFont="1" applyFill="1" applyBorder="1">
      <alignment vertical="center"/>
    </xf>
    <xf numFmtId="176" fontId="37" fillId="30" borderId="53" xfId="34" applyNumberFormat="1" applyFont="1" applyFill="1" applyBorder="1">
      <alignment vertical="center"/>
    </xf>
    <xf numFmtId="0" fontId="37" fillId="30" borderId="0" xfId="0" applyFont="1" applyFill="1">
      <alignment vertical="center"/>
    </xf>
    <xf numFmtId="38" fontId="37" fillId="30" borderId="17" xfId="34" applyFont="1" applyFill="1" applyBorder="1">
      <alignment vertical="center"/>
    </xf>
    <xf numFmtId="176" fontId="37" fillId="30" borderId="0" xfId="34" applyNumberFormat="1" applyFont="1" applyFill="1" applyBorder="1">
      <alignment vertical="center"/>
    </xf>
    <xf numFmtId="38" fontId="37" fillId="30" borderId="23" xfId="34" applyFont="1" applyFill="1" applyBorder="1">
      <alignment vertical="center"/>
    </xf>
    <xf numFmtId="176" fontId="37" fillId="30" borderId="24" xfId="34" applyNumberFormat="1" applyFont="1" applyFill="1" applyBorder="1">
      <alignment vertical="center"/>
    </xf>
    <xf numFmtId="38" fontId="37" fillId="30" borderId="14" xfId="34" applyFont="1" applyFill="1" applyBorder="1">
      <alignment vertical="center"/>
    </xf>
    <xf numFmtId="176" fontId="37" fillId="30" borderId="13" xfId="34" applyNumberFormat="1" applyFont="1" applyFill="1" applyBorder="1">
      <alignment vertical="center"/>
    </xf>
    <xf numFmtId="38" fontId="37" fillId="30" borderId="11" xfId="34" applyFont="1" applyFill="1" applyBorder="1">
      <alignment vertical="center"/>
    </xf>
    <xf numFmtId="176" fontId="37" fillId="30" borderId="21" xfId="34" applyNumberFormat="1" applyFont="1" applyFill="1" applyBorder="1">
      <alignment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30" borderId="15" xfId="0" applyFill="1" applyBorder="1" applyAlignment="1">
      <alignment horizontal="center" vertical="center"/>
    </xf>
    <xf numFmtId="0" fontId="0" fillId="30" borderId="23" xfId="0" applyFill="1" applyBorder="1" applyAlignment="1">
      <alignment horizontal="center" vertical="center"/>
    </xf>
    <xf numFmtId="0" fontId="29" fillId="29" borderId="0" xfId="53" applyFont="1" applyFill="1"/>
    <xf numFmtId="189" fontId="29" fillId="29" borderId="0" xfId="53" applyNumberFormat="1" applyFont="1" applyFill="1"/>
    <xf numFmtId="0" fontId="0" fillId="30" borderId="20" xfId="0" applyFill="1" applyBorder="1">
      <alignment vertical="center"/>
    </xf>
    <xf numFmtId="0" fontId="0" fillId="30" borderId="14" xfId="0" applyFill="1" applyBorder="1" applyAlignment="1">
      <alignment horizontal="center" vertical="center"/>
    </xf>
    <xf numFmtId="0" fontId="0" fillId="29" borderId="22" xfId="0" applyFill="1" applyBorder="1">
      <alignment vertical="center"/>
    </xf>
    <xf numFmtId="38" fontId="1" fillId="29" borderId="22" xfId="34" applyFont="1" applyFill="1" applyBorder="1">
      <alignment vertical="center"/>
    </xf>
    <xf numFmtId="38" fontId="1" fillId="29" borderId="10" xfId="34" applyFont="1" applyFill="1" applyBorder="1">
      <alignment vertical="center"/>
    </xf>
    <xf numFmtId="38" fontId="1" fillId="29" borderId="23" xfId="34" applyFont="1" applyFill="1" applyBorder="1">
      <alignment vertical="center"/>
    </xf>
    <xf numFmtId="176" fontId="1" fillId="29" borderId="24" xfId="34" applyNumberFormat="1" applyFont="1" applyFill="1" applyBorder="1">
      <alignment vertical="center"/>
    </xf>
    <xf numFmtId="176" fontId="1" fillId="29" borderId="10" xfId="34" applyNumberFormat="1" applyFont="1" applyFill="1" applyBorder="1">
      <alignment vertical="center"/>
    </xf>
    <xf numFmtId="176" fontId="1" fillId="29" borderId="23" xfId="34" applyNumberFormat="1" applyFont="1" applyFill="1" applyBorder="1">
      <alignment vertical="center"/>
    </xf>
    <xf numFmtId="38" fontId="1" fillId="30" borderId="12" xfId="34" applyFont="1" applyFill="1" applyBorder="1">
      <alignment vertical="center"/>
    </xf>
    <xf numFmtId="38" fontId="1" fillId="30" borderId="15" xfId="34" applyFont="1" applyFill="1" applyBorder="1">
      <alignment vertical="center"/>
    </xf>
    <xf numFmtId="38" fontId="1" fillId="30" borderId="14" xfId="34" applyFont="1" applyFill="1" applyBorder="1">
      <alignment vertical="center"/>
    </xf>
    <xf numFmtId="176" fontId="1" fillId="30" borderId="13" xfId="34" applyNumberFormat="1" applyFont="1" applyFill="1" applyBorder="1">
      <alignment vertical="center"/>
    </xf>
    <xf numFmtId="176" fontId="1" fillId="30" borderId="15" xfId="34" applyNumberFormat="1" applyFont="1" applyFill="1" applyBorder="1">
      <alignment vertical="center"/>
    </xf>
    <xf numFmtId="176" fontId="1" fillId="30" borderId="14" xfId="34" applyNumberFormat="1" applyFont="1" applyFill="1" applyBorder="1">
      <alignment vertical="center"/>
    </xf>
    <xf numFmtId="0" fontId="0" fillId="29" borderId="12" xfId="0" applyFill="1" applyBorder="1">
      <alignment vertical="center"/>
    </xf>
    <xf numFmtId="38" fontId="1" fillId="29" borderId="12" xfId="34" applyFont="1" applyFill="1" applyBorder="1">
      <alignment vertical="center"/>
    </xf>
    <xf numFmtId="38" fontId="1" fillId="29" borderId="15" xfId="34" applyFont="1" applyFill="1" applyBorder="1">
      <alignment vertical="center"/>
    </xf>
    <xf numFmtId="38" fontId="1" fillId="29" borderId="14" xfId="34" applyFont="1" applyFill="1" applyBorder="1">
      <alignment vertical="center"/>
    </xf>
    <xf numFmtId="176" fontId="1" fillId="29" borderId="13" xfId="34" applyNumberFormat="1" applyFont="1" applyFill="1" applyBorder="1">
      <alignment vertical="center"/>
    </xf>
    <xf numFmtId="176" fontId="1" fillId="29" borderId="15" xfId="34" applyNumberFormat="1" applyFont="1" applyFill="1" applyBorder="1">
      <alignment vertical="center"/>
    </xf>
    <xf numFmtId="176" fontId="1" fillId="29" borderId="14" xfId="34" applyNumberFormat="1" applyFont="1" applyFill="1" applyBorder="1">
      <alignment vertical="center"/>
    </xf>
    <xf numFmtId="0" fontId="0" fillId="30" borderId="16" xfId="0" applyFill="1" applyBorder="1">
      <alignment vertical="center"/>
    </xf>
    <xf numFmtId="38" fontId="1" fillId="30" borderId="16" xfId="34" applyFont="1" applyFill="1" applyBorder="1">
      <alignment vertical="center"/>
    </xf>
    <xf numFmtId="38" fontId="1" fillId="30" borderId="18" xfId="34" applyFont="1" applyFill="1" applyBorder="1">
      <alignment vertical="center"/>
    </xf>
    <xf numFmtId="38" fontId="1" fillId="30" borderId="17" xfId="34" applyFont="1" applyFill="1" applyBorder="1">
      <alignment vertical="center"/>
    </xf>
    <xf numFmtId="176" fontId="1" fillId="30" borderId="0" xfId="34" applyNumberFormat="1" applyFont="1" applyFill="1" applyBorder="1">
      <alignment vertical="center"/>
    </xf>
    <xf numFmtId="176" fontId="1" fillId="30" borderId="18" xfId="34" applyNumberFormat="1" applyFont="1" applyFill="1" applyBorder="1">
      <alignment vertical="center"/>
    </xf>
    <xf numFmtId="176" fontId="1" fillId="30" borderId="17" xfId="34" applyNumberFormat="1" applyFont="1" applyFill="1" applyBorder="1">
      <alignment vertical="center"/>
    </xf>
    <xf numFmtId="38" fontId="1" fillId="30" borderId="20" xfId="34" applyFont="1" applyFill="1" applyBorder="1">
      <alignment vertical="center"/>
    </xf>
    <xf numFmtId="38" fontId="1" fillId="30" borderId="19" xfId="34" applyFont="1" applyFill="1" applyBorder="1">
      <alignment vertical="center"/>
    </xf>
    <xf numFmtId="38" fontId="1" fillId="30" borderId="11" xfId="34" applyFont="1" applyFill="1" applyBorder="1">
      <alignment vertical="center"/>
    </xf>
    <xf numFmtId="176" fontId="1" fillId="30" borderId="21" xfId="34" applyNumberFormat="1" applyFont="1" applyFill="1" applyBorder="1">
      <alignment vertical="center"/>
    </xf>
    <xf numFmtId="176" fontId="1" fillId="30" borderId="19" xfId="34" applyNumberFormat="1" applyFont="1" applyFill="1" applyBorder="1">
      <alignment vertical="center"/>
    </xf>
    <xf numFmtId="176" fontId="1" fillId="30" borderId="11" xfId="34" applyNumberFormat="1" applyFont="1" applyFill="1" applyBorder="1">
      <alignment vertical="center"/>
    </xf>
    <xf numFmtId="0" fontId="0" fillId="29" borderId="16" xfId="0" applyFill="1" applyBorder="1">
      <alignment vertical="center"/>
    </xf>
    <xf numFmtId="38" fontId="1" fillId="29" borderId="16" xfId="34" applyFont="1" applyFill="1" applyBorder="1">
      <alignment vertical="center"/>
    </xf>
    <xf numFmtId="38" fontId="1" fillId="29" borderId="18" xfId="34" applyFont="1" applyFill="1" applyBorder="1">
      <alignment vertical="center"/>
    </xf>
    <xf numFmtId="38" fontId="1" fillId="29" borderId="17" xfId="34" applyFont="1" applyFill="1" applyBorder="1">
      <alignment vertical="center"/>
    </xf>
    <xf numFmtId="176" fontId="1" fillId="29" borderId="0" xfId="34" applyNumberFormat="1" applyFont="1" applyFill="1" applyBorder="1">
      <alignment vertical="center"/>
    </xf>
    <xf numFmtId="176" fontId="1" fillId="29" borderId="18" xfId="34" applyNumberFormat="1" applyFont="1" applyFill="1" applyBorder="1">
      <alignment vertical="center"/>
    </xf>
    <xf numFmtId="176" fontId="1" fillId="29" borderId="17" xfId="34" applyNumberFormat="1" applyFont="1" applyFill="1" applyBorder="1">
      <alignment vertical="center"/>
    </xf>
    <xf numFmtId="38" fontId="1" fillId="30" borderId="22" xfId="34" applyFont="1" applyFill="1" applyBorder="1">
      <alignment vertical="center"/>
    </xf>
    <xf numFmtId="38" fontId="1" fillId="30" borderId="10" xfId="34" applyFont="1" applyFill="1" applyBorder="1">
      <alignment vertical="center"/>
    </xf>
    <xf numFmtId="38" fontId="1" fillId="30" borderId="23" xfId="34" applyFont="1" applyFill="1" applyBorder="1">
      <alignment vertical="center"/>
    </xf>
    <xf numFmtId="176" fontId="1" fillId="30" borderId="24" xfId="34" applyNumberFormat="1" applyFont="1" applyFill="1" applyBorder="1">
      <alignment vertical="center"/>
    </xf>
    <xf numFmtId="176" fontId="1" fillId="30" borderId="10" xfId="34" applyNumberFormat="1" applyFont="1" applyFill="1" applyBorder="1">
      <alignment vertical="center"/>
    </xf>
    <xf numFmtId="176" fontId="1" fillId="30" borderId="23" xfId="34" applyNumberFormat="1" applyFont="1" applyFill="1" applyBorder="1">
      <alignment vertical="center"/>
    </xf>
    <xf numFmtId="0" fontId="0" fillId="29" borderId="20" xfId="0" applyFill="1" applyBorder="1">
      <alignment vertical="center"/>
    </xf>
    <xf numFmtId="38" fontId="1" fillId="29" borderId="20" xfId="34" applyFont="1" applyFill="1" applyBorder="1">
      <alignment vertical="center"/>
    </xf>
    <xf numFmtId="38" fontId="1" fillId="29" borderId="19" xfId="34" applyFont="1" applyFill="1" applyBorder="1">
      <alignment vertical="center"/>
    </xf>
    <xf numFmtId="38" fontId="1" fillId="29" borderId="11" xfId="34" applyFont="1" applyFill="1" applyBorder="1">
      <alignment vertical="center"/>
    </xf>
    <xf numFmtId="176" fontId="1" fillId="29" borderId="21" xfId="34" applyNumberFormat="1" applyFont="1" applyFill="1" applyBorder="1">
      <alignment vertical="center"/>
    </xf>
    <xf numFmtId="176" fontId="1" fillId="29" borderId="19" xfId="34" applyNumberFormat="1" applyFont="1" applyFill="1" applyBorder="1">
      <alignment vertical="center"/>
    </xf>
    <xf numFmtId="176" fontId="1" fillId="29" borderId="11" xfId="34" applyNumberFormat="1" applyFont="1" applyFill="1" applyBorder="1">
      <alignment vertical="center"/>
    </xf>
    <xf numFmtId="0" fontId="0" fillId="31" borderId="16" xfId="0" applyFill="1" applyBorder="1">
      <alignment vertical="center"/>
    </xf>
    <xf numFmtId="38" fontId="1" fillId="31" borderId="15" xfId="34" applyFont="1" applyFill="1" applyBorder="1">
      <alignment vertical="center"/>
    </xf>
    <xf numFmtId="38" fontId="1" fillId="31" borderId="0" xfId="34" applyFont="1" applyFill="1" applyBorder="1">
      <alignment vertical="center"/>
    </xf>
    <xf numFmtId="176" fontId="1" fillId="31" borderId="13" xfId="34" applyNumberFormat="1" applyFont="1" applyFill="1" applyBorder="1">
      <alignment vertical="center"/>
    </xf>
    <xf numFmtId="176" fontId="1" fillId="31" borderId="15" xfId="34" applyNumberFormat="1" applyFont="1" applyFill="1" applyBorder="1">
      <alignment vertical="center"/>
    </xf>
    <xf numFmtId="176" fontId="1" fillId="31" borderId="14" xfId="34" applyNumberFormat="1" applyFont="1" applyFill="1" applyBorder="1">
      <alignment vertical="center"/>
    </xf>
    <xf numFmtId="0" fontId="0" fillId="31" borderId="12" xfId="0" applyFill="1" applyBorder="1">
      <alignment vertical="center"/>
    </xf>
    <xf numFmtId="38" fontId="1" fillId="31" borderId="13" xfId="34" applyFont="1" applyFill="1" applyBorder="1">
      <alignment vertical="center"/>
    </xf>
    <xf numFmtId="38" fontId="1" fillId="31" borderId="18" xfId="34" applyFont="1" applyFill="1" applyBorder="1">
      <alignment vertical="center"/>
    </xf>
    <xf numFmtId="176" fontId="1" fillId="31" borderId="0" xfId="34" applyNumberFormat="1" applyFont="1" applyFill="1" applyBorder="1">
      <alignment vertical="center"/>
    </xf>
    <xf numFmtId="176" fontId="1" fillId="31" borderId="18" xfId="34" applyNumberFormat="1" applyFont="1" applyFill="1" applyBorder="1">
      <alignment vertical="center"/>
    </xf>
    <xf numFmtId="176" fontId="1" fillId="31" borderId="17" xfId="34" applyNumberFormat="1" applyFont="1" applyFill="1" applyBorder="1">
      <alignment vertical="center"/>
    </xf>
    <xf numFmtId="0" fontId="0" fillId="31" borderId="20" xfId="0" applyFill="1" applyBorder="1">
      <alignment vertical="center"/>
    </xf>
    <xf numFmtId="38" fontId="1" fillId="31" borderId="19" xfId="34" applyFont="1" applyFill="1" applyBorder="1">
      <alignment vertical="center"/>
    </xf>
    <xf numFmtId="38" fontId="1" fillId="31" borderId="21" xfId="34" applyFont="1" applyFill="1" applyBorder="1">
      <alignment vertical="center"/>
    </xf>
    <xf numFmtId="176" fontId="1" fillId="31" borderId="21" xfId="34" applyNumberFormat="1" applyFont="1" applyFill="1" applyBorder="1">
      <alignment vertical="center"/>
    </xf>
    <xf numFmtId="176" fontId="1" fillId="31" borderId="19" xfId="34" applyNumberFormat="1" applyFont="1" applyFill="1" applyBorder="1">
      <alignment vertical="center"/>
    </xf>
    <xf numFmtId="176" fontId="1" fillId="31" borderId="11" xfId="34" applyNumberFormat="1" applyFont="1" applyFill="1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37" fillId="0" borderId="0" xfId="0" applyFont="1">
      <alignment vertical="center"/>
    </xf>
    <xf numFmtId="176" fontId="37" fillId="0" borderId="12" xfId="34" applyNumberFormat="1" applyFont="1" applyBorder="1">
      <alignment vertical="center"/>
    </xf>
    <xf numFmtId="176" fontId="37" fillId="0" borderId="13" xfId="34" applyNumberFormat="1" applyFont="1" applyBorder="1">
      <alignment vertical="center"/>
    </xf>
    <xf numFmtId="176" fontId="37" fillId="0" borderId="14" xfId="34" applyNumberFormat="1" applyFont="1" applyBorder="1">
      <alignment vertical="center"/>
    </xf>
    <xf numFmtId="189" fontId="37" fillId="0" borderId="12" xfId="34" applyNumberFormat="1" applyFont="1" applyBorder="1">
      <alignment vertical="center"/>
    </xf>
    <xf numFmtId="189" fontId="37" fillId="0" borderId="13" xfId="34" applyNumberFormat="1" applyFont="1" applyBorder="1">
      <alignment vertical="center"/>
    </xf>
    <xf numFmtId="189" fontId="37" fillId="0" borderId="14" xfId="34" applyNumberFormat="1" applyFont="1" applyBorder="1">
      <alignment vertical="center"/>
    </xf>
    <xf numFmtId="176" fontId="37" fillId="0" borderId="16" xfId="34" applyNumberFormat="1" applyFont="1" applyBorder="1">
      <alignment vertical="center"/>
    </xf>
    <xf numFmtId="176" fontId="37" fillId="0" borderId="0" xfId="34" applyNumberFormat="1" applyFont="1" applyBorder="1">
      <alignment vertical="center"/>
    </xf>
    <xf numFmtId="176" fontId="37" fillId="0" borderId="17" xfId="34" applyNumberFormat="1" applyFont="1" applyBorder="1">
      <alignment vertical="center"/>
    </xf>
    <xf numFmtId="189" fontId="37" fillId="0" borderId="16" xfId="34" applyNumberFormat="1" applyFont="1" applyBorder="1">
      <alignment vertical="center"/>
    </xf>
    <xf numFmtId="189" fontId="37" fillId="0" borderId="0" xfId="34" applyNumberFormat="1" applyFont="1" applyBorder="1">
      <alignment vertical="center"/>
    </xf>
    <xf numFmtId="189" fontId="37" fillId="0" borderId="17" xfId="34" applyNumberFormat="1" applyFont="1" applyBorder="1">
      <alignment vertical="center"/>
    </xf>
    <xf numFmtId="176" fontId="37" fillId="0" borderId="20" xfId="34" applyNumberFormat="1" applyFont="1" applyBorder="1">
      <alignment vertical="center"/>
    </xf>
    <xf numFmtId="176" fontId="37" fillId="0" borderId="21" xfId="34" applyNumberFormat="1" applyFont="1" applyBorder="1">
      <alignment vertical="center"/>
    </xf>
    <xf numFmtId="176" fontId="37" fillId="0" borderId="11" xfId="34" applyNumberFormat="1" applyFont="1" applyBorder="1">
      <alignment vertical="center"/>
    </xf>
    <xf numFmtId="189" fontId="37" fillId="0" borderId="20" xfId="34" applyNumberFormat="1" applyFont="1" applyBorder="1">
      <alignment vertical="center"/>
    </xf>
    <xf numFmtId="189" fontId="37" fillId="0" borderId="21" xfId="34" applyNumberFormat="1" applyFont="1" applyBorder="1">
      <alignment vertical="center"/>
    </xf>
    <xf numFmtId="189" fontId="37" fillId="0" borderId="11" xfId="34" applyNumberFormat="1" applyFont="1" applyBorder="1">
      <alignment vertical="center"/>
    </xf>
    <xf numFmtId="176" fontId="37" fillId="0" borderId="22" xfId="34" applyNumberFormat="1" applyFont="1" applyBorder="1">
      <alignment vertical="center"/>
    </xf>
    <xf numFmtId="176" fontId="37" fillId="0" borderId="24" xfId="34" applyNumberFormat="1" applyFont="1" applyBorder="1">
      <alignment vertical="center"/>
    </xf>
    <xf numFmtId="176" fontId="37" fillId="0" borderId="23" xfId="34" applyNumberFormat="1" applyFont="1" applyBorder="1">
      <alignment vertical="center"/>
    </xf>
    <xf numFmtId="49" fontId="39" fillId="30" borderId="0" xfId="45" applyNumberFormat="1" applyFont="1" applyFill="1" applyAlignment="1">
      <alignment horizontal="right"/>
    </xf>
    <xf numFmtId="0" fontId="39" fillId="30" borderId="0" xfId="0" applyFont="1" applyFill="1" applyAlignment="1">
      <alignment horizontal="right"/>
    </xf>
    <xf numFmtId="186" fontId="39" fillId="30" borderId="0" xfId="49" applyNumberFormat="1" applyFont="1" applyFill="1" applyAlignment="1">
      <alignment horizontal="right"/>
    </xf>
    <xf numFmtId="0" fontId="47" fillId="30" borderId="0" xfId="0" applyFont="1" applyFill="1" applyAlignment="1"/>
    <xf numFmtId="0" fontId="47" fillId="0" borderId="0" xfId="0" applyFont="1" applyAlignment="1"/>
    <xf numFmtId="185" fontId="0" fillId="0" borderId="0" xfId="0" applyNumberFormat="1">
      <alignment vertical="center"/>
    </xf>
    <xf numFmtId="187" fontId="0" fillId="0" borderId="0" xfId="0" applyNumberFormat="1">
      <alignment vertical="center"/>
    </xf>
    <xf numFmtId="189" fontId="0" fillId="0" borderId="0" xfId="0" applyNumberFormat="1">
      <alignment vertical="center"/>
    </xf>
    <xf numFmtId="0" fontId="29" fillId="30" borderId="21" xfId="50" applyFont="1" applyFill="1" applyBorder="1"/>
    <xf numFmtId="0" fontId="29" fillId="30" borderId="11" xfId="0" applyFont="1" applyFill="1" applyBorder="1" applyAlignment="1"/>
    <xf numFmtId="38" fontId="29" fillId="30" borderId="19" xfId="34" applyFont="1" applyFill="1" applyBorder="1" applyAlignment="1"/>
    <xf numFmtId="185" fontId="29" fillId="30" borderId="11" xfId="34" applyNumberFormat="1" applyFont="1" applyFill="1" applyBorder="1" applyAlignment="1" applyProtection="1">
      <alignment shrinkToFit="1"/>
    </xf>
    <xf numFmtId="190" fontId="29" fillId="30" borderId="11" xfId="34" applyNumberFormat="1" applyFont="1" applyFill="1" applyBorder="1" applyAlignment="1" applyProtection="1">
      <alignment shrinkToFit="1"/>
    </xf>
    <xf numFmtId="40" fontId="29" fillId="30" borderId="19" xfId="34" applyNumberFormat="1" applyFont="1" applyFill="1" applyBorder="1" applyAlignment="1" applyProtection="1">
      <alignment horizontal="right" shrinkToFit="1"/>
    </xf>
    <xf numFmtId="176" fontId="29" fillId="30" borderId="19" xfId="34" applyNumberFormat="1" applyFont="1" applyFill="1" applyBorder="1" applyAlignment="1"/>
    <xf numFmtId="191" fontId="29" fillId="30" borderId="11" xfId="34" applyNumberFormat="1" applyFont="1" applyFill="1" applyBorder="1" applyAlignment="1" applyProtection="1">
      <alignment shrinkToFit="1"/>
    </xf>
    <xf numFmtId="49" fontId="17" fillId="30" borderId="13" xfId="45" applyNumberFormat="1" applyFont="1" applyFill="1" applyBorder="1"/>
    <xf numFmtId="185" fontId="0" fillId="0" borderId="13" xfId="0" applyNumberFormat="1" applyBorder="1">
      <alignment vertical="center"/>
    </xf>
    <xf numFmtId="187" fontId="0" fillId="0" borderId="13" xfId="0" applyNumberFormat="1" applyBorder="1">
      <alignment vertical="center"/>
    </xf>
    <xf numFmtId="189" fontId="0" fillId="0" borderId="13" xfId="0" applyNumberFormat="1" applyBorder="1">
      <alignment vertical="center"/>
    </xf>
    <xf numFmtId="0" fontId="0" fillId="0" borderId="16" xfId="0" applyBorder="1">
      <alignment vertical="center"/>
    </xf>
    <xf numFmtId="49" fontId="39" fillId="30" borderId="21" xfId="45" applyNumberFormat="1" applyFont="1" applyFill="1" applyBorder="1" applyAlignment="1">
      <alignment horizontal="right"/>
    </xf>
    <xf numFmtId="185" fontId="0" fillId="0" borderId="21" xfId="0" applyNumberFormat="1" applyBorder="1">
      <alignment vertical="center"/>
    </xf>
    <xf numFmtId="187" fontId="0" fillId="0" borderId="21" xfId="0" applyNumberFormat="1" applyBorder="1">
      <alignment vertical="center"/>
    </xf>
    <xf numFmtId="189" fontId="0" fillId="0" borderId="21" xfId="0" applyNumberFormat="1" applyBorder="1">
      <alignment vertical="center"/>
    </xf>
    <xf numFmtId="185" fontId="0" fillId="0" borderId="12" xfId="0" applyNumberFormat="1" applyBorder="1">
      <alignment vertical="center"/>
    </xf>
    <xf numFmtId="185" fontId="0" fillId="0" borderId="16" xfId="0" applyNumberFormat="1" applyBorder="1">
      <alignment vertical="center"/>
    </xf>
    <xf numFmtId="185" fontId="0" fillId="0" borderId="20" xfId="0" applyNumberFormat="1" applyBorder="1">
      <alignment vertical="center"/>
    </xf>
    <xf numFmtId="187" fontId="0" fillId="0" borderId="14" xfId="0" applyNumberFormat="1" applyBorder="1">
      <alignment vertical="center"/>
    </xf>
    <xf numFmtId="187" fontId="0" fillId="0" borderId="17" xfId="0" applyNumberFormat="1" applyBorder="1">
      <alignment vertical="center"/>
    </xf>
    <xf numFmtId="187" fontId="0" fillId="0" borderId="11" xfId="0" applyNumberFormat="1" applyBorder="1">
      <alignment vertical="center"/>
    </xf>
    <xf numFmtId="49" fontId="42" fillId="0" borderId="13" xfId="47" applyNumberFormat="1" applyFont="1" applyBorder="1" applyAlignment="1">
      <alignment horizontal="left" vertical="top"/>
    </xf>
    <xf numFmtId="194" fontId="42" fillId="0" borderId="12" xfId="47" applyNumberFormat="1" applyFont="1" applyBorder="1" applyAlignment="1">
      <alignment horizontal="right" vertical="center"/>
    </xf>
    <xf numFmtId="49" fontId="42" fillId="0" borderId="13" xfId="47" applyNumberFormat="1" applyFont="1" applyBorder="1" applyAlignment="1">
      <alignment horizontal="center"/>
    </xf>
    <xf numFmtId="194" fontId="42" fillId="0" borderId="13" xfId="47" applyNumberFormat="1" applyFont="1" applyBorder="1" applyAlignment="1">
      <alignment horizontal="right" vertical="center"/>
    </xf>
    <xf numFmtId="49" fontId="42" fillId="0" borderId="21" xfId="47" applyNumberFormat="1" applyFont="1" applyBorder="1" applyAlignment="1">
      <alignment horizontal="centerContinuous" vertical="top"/>
    </xf>
    <xf numFmtId="194" fontId="42" fillId="0" borderId="10" xfId="47" applyNumberFormat="1" applyFont="1" applyBorder="1" applyAlignment="1">
      <alignment horizontal="center" vertical="center"/>
    </xf>
    <xf numFmtId="195" fontId="42" fillId="0" borderId="10" xfId="47" applyNumberFormat="1" applyFont="1" applyBorder="1" applyAlignment="1">
      <alignment horizontal="center" vertical="center"/>
    </xf>
    <xf numFmtId="194" fontId="42" fillId="0" borderId="22" xfId="47" applyNumberFormat="1" applyFont="1" applyBorder="1" applyAlignment="1">
      <alignment horizontal="center" vertical="center"/>
    </xf>
    <xf numFmtId="195" fontId="42" fillId="0" borderId="23" xfId="47" applyNumberFormat="1" applyFont="1" applyBorder="1" applyAlignment="1">
      <alignment horizontal="center" vertical="center"/>
    </xf>
    <xf numFmtId="49" fontId="42" fillId="0" borderId="12" xfId="47" applyNumberFormat="1" applyFont="1" applyBorder="1" applyAlignment="1">
      <alignment vertical="top"/>
    </xf>
    <xf numFmtId="194" fontId="42" fillId="0" borderId="15" xfId="47" quotePrefix="1" applyNumberFormat="1" applyFont="1" applyBorder="1" applyAlignment="1">
      <alignment horizontal="right" vertical="top"/>
    </xf>
    <xf numFmtId="49" fontId="42" fillId="0" borderId="16" xfId="47" applyNumberFormat="1" applyFont="1" applyBorder="1" applyAlignment="1">
      <alignment vertical="top"/>
    </xf>
    <xf numFmtId="194" fontId="42" fillId="0" borderId="18" xfId="47" quotePrefix="1" applyNumberFormat="1" applyFont="1" applyBorder="1" applyAlignment="1">
      <alignment horizontal="right" vertical="top"/>
    </xf>
    <xf numFmtId="49" fontId="42" fillId="0" borderId="20" xfId="47" applyNumberFormat="1" applyFont="1" applyBorder="1" applyAlignment="1">
      <alignment vertical="top"/>
    </xf>
    <xf numFmtId="194" fontId="42" fillId="0" borderId="19" xfId="47" quotePrefix="1" applyNumberFormat="1" applyFont="1" applyBorder="1" applyAlignment="1">
      <alignment horizontal="right" vertical="top"/>
    </xf>
    <xf numFmtId="49" fontId="42" fillId="0" borderId="0" xfId="47" applyNumberFormat="1" applyFont="1" applyAlignment="1">
      <alignment vertical="top"/>
    </xf>
    <xf numFmtId="49" fontId="42" fillId="0" borderId="22" xfId="47" applyNumberFormat="1" applyFont="1" applyBorder="1" applyAlignment="1">
      <alignment vertical="top"/>
    </xf>
    <xf numFmtId="0" fontId="48" fillId="30" borderId="0" xfId="0" applyFont="1" applyFill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30" borderId="0" xfId="53" applyFont="1" applyFill="1"/>
    <xf numFmtId="37" fontId="29" fillId="30" borderId="0" xfId="0" applyNumberFormat="1" applyFont="1" applyFill="1" applyAlignment="1">
      <alignment vertical="top"/>
    </xf>
    <xf numFmtId="37" fontId="29" fillId="30" borderId="0" xfId="0" applyNumberFormat="1" applyFont="1" applyFill="1" applyAlignment="1">
      <alignment horizontal="center" vertical="center"/>
    </xf>
    <xf numFmtId="37" fontId="29" fillId="30" borderId="0" xfId="0" applyNumberFormat="1" applyFont="1" applyFill="1" applyAlignment="1">
      <alignment horizontal="right" vertical="top"/>
    </xf>
    <xf numFmtId="38" fontId="29" fillId="30" borderId="0" xfId="34" applyFont="1" applyFill="1" applyBorder="1" applyAlignment="1" applyProtection="1">
      <alignment shrinkToFit="1"/>
    </xf>
    <xf numFmtId="38" fontId="29" fillId="30" borderId="0" xfId="53" applyNumberFormat="1" applyFont="1" applyFill="1"/>
    <xf numFmtId="0" fontId="29" fillId="30" borderId="0" xfId="53" applyFont="1" applyFill="1" applyAlignment="1">
      <alignment horizontal="center" vertical="center" wrapText="1"/>
    </xf>
    <xf numFmtId="180" fontId="29" fillId="30" borderId="0" xfId="34" applyNumberFormat="1" applyFont="1" applyFill="1" applyBorder="1" applyAlignment="1" applyProtection="1">
      <alignment horizontal="right"/>
    </xf>
    <xf numFmtId="38" fontId="29" fillId="30" borderId="0" xfId="34" applyFont="1" applyFill="1" applyBorder="1" applyAlignment="1" applyProtection="1"/>
    <xf numFmtId="0" fontId="48" fillId="30" borderId="17" xfId="0" applyFont="1" applyFill="1" applyBorder="1" applyAlignment="1">
      <alignment horizontal="center" vertical="center"/>
    </xf>
    <xf numFmtId="0" fontId="48" fillId="30" borderId="11" xfId="0" applyFont="1" applyFill="1" applyBorder="1" applyAlignment="1">
      <alignment horizontal="center" vertical="center"/>
    </xf>
    <xf numFmtId="38" fontId="29" fillId="29" borderId="0" xfId="53" applyNumberFormat="1" applyFont="1" applyFill="1"/>
    <xf numFmtId="185" fontId="29" fillId="25" borderId="18" xfId="34" applyNumberFormat="1" applyFont="1" applyFill="1" applyBorder="1" applyAlignment="1" applyProtection="1">
      <alignment shrinkToFit="1"/>
    </xf>
    <xf numFmtId="190" fontId="29" fillId="25" borderId="18" xfId="34" applyNumberFormat="1" applyFont="1" applyFill="1" applyBorder="1" applyAlignment="1" applyProtection="1">
      <alignment shrinkToFit="1"/>
    </xf>
    <xf numFmtId="185" fontId="29" fillId="26" borderId="18" xfId="34" applyNumberFormat="1" applyFont="1" applyFill="1" applyBorder="1" applyAlignment="1" applyProtection="1">
      <alignment shrinkToFit="1"/>
    </xf>
    <xf numFmtId="191" fontId="29" fillId="26" borderId="18" xfId="34" applyNumberFormat="1" applyFont="1" applyFill="1" applyBorder="1" applyAlignment="1" applyProtection="1">
      <alignment shrinkToFit="1"/>
    </xf>
    <xf numFmtId="0" fontId="29" fillId="29" borderId="22" xfId="53" applyFont="1" applyFill="1" applyBorder="1"/>
    <xf numFmtId="0" fontId="29" fillId="0" borderId="0" xfId="0" applyFont="1" applyAlignment="1">
      <alignment horizontal="center"/>
    </xf>
    <xf numFmtId="0" fontId="29" fillId="28" borderId="10" xfId="0" applyFont="1" applyFill="1" applyBorder="1" applyAlignment="1">
      <alignment horizontal="center" vertical="center"/>
    </xf>
    <xf numFmtId="0" fontId="29" fillId="28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top"/>
    </xf>
    <xf numFmtId="0" fontId="29" fillId="0" borderId="0" xfId="0" applyFont="1" applyAlignment="1">
      <alignment horizontal="center" vertical="top"/>
    </xf>
    <xf numFmtId="196" fontId="29" fillId="0" borderId="0" xfId="0" applyNumberFormat="1" applyFont="1" applyAlignment="1"/>
    <xf numFmtId="196" fontId="29" fillId="0" borderId="0" xfId="34" applyNumberFormat="1" applyFont="1" applyFill="1" applyBorder="1" applyAlignment="1">
      <alignment horizontal="center"/>
    </xf>
    <xf numFmtId="177" fontId="29" fillId="0" borderId="0" xfId="34" applyNumberFormat="1" applyFont="1" applyFill="1" applyBorder="1" applyAlignment="1"/>
    <xf numFmtId="181" fontId="29" fillId="0" borderId="0" xfId="0" applyNumberFormat="1" applyFont="1" applyAlignment="1"/>
    <xf numFmtId="0" fontId="44" fillId="0" borderId="0" xfId="0" applyFont="1" applyAlignment="1">
      <alignment horizontal="center"/>
    </xf>
    <xf numFmtId="0" fontId="44" fillId="0" borderId="0" xfId="0" applyFont="1" applyAlignment="1"/>
    <xf numFmtId="3" fontId="29" fillId="27" borderId="0" xfId="35" applyNumberFormat="1" applyFont="1" applyFill="1" applyBorder="1" applyAlignment="1" applyProtection="1"/>
    <xf numFmtId="185" fontId="44" fillId="0" borderId="0" xfId="0" applyNumberFormat="1" applyFont="1" applyAlignment="1"/>
    <xf numFmtId="38" fontId="30" fillId="0" borderId="0" xfId="0" applyNumberFormat="1" applyFont="1" applyAlignment="1"/>
    <xf numFmtId="38" fontId="29" fillId="0" borderId="0" xfId="0" applyNumberFormat="1" applyFont="1" applyAlignment="1"/>
    <xf numFmtId="197" fontId="29" fillId="0" borderId="0" xfId="0" applyNumberFormat="1" applyFont="1" applyAlignment="1">
      <alignment horizontal="center"/>
    </xf>
    <xf numFmtId="38" fontId="29" fillId="0" borderId="0" xfId="34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 vertical="center"/>
    </xf>
    <xf numFmtId="0" fontId="29" fillId="26" borderId="23" xfId="0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 wrapText="1"/>
    </xf>
    <xf numFmtId="0" fontId="29" fillId="26" borderId="15" xfId="0" applyFont="1" applyFill="1" applyBorder="1">
      <alignment vertical="center"/>
    </xf>
    <xf numFmtId="0" fontId="29" fillId="26" borderId="13" xfId="0" applyFont="1" applyFill="1" applyBorder="1" applyAlignment="1">
      <alignment horizontal="right" vertical="top"/>
    </xf>
    <xf numFmtId="0" fontId="29" fillId="26" borderId="15" xfId="0" applyFont="1" applyFill="1" applyBorder="1" applyAlignment="1">
      <alignment horizontal="right" vertical="top"/>
    </xf>
    <xf numFmtId="196" fontId="29" fillId="26" borderId="19" xfId="0" applyNumberFormat="1" applyFont="1" applyFill="1" applyBorder="1" applyAlignment="1">
      <alignment horizontal="center"/>
    </xf>
    <xf numFmtId="0" fontId="29" fillId="26" borderId="0" xfId="0" applyFont="1" applyFill="1" applyAlignment="1">
      <alignment horizontal="center"/>
    </xf>
    <xf numFmtId="38" fontId="29" fillId="26" borderId="18" xfId="34" applyFont="1" applyFill="1" applyBorder="1" applyAlignment="1">
      <alignment horizontal="center"/>
    </xf>
    <xf numFmtId="0" fontId="29" fillId="26" borderId="0" xfId="0" applyFont="1" applyFill="1" applyAlignment="1">
      <alignment horizontal="center" vertical="center"/>
    </xf>
    <xf numFmtId="196" fontId="29" fillId="26" borderId="10" xfId="0" applyNumberFormat="1" applyFont="1" applyFill="1" applyBorder="1" applyAlignment="1">
      <alignment horizontal="center" wrapText="1"/>
    </xf>
    <xf numFmtId="0" fontId="29" fillId="27" borderId="23" xfId="0" applyFont="1" applyFill="1" applyBorder="1" applyAlignment="1">
      <alignment horizontal="center"/>
    </xf>
    <xf numFmtId="38" fontId="29" fillId="26" borderId="10" xfId="34" applyFont="1" applyFill="1" applyBorder="1" applyAlignment="1">
      <alignment horizont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187" fontId="44" fillId="0" borderId="0" xfId="0" applyNumberFormat="1" applyFont="1" applyAlignment="1"/>
    <xf numFmtId="40" fontId="29" fillId="25" borderId="17" xfId="34" applyNumberFormat="1" applyFont="1" applyFill="1" applyBorder="1" applyAlignment="1" applyProtection="1"/>
    <xf numFmtId="185" fontId="0" fillId="0" borderId="13" xfId="0" applyNumberFormat="1" applyBorder="1" applyAlignment="1">
      <alignment horizontal="center" vertical="center"/>
    </xf>
    <xf numFmtId="0" fontId="29" fillId="25" borderId="20" xfId="50" applyFont="1" applyFill="1" applyBorder="1" applyAlignment="1">
      <alignment horizontal="center"/>
    </xf>
    <xf numFmtId="0" fontId="29" fillId="25" borderId="21" xfId="50" applyFont="1" applyFill="1" applyBorder="1"/>
    <xf numFmtId="0" fontId="29" fillId="25" borderId="11" xfId="0" applyFont="1" applyFill="1" applyBorder="1" applyAlignment="1"/>
    <xf numFmtId="38" fontId="29" fillId="25" borderId="19" xfId="34" applyFont="1" applyFill="1" applyBorder="1" applyAlignment="1" applyProtection="1">
      <alignment shrinkToFit="1"/>
    </xf>
    <xf numFmtId="185" fontId="29" fillId="25" borderId="11" xfId="34" applyNumberFormat="1" applyFont="1" applyFill="1" applyBorder="1" applyAlignment="1" applyProtection="1">
      <alignment shrinkToFit="1"/>
    </xf>
    <xf numFmtId="190" fontId="29" fillId="25" borderId="11" xfId="34" applyNumberFormat="1" applyFont="1" applyFill="1" applyBorder="1" applyAlignment="1" applyProtection="1">
      <alignment shrinkToFit="1"/>
    </xf>
    <xf numFmtId="40" fontId="29" fillId="25" borderId="19" xfId="34" applyNumberFormat="1" applyFont="1" applyFill="1" applyBorder="1" applyAlignment="1" applyProtection="1">
      <alignment horizontal="right" shrinkToFit="1"/>
    </xf>
    <xf numFmtId="40" fontId="29" fillId="25" borderId="19" xfId="34" applyNumberFormat="1" applyFont="1" applyFill="1" applyBorder="1" applyAlignment="1"/>
    <xf numFmtId="176" fontId="29" fillId="25" borderId="19" xfId="34" applyNumberFormat="1" applyFont="1" applyFill="1" applyBorder="1" applyAlignment="1"/>
    <xf numFmtId="38" fontId="29" fillId="26" borderId="19" xfId="34" applyFont="1" applyFill="1" applyBorder="1" applyAlignment="1" applyProtection="1">
      <alignment horizontal="right" shrinkToFit="1"/>
    </xf>
    <xf numFmtId="185" fontId="29" fillId="26" borderId="11" xfId="34" applyNumberFormat="1" applyFont="1" applyFill="1" applyBorder="1" applyAlignment="1" applyProtection="1">
      <alignment shrinkToFit="1"/>
    </xf>
    <xf numFmtId="191" fontId="29" fillId="26" borderId="11" xfId="34" applyNumberFormat="1" applyFont="1" applyFill="1" applyBorder="1" applyAlignment="1" applyProtection="1">
      <alignment shrinkToFit="1"/>
    </xf>
    <xf numFmtId="40" fontId="29" fillId="26" borderId="19" xfId="34" applyNumberFormat="1" applyFont="1" applyFill="1" applyBorder="1" applyAlignment="1" applyProtection="1">
      <alignment horizontal="right" shrinkToFit="1"/>
    </xf>
    <xf numFmtId="0" fontId="0" fillId="30" borderId="22" xfId="0" applyFill="1" applyBorder="1" applyAlignment="1">
      <alignment horizontal="center" vertical="center"/>
    </xf>
    <xf numFmtId="185" fontId="0" fillId="0" borderId="12" xfId="0" applyNumberFormat="1" applyBorder="1" applyAlignment="1">
      <alignment horizontal="center" vertical="center"/>
    </xf>
    <xf numFmtId="185" fontId="0" fillId="0" borderId="16" xfId="0" applyNumberFormat="1" applyBorder="1" applyAlignment="1">
      <alignment horizontal="center" vertical="center"/>
    </xf>
    <xf numFmtId="185" fontId="0" fillId="0" borderId="20" xfId="0" applyNumberFormat="1" applyBorder="1" applyAlignment="1">
      <alignment horizontal="center" vertical="center"/>
    </xf>
    <xf numFmtId="185" fontId="0" fillId="0" borderId="15" xfId="0" applyNumberFormat="1" applyBorder="1" applyAlignment="1">
      <alignment horizontal="center" vertical="center"/>
    </xf>
    <xf numFmtId="185" fontId="0" fillId="0" borderId="18" xfId="0" applyNumberFormat="1" applyBorder="1">
      <alignment vertical="center"/>
    </xf>
    <xf numFmtId="185" fontId="0" fillId="0" borderId="19" xfId="0" applyNumberFormat="1" applyBorder="1">
      <alignment vertical="center"/>
    </xf>
    <xf numFmtId="194" fontId="42" fillId="29" borderId="12" xfId="47" applyNumberFormat="1" applyFont="1" applyFill="1" applyBorder="1" applyAlignment="1">
      <alignment horizontal="right" vertical="center"/>
    </xf>
    <xf numFmtId="49" fontId="42" fillId="29" borderId="13" xfId="47" applyNumberFormat="1" applyFont="1" applyFill="1" applyBorder="1" applyAlignment="1">
      <alignment horizontal="center"/>
    </xf>
    <xf numFmtId="195" fontId="42" fillId="29" borderId="14" xfId="47" applyNumberFormat="1" applyFont="1" applyFill="1" applyBorder="1" applyAlignment="1">
      <alignment horizontal="right" vertical="center"/>
    </xf>
    <xf numFmtId="194" fontId="42" fillId="0" borderId="12" xfId="47" applyNumberFormat="1" applyFont="1" applyBorder="1" applyAlignment="1">
      <alignment horizontal="center" vertical="center"/>
    </xf>
    <xf numFmtId="195" fontId="42" fillId="0" borderId="13" xfId="47" applyNumberFormat="1" applyFont="1" applyBorder="1" applyAlignment="1">
      <alignment horizontal="center" vertical="center"/>
    </xf>
    <xf numFmtId="195" fontId="42" fillId="0" borderId="14" xfId="47" applyNumberFormat="1" applyFont="1" applyBorder="1" applyAlignment="1">
      <alignment horizontal="center" vertical="center"/>
    </xf>
    <xf numFmtId="195" fontId="42" fillId="0" borderId="13" xfId="47" applyNumberFormat="1" applyFont="1" applyBorder="1" applyAlignment="1">
      <alignment horizontal="right" vertical="center"/>
    </xf>
    <xf numFmtId="194" fontId="42" fillId="0" borderId="13" xfId="47" applyNumberFormat="1" applyFont="1" applyBorder="1" applyAlignment="1">
      <alignment horizontal="center" vertical="center"/>
    </xf>
    <xf numFmtId="185" fontId="29" fillId="29" borderId="10" xfId="34" applyNumberFormat="1" applyFont="1" applyFill="1" applyBorder="1">
      <alignment vertical="center"/>
    </xf>
    <xf numFmtId="38" fontId="29" fillId="29" borderId="10" xfId="34" applyFont="1" applyFill="1" applyBorder="1">
      <alignment vertical="center"/>
    </xf>
    <xf numFmtId="187" fontId="29" fillId="29" borderId="19" xfId="34" applyNumberFormat="1" applyFont="1" applyFill="1" applyBorder="1">
      <alignment vertical="center"/>
    </xf>
    <xf numFmtId="0" fontId="29" fillId="30" borderId="20" xfId="48" applyFont="1" applyFill="1" applyBorder="1" applyAlignment="1">
      <alignment horizontal="right" vertical="center"/>
    </xf>
    <xf numFmtId="38" fontId="29" fillId="30" borderId="16" xfId="34" applyFont="1" applyFill="1" applyBorder="1" applyAlignment="1"/>
    <xf numFmtId="38" fontId="29" fillId="30" borderId="0" xfId="52" applyNumberFormat="1" applyFont="1" applyFill="1"/>
    <xf numFmtId="38" fontId="29" fillId="30" borderId="17" xfId="34" applyFont="1" applyFill="1" applyBorder="1" applyAlignment="1"/>
    <xf numFmtId="14" fontId="29" fillId="29" borderId="22" xfId="52" applyNumberFormat="1" applyFont="1" applyFill="1" applyBorder="1" applyAlignment="1">
      <alignment horizontal="center"/>
    </xf>
    <xf numFmtId="38" fontId="29" fillId="29" borderId="22" xfId="34" applyFont="1" applyFill="1" applyBorder="1" applyAlignment="1"/>
    <xf numFmtId="38" fontId="29" fillId="29" borderId="24" xfId="52" applyNumberFormat="1" applyFont="1" applyFill="1" applyBorder="1"/>
    <xf numFmtId="176" fontId="29" fillId="29" borderId="20" xfId="34" applyNumberFormat="1" applyFont="1" applyFill="1" applyBorder="1" applyAlignment="1"/>
    <xf numFmtId="176" fontId="29" fillId="29" borderId="21" xfId="34" applyNumberFormat="1" applyFont="1" applyFill="1" applyBorder="1" applyAlignment="1"/>
    <xf numFmtId="176" fontId="29" fillId="29" borderId="11" xfId="34" applyNumberFormat="1" applyFont="1" applyFill="1" applyBorder="1" applyAlignment="1"/>
    <xf numFmtId="0" fontId="29" fillId="29" borderId="0" xfId="53" applyFont="1" applyFill="1" applyAlignment="1">
      <alignment horizontal="center"/>
    </xf>
    <xf numFmtId="0" fontId="29" fillId="0" borderId="24" xfId="0" applyFont="1" applyBorder="1" applyAlignment="1">
      <alignment horizontal="center" vertical="top"/>
    </xf>
    <xf numFmtId="38" fontId="29" fillId="29" borderId="0" xfId="0" applyNumberFormat="1" applyFont="1" applyFill="1" applyAlignment="1"/>
    <xf numFmtId="38" fontId="29" fillId="0" borderId="13" xfId="0" applyNumberFormat="1" applyFont="1" applyBorder="1" applyAlignment="1"/>
    <xf numFmtId="38" fontId="29" fillId="0" borderId="21" xfId="0" applyNumberFormat="1" applyFont="1" applyBorder="1" applyAlignment="1"/>
    <xf numFmtId="196" fontId="29" fillId="26" borderId="12" xfId="0" applyNumberFormat="1" applyFont="1" applyFill="1" applyBorder="1" applyAlignment="1">
      <alignment wrapText="1"/>
    </xf>
    <xf numFmtId="38" fontId="29" fillId="26" borderId="13" xfId="34" applyFont="1" applyFill="1" applyBorder="1" applyAlignment="1">
      <alignment horizontal="center"/>
    </xf>
    <xf numFmtId="0" fontId="50" fillId="0" borderId="13" xfId="0" applyFont="1" applyBorder="1" applyAlignment="1">
      <alignment horizontal="center"/>
    </xf>
    <xf numFmtId="196" fontId="29" fillId="26" borderId="20" xfId="0" applyNumberFormat="1" applyFont="1" applyFill="1" applyBorder="1" applyAlignment="1">
      <alignment wrapText="1"/>
    </xf>
    <xf numFmtId="38" fontId="29" fillId="26" borderId="21" xfId="34" applyFont="1" applyFill="1" applyBorder="1" applyAlignment="1">
      <alignment horizontal="center"/>
    </xf>
    <xf numFmtId="0" fontId="50" fillId="0" borderId="21" xfId="0" applyFont="1" applyBorder="1" applyAlignment="1">
      <alignment horizontal="center"/>
    </xf>
    <xf numFmtId="38" fontId="29" fillId="30" borderId="13" xfId="34" applyFont="1" applyFill="1" applyBorder="1" applyAlignment="1">
      <alignment horizontal="center"/>
    </xf>
    <xf numFmtId="38" fontId="29" fillId="30" borderId="15" xfId="34" applyFont="1" applyFill="1" applyBorder="1" applyAlignment="1">
      <alignment horizontal="center"/>
    </xf>
    <xf numFmtId="38" fontId="29" fillId="30" borderId="24" xfId="34" applyFont="1" applyFill="1" applyBorder="1" applyAlignment="1">
      <alignment horizontal="center"/>
    </xf>
    <xf numFmtId="38" fontId="29" fillId="30" borderId="10" xfId="34" applyFont="1" applyFill="1" applyBorder="1" applyAlignment="1">
      <alignment horizontal="center"/>
    </xf>
    <xf numFmtId="3" fontId="29" fillId="30" borderId="0" xfId="35" applyNumberFormat="1" applyFont="1" applyFill="1" applyBorder="1" applyAlignment="1" applyProtection="1"/>
    <xf numFmtId="0" fontId="29" fillId="24" borderId="15" xfId="0" applyFont="1" applyFill="1" applyBorder="1" applyAlignment="1">
      <alignment horizontal="center" vertical="center"/>
    </xf>
    <xf numFmtId="0" fontId="1" fillId="0" borderId="0" xfId="53" applyFont="1"/>
    <xf numFmtId="38" fontId="1" fillId="0" borderId="0" xfId="34" applyFont="1" applyBorder="1" applyAlignment="1"/>
    <xf numFmtId="38" fontId="1" fillId="31" borderId="0" xfId="34" applyFont="1" applyFill="1" applyBorder="1" applyAlignment="1"/>
    <xf numFmtId="0" fontId="1" fillId="29" borderId="13" xfId="53" applyFont="1" applyFill="1" applyBorder="1"/>
    <xf numFmtId="38" fontId="5" fillId="0" borderId="0" xfId="35" applyFont="1" applyFill="1" applyBorder="1"/>
    <xf numFmtId="38" fontId="5" fillId="0" borderId="0" xfId="35" applyFont="1" applyFill="1" applyBorder="1" applyAlignment="1">
      <alignment horizontal="right"/>
    </xf>
    <xf numFmtId="3" fontId="5" fillId="0" borderId="0" xfId="56" applyNumberFormat="1" applyFont="1"/>
    <xf numFmtId="0" fontId="35" fillId="0" borderId="0" xfId="53" applyFont="1"/>
    <xf numFmtId="38" fontId="29" fillId="26" borderId="15" xfId="34" applyFont="1" applyFill="1" applyBorder="1" applyAlignment="1" applyProtection="1">
      <alignment horizontal="right" shrinkToFit="1"/>
    </xf>
    <xf numFmtId="0" fontId="29" fillId="26" borderId="15" xfId="50" applyFont="1" applyFill="1" applyBorder="1" applyAlignment="1">
      <alignment horizontal="right"/>
    </xf>
    <xf numFmtId="0" fontId="3" fillId="24" borderId="19" xfId="0" applyFont="1" applyFill="1" applyBorder="1" applyAlignment="1">
      <alignment horizontal="center" vertical="center"/>
    </xf>
    <xf numFmtId="38" fontId="29" fillId="25" borderId="15" xfId="34" applyFont="1" applyFill="1" applyBorder="1" applyAlignment="1" applyProtection="1">
      <alignment horizontal="right" shrinkToFit="1"/>
    </xf>
    <xf numFmtId="38" fontId="29" fillId="25" borderId="19" xfId="34" applyFont="1" applyFill="1" applyBorder="1" applyAlignment="1" applyProtection="1">
      <alignment horizontal="right" shrinkToFit="1"/>
    </xf>
    <xf numFmtId="38" fontId="29" fillId="29" borderId="10" xfId="34" applyFont="1" applyFill="1" applyBorder="1" applyAlignment="1" applyProtection="1">
      <alignment shrinkToFit="1"/>
    </xf>
    <xf numFmtId="40" fontId="29" fillId="26" borderId="15" xfId="34" applyNumberFormat="1" applyFont="1" applyFill="1" applyBorder="1" applyAlignment="1" applyProtection="1">
      <alignment horizontal="right" shrinkToFit="1"/>
    </xf>
    <xf numFmtId="40" fontId="29" fillId="29" borderId="10" xfId="34" applyNumberFormat="1" applyFont="1" applyFill="1" applyBorder="1" applyAlignment="1" applyProtection="1">
      <alignment horizontal="right" shrinkToFit="1"/>
    </xf>
    <xf numFmtId="40" fontId="29" fillId="25" borderId="15" xfId="34" applyNumberFormat="1" applyFont="1" applyFill="1" applyBorder="1" applyAlignment="1" applyProtection="1">
      <alignment horizontal="right" shrinkToFit="1"/>
    </xf>
    <xf numFmtId="0" fontId="29" fillId="30" borderId="15" xfId="53" applyFont="1" applyFill="1" applyBorder="1"/>
    <xf numFmtId="0" fontId="29" fillId="30" borderId="18" xfId="53" applyFont="1" applyFill="1" applyBorder="1"/>
    <xf numFmtId="10" fontId="29" fillId="30" borderId="18" xfId="28" applyNumberFormat="1" applyFont="1" applyFill="1" applyBorder="1" applyAlignment="1"/>
    <xf numFmtId="0" fontId="29" fillId="30" borderId="19" xfId="53" applyFont="1" applyFill="1" applyBorder="1"/>
    <xf numFmtId="0" fontId="29" fillId="31" borderId="12" xfId="53" applyFont="1" applyFill="1" applyBorder="1"/>
    <xf numFmtId="0" fontId="29" fillId="31" borderId="13" xfId="53" applyFont="1" applyFill="1" applyBorder="1"/>
    <xf numFmtId="38" fontId="29" fillId="31" borderId="14" xfId="34" applyFont="1" applyFill="1" applyBorder="1" applyAlignment="1"/>
    <xf numFmtId="185" fontId="29" fillId="31" borderId="15" xfId="34" applyNumberFormat="1" applyFont="1" applyFill="1" applyBorder="1" applyAlignment="1" applyProtection="1">
      <alignment shrinkToFit="1"/>
    </xf>
    <xf numFmtId="38" fontId="29" fillId="31" borderId="14" xfId="34" applyFont="1" applyFill="1" applyBorder="1" applyAlignment="1" applyProtection="1">
      <alignment shrinkToFit="1"/>
    </xf>
    <xf numFmtId="0" fontId="29" fillId="31" borderId="15" xfId="53" applyFont="1" applyFill="1" applyBorder="1"/>
    <xf numFmtId="38" fontId="29" fillId="31" borderId="14" xfId="34" applyFont="1" applyFill="1" applyBorder="1" applyAlignment="1" applyProtection="1">
      <alignment horizontal="right" shrinkToFit="1"/>
    </xf>
    <xf numFmtId="40" fontId="29" fillId="31" borderId="15" xfId="53" applyNumberFormat="1" applyFont="1" applyFill="1" applyBorder="1"/>
    <xf numFmtId="176" fontId="29" fillId="31" borderId="15" xfId="34" applyNumberFormat="1" applyFont="1" applyFill="1" applyBorder="1" applyAlignment="1"/>
    <xf numFmtId="38" fontId="29" fillId="31" borderId="15" xfId="34" applyFont="1" applyFill="1" applyBorder="1" applyAlignment="1"/>
    <xf numFmtId="191" fontId="29" fillId="31" borderId="15" xfId="34" applyNumberFormat="1" applyFont="1" applyFill="1" applyBorder="1" applyAlignment="1" applyProtection="1">
      <alignment shrinkToFit="1"/>
    </xf>
    <xf numFmtId="0" fontId="29" fillId="29" borderId="22" xfId="50" applyFont="1" applyFill="1" applyBorder="1"/>
    <xf numFmtId="0" fontId="29" fillId="29" borderId="23" xfId="0" applyFont="1" applyFill="1" applyBorder="1" applyAlignment="1"/>
    <xf numFmtId="185" fontId="29" fillId="29" borderId="23" xfId="34" applyNumberFormat="1" applyFont="1" applyFill="1" applyBorder="1" applyAlignment="1" applyProtection="1">
      <alignment shrinkToFit="1"/>
    </xf>
    <xf numFmtId="190" fontId="29" fillId="29" borderId="10" xfId="34" applyNumberFormat="1" applyFont="1" applyFill="1" applyBorder="1" applyAlignment="1" applyProtection="1">
      <alignment shrinkToFit="1"/>
    </xf>
    <xf numFmtId="38" fontId="29" fillId="29" borderId="23" xfId="34" applyFont="1" applyFill="1" applyBorder="1" applyAlignment="1" applyProtection="1">
      <alignment shrinkToFit="1"/>
    </xf>
    <xf numFmtId="40" fontId="29" fillId="29" borderId="23" xfId="34" applyNumberFormat="1" applyFont="1" applyFill="1" applyBorder="1" applyAlignment="1" applyProtection="1">
      <alignment horizontal="right" shrinkToFit="1"/>
    </xf>
    <xf numFmtId="40" fontId="29" fillId="29" borderId="10" xfId="34" applyNumberFormat="1" applyFont="1" applyFill="1" applyBorder="1" applyAlignment="1">
      <alignment horizontal="right"/>
    </xf>
    <xf numFmtId="191" fontId="29" fillId="29" borderId="10" xfId="34" applyNumberFormat="1" applyFont="1" applyFill="1" applyBorder="1" applyAlignment="1" applyProtection="1">
      <alignment shrinkToFit="1"/>
    </xf>
    <xf numFmtId="0" fontId="29" fillId="30" borderId="10" xfId="53" applyFont="1" applyFill="1" applyBorder="1"/>
    <xf numFmtId="0" fontId="29" fillId="31" borderId="14" xfId="51" applyFont="1" applyFill="1" applyBorder="1" applyAlignment="1"/>
    <xf numFmtId="0" fontId="29" fillId="31" borderId="13" xfId="51" applyFont="1" applyFill="1" applyBorder="1">
      <alignment vertical="center"/>
    </xf>
    <xf numFmtId="0" fontId="29" fillId="31" borderId="14" xfId="51" applyFont="1" applyFill="1" applyBorder="1">
      <alignment vertical="center"/>
    </xf>
    <xf numFmtId="3" fontId="29" fillId="31" borderId="11" xfId="51" applyNumberFormat="1" applyFont="1" applyFill="1" applyBorder="1" applyAlignment="1"/>
    <xf numFmtId="0" fontId="29" fillId="31" borderId="11" xfId="51" applyFont="1" applyFill="1" applyBorder="1" applyAlignment="1"/>
    <xf numFmtId="0" fontId="29" fillId="31" borderId="17" xfId="51" applyFont="1" applyFill="1" applyBorder="1" applyAlignment="1"/>
    <xf numFmtId="0" fontId="29" fillId="31" borderId="20" xfId="51" applyFont="1" applyFill="1" applyBorder="1" applyAlignment="1">
      <alignment horizontal="center" shrinkToFit="1"/>
    </xf>
    <xf numFmtId="3" fontId="29" fillId="31" borderId="21" xfId="51" applyNumberFormat="1" applyFont="1" applyFill="1" applyBorder="1" applyAlignment="1">
      <alignment horizontal="center" shrinkToFit="1"/>
    </xf>
    <xf numFmtId="0" fontId="29" fillId="31" borderId="11" xfId="51" applyFont="1" applyFill="1" applyBorder="1" applyAlignment="1">
      <alignment horizontal="center" shrinkToFit="1"/>
    </xf>
    <xf numFmtId="0" fontId="29" fillId="31" borderId="21" xfId="51" applyFont="1" applyFill="1" applyBorder="1" applyAlignment="1">
      <alignment horizontal="center" shrinkToFit="1"/>
    </xf>
    <xf numFmtId="0" fontId="29" fillId="31" borderId="19" xfId="51" applyFont="1" applyFill="1" applyBorder="1" applyAlignment="1">
      <alignment horizontal="center" shrinkToFit="1"/>
    </xf>
    <xf numFmtId="179" fontId="29" fillId="31" borderId="16" xfId="51" applyNumberFormat="1" applyFont="1" applyFill="1" applyBorder="1" applyAlignment="1">
      <alignment horizontal="center" shrinkToFit="1"/>
    </xf>
    <xf numFmtId="179" fontId="29" fillId="31" borderId="0" xfId="51" applyNumberFormat="1" applyFont="1" applyFill="1" applyAlignment="1">
      <alignment horizontal="center" shrinkToFit="1"/>
    </xf>
    <xf numFmtId="179" fontId="29" fillId="31" borderId="21" xfId="51" applyNumberFormat="1" applyFont="1" applyFill="1" applyBorder="1" applyAlignment="1">
      <alignment horizontal="center" shrinkToFit="1"/>
    </xf>
    <xf numFmtId="3" fontId="29" fillId="31" borderId="19" xfId="51" applyNumberFormat="1" applyFont="1" applyFill="1" applyBorder="1" applyAlignment="1">
      <alignment horizontal="center" shrinkToFit="1"/>
    </xf>
    <xf numFmtId="179" fontId="29" fillId="31" borderId="20" xfId="51" applyNumberFormat="1" applyFont="1" applyFill="1" applyBorder="1" applyAlignment="1">
      <alignment horizontal="center" shrinkToFit="1"/>
    </xf>
    <xf numFmtId="0" fontId="1" fillId="0" borderId="12" xfId="53" applyFont="1" applyBorder="1"/>
    <xf numFmtId="0" fontId="1" fillId="0" borderId="14" xfId="53" applyFont="1" applyBorder="1"/>
    <xf numFmtId="0" fontId="1" fillId="0" borderId="20" xfId="53" applyFont="1" applyBorder="1"/>
    <xf numFmtId="0" fontId="1" fillId="0" borderId="16" xfId="53" applyFont="1" applyBorder="1"/>
    <xf numFmtId="38" fontId="1" fillId="0" borderId="17" xfId="34" applyFont="1" applyBorder="1" applyAlignment="1"/>
    <xf numFmtId="0" fontId="1" fillId="31" borderId="16" xfId="53" applyFont="1" applyFill="1" applyBorder="1"/>
    <xf numFmtId="38" fontId="1" fillId="31" borderId="17" xfId="34" applyFont="1" applyFill="1" applyBorder="1" applyAlignment="1"/>
    <xf numFmtId="0" fontId="1" fillId="29" borderId="16" xfId="53" applyFont="1" applyFill="1" applyBorder="1"/>
    <xf numFmtId="38" fontId="1" fillId="29" borderId="17" xfId="34" applyFont="1" applyFill="1" applyBorder="1" applyAlignment="1"/>
    <xf numFmtId="0" fontId="1" fillId="0" borderId="16" xfId="53" quotePrefix="1" applyFont="1" applyBorder="1" applyAlignment="1">
      <alignment horizontal="right"/>
    </xf>
    <xf numFmtId="0" fontId="1" fillId="29" borderId="20" xfId="53" applyFont="1" applyFill="1" applyBorder="1"/>
    <xf numFmtId="38" fontId="1" fillId="29" borderId="21" xfId="34" applyFont="1" applyFill="1" applyBorder="1" applyAlignment="1"/>
    <xf numFmtId="38" fontId="1" fillId="29" borderId="11" xfId="34" applyFont="1" applyFill="1" applyBorder="1" applyAlignment="1"/>
    <xf numFmtId="38" fontId="1" fillId="0" borderId="16" xfId="34" applyFont="1" applyBorder="1" applyAlignment="1"/>
    <xf numFmtId="38" fontId="1" fillId="30" borderId="17" xfId="34" applyFont="1" applyFill="1" applyBorder="1" applyAlignment="1"/>
    <xf numFmtId="38" fontId="1" fillId="31" borderId="16" xfId="34" applyFont="1" applyFill="1" applyBorder="1" applyAlignment="1"/>
    <xf numFmtId="38" fontId="1" fillId="29" borderId="16" xfId="34" applyFont="1" applyFill="1" applyBorder="1" applyAlignment="1"/>
    <xf numFmtId="38" fontId="1" fillId="29" borderId="20" xfId="34" applyFont="1" applyFill="1" applyBorder="1" applyAlignment="1"/>
    <xf numFmtId="0" fontId="29" fillId="26" borderId="0" xfId="50" quotePrefix="1" applyFont="1" applyFill="1" applyAlignment="1">
      <alignment horizontal="right"/>
    </xf>
    <xf numFmtId="176" fontId="29" fillId="29" borderId="10" xfId="34" applyNumberFormat="1" applyFont="1" applyFill="1" applyBorder="1" applyAlignment="1">
      <alignment horizontal="right"/>
    </xf>
    <xf numFmtId="190" fontId="29" fillId="26" borderId="17" xfId="34" applyNumberFormat="1" applyFont="1" applyFill="1" applyBorder="1" applyAlignment="1" applyProtection="1">
      <alignment shrinkToFit="1"/>
    </xf>
    <xf numFmtId="0" fontId="3" fillId="30" borderId="18" xfId="53" applyFont="1" applyFill="1" applyBorder="1"/>
    <xf numFmtId="0" fontId="3" fillId="30" borderId="15" xfId="53" applyFont="1" applyFill="1" applyBorder="1"/>
    <xf numFmtId="0" fontId="29" fillId="30" borderId="19" xfId="53" applyFont="1" applyFill="1" applyBorder="1" applyAlignment="1">
      <alignment horizontal="center" vertical="center"/>
    </xf>
    <xf numFmtId="38" fontId="0" fillId="0" borderId="0" xfId="34" applyFont="1" applyBorder="1" applyAlignment="1"/>
    <xf numFmtId="38" fontId="5" fillId="29" borderId="0" xfId="35" applyFont="1" applyFill="1" applyBorder="1"/>
    <xf numFmtId="38" fontId="5" fillId="29" borderId="0" xfId="35" applyFont="1" applyFill="1" applyBorder="1" applyAlignment="1">
      <alignment horizontal="right"/>
    </xf>
    <xf numFmtId="38" fontId="29" fillId="29" borderId="18" xfId="34" applyFont="1" applyFill="1" applyBorder="1" applyAlignment="1" applyProtection="1">
      <alignment horizontal="right" shrinkToFit="1"/>
    </xf>
    <xf numFmtId="38" fontId="29" fillId="29" borderId="19" xfId="34" applyFont="1" applyFill="1" applyBorder="1" applyAlignment="1" applyProtection="1">
      <alignment horizontal="right" shrinkToFit="1"/>
    </xf>
    <xf numFmtId="38" fontId="29" fillId="31" borderId="10" xfId="34" applyFont="1" applyFill="1" applyBorder="1" applyAlignment="1" applyProtection="1">
      <alignment horizontal="right" shrinkToFit="1"/>
    </xf>
    <xf numFmtId="0" fontId="3" fillId="25" borderId="15" xfId="0" applyFont="1" applyFill="1" applyBorder="1" applyAlignment="1">
      <alignment horizontal="right" vertical="center"/>
    </xf>
    <xf numFmtId="0" fontId="3" fillId="25" borderId="15" xfId="0" applyFont="1" applyFill="1" applyBorder="1" applyAlignment="1">
      <alignment horizontal="center" vertical="center"/>
    </xf>
    <xf numFmtId="0" fontId="1" fillId="0" borderId="20" xfId="53" applyFont="1" applyBorder="1" applyAlignment="1">
      <alignment horizontal="center"/>
    </xf>
    <xf numFmtId="0" fontId="1" fillId="0" borderId="11" xfId="53" applyFont="1" applyBorder="1" applyAlignment="1">
      <alignment horizontal="center"/>
    </xf>
    <xf numFmtId="0" fontId="1" fillId="29" borderId="21" xfId="53" applyFont="1" applyFill="1" applyBorder="1" applyAlignment="1">
      <alignment horizontal="center"/>
    </xf>
    <xf numFmtId="0" fontId="51" fillId="0" borderId="0" xfId="0" applyFont="1" applyAlignment="1"/>
    <xf numFmtId="0" fontId="52" fillId="0" borderId="0" xfId="0" applyFont="1" applyAlignment="1"/>
    <xf numFmtId="0" fontId="52" fillId="29" borderId="15" xfId="0" applyFont="1" applyFill="1" applyBorder="1" applyAlignment="1">
      <alignment horizontal="center" vertical="center"/>
    </xf>
    <xf numFmtId="0" fontId="52" fillId="29" borderId="13" xfId="0" applyFont="1" applyFill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57" fontId="52" fillId="29" borderId="19" xfId="0" applyNumberFormat="1" applyFont="1" applyFill="1" applyBorder="1" applyAlignment="1">
      <alignment horizontal="center" vertical="center"/>
    </xf>
    <xf numFmtId="57" fontId="52" fillId="29" borderId="21" xfId="0" applyNumberFormat="1" applyFont="1" applyFill="1" applyBorder="1" applyAlignment="1">
      <alignment horizontal="center" vertical="center"/>
    </xf>
    <xf numFmtId="57" fontId="52" fillId="0" borderId="21" xfId="0" applyNumberFormat="1" applyFont="1" applyBorder="1" applyAlignment="1">
      <alignment horizontal="center" vertical="center"/>
    </xf>
    <xf numFmtId="57" fontId="52" fillId="0" borderId="19" xfId="0" applyNumberFormat="1" applyFont="1" applyBorder="1" applyAlignment="1">
      <alignment horizontal="center" vertical="center"/>
    </xf>
    <xf numFmtId="57" fontId="52" fillId="29" borderId="18" xfId="0" applyNumberFormat="1" applyFont="1" applyFill="1" applyBorder="1" applyAlignment="1">
      <alignment horizontal="center" vertical="center"/>
    </xf>
    <xf numFmtId="0" fontId="52" fillId="0" borderId="16" xfId="45" applyFont="1" applyBorder="1"/>
    <xf numFmtId="0" fontId="52" fillId="0" borderId="17" xfId="45" applyFont="1" applyBorder="1" applyAlignment="1">
      <alignment horizontal="left"/>
    </xf>
    <xf numFmtId="38" fontId="52" fillId="29" borderId="18" xfId="34" applyFont="1" applyFill="1" applyBorder="1" applyAlignment="1">
      <alignment horizontal="right"/>
    </xf>
    <xf numFmtId="38" fontId="52" fillId="29" borderId="0" xfId="34" applyFont="1" applyFill="1" applyBorder="1" applyAlignment="1">
      <alignment horizontal="right"/>
    </xf>
    <xf numFmtId="38" fontId="52" fillId="0" borderId="0" xfId="57" applyFont="1" applyFill="1" applyBorder="1" applyAlignment="1"/>
    <xf numFmtId="38" fontId="52" fillId="0" borderId="18" xfId="57" applyFont="1" applyFill="1" applyBorder="1" applyAlignment="1"/>
    <xf numFmtId="194" fontId="52" fillId="0" borderId="18" xfId="58" quotePrefix="1" applyNumberFormat="1" applyFont="1" applyBorder="1" applyAlignment="1">
      <alignment horizontal="right"/>
    </xf>
    <xf numFmtId="194" fontId="52" fillId="0" borderId="0" xfId="58" quotePrefix="1" applyNumberFormat="1" applyFont="1" applyAlignment="1">
      <alignment horizontal="right"/>
    </xf>
    <xf numFmtId="198" fontId="52" fillId="25" borderId="16" xfId="59" applyNumberFormat="1" applyFont="1" applyFill="1" applyBorder="1" applyAlignment="1">
      <alignment horizontal="right"/>
    </xf>
    <xf numFmtId="0" fontId="52" fillId="25" borderId="17" xfId="59" applyFont="1" applyFill="1" applyBorder="1" applyAlignment="1">
      <alignment horizontal="left"/>
    </xf>
    <xf numFmtId="38" fontId="52" fillId="25" borderId="0" xfId="57" applyFont="1" applyFill="1" applyBorder="1" applyAlignment="1"/>
    <xf numFmtId="38" fontId="52" fillId="25" borderId="18" xfId="57" applyFont="1" applyFill="1" applyBorder="1" applyAlignment="1"/>
    <xf numFmtId="194" fontId="52" fillId="25" borderId="18" xfId="0" quotePrefix="1" applyNumberFormat="1" applyFont="1" applyFill="1" applyBorder="1" applyAlignment="1">
      <alignment horizontal="right"/>
    </xf>
    <xf numFmtId="38" fontId="52" fillId="25" borderId="18" xfId="57" quotePrefix="1" applyFont="1" applyFill="1" applyBorder="1" applyAlignment="1">
      <alignment horizontal="right"/>
    </xf>
    <xf numFmtId="38" fontId="52" fillId="0" borderId="0" xfId="57" applyFont="1" applyBorder="1" applyAlignment="1"/>
    <xf numFmtId="38" fontId="52" fillId="0" borderId="18" xfId="34" applyFont="1" applyBorder="1" applyAlignment="1"/>
    <xf numFmtId="198" fontId="52" fillId="0" borderId="16" xfId="59" applyNumberFormat="1" applyFont="1" applyBorder="1" applyAlignment="1">
      <alignment horizontal="right"/>
    </xf>
    <xf numFmtId="0" fontId="52" fillId="0" borderId="17" xfId="59" applyFont="1" applyBorder="1" applyAlignment="1">
      <alignment horizontal="left"/>
    </xf>
    <xf numFmtId="38" fontId="52" fillId="0" borderId="18" xfId="57" applyFont="1" applyBorder="1" applyAlignment="1"/>
    <xf numFmtId="194" fontId="52" fillId="0" borderId="18" xfId="0" quotePrefix="1" applyNumberFormat="1" applyFont="1" applyBorder="1" applyAlignment="1">
      <alignment horizontal="right"/>
    </xf>
    <xf numFmtId="38" fontId="52" fillId="0" borderId="18" xfId="57" quotePrefix="1" applyFont="1" applyFill="1" applyBorder="1" applyAlignment="1">
      <alignment horizontal="right"/>
    </xf>
    <xf numFmtId="38" fontId="54" fillId="0" borderId="18" xfId="57" applyFont="1" applyBorder="1" applyAlignment="1"/>
    <xf numFmtId="198" fontId="52" fillId="32" borderId="16" xfId="59" applyNumberFormat="1" applyFont="1" applyFill="1" applyBorder="1" applyAlignment="1">
      <alignment horizontal="right"/>
    </xf>
    <xf numFmtId="0" fontId="52" fillId="32" borderId="17" xfId="59" applyFont="1" applyFill="1" applyBorder="1" applyAlignment="1">
      <alignment horizontal="left"/>
    </xf>
    <xf numFmtId="38" fontId="52" fillId="32" borderId="0" xfId="57" applyFont="1" applyFill="1" applyBorder="1" applyAlignment="1"/>
    <xf numFmtId="38" fontId="52" fillId="32" borderId="18" xfId="57" applyFont="1" applyFill="1" applyBorder="1" applyAlignment="1"/>
    <xf numFmtId="194" fontId="52" fillId="32" borderId="18" xfId="0" quotePrefix="1" applyNumberFormat="1" applyFont="1" applyFill="1" applyBorder="1" applyAlignment="1">
      <alignment horizontal="right"/>
    </xf>
    <xf numFmtId="38" fontId="52" fillId="32" borderId="18" xfId="57" quotePrefix="1" applyFont="1" applyFill="1" applyBorder="1" applyAlignment="1">
      <alignment horizontal="right"/>
    </xf>
    <xf numFmtId="0" fontId="52" fillId="30" borderId="0" xfId="0" applyFont="1" applyFill="1" applyAlignment="1"/>
    <xf numFmtId="198" fontId="52" fillId="0" borderId="20" xfId="59" applyNumberFormat="1" applyFont="1" applyBorder="1" applyAlignment="1">
      <alignment horizontal="right"/>
    </xf>
    <xf numFmtId="0" fontId="52" fillId="0" borderId="11" xfId="59" applyFont="1" applyBorder="1" applyAlignment="1">
      <alignment horizontal="left"/>
    </xf>
    <xf numFmtId="38" fontId="52" fillId="29" borderId="19" xfId="34" applyFont="1" applyFill="1" applyBorder="1" applyAlignment="1">
      <alignment horizontal="right"/>
    </xf>
    <xf numFmtId="38" fontId="52" fillId="29" borderId="21" xfId="34" applyFont="1" applyFill="1" applyBorder="1" applyAlignment="1">
      <alignment horizontal="right"/>
    </xf>
    <xf numFmtId="38" fontId="52" fillId="0" borderId="21" xfId="57" applyFont="1" applyBorder="1" applyAlignment="1"/>
    <xf numFmtId="38" fontId="52" fillId="0" borderId="19" xfId="57" applyFont="1" applyBorder="1" applyAlignment="1"/>
    <xf numFmtId="194" fontId="52" fillId="0" borderId="19" xfId="0" quotePrefix="1" applyNumberFormat="1" applyFont="1" applyBorder="1" applyAlignment="1">
      <alignment horizontal="right"/>
    </xf>
    <xf numFmtId="38" fontId="52" fillId="0" borderId="19" xfId="57" quotePrefix="1" applyFont="1" applyFill="1" applyBorder="1" applyAlignment="1">
      <alignment horizontal="right"/>
    </xf>
    <xf numFmtId="38" fontId="52" fillId="0" borderId="19" xfId="34" applyFont="1" applyBorder="1" applyAlignment="1"/>
    <xf numFmtId="57" fontId="52" fillId="0" borderId="0" xfId="0" applyNumberFormat="1" applyFont="1" applyAlignment="1"/>
    <xf numFmtId="0" fontId="55" fillId="29" borderId="14" xfId="0" applyFont="1" applyFill="1" applyBorder="1" applyAlignment="1">
      <alignment horizontal="center" vertical="center"/>
    </xf>
    <xf numFmtId="0" fontId="52" fillId="31" borderId="13" xfId="0" applyFont="1" applyFill="1" applyBorder="1" applyAlignment="1">
      <alignment horizontal="center" vertical="center"/>
    </xf>
    <xf numFmtId="57" fontId="52" fillId="31" borderId="21" xfId="0" applyNumberFormat="1" applyFont="1" applyFill="1" applyBorder="1" applyAlignment="1">
      <alignment horizontal="center" vertical="center"/>
    </xf>
    <xf numFmtId="57" fontId="52" fillId="0" borderId="11" xfId="0" applyNumberFormat="1" applyFont="1" applyBorder="1" applyAlignment="1">
      <alignment horizontal="center" vertical="center"/>
    </xf>
    <xf numFmtId="57" fontId="52" fillId="0" borderId="20" xfId="0" applyNumberFormat="1" applyFont="1" applyBorder="1" applyAlignment="1">
      <alignment horizontal="center" vertical="center"/>
    </xf>
    <xf numFmtId="38" fontId="52" fillId="0" borderId="17" xfId="34" applyFont="1" applyFill="1" applyBorder="1" applyAlignment="1">
      <alignment horizontal="right"/>
    </xf>
    <xf numFmtId="38" fontId="52" fillId="31" borderId="0" xfId="34" applyFont="1" applyFill="1" applyBorder="1" applyAlignment="1">
      <alignment horizontal="right"/>
    </xf>
    <xf numFmtId="38" fontId="52" fillId="25" borderId="17" xfId="34" applyFont="1" applyFill="1" applyBorder="1" applyAlignment="1">
      <alignment horizontal="right"/>
    </xf>
    <xf numFmtId="38" fontId="52" fillId="25" borderId="0" xfId="57" quotePrefix="1" applyFont="1" applyFill="1" applyBorder="1" applyAlignment="1">
      <alignment horizontal="right"/>
    </xf>
    <xf numFmtId="38" fontId="52" fillId="25" borderId="16" xfId="57" quotePrefix="1" applyFont="1" applyFill="1" applyBorder="1" applyAlignment="1">
      <alignment horizontal="right"/>
    </xf>
    <xf numFmtId="38" fontId="52" fillId="25" borderId="17" xfId="57" applyFont="1" applyFill="1" applyBorder="1" applyAlignment="1"/>
    <xf numFmtId="38" fontId="52" fillId="0" borderId="16" xfId="57" applyFont="1" applyBorder="1" applyAlignment="1"/>
    <xf numFmtId="38" fontId="52" fillId="0" borderId="0" xfId="34" applyFont="1" applyBorder="1" applyAlignment="1"/>
    <xf numFmtId="38" fontId="52" fillId="0" borderId="17" xfId="34" applyFont="1" applyBorder="1" applyAlignment="1">
      <alignment horizontal="right"/>
    </xf>
    <xf numFmtId="38" fontId="52" fillId="0" borderId="0" xfId="57" quotePrefix="1" applyFont="1" applyFill="1" applyBorder="1" applyAlignment="1">
      <alignment horizontal="right"/>
    </xf>
    <xf numFmtId="38" fontId="52" fillId="32" borderId="17" xfId="34" applyFont="1" applyFill="1" applyBorder="1" applyAlignment="1">
      <alignment horizontal="right"/>
    </xf>
    <xf numFmtId="38" fontId="52" fillId="33" borderId="17" xfId="34" applyFont="1" applyFill="1" applyBorder="1" applyAlignment="1">
      <alignment horizontal="right"/>
    </xf>
    <xf numFmtId="38" fontId="52" fillId="34" borderId="17" xfId="34" applyFont="1" applyFill="1" applyBorder="1" applyAlignment="1">
      <alignment horizontal="right"/>
    </xf>
    <xf numFmtId="38" fontId="52" fillId="0" borderId="11" xfId="34" applyFont="1" applyBorder="1" applyAlignment="1">
      <alignment horizontal="right"/>
    </xf>
    <xf numFmtId="38" fontId="52" fillId="31" borderId="21" xfId="34" applyFont="1" applyFill="1" applyBorder="1" applyAlignment="1">
      <alignment horizontal="right"/>
    </xf>
    <xf numFmtId="38" fontId="52" fillId="0" borderId="21" xfId="57" quotePrefix="1" applyFont="1" applyFill="1" applyBorder="1" applyAlignment="1">
      <alignment horizontal="right"/>
    </xf>
    <xf numFmtId="38" fontId="52" fillId="25" borderId="20" xfId="57" quotePrefix="1" applyFont="1" applyFill="1" applyBorder="1" applyAlignment="1">
      <alignment horizontal="right"/>
    </xf>
    <xf numFmtId="38" fontId="52" fillId="25" borderId="21" xfId="57" quotePrefix="1" applyFont="1" applyFill="1" applyBorder="1" applyAlignment="1">
      <alignment horizontal="right"/>
    </xf>
    <xf numFmtId="38" fontId="52" fillId="25" borderId="11" xfId="57" applyFont="1" applyFill="1" applyBorder="1" applyAlignment="1"/>
    <xf numFmtId="38" fontId="52" fillId="0" borderId="20" xfId="57" applyFont="1" applyBorder="1" applyAlignment="1"/>
    <xf numFmtId="38" fontId="52" fillId="0" borderId="21" xfId="34" applyFont="1" applyBorder="1" applyAlignment="1"/>
    <xf numFmtId="38" fontId="52" fillId="0" borderId="0" xfId="0" applyNumberFormat="1" applyFont="1" applyAlignment="1"/>
    <xf numFmtId="38" fontId="52" fillId="29" borderId="0" xfId="57" applyFont="1" applyFill="1" applyBorder="1" applyAlignment="1"/>
    <xf numFmtId="0" fontId="0" fillId="30" borderId="15" xfId="0" applyFill="1" applyBorder="1">
      <alignment vertical="center"/>
    </xf>
    <xf numFmtId="0" fontId="0" fillId="30" borderId="21" xfId="0" applyFill="1" applyBorder="1" applyAlignment="1">
      <alignment horizontal="center" vertical="center"/>
    </xf>
    <xf numFmtId="0" fontId="0" fillId="30" borderId="19" xfId="0" applyFill="1" applyBorder="1">
      <alignment vertical="center"/>
    </xf>
    <xf numFmtId="0" fontId="0" fillId="30" borderId="20" xfId="0" applyFill="1" applyBorder="1" applyAlignment="1">
      <alignment horizontal="center" vertical="center"/>
    </xf>
    <xf numFmtId="0" fontId="0" fillId="30" borderId="10" xfId="0" applyFill="1" applyBorder="1">
      <alignment vertical="center"/>
    </xf>
    <xf numFmtId="38" fontId="0" fillId="30" borderId="22" xfId="34" applyFont="1" applyFill="1" applyBorder="1">
      <alignment vertical="center"/>
    </xf>
    <xf numFmtId="176" fontId="0" fillId="30" borderId="10" xfId="34" applyNumberFormat="1" applyFont="1" applyFill="1" applyBorder="1">
      <alignment vertical="center"/>
    </xf>
    <xf numFmtId="185" fontId="0" fillId="30" borderId="24" xfId="0" applyNumberFormat="1" applyFill="1" applyBorder="1">
      <alignment vertical="center"/>
    </xf>
    <xf numFmtId="189" fontId="0" fillId="30" borderId="10" xfId="0" applyNumberFormat="1" applyFill="1" applyBorder="1">
      <alignment vertical="center"/>
    </xf>
    <xf numFmtId="38" fontId="0" fillId="30" borderId="10" xfId="34" applyFont="1" applyFill="1" applyBorder="1">
      <alignment vertical="center"/>
    </xf>
    <xf numFmtId="38" fontId="0" fillId="30" borderId="24" xfId="34" applyFont="1" applyFill="1" applyBorder="1">
      <alignment vertical="center"/>
    </xf>
    <xf numFmtId="193" fontId="0" fillId="30" borderId="24" xfId="0" applyNumberFormat="1" applyFill="1" applyBorder="1">
      <alignment vertical="center"/>
    </xf>
    <xf numFmtId="176" fontId="0" fillId="30" borderId="15" xfId="34" applyNumberFormat="1" applyFont="1" applyFill="1" applyBorder="1">
      <alignment vertical="center"/>
    </xf>
    <xf numFmtId="0" fontId="0" fillId="30" borderId="18" xfId="0" applyFill="1" applyBorder="1">
      <alignment vertical="center"/>
    </xf>
    <xf numFmtId="38" fontId="0" fillId="30" borderId="16" xfId="34" applyFont="1" applyFill="1" applyBorder="1">
      <alignment vertical="center"/>
    </xf>
    <xf numFmtId="38" fontId="0" fillId="30" borderId="12" xfId="34" applyFont="1" applyFill="1" applyBorder="1">
      <alignment vertical="center"/>
    </xf>
    <xf numFmtId="185" fontId="0" fillId="30" borderId="13" xfId="0" applyNumberFormat="1" applyFill="1" applyBorder="1">
      <alignment vertical="center"/>
    </xf>
    <xf numFmtId="189" fontId="0" fillId="30" borderId="15" xfId="0" applyNumberFormat="1" applyFill="1" applyBorder="1">
      <alignment vertical="center"/>
    </xf>
    <xf numFmtId="38" fontId="0" fillId="30" borderId="18" xfId="34" applyFont="1" applyFill="1" applyBorder="1">
      <alignment vertical="center"/>
    </xf>
    <xf numFmtId="189" fontId="0" fillId="30" borderId="12" xfId="0" applyNumberFormat="1" applyFill="1" applyBorder="1">
      <alignment vertical="center"/>
    </xf>
    <xf numFmtId="193" fontId="0" fillId="30" borderId="0" xfId="0" applyNumberFormat="1" applyFill="1">
      <alignment vertical="center"/>
    </xf>
    <xf numFmtId="176" fontId="0" fillId="30" borderId="18" xfId="34" applyNumberFormat="1" applyFont="1" applyFill="1" applyBorder="1">
      <alignment vertical="center"/>
    </xf>
    <xf numFmtId="185" fontId="0" fillId="30" borderId="0" xfId="0" applyNumberFormat="1" applyFill="1">
      <alignment vertical="center"/>
    </xf>
    <xf numFmtId="189" fontId="0" fillId="30" borderId="18" xfId="0" applyNumberFormat="1" applyFill="1" applyBorder="1">
      <alignment vertical="center"/>
    </xf>
    <xf numFmtId="189" fontId="0" fillId="30" borderId="16" xfId="0" applyNumberFormat="1" applyFill="1" applyBorder="1">
      <alignment vertical="center"/>
    </xf>
    <xf numFmtId="38" fontId="0" fillId="30" borderId="20" xfId="34" applyFont="1" applyFill="1" applyBorder="1">
      <alignment vertical="center"/>
    </xf>
    <xf numFmtId="176" fontId="0" fillId="30" borderId="19" xfId="34" applyNumberFormat="1" applyFont="1" applyFill="1" applyBorder="1">
      <alignment vertical="center"/>
    </xf>
    <xf numFmtId="185" fontId="0" fillId="30" borderId="21" xfId="0" applyNumberFormat="1" applyFill="1" applyBorder="1">
      <alignment vertical="center"/>
    </xf>
    <xf numFmtId="189" fontId="0" fillId="30" borderId="19" xfId="0" applyNumberFormat="1" applyFill="1" applyBorder="1">
      <alignment vertical="center"/>
    </xf>
    <xf numFmtId="38" fontId="0" fillId="30" borderId="19" xfId="34" applyFont="1" applyFill="1" applyBorder="1">
      <alignment vertical="center"/>
    </xf>
    <xf numFmtId="189" fontId="0" fillId="30" borderId="20" xfId="0" applyNumberFormat="1" applyFill="1" applyBorder="1">
      <alignment vertical="center"/>
    </xf>
    <xf numFmtId="193" fontId="0" fillId="30" borderId="21" xfId="0" applyNumberFormat="1" applyFill="1" applyBorder="1">
      <alignment vertical="center"/>
    </xf>
    <xf numFmtId="0" fontId="29" fillId="26" borderId="13" xfId="50" applyFont="1" applyFill="1" applyBorder="1" applyAlignment="1">
      <alignment horizontal="right"/>
    </xf>
    <xf numFmtId="38" fontId="29" fillId="0" borderId="13" xfId="34" applyFont="1" applyBorder="1" applyAlignment="1"/>
    <xf numFmtId="188" fontId="29" fillId="0" borderId="13" xfId="53" applyNumberFormat="1" applyFont="1" applyBorder="1"/>
    <xf numFmtId="0" fontId="29" fillId="0" borderId="21" xfId="53" applyFont="1" applyBorder="1"/>
    <xf numFmtId="189" fontId="29" fillId="0" borderId="21" xfId="53" applyNumberFormat="1" applyFont="1" applyBorder="1"/>
    <xf numFmtId="191" fontId="29" fillId="25" borderId="11" xfId="34" applyNumberFormat="1" applyFont="1" applyFill="1" applyBorder="1" applyAlignment="1" applyProtection="1">
      <alignment shrinkToFit="1"/>
    </xf>
    <xf numFmtId="191" fontId="29" fillId="25" borderId="17" xfId="34" applyNumberFormat="1" applyFont="1" applyFill="1" applyBorder="1" applyAlignment="1" applyProtection="1">
      <alignment shrinkToFit="1"/>
    </xf>
    <xf numFmtId="191" fontId="29" fillId="25" borderId="18" xfId="34" applyNumberFormat="1" applyFont="1" applyFill="1" applyBorder="1" applyAlignment="1" applyProtection="1">
      <alignment shrinkToFit="1"/>
    </xf>
    <xf numFmtId="0" fontId="1" fillId="0" borderId="15" xfId="53" applyFont="1" applyBorder="1"/>
    <xf numFmtId="0" fontId="1" fillId="0" borderId="18" xfId="53" applyFont="1" applyBorder="1"/>
    <xf numFmtId="0" fontId="1" fillId="0" borderId="19" xfId="53" applyFont="1" applyBorder="1"/>
    <xf numFmtId="0" fontId="0" fillId="0" borderId="19" xfId="53" applyFont="1" applyBorder="1" applyAlignment="1">
      <alignment horizontal="center"/>
    </xf>
    <xf numFmtId="49" fontId="17" fillId="29" borderId="0" xfId="45" applyNumberFormat="1" applyFont="1" applyFill="1"/>
    <xf numFmtId="185" fontId="0" fillId="29" borderId="16" xfId="0" applyNumberFormat="1" applyFill="1" applyBorder="1">
      <alignment vertical="center"/>
    </xf>
    <xf numFmtId="185" fontId="0" fillId="29" borderId="18" xfId="0" applyNumberFormat="1" applyFill="1" applyBorder="1">
      <alignment vertical="center"/>
    </xf>
    <xf numFmtId="185" fontId="0" fillId="29" borderId="0" xfId="0" applyNumberFormat="1" applyFill="1">
      <alignment vertical="center"/>
    </xf>
    <xf numFmtId="187" fontId="0" fillId="29" borderId="17" xfId="0" applyNumberFormat="1" applyFill="1" applyBorder="1">
      <alignment vertical="center"/>
    </xf>
    <xf numFmtId="187" fontId="0" fillId="29" borderId="0" xfId="0" applyNumberFormat="1" applyFill="1">
      <alignment vertical="center"/>
    </xf>
    <xf numFmtId="189" fontId="0" fillId="29" borderId="0" xfId="0" applyNumberFormat="1" applyFill="1">
      <alignment vertical="center"/>
    </xf>
    <xf numFmtId="185" fontId="0" fillId="29" borderId="16" xfId="0" applyNumberFormat="1" applyFill="1" applyBorder="1" applyAlignment="1">
      <alignment horizontal="center" vertical="center"/>
    </xf>
    <xf numFmtId="0" fontId="17" fillId="29" borderId="0" xfId="0" applyFont="1" applyFill="1" applyAlignment="1"/>
    <xf numFmtId="0" fontId="17" fillId="29" borderId="0" xfId="0" applyFont="1" applyFill="1" applyAlignment="1">
      <alignment horizontal="left"/>
    </xf>
    <xf numFmtId="186" fontId="17" fillId="29" borderId="0" xfId="49" applyNumberFormat="1" applyFont="1" applyFill="1" applyAlignment="1">
      <alignment horizontal="left"/>
    </xf>
    <xf numFmtId="0" fontId="17" fillId="29" borderId="0" xfId="45" applyFont="1" applyFill="1"/>
    <xf numFmtId="186" fontId="17" fillId="29" borderId="0" xfId="49" applyNumberFormat="1" applyFont="1" applyFill="1"/>
    <xf numFmtId="0" fontId="56" fillId="30" borderId="0" xfId="0" applyFont="1" applyFill="1">
      <alignment vertical="center"/>
    </xf>
    <xf numFmtId="0" fontId="56" fillId="0" borderId="0" xfId="0" applyFont="1">
      <alignment vertical="center"/>
    </xf>
    <xf numFmtId="185" fontId="56" fillId="31" borderId="16" xfId="34" applyNumberFormat="1" applyFont="1" applyFill="1" applyBorder="1">
      <alignment vertical="center"/>
    </xf>
    <xf numFmtId="38" fontId="56" fillId="0" borderId="0" xfId="34" applyFont="1" applyBorder="1">
      <alignment vertical="center"/>
    </xf>
    <xf numFmtId="185" fontId="56" fillId="0" borderId="0" xfId="34" applyNumberFormat="1" applyFont="1" applyBorder="1">
      <alignment vertical="center"/>
    </xf>
    <xf numFmtId="0" fontId="56" fillId="0" borderId="13" xfId="0" applyFont="1" applyBorder="1">
      <alignment vertical="center"/>
    </xf>
    <xf numFmtId="38" fontId="56" fillId="0" borderId="13" xfId="34" applyFont="1" applyBorder="1">
      <alignment vertical="center"/>
    </xf>
    <xf numFmtId="0" fontId="56" fillId="25" borderId="0" xfId="0" applyFont="1" applyFill="1" applyAlignment="1"/>
    <xf numFmtId="0" fontId="56" fillId="31" borderId="0" xfId="53" applyFont="1" applyFill="1"/>
    <xf numFmtId="185" fontId="56" fillId="31" borderId="0" xfId="34" applyNumberFormat="1" applyFont="1" applyFill="1" applyBorder="1">
      <alignment vertical="center"/>
    </xf>
    <xf numFmtId="187" fontId="56" fillId="0" borderId="0" xfId="34" applyNumberFormat="1" applyFont="1" applyBorder="1">
      <alignment vertical="center"/>
    </xf>
    <xf numFmtId="0" fontId="56" fillId="0" borderId="14" xfId="0" applyFont="1" applyBorder="1">
      <alignment vertical="center"/>
    </xf>
    <xf numFmtId="0" fontId="56" fillId="0" borderId="11" xfId="0" applyFont="1" applyBorder="1" applyAlignment="1">
      <alignment vertical="center" wrapText="1"/>
    </xf>
    <xf numFmtId="38" fontId="56" fillId="0" borderId="16" xfId="34" applyFont="1" applyBorder="1">
      <alignment vertical="center"/>
    </xf>
    <xf numFmtId="176" fontId="56" fillId="0" borderId="17" xfId="34" applyNumberFormat="1" applyFont="1" applyBorder="1">
      <alignment vertical="center"/>
    </xf>
    <xf numFmtId="192" fontId="56" fillId="0" borderId="12" xfId="0" applyNumberFormat="1" applyFont="1" applyBorder="1">
      <alignment vertical="center"/>
    </xf>
    <xf numFmtId="185" fontId="56" fillId="0" borderId="16" xfId="34" applyNumberFormat="1" applyFont="1" applyFill="1" applyBorder="1" applyAlignment="1">
      <alignment horizontal="right"/>
    </xf>
    <xf numFmtId="185" fontId="56" fillId="0" borderId="16" xfId="34" applyNumberFormat="1" applyFont="1" applyBorder="1">
      <alignment vertical="center"/>
    </xf>
    <xf numFmtId="0" fontId="56" fillId="0" borderId="22" xfId="60" applyFont="1" applyBorder="1" applyAlignment="1" applyProtection="1">
      <alignment horizontal="center" vertical="center" wrapText="1" shrinkToFit="1"/>
      <protection locked="0"/>
    </xf>
    <xf numFmtId="0" fontId="56" fillId="0" borderId="13" xfId="60" applyFont="1" applyBorder="1" applyAlignment="1" applyProtection="1">
      <alignment horizontal="center" vertical="center" wrapText="1" shrinkToFit="1"/>
      <protection locked="0"/>
    </xf>
    <xf numFmtId="0" fontId="56" fillId="0" borderId="21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56" fillId="0" borderId="22" xfId="0" applyFont="1" applyBorder="1" applyAlignment="1">
      <alignment horizontal="center" vertical="center"/>
    </xf>
    <xf numFmtId="187" fontId="56" fillId="31" borderId="0" xfId="34" applyNumberFormat="1" applyFont="1" applyFill="1" applyBorder="1">
      <alignment vertical="center"/>
    </xf>
    <xf numFmtId="38" fontId="56" fillId="31" borderId="16" xfId="34" applyFont="1" applyFill="1" applyBorder="1">
      <alignment vertical="center"/>
    </xf>
    <xf numFmtId="0" fontId="56" fillId="31" borderId="0" xfId="0" applyFont="1" applyFill="1">
      <alignment vertical="center"/>
    </xf>
    <xf numFmtId="0" fontId="56" fillId="31" borderId="16" xfId="0" applyFont="1" applyFill="1" applyBorder="1">
      <alignment vertical="center"/>
    </xf>
    <xf numFmtId="0" fontId="56" fillId="31" borderId="17" xfId="0" applyFont="1" applyFill="1" applyBorder="1">
      <alignment vertical="center"/>
    </xf>
    <xf numFmtId="185" fontId="56" fillId="30" borderId="16" xfId="34" applyNumberFormat="1" applyFont="1" applyFill="1" applyBorder="1">
      <alignment vertical="center"/>
    </xf>
    <xf numFmtId="0" fontId="56" fillId="0" borderId="12" xfId="0" applyFont="1" applyBorder="1">
      <alignment vertical="center"/>
    </xf>
    <xf numFmtId="38" fontId="56" fillId="30" borderId="16" xfId="34" applyFont="1" applyFill="1" applyBorder="1">
      <alignment vertical="center"/>
    </xf>
    <xf numFmtId="38" fontId="56" fillId="30" borderId="0" xfId="34" applyFont="1" applyFill="1" applyBorder="1">
      <alignment vertical="center"/>
    </xf>
    <xf numFmtId="0" fontId="0" fillId="30" borderId="24" xfId="0" applyFill="1" applyBorder="1" applyAlignment="1">
      <alignment horizontal="center" vertical="center"/>
    </xf>
    <xf numFmtId="0" fontId="0" fillId="30" borderId="23" xfId="0" applyFill="1" applyBorder="1">
      <alignment vertical="center"/>
    </xf>
    <xf numFmtId="0" fontId="46" fillId="30" borderId="15" xfId="0" applyFont="1" applyFill="1" applyBorder="1">
      <alignment vertical="center"/>
    </xf>
    <xf numFmtId="0" fontId="0" fillId="30" borderId="18" xfId="0" applyFill="1" applyBorder="1" applyAlignment="1">
      <alignment horizontal="center" vertical="center"/>
    </xf>
    <xf numFmtId="38" fontId="56" fillId="0" borderId="18" xfId="34" applyFont="1" applyBorder="1">
      <alignment vertical="center"/>
    </xf>
    <xf numFmtId="38" fontId="56" fillId="30" borderId="18" xfId="34" applyFont="1" applyFill="1" applyBorder="1">
      <alignment vertical="center"/>
    </xf>
    <xf numFmtId="0" fontId="56" fillId="31" borderId="18" xfId="0" applyFont="1" applyFill="1" applyBorder="1">
      <alignment vertical="center"/>
    </xf>
    <xf numFmtId="0" fontId="56" fillId="29" borderId="0" xfId="53" applyFont="1" applyFill="1"/>
    <xf numFmtId="185" fontId="56" fillId="29" borderId="16" xfId="34" applyNumberFormat="1" applyFont="1" applyFill="1" applyBorder="1">
      <alignment vertical="center"/>
    </xf>
    <xf numFmtId="185" fontId="56" fillId="29" borderId="0" xfId="34" applyNumberFormat="1" applyFont="1" applyFill="1" applyBorder="1">
      <alignment vertical="center"/>
    </xf>
    <xf numFmtId="187" fontId="56" fillId="29" borderId="0" xfId="34" applyNumberFormat="1" applyFont="1" applyFill="1" applyBorder="1">
      <alignment vertical="center"/>
    </xf>
    <xf numFmtId="38" fontId="56" fillId="29" borderId="16" xfId="34" applyFont="1" applyFill="1" applyBorder="1">
      <alignment vertical="center"/>
    </xf>
    <xf numFmtId="0" fontId="56" fillId="29" borderId="18" xfId="0" applyFont="1" applyFill="1" applyBorder="1">
      <alignment vertical="center"/>
    </xf>
    <xf numFmtId="0" fontId="56" fillId="29" borderId="0" xfId="0" applyFont="1" applyFill="1">
      <alignment vertical="center"/>
    </xf>
    <xf numFmtId="0" fontId="56" fillId="29" borderId="16" xfId="0" applyFont="1" applyFill="1" applyBorder="1">
      <alignment vertical="center"/>
    </xf>
    <xf numFmtId="0" fontId="56" fillId="29" borderId="17" xfId="0" applyFont="1" applyFill="1" applyBorder="1">
      <alignment vertical="center"/>
    </xf>
    <xf numFmtId="185" fontId="52" fillId="0" borderId="0" xfId="0" applyNumberFormat="1" applyFont="1" applyAlignment="1"/>
    <xf numFmtId="0" fontId="56" fillId="0" borderId="10" xfId="60" applyFont="1" applyBorder="1" applyAlignment="1" applyProtection="1">
      <alignment horizontal="center" vertical="center" wrapText="1" shrinkToFit="1"/>
      <protection locked="0"/>
    </xf>
    <xf numFmtId="0" fontId="56" fillId="0" borderId="15" xfId="0" applyFont="1" applyBorder="1">
      <alignment vertical="center"/>
    </xf>
    <xf numFmtId="0" fontId="56" fillId="0" borderId="18" xfId="0" applyFont="1" applyBorder="1">
      <alignment vertical="center"/>
    </xf>
    <xf numFmtId="0" fontId="56" fillId="0" borderId="19" xfId="0" applyFont="1" applyBorder="1">
      <alignment vertical="center"/>
    </xf>
    <xf numFmtId="0" fontId="56" fillId="0" borderId="18" xfId="0" applyFont="1" applyBorder="1" applyAlignment="1">
      <alignment horizontal="center" vertical="center"/>
    </xf>
    <xf numFmtId="0" fontId="37" fillId="30" borderId="48" xfId="0" applyFont="1" applyFill="1" applyBorder="1" applyAlignment="1">
      <alignment horizontal="center" vertical="center"/>
    </xf>
    <xf numFmtId="0" fontId="37" fillId="30" borderId="54" xfId="0" applyFont="1" applyFill="1" applyBorder="1">
      <alignment vertical="center"/>
    </xf>
    <xf numFmtId="38" fontId="56" fillId="0" borderId="0" xfId="0" applyNumberFormat="1" applyFont="1">
      <alignment vertical="center"/>
    </xf>
    <xf numFmtId="176" fontId="56" fillId="0" borderId="0" xfId="34" applyNumberFormat="1" applyFont="1">
      <alignment vertical="center"/>
    </xf>
    <xf numFmtId="0" fontId="29" fillId="0" borderId="13" xfId="53" applyFont="1" applyBorder="1" applyAlignment="1">
      <alignment horizontal="center"/>
    </xf>
    <xf numFmtId="38" fontId="29" fillId="0" borderId="13" xfId="34" applyFont="1" applyFill="1" applyBorder="1">
      <alignment vertical="center"/>
    </xf>
    <xf numFmtId="0" fontId="29" fillId="0" borderId="13" xfId="53" applyFont="1" applyBorder="1"/>
    <xf numFmtId="38" fontId="29" fillId="0" borderId="13" xfId="53" applyNumberFormat="1" applyFont="1" applyBorder="1"/>
    <xf numFmtId="38" fontId="29" fillId="29" borderId="13" xfId="53" applyNumberFormat="1" applyFont="1" applyFill="1" applyBorder="1"/>
    <xf numFmtId="3" fontId="29" fillId="26" borderId="21" xfId="35" applyNumberFormat="1" applyFont="1" applyFill="1" applyBorder="1" applyAlignment="1" applyProtection="1">
      <alignment horizontal="center"/>
    </xf>
    <xf numFmtId="38" fontId="29" fillId="0" borderId="21" xfId="34" applyFont="1" applyFill="1" applyBorder="1">
      <alignment vertical="center"/>
    </xf>
    <xf numFmtId="38" fontId="29" fillId="0" borderId="21" xfId="34" applyFont="1" applyBorder="1" applyAlignment="1"/>
    <xf numFmtId="38" fontId="29" fillId="29" borderId="21" xfId="53" applyNumberFormat="1" applyFont="1" applyFill="1" applyBorder="1"/>
    <xf numFmtId="185" fontId="54" fillId="0" borderId="15" xfId="57" applyNumberFormat="1" applyFont="1" applyFill="1" applyBorder="1">
      <alignment vertical="center"/>
    </xf>
    <xf numFmtId="185" fontId="54" fillId="0" borderId="18" xfId="57" applyNumberFormat="1" applyFont="1" applyFill="1" applyBorder="1">
      <alignment vertical="center"/>
    </xf>
    <xf numFmtId="185" fontId="54" fillId="0" borderId="19" xfId="57" applyNumberFormat="1" applyFont="1" applyFill="1" applyBorder="1">
      <alignment vertical="center"/>
    </xf>
    <xf numFmtId="176" fontId="54" fillId="0" borderId="24" xfId="57" applyNumberFormat="1" applyFont="1" applyFill="1" applyBorder="1">
      <alignment vertical="center"/>
    </xf>
    <xf numFmtId="176" fontId="54" fillId="0" borderId="23" xfId="57" applyNumberFormat="1" applyFont="1" applyFill="1" applyBorder="1">
      <alignment vertical="center"/>
    </xf>
    <xf numFmtId="176" fontId="54" fillId="0" borderId="15" xfId="57" applyNumberFormat="1" applyFont="1" applyFill="1" applyBorder="1">
      <alignment vertical="center"/>
    </xf>
    <xf numFmtId="176" fontId="54" fillId="0" borderId="0" xfId="57" applyNumberFormat="1" applyFont="1" applyFill="1" applyBorder="1">
      <alignment vertical="center"/>
    </xf>
    <xf numFmtId="176" fontId="54" fillId="0" borderId="17" xfId="57" applyNumberFormat="1" applyFont="1" applyFill="1" applyBorder="1">
      <alignment vertical="center"/>
    </xf>
    <xf numFmtId="176" fontId="54" fillId="0" borderId="18" xfId="57" applyNumberFormat="1" applyFont="1" applyFill="1" applyBorder="1">
      <alignment vertical="center"/>
    </xf>
    <xf numFmtId="176" fontId="54" fillId="0" borderId="21" xfId="57" applyNumberFormat="1" applyFont="1" applyFill="1" applyBorder="1">
      <alignment vertical="center"/>
    </xf>
    <xf numFmtId="176" fontId="54" fillId="0" borderId="11" xfId="57" applyNumberFormat="1" applyFont="1" applyFill="1" applyBorder="1">
      <alignment vertical="center"/>
    </xf>
    <xf numFmtId="176" fontId="54" fillId="0" borderId="19" xfId="57" applyNumberFormat="1" applyFont="1" applyFill="1" applyBorder="1">
      <alignment vertical="center"/>
    </xf>
    <xf numFmtId="0" fontId="47" fillId="0" borderId="0" xfId="0" applyFont="1">
      <alignment vertical="center"/>
    </xf>
    <xf numFmtId="0" fontId="45" fillId="0" borderId="0" xfId="0" applyFont="1">
      <alignment vertical="center"/>
    </xf>
    <xf numFmtId="185" fontId="29" fillId="25" borderId="0" xfId="34" applyNumberFormat="1" applyFont="1" applyFill="1" applyBorder="1">
      <alignment vertical="center"/>
    </xf>
    <xf numFmtId="185" fontId="29" fillId="29" borderId="0" xfId="34" applyNumberFormat="1" applyFont="1" applyFill="1" applyBorder="1">
      <alignment vertical="center"/>
    </xf>
    <xf numFmtId="0" fontId="0" fillId="30" borderId="19" xfId="0" applyFill="1" applyBorder="1" applyAlignment="1">
      <alignment horizontal="center" vertical="center"/>
    </xf>
    <xf numFmtId="38" fontId="0" fillId="30" borderId="15" xfId="34" applyFont="1" applyFill="1" applyBorder="1">
      <alignment vertical="center"/>
    </xf>
    <xf numFmtId="193" fontId="0" fillId="30" borderId="13" xfId="0" applyNumberFormat="1" applyFill="1" applyBorder="1">
      <alignment vertical="center"/>
    </xf>
    <xf numFmtId="40" fontId="0" fillId="30" borderId="12" xfId="34" applyNumberFormat="1" applyFont="1" applyFill="1" applyBorder="1">
      <alignment vertical="center"/>
    </xf>
    <xf numFmtId="40" fontId="0" fillId="30" borderId="16" xfId="34" applyNumberFormat="1" applyFont="1" applyFill="1" applyBorder="1">
      <alignment vertical="center"/>
    </xf>
    <xf numFmtId="40" fontId="0" fillId="30" borderId="20" xfId="34" applyNumberFormat="1" applyFont="1" applyFill="1" applyBorder="1">
      <alignment vertical="center"/>
    </xf>
    <xf numFmtId="0" fontId="37" fillId="0" borderId="0" xfId="0" applyFont="1" applyAlignment="1">
      <alignment horizontal="center" vertical="center"/>
    </xf>
    <xf numFmtId="0" fontId="56" fillId="25" borderId="12" xfId="0" applyFont="1" applyFill="1" applyBorder="1" applyAlignment="1"/>
    <xf numFmtId="185" fontId="56" fillId="0" borderId="12" xfId="34" applyNumberFormat="1" applyFont="1" applyFill="1" applyBorder="1" applyAlignment="1">
      <alignment horizontal="right"/>
    </xf>
    <xf numFmtId="185" fontId="56" fillId="0" borderId="13" xfId="34" applyNumberFormat="1" applyFont="1" applyBorder="1">
      <alignment vertical="center"/>
    </xf>
    <xf numFmtId="185" fontId="56" fillId="0" borderId="12" xfId="34" applyNumberFormat="1" applyFont="1" applyBorder="1">
      <alignment vertical="center"/>
    </xf>
    <xf numFmtId="187" fontId="56" fillId="0" borderId="13" xfId="34" applyNumberFormat="1" applyFont="1" applyBorder="1">
      <alignment vertical="center"/>
    </xf>
    <xf numFmtId="38" fontId="56" fillId="0" borderId="12" xfId="34" applyFont="1" applyBorder="1">
      <alignment vertical="center"/>
    </xf>
    <xf numFmtId="38" fontId="56" fillId="0" borderId="15" xfId="34" applyFont="1" applyBorder="1">
      <alignment vertical="center"/>
    </xf>
    <xf numFmtId="176" fontId="56" fillId="0" borderId="14" xfId="34" applyNumberFormat="1" applyFont="1" applyBorder="1">
      <alignment vertical="center"/>
    </xf>
    <xf numFmtId="0" fontId="56" fillId="25" borderId="16" xfId="0" applyFont="1" applyFill="1" applyBorder="1" applyAlignment="1"/>
    <xf numFmtId="0" fontId="56" fillId="25" borderId="20" xfId="0" applyFont="1" applyFill="1" applyBorder="1" applyAlignment="1"/>
    <xf numFmtId="185" fontId="56" fillId="0" borderId="20" xfId="34" applyNumberFormat="1" applyFont="1" applyFill="1" applyBorder="1" applyAlignment="1">
      <alignment horizontal="right"/>
    </xf>
    <xf numFmtId="185" fontId="56" fillId="0" borderId="21" xfId="34" applyNumberFormat="1" applyFont="1" applyBorder="1">
      <alignment vertical="center"/>
    </xf>
    <xf numFmtId="185" fontId="56" fillId="0" borderId="20" xfId="34" applyNumberFormat="1" applyFont="1" applyBorder="1">
      <alignment vertical="center"/>
    </xf>
    <xf numFmtId="187" fontId="56" fillId="0" borderId="21" xfId="34" applyNumberFormat="1" applyFont="1" applyBorder="1">
      <alignment vertical="center"/>
    </xf>
    <xf numFmtId="38" fontId="56" fillId="0" borderId="20" xfId="34" applyFont="1" applyBorder="1">
      <alignment vertical="center"/>
    </xf>
    <xf numFmtId="38" fontId="56" fillId="0" borderId="19" xfId="34" applyFont="1" applyBorder="1">
      <alignment vertical="center"/>
    </xf>
    <xf numFmtId="38" fontId="56" fillId="0" borderId="21" xfId="34" applyFont="1" applyBorder="1">
      <alignment vertical="center"/>
    </xf>
    <xf numFmtId="176" fontId="56" fillId="0" borderId="11" xfId="34" applyNumberFormat="1" applyFont="1" applyBorder="1">
      <alignment vertical="center"/>
    </xf>
    <xf numFmtId="0" fontId="29" fillId="30" borderId="0" xfId="0" applyFont="1" applyFill="1" applyAlignment="1">
      <alignment horizontal="center"/>
    </xf>
    <xf numFmtId="0" fontId="29" fillId="30" borderId="0" xfId="0" applyFont="1" applyFill="1" applyAlignment="1"/>
    <xf numFmtId="0" fontId="29" fillId="30" borderId="18" xfId="0" applyFont="1" applyFill="1" applyBorder="1" applyAlignment="1">
      <alignment horizontal="center" vertical="top"/>
    </xf>
    <xf numFmtId="0" fontId="29" fillId="30" borderId="12" xfId="0" applyFont="1" applyFill="1" applyBorder="1" applyAlignment="1">
      <alignment horizontal="right" vertical="top"/>
    </xf>
    <xf numFmtId="0" fontId="29" fillId="30" borderId="63" xfId="0" applyFont="1" applyFill="1" applyBorder="1" applyAlignment="1">
      <alignment horizontal="right" vertical="top"/>
    </xf>
    <xf numFmtId="0" fontId="29" fillId="30" borderId="62" xfId="0" applyFont="1" applyFill="1" applyBorder="1" applyAlignment="1">
      <alignment horizontal="right" vertical="top"/>
    </xf>
    <xf numFmtId="0" fontId="29" fillId="30" borderId="14" xfId="0" applyFont="1" applyFill="1" applyBorder="1" applyAlignment="1">
      <alignment horizontal="right" vertical="top"/>
    </xf>
    <xf numFmtId="0" fontId="29" fillId="30" borderId="16" xfId="0" applyFont="1" applyFill="1" applyBorder="1" applyAlignment="1">
      <alignment horizontal="right" vertical="top"/>
    </xf>
    <xf numFmtId="0" fontId="29" fillId="30" borderId="18" xfId="0" applyFont="1" applyFill="1" applyBorder="1" applyAlignment="1">
      <alignment horizontal="right" vertical="top"/>
    </xf>
    <xf numFmtId="0" fontId="29" fillId="30" borderId="0" xfId="0" applyFont="1" applyFill="1" applyAlignment="1">
      <alignment horizontal="right" vertical="top"/>
    </xf>
    <xf numFmtId="0" fontId="29" fillId="30" borderId="19" xfId="0" applyFont="1" applyFill="1" applyBorder="1" applyAlignment="1">
      <alignment horizontal="center"/>
    </xf>
    <xf numFmtId="177" fontId="29" fillId="30" borderId="19" xfId="34" applyNumberFormat="1" applyFont="1" applyFill="1" applyBorder="1" applyAlignment="1">
      <alignment horizontal="center"/>
    </xf>
    <xf numFmtId="185" fontId="29" fillId="30" borderId="61" xfId="34" applyNumberFormat="1" applyFont="1" applyFill="1" applyBorder="1" applyAlignment="1"/>
    <xf numFmtId="187" fontId="29" fillId="30" borderId="19" xfId="34" applyNumberFormat="1" applyFont="1" applyFill="1" applyBorder="1" applyAlignment="1">
      <alignment horizontal="right"/>
    </xf>
    <xf numFmtId="185" fontId="29" fillId="30" borderId="19" xfId="34" applyNumberFormat="1" applyFont="1" applyFill="1" applyBorder="1" applyAlignment="1"/>
    <xf numFmtId="177" fontId="29" fillId="30" borderId="11" xfId="34" applyNumberFormat="1" applyFont="1" applyFill="1" applyBorder="1" applyAlignment="1">
      <alignment horizontal="center"/>
    </xf>
    <xf numFmtId="187" fontId="29" fillId="30" borderId="19" xfId="34" applyNumberFormat="1" applyFont="1" applyFill="1" applyBorder="1" applyAlignment="1"/>
    <xf numFmtId="0" fontId="29" fillId="30" borderId="10" xfId="0" applyFont="1" applyFill="1" applyBorder="1" applyAlignment="1">
      <alignment horizontal="center"/>
    </xf>
    <xf numFmtId="177" fontId="29" fillId="30" borderId="10" xfId="34" applyNumberFormat="1" applyFont="1" applyFill="1" applyBorder="1" applyAlignment="1">
      <alignment horizontal="center"/>
    </xf>
    <xf numFmtId="185" fontId="29" fillId="30" borderId="60" xfId="34" applyNumberFormat="1" applyFont="1" applyFill="1" applyBorder="1" applyAlignment="1"/>
    <xf numFmtId="187" fontId="29" fillId="30" borderId="10" xfId="34" applyNumberFormat="1" applyFont="1" applyFill="1" applyBorder="1" applyAlignment="1">
      <alignment horizontal="right"/>
    </xf>
    <xf numFmtId="185" fontId="29" fillId="30" borderId="10" xfId="34" applyNumberFormat="1" applyFont="1" applyFill="1" applyBorder="1" applyAlignment="1"/>
    <xf numFmtId="177" fontId="29" fillId="30" borderId="23" xfId="34" applyNumberFormat="1" applyFont="1" applyFill="1" applyBorder="1" applyAlignment="1">
      <alignment horizontal="center"/>
    </xf>
    <xf numFmtId="187" fontId="29" fillId="30" borderId="10" xfId="34" applyNumberFormat="1" applyFont="1" applyFill="1" applyBorder="1" applyAlignment="1"/>
    <xf numFmtId="196" fontId="29" fillId="30" borderId="10" xfId="34" applyNumberFormat="1" applyFont="1" applyFill="1" applyBorder="1" applyAlignment="1">
      <alignment horizontal="center"/>
    </xf>
    <xf numFmtId="196" fontId="29" fillId="30" borderId="23" xfId="34" applyNumberFormat="1" applyFont="1" applyFill="1" applyBorder="1" applyAlignment="1">
      <alignment horizontal="center"/>
    </xf>
    <xf numFmtId="196" fontId="29" fillId="30" borderId="10" xfId="0" applyNumberFormat="1" applyFont="1" applyFill="1" applyBorder="1" applyAlignment="1">
      <alignment horizontal="center"/>
    </xf>
    <xf numFmtId="185" fontId="29" fillId="30" borderId="10" xfId="0" applyNumberFormat="1" applyFont="1" applyFill="1" applyBorder="1" applyAlignment="1"/>
    <xf numFmtId="185" fontId="29" fillId="30" borderId="60" xfId="0" applyNumberFormat="1" applyFont="1" applyFill="1" applyBorder="1" applyAlignment="1"/>
    <xf numFmtId="196" fontId="29" fillId="30" borderId="23" xfId="0" applyNumberFormat="1" applyFont="1" applyFill="1" applyBorder="1" applyAlignment="1">
      <alignment horizontal="center"/>
    </xf>
    <xf numFmtId="187" fontId="29" fillId="30" borderId="10" xfId="0" applyNumberFormat="1" applyFont="1" applyFill="1" applyBorder="1" applyAlignment="1"/>
    <xf numFmtId="0" fontId="44" fillId="30" borderId="24" xfId="0" applyFont="1" applyFill="1" applyBorder="1" applyAlignment="1">
      <alignment horizontal="center" vertical="center"/>
    </xf>
    <xf numFmtId="0" fontId="44" fillId="30" borderId="24" xfId="0" applyFont="1" applyFill="1" applyBorder="1" applyAlignment="1">
      <alignment horizontal="center" vertical="center" wrapText="1"/>
    </xf>
    <xf numFmtId="0" fontId="44" fillId="30" borderId="24" xfId="0" applyFont="1" applyFill="1" applyBorder="1" applyAlignment="1">
      <alignment horizontal="center"/>
    </xf>
    <xf numFmtId="0" fontId="44" fillId="30" borderId="24" xfId="0" applyFont="1" applyFill="1" applyBorder="1" applyAlignment="1"/>
    <xf numFmtId="3" fontId="44" fillId="30" borderId="13" xfId="35" applyNumberFormat="1" applyFont="1" applyFill="1" applyBorder="1" applyAlignment="1" applyProtection="1">
      <alignment horizontal="center"/>
    </xf>
    <xf numFmtId="185" fontId="44" fillId="30" borderId="13" xfId="35" applyNumberFormat="1" applyFont="1" applyFill="1" applyBorder="1" applyAlignment="1" applyProtection="1"/>
    <xf numFmtId="180" fontId="44" fillId="30" borderId="13" xfId="0" applyNumberFormat="1" applyFont="1" applyFill="1" applyBorder="1" applyAlignment="1">
      <alignment horizontal="center"/>
    </xf>
    <xf numFmtId="187" fontId="44" fillId="30" borderId="13" xfId="0" applyNumberFormat="1" applyFont="1" applyFill="1" applyBorder="1" applyAlignment="1">
      <alignment horizontal="right"/>
    </xf>
    <xf numFmtId="3" fontId="44" fillId="30" borderId="0" xfId="35" applyNumberFormat="1" applyFont="1" applyFill="1" applyBorder="1" applyAlignment="1" applyProtection="1">
      <alignment horizontal="center"/>
    </xf>
    <xf numFmtId="185" fontId="44" fillId="30" borderId="0" xfId="35" applyNumberFormat="1" applyFont="1" applyFill="1" applyBorder="1" applyAlignment="1" applyProtection="1"/>
    <xf numFmtId="180" fontId="44" fillId="30" borderId="0" xfId="0" applyNumberFormat="1" applyFont="1" applyFill="1" applyAlignment="1">
      <alignment horizontal="center"/>
    </xf>
    <xf numFmtId="187" fontId="44" fillId="30" borderId="0" xfId="0" applyNumberFormat="1" applyFont="1" applyFill="1" applyAlignment="1">
      <alignment horizontal="right"/>
    </xf>
    <xf numFmtId="3" fontId="44" fillId="30" borderId="21" xfId="35" applyNumberFormat="1" applyFont="1" applyFill="1" applyBorder="1" applyAlignment="1" applyProtection="1">
      <alignment horizontal="center"/>
    </xf>
    <xf numFmtId="185" fontId="44" fillId="30" borderId="21" xfId="35" applyNumberFormat="1" applyFont="1" applyFill="1" applyBorder="1" applyAlignment="1" applyProtection="1"/>
    <xf numFmtId="180" fontId="44" fillId="30" borderId="21" xfId="0" applyNumberFormat="1" applyFont="1" applyFill="1" applyBorder="1" applyAlignment="1">
      <alignment horizontal="center"/>
    </xf>
    <xf numFmtId="187" fontId="44" fillId="30" borderId="21" xfId="0" applyNumberFormat="1" applyFont="1" applyFill="1" applyBorder="1" applyAlignment="1">
      <alignment horizontal="right"/>
    </xf>
    <xf numFmtId="0" fontId="29" fillId="30" borderId="15" xfId="0" applyFont="1" applyFill="1" applyBorder="1" applyAlignment="1">
      <alignment horizontal="center" vertical="top"/>
    </xf>
    <xf numFmtId="0" fontId="29" fillId="30" borderId="12" xfId="0" applyFont="1" applyFill="1" applyBorder="1" applyAlignment="1">
      <alignment horizontal="center" vertical="top"/>
    </xf>
    <xf numFmtId="0" fontId="29" fillId="30" borderId="13" xfId="0" applyFont="1" applyFill="1" applyBorder="1" applyAlignment="1">
      <alignment horizontal="center" vertical="top"/>
    </xf>
    <xf numFmtId="197" fontId="29" fillId="30" borderId="10" xfId="0" applyNumberFormat="1" applyFont="1" applyFill="1" applyBorder="1" applyAlignment="1">
      <alignment horizontal="right"/>
    </xf>
    <xf numFmtId="38" fontId="29" fillId="30" borderId="22" xfId="34" applyFont="1" applyFill="1" applyBorder="1" applyAlignment="1">
      <alignment horizontal="center"/>
    </xf>
    <xf numFmtId="38" fontId="29" fillId="30" borderId="19" xfId="34" applyFont="1" applyFill="1" applyBorder="1" applyAlignment="1">
      <alignment horizontal="center"/>
    </xf>
    <xf numFmtId="38" fontId="29" fillId="30" borderId="21" xfId="34" applyFont="1" applyFill="1" applyBorder="1" applyAlignment="1">
      <alignment horizontal="center"/>
    </xf>
    <xf numFmtId="38" fontId="29" fillId="30" borderId="20" xfId="34" applyFont="1" applyFill="1" applyBorder="1" applyAlignment="1">
      <alignment horizontal="center"/>
    </xf>
    <xf numFmtId="197" fontId="29" fillId="30" borderId="10" xfId="0" applyNumberFormat="1" applyFont="1" applyFill="1" applyBorder="1" applyAlignment="1">
      <alignment horizontal="right" wrapText="1"/>
    </xf>
    <xf numFmtId="197" fontId="29" fillId="30" borderId="15" xfId="0" applyNumberFormat="1" applyFont="1" applyFill="1" applyBorder="1" applyAlignment="1">
      <alignment horizontal="right"/>
    </xf>
    <xf numFmtId="38" fontId="29" fillId="30" borderId="0" xfId="34" applyFont="1" applyFill="1" applyBorder="1" applyAlignment="1">
      <alignment horizontal="center"/>
    </xf>
    <xf numFmtId="57" fontId="52" fillId="30" borderId="18" xfId="0" applyNumberFormat="1" applyFont="1" applyFill="1" applyBorder="1" applyAlignment="1">
      <alignment horizontal="center" vertical="center"/>
    </xf>
    <xf numFmtId="38" fontId="52" fillId="29" borderId="18" xfId="57" applyFont="1" applyFill="1" applyBorder="1" applyAlignment="1">
      <alignment horizontal="right"/>
    </xf>
    <xf numFmtId="38" fontId="52" fillId="29" borderId="0" xfId="57" applyFont="1" applyFill="1" applyBorder="1" applyAlignment="1">
      <alignment horizontal="right"/>
    </xf>
    <xf numFmtId="38" fontId="52" fillId="30" borderId="15" xfId="57" applyFont="1" applyFill="1" applyBorder="1" applyAlignment="1"/>
    <xf numFmtId="38" fontId="52" fillId="30" borderId="18" xfId="57" applyFont="1" applyFill="1" applyBorder="1" applyAlignment="1"/>
    <xf numFmtId="38" fontId="52" fillId="32" borderId="18" xfId="57" applyFont="1" applyFill="1" applyBorder="1" applyAlignment="1">
      <alignment horizontal="right"/>
    </xf>
    <xf numFmtId="38" fontId="52" fillId="32" borderId="0" xfId="57" applyFont="1" applyFill="1" applyBorder="1" applyAlignment="1">
      <alignment horizontal="right"/>
    </xf>
    <xf numFmtId="38" fontId="52" fillId="29" borderId="19" xfId="57" applyFont="1" applyFill="1" applyBorder="1" applyAlignment="1">
      <alignment horizontal="right"/>
    </xf>
    <xf numFmtId="38" fontId="52" fillId="29" borderId="21" xfId="57" applyFont="1" applyFill="1" applyBorder="1" applyAlignment="1">
      <alignment horizontal="right"/>
    </xf>
    <xf numFmtId="38" fontId="52" fillId="30" borderId="19" xfId="57" applyFont="1" applyFill="1" applyBorder="1" applyAlignment="1"/>
    <xf numFmtId="0" fontId="37" fillId="0" borderId="0" xfId="0" applyFont="1" applyAlignment="1"/>
    <xf numFmtId="0" fontId="37" fillId="25" borderId="0" xfId="0" applyFont="1" applyFill="1" applyAlignment="1"/>
    <xf numFmtId="0" fontId="37" fillId="0" borderId="0" xfId="0" applyFont="1" applyAlignment="1">
      <alignment horizontal="center"/>
    </xf>
    <xf numFmtId="0" fontId="37" fillId="25" borderId="15" xfId="0" applyFont="1" applyFill="1" applyBorder="1" applyAlignment="1">
      <alignment horizontal="center" vertical="center"/>
    </xf>
    <xf numFmtId="0" fontId="37" fillId="25" borderId="12" xfId="0" applyFont="1" applyFill="1" applyBorder="1" applyAlignment="1">
      <alignment horizontal="center" vertical="center"/>
    </xf>
    <xf numFmtId="0" fontId="37" fillId="29" borderId="12" xfId="0" applyFont="1" applyFill="1" applyBorder="1" applyAlignment="1">
      <alignment horizontal="center" vertical="center"/>
    </xf>
    <xf numFmtId="0" fontId="37" fillId="25" borderId="24" xfId="0" applyFont="1" applyFill="1" applyBorder="1">
      <alignment vertical="center"/>
    </xf>
    <xf numFmtId="0" fontId="37" fillId="0" borderId="21" xfId="0" applyFont="1" applyBorder="1">
      <alignment vertical="center"/>
    </xf>
    <xf numFmtId="0" fontId="37" fillId="30" borderId="19" xfId="0" applyFont="1" applyFill="1" applyBorder="1" applyAlignment="1">
      <alignment horizontal="center" vertical="center"/>
    </xf>
    <xf numFmtId="0" fontId="37" fillId="25" borderId="19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7" fillId="29" borderId="20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25" borderId="17" xfId="0" applyFont="1" applyFill="1" applyBorder="1" applyAlignment="1">
      <alignment horizontal="left"/>
    </xf>
    <xf numFmtId="185" fontId="37" fillId="30" borderId="0" xfId="34" applyNumberFormat="1" applyFont="1" applyFill="1" applyBorder="1" applyAlignment="1" applyProtection="1">
      <alignment horizontal="right"/>
    </xf>
    <xf numFmtId="185" fontId="37" fillId="25" borderId="0" xfId="34" applyNumberFormat="1" applyFont="1" applyFill="1" applyAlignment="1"/>
    <xf numFmtId="185" fontId="37" fillId="30" borderId="0" xfId="34" applyNumberFormat="1" applyFont="1" applyFill="1" applyAlignment="1"/>
    <xf numFmtId="185" fontId="37" fillId="29" borderId="0" xfId="34" applyNumberFormat="1" applyFont="1" applyFill="1" applyAlignment="1"/>
    <xf numFmtId="185" fontId="37" fillId="25" borderId="16" xfId="0" applyNumberFormat="1" applyFont="1" applyFill="1" applyBorder="1" applyAlignment="1"/>
    <xf numFmtId="187" fontId="37" fillId="25" borderId="0" xfId="0" applyNumberFormat="1" applyFont="1" applyFill="1" applyAlignment="1"/>
    <xf numFmtId="187" fontId="37" fillId="0" borderId="16" xfId="0" applyNumberFormat="1" applyFont="1" applyBorder="1" applyAlignment="1"/>
    <xf numFmtId="187" fontId="37" fillId="0" borderId="17" xfId="0" applyNumberFormat="1" applyFont="1" applyBorder="1" applyAlignment="1"/>
    <xf numFmtId="185" fontId="37" fillId="25" borderId="0" xfId="34" applyNumberFormat="1" applyFont="1" applyFill="1" applyBorder="1" applyAlignment="1"/>
    <xf numFmtId="185" fontId="37" fillId="30" borderId="0" xfId="34" applyNumberFormat="1" applyFont="1" applyFill="1" applyBorder="1" applyAlignment="1"/>
    <xf numFmtId="0" fontId="37" fillId="25" borderId="11" xfId="0" applyFont="1" applyFill="1" applyBorder="1" applyAlignment="1">
      <alignment horizontal="left"/>
    </xf>
    <xf numFmtId="0" fontId="37" fillId="25" borderId="21" xfId="0" applyFont="1" applyFill="1" applyBorder="1" applyAlignment="1">
      <alignment horizontal="left"/>
    </xf>
    <xf numFmtId="38" fontId="37" fillId="25" borderId="21" xfId="34" applyFont="1" applyFill="1" applyBorder="1" applyAlignment="1"/>
    <xf numFmtId="38" fontId="37" fillId="25" borderId="20" xfId="34" applyFont="1" applyFill="1" applyBorder="1" applyAlignment="1"/>
    <xf numFmtId="0" fontId="37" fillId="0" borderId="20" xfId="0" applyFont="1" applyBorder="1" applyAlignment="1"/>
    <xf numFmtId="0" fontId="37" fillId="0" borderId="11" xfId="0" applyFont="1" applyBorder="1" applyAlignment="1"/>
    <xf numFmtId="0" fontId="37" fillId="25" borderId="0" xfId="0" applyFont="1" applyFill="1" applyAlignment="1">
      <alignment horizontal="left"/>
    </xf>
    <xf numFmtId="38" fontId="37" fillId="25" borderId="0" xfId="34" applyFont="1" applyFill="1" applyBorder="1" applyAlignment="1"/>
    <xf numFmtId="0" fontId="37" fillId="25" borderId="0" xfId="0" applyFont="1" applyFill="1" applyAlignment="1">
      <alignment horizontal="center"/>
    </xf>
    <xf numFmtId="38" fontId="37" fillId="25" borderId="0" xfId="34" applyFont="1" applyFill="1" applyAlignment="1"/>
    <xf numFmtId="38" fontId="37" fillId="0" borderId="0" xfId="34" applyFont="1" applyFill="1" applyAlignment="1"/>
    <xf numFmtId="0" fontId="37" fillId="26" borderId="0" xfId="51" applyFont="1" applyFill="1" applyAlignment="1"/>
    <xf numFmtId="0" fontId="56" fillId="0" borderId="10" xfId="0" applyFont="1" applyBorder="1" applyAlignment="1">
      <alignment horizontal="center" vertical="center"/>
    </xf>
    <xf numFmtId="185" fontId="56" fillId="0" borderId="18" xfId="34" applyNumberFormat="1" applyFont="1" applyFill="1" applyBorder="1" applyAlignment="1">
      <alignment horizontal="right"/>
    </xf>
    <xf numFmtId="185" fontId="56" fillId="0" borderId="18" xfId="34" applyNumberFormat="1" applyFont="1" applyBorder="1">
      <alignment vertical="center"/>
    </xf>
    <xf numFmtId="185" fontId="56" fillId="30" borderId="18" xfId="34" applyNumberFormat="1" applyFont="1" applyFill="1" applyBorder="1">
      <alignment vertical="center"/>
    </xf>
    <xf numFmtId="185" fontId="56" fillId="31" borderId="18" xfId="34" applyNumberFormat="1" applyFont="1" applyFill="1" applyBorder="1">
      <alignment vertical="center"/>
    </xf>
    <xf numFmtId="185" fontId="56" fillId="29" borderId="18" xfId="34" applyNumberFormat="1" applyFont="1" applyFill="1" applyBorder="1">
      <alignment vertical="center"/>
    </xf>
    <xf numFmtId="185" fontId="56" fillId="0" borderId="15" xfId="34" applyNumberFormat="1" applyFont="1" applyFill="1" applyBorder="1" applyAlignment="1">
      <alignment horizontal="right"/>
    </xf>
    <xf numFmtId="185" fontId="56" fillId="0" borderId="19" xfId="34" applyNumberFormat="1" applyFont="1" applyFill="1" applyBorder="1" applyAlignment="1">
      <alignment horizontal="right"/>
    </xf>
    <xf numFmtId="185" fontId="56" fillId="0" borderId="15" xfId="34" applyNumberFormat="1" applyFont="1" applyBorder="1">
      <alignment vertical="center"/>
    </xf>
    <xf numFmtId="185" fontId="56" fillId="0" borderId="19" xfId="34" applyNumberFormat="1" applyFont="1" applyBorder="1">
      <alignment vertical="center"/>
    </xf>
    <xf numFmtId="0" fontId="0" fillId="30" borderId="12" xfId="0" applyFill="1" applyBorder="1" applyAlignment="1">
      <alignment horizontal="center" vertical="center"/>
    </xf>
    <xf numFmtId="38" fontId="1" fillId="30" borderId="0" xfId="34" applyFont="1" applyFill="1" applyBorder="1">
      <alignment vertical="center"/>
    </xf>
    <xf numFmtId="38" fontId="1" fillId="30" borderId="13" xfId="34" applyFont="1" applyFill="1" applyBorder="1">
      <alignment vertical="center"/>
    </xf>
    <xf numFmtId="38" fontId="1" fillId="30" borderId="21" xfId="34" applyFont="1" applyFill="1" applyBorder="1">
      <alignment vertical="center"/>
    </xf>
    <xf numFmtId="0" fontId="56" fillId="0" borderId="13" xfId="0" applyFont="1" applyBorder="1" applyAlignment="1">
      <alignment horizontal="center" vertical="center"/>
    </xf>
    <xf numFmtId="38" fontId="0" fillId="0" borderId="0" xfId="34" applyFont="1">
      <alignment vertical="center"/>
    </xf>
    <xf numFmtId="38" fontId="0" fillId="0" borderId="0" xfId="34" applyFont="1" applyBorder="1">
      <alignment vertical="center"/>
    </xf>
    <xf numFmtId="185" fontId="24" fillId="0" borderId="0" xfId="51" applyNumberFormat="1" applyFont="1" applyAlignment="1"/>
    <xf numFmtId="187" fontId="24" fillId="0" borderId="0" xfId="34" applyNumberFormat="1" applyFont="1" applyAlignment="1"/>
    <xf numFmtId="0" fontId="29" fillId="0" borderId="13" xfId="51" applyFont="1" applyBorder="1" applyAlignment="1">
      <alignment horizontal="center" shrinkToFit="1"/>
    </xf>
    <xf numFmtId="0" fontId="24" fillId="0" borderId="13" xfId="51" applyFont="1" applyBorder="1" applyAlignment="1"/>
    <xf numFmtId="0" fontId="24" fillId="0" borderId="21" xfId="51" applyFont="1" applyBorder="1" applyAlignment="1">
      <alignment horizontal="center" shrinkToFit="1"/>
    </xf>
    <xf numFmtId="0" fontId="24" fillId="0" borderId="21" xfId="51" applyFont="1" applyBorder="1" applyAlignment="1"/>
    <xf numFmtId="185" fontId="24" fillId="0" borderId="21" xfId="51" applyNumberFormat="1" applyFont="1" applyBorder="1" applyAlignment="1"/>
    <xf numFmtId="187" fontId="24" fillId="29" borderId="0" xfId="34" applyNumberFormat="1" applyFont="1" applyFill="1" applyAlignment="1"/>
    <xf numFmtId="187" fontId="24" fillId="31" borderId="0" xfId="34" applyNumberFormat="1" applyFont="1" applyFill="1" applyAlignment="1"/>
    <xf numFmtId="187" fontId="24" fillId="31" borderId="0" xfId="34" applyNumberFormat="1" applyFont="1" applyFill="1" applyBorder="1" applyAlignment="1"/>
    <xf numFmtId="187" fontId="24" fillId="30" borderId="0" xfId="34" applyNumberFormat="1" applyFont="1" applyFill="1" applyAlignment="1"/>
    <xf numFmtId="49" fontId="61" fillId="0" borderId="0" xfId="61" applyNumberFormat="1" applyFont="1" applyAlignment="1">
      <alignment horizontal="left"/>
    </xf>
    <xf numFmtId="38" fontId="45" fillId="0" borderId="0" xfId="34" applyFont="1" applyBorder="1">
      <alignment vertical="center"/>
    </xf>
    <xf numFmtId="185" fontId="45" fillId="0" borderId="0" xfId="34" applyNumberFormat="1" applyFont="1" applyBorder="1">
      <alignment vertical="center"/>
    </xf>
    <xf numFmtId="0" fontId="45" fillId="0" borderId="13" xfId="0" applyFont="1" applyBorder="1" applyAlignment="1">
      <alignment horizontal="center" vertical="center"/>
    </xf>
    <xf numFmtId="38" fontId="45" fillId="0" borderId="13" xfId="34" applyFont="1" applyFill="1" applyBorder="1" applyAlignment="1">
      <alignment horizontal="center" vertical="center" wrapText="1"/>
    </xf>
    <xf numFmtId="185" fontId="45" fillId="0" borderId="13" xfId="34" applyNumberFormat="1" applyFont="1" applyFill="1" applyBorder="1" applyAlignment="1">
      <alignment horizontal="center" vertical="center" wrapText="1"/>
    </xf>
    <xf numFmtId="0" fontId="45" fillId="0" borderId="13" xfId="0" applyFont="1" applyBorder="1">
      <alignment vertical="center"/>
    </xf>
    <xf numFmtId="38" fontId="45" fillId="0" borderId="13" xfId="34" applyFont="1" applyFill="1" applyBorder="1">
      <alignment vertical="center"/>
    </xf>
    <xf numFmtId="0" fontId="45" fillId="0" borderId="21" xfId="0" applyFont="1" applyBorder="1" applyAlignment="1">
      <alignment horizontal="center" vertical="center"/>
    </xf>
    <xf numFmtId="38" fontId="45" fillId="0" borderId="21" xfId="34" applyFont="1" applyFill="1" applyBorder="1" applyAlignment="1">
      <alignment horizontal="center" vertical="center" wrapText="1"/>
    </xf>
    <xf numFmtId="0" fontId="45" fillId="0" borderId="21" xfId="0" applyFont="1" applyBorder="1">
      <alignment vertical="center"/>
    </xf>
    <xf numFmtId="0" fontId="45" fillId="0" borderId="0" xfId="0" applyFont="1" applyAlignment="1">
      <alignment horizontal="left" vertical="center"/>
    </xf>
    <xf numFmtId="38" fontId="45" fillId="0" borderId="0" xfId="34" applyFont="1" applyFill="1" applyBorder="1" applyAlignment="1">
      <alignment horizontal="right" vertical="center"/>
    </xf>
    <xf numFmtId="185" fontId="45" fillId="0" borderId="0" xfId="34" applyNumberFormat="1" applyFont="1" applyFill="1" applyBorder="1" applyAlignment="1">
      <alignment horizontal="right" vertical="center"/>
    </xf>
    <xf numFmtId="38" fontId="45" fillId="0" borderId="13" xfId="34" applyFont="1" applyFill="1" applyBorder="1" applyAlignment="1">
      <alignment horizontal="right" vertical="center"/>
    </xf>
    <xf numFmtId="38" fontId="45" fillId="0" borderId="21" xfId="34" applyFont="1" applyFill="1" applyBorder="1" applyAlignment="1">
      <alignment horizontal="right" vertical="center"/>
    </xf>
    <xf numFmtId="185" fontId="45" fillId="0" borderId="21" xfId="34" applyNumberFormat="1" applyFont="1" applyFill="1" applyBorder="1" applyAlignment="1">
      <alignment horizontal="right" vertical="center"/>
    </xf>
    <xf numFmtId="49" fontId="45" fillId="0" borderId="0" xfId="0" applyNumberFormat="1" applyFont="1">
      <alignment vertical="center"/>
    </xf>
    <xf numFmtId="49" fontId="45" fillId="0" borderId="13" xfId="0" applyNumberFormat="1" applyFont="1" applyBorder="1" applyAlignment="1">
      <alignment horizontal="left" vertical="center"/>
    </xf>
    <xf numFmtId="49" fontId="45" fillId="0" borderId="13" xfId="0" applyNumberFormat="1" applyFont="1" applyBorder="1">
      <alignment vertical="center"/>
    </xf>
    <xf numFmtId="49" fontId="45" fillId="0" borderId="0" xfId="0" applyNumberFormat="1" applyFont="1" applyAlignment="1">
      <alignment horizontal="left" vertical="center"/>
    </xf>
    <xf numFmtId="49" fontId="45" fillId="29" borderId="0" xfId="0" applyNumberFormat="1" applyFont="1" applyFill="1" applyAlignment="1">
      <alignment horizontal="left" vertical="center"/>
    </xf>
    <xf numFmtId="0" fontId="45" fillId="29" borderId="0" xfId="0" applyFont="1" applyFill="1">
      <alignment vertical="center"/>
    </xf>
    <xf numFmtId="185" fontId="45" fillId="29" borderId="0" xfId="34" applyNumberFormat="1" applyFont="1" applyFill="1" applyBorder="1" applyAlignment="1">
      <alignment horizontal="right" vertical="center"/>
    </xf>
    <xf numFmtId="49" fontId="45" fillId="0" borderId="21" xfId="0" applyNumberFormat="1" applyFont="1" applyBorder="1" applyAlignment="1">
      <alignment horizontal="left" vertical="center"/>
    </xf>
    <xf numFmtId="185" fontId="45" fillId="0" borderId="13" xfId="34" applyNumberFormat="1" applyFont="1" applyFill="1" applyBorder="1" applyAlignment="1">
      <alignment horizontal="right" vertical="center"/>
    </xf>
    <xf numFmtId="38" fontId="45" fillId="29" borderId="13" xfId="34" applyFont="1" applyFill="1" applyBorder="1" applyAlignment="1">
      <alignment vertical="center" wrapText="1"/>
    </xf>
    <xf numFmtId="38" fontId="45" fillId="0" borderId="16" xfId="34" applyFont="1" applyFill="1" applyBorder="1" applyAlignment="1">
      <alignment horizontal="right" vertical="center"/>
    </xf>
    <xf numFmtId="38" fontId="45" fillId="0" borderId="17" xfId="34" applyFont="1" applyFill="1" applyBorder="1" applyAlignment="1">
      <alignment horizontal="right" vertical="center"/>
    </xf>
    <xf numFmtId="38" fontId="45" fillId="0" borderId="12" xfId="34" applyFont="1" applyFill="1" applyBorder="1" applyAlignment="1">
      <alignment horizontal="right" vertical="center"/>
    </xf>
    <xf numFmtId="38" fontId="45" fillId="0" borderId="14" xfId="34" applyFont="1" applyFill="1" applyBorder="1" applyAlignment="1">
      <alignment horizontal="right" vertical="center"/>
    </xf>
    <xf numFmtId="38" fontId="45" fillId="0" borderId="20" xfId="34" applyFont="1" applyFill="1" applyBorder="1" applyAlignment="1">
      <alignment horizontal="right" vertical="center"/>
    </xf>
    <xf numFmtId="38" fontId="45" fillId="0" borderId="11" xfId="34" applyFont="1" applyFill="1" applyBorder="1" applyAlignment="1">
      <alignment horizontal="right" vertical="center"/>
    </xf>
    <xf numFmtId="38" fontId="45" fillId="0" borderId="15" xfId="34" applyFont="1" applyFill="1" applyBorder="1" applyAlignment="1">
      <alignment horizontal="center" vertical="center" wrapText="1"/>
    </xf>
    <xf numFmtId="38" fontId="45" fillId="0" borderId="19" xfId="34" applyFont="1" applyBorder="1">
      <alignment vertical="center"/>
    </xf>
    <xf numFmtId="38" fontId="45" fillId="29" borderId="12" xfId="34" applyFont="1" applyFill="1" applyBorder="1" applyAlignment="1">
      <alignment vertical="center" wrapText="1"/>
    </xf>
    <xf numFmtId="0" fontId="45" fillId="0" borderId="20" xfId="0" applyFont="1" applyBorder="1">
      <alignment vertical="center"/>
    </xf>
    <xf numFmtId="38" fontId="45" fillId="29" borderId="16" xfId="34" applyFont="1" applyFill="1" applyBorder="1" applyAlignment="1">
      <alignment horizontal="right" vertical="center"/>
    </xf>
    <xf numFmtId="38" fontId="45" fillId="29" borderId="12" xfId="34" applyFont="1" applyFill="1" applyBorder="1" applyAlignment="1">
      <alignment horizontal="center" vertical="center" wrapText="1"/>
    </xf>
    <xf numFmtId="38" fontId="45" fillId="0" borderId="15" xfId="34" applyFont="1" applyFill="1" applyBorder="1" applyAlignment="1">
      <alignment horizontal="right" vertical="center"/>
    </xf>
    <xf numFmtId="38" fontId="45" fillId="0" borderId="18" xfId="34" applyFont="1" applyFill="1" applyBorder="1" applyAlignment="1">
      <alignment horizontal="right" vertical="center"/>
    </xf>
    <xf numFmtId="38" fontId="45" fillId="29" borderId="18" xfId="34" applyFont="1" applyFill="1" applyBorder="1" applyAlignment="1">
      <alignment horizontal="right" vertical="center"/>
    </xf>
    <xf numFmtId="38" fontId="45" fillId="0" borderId="19" xfId="34" applyFont="1" applyFill="1" applyBorder="1" applyAlignment="1">
      <alignment horizontal="right" vertical="center"/>
    </xf>
    <xf numFmtId="38" fontId="45" fillId="29" borderId="15" xfId="34" applyFont="1" applyFill="1" applyBorder="1" applyAlignment="1">
      <alignment horizontal="center" vertical="center"/>
    </xf>
    <xf numFmtId="38" fontId="45" fillId="0" borderId="19" xfId="34" applyFont="1" applyFill="1" applyBorder="1" applyAlignment="1">
      <alignment horizontal="center" vertical="center" wrapText="1"/>
    </xf>
    <xf numFmtId="38" fontId="45" fillId="29" borderId="15" xfId="34" applyFont="1" applyFill="1" applyBorder="1" applyAlignment="1">
      <alignment horizontal="right" vertical="center"/>
    </xf>
    <xf numFmtId="38" fontId="45" fillId="29" borderId="19" xfId="34" applyFont="1" applyFill="1" applyBorder="1" applyAlignment="1">
      <alignment horizontal="right" vertical="center"/>
    </xf>
    <xf numFmtId="0" fontId="45" fillId="0" borderId="12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185" fontId="45" fillId="0" borderId="21" xfId="34" applyNumberFormat="1" applyFont="1" applyFill="1" applyBorder="1" applyAlignment="1">
      <alignment horizontal="center" vertical="center" wrapText="1"/>
    </xf>
    <xf numFmtId="38" fontId="44" fillId="29" borderId="22" xfId="34" applyFont="1" applyFill="1" applyBorder="1" applyAlignment="1">
      <alignment vertical="center" wrapText="1"/>
    </xf>
    <xf numFmtId="38" fontId="45" fillId="29" borderId="12" xfId="34" applyFont="1" applyFill="1" applyBorder="1" applyAlignment="1">
      <alignment horizontal="right" vertical="center"/>
    </xf>
    <xf numFmtId="38" fontId="45" fillId="29" borderId="20" xfId="34" applyFont="1" applyFill="1" applyBorder="1" applyAlignment="1">
      <alignment horizontal="right" vertical="center"/>
    </xf>
    <xf numFmtId="38" fontId="45" fillId="0" borderId="11" xfId="34" applyFont="1" applyBorder="1">
      <alignment vertical="center"/>
    </xf>
    <xf numFmtId="38" fontId="44" fillId="0" borderId="14" xfId="34" applyFont="1" applyFill="1" applyBorder="1" applyAlignment="1">
      <alignment horizontal="center" vertical="center" wrapText="1"/>
    </xf>
    <xf numFmtId="38" fontId="44" fillId="0" borderId="13" xfId="34" applyFont="1" applyFill="1" applyBorder="1" applyAlignment="1">
      <alignment horizontal="center" vertical="center"/>
    </xf>
    <xf numFmtId="38" fontId="44" fillId="0" borderId="14" xfId="34" applyFont="1" applyFill="1" applyBorder="1" applyAlignment="1">
      <alignment horizontal="center" vertical="center"/>
    </xf>
    <xf numFmtId="38" fontId="44" fillId="0" borderId="13" xfId="34" applyFont="1" applyFill="1" applyBorder="1" applyAlignment="1">
      <alignment horizontal="center" vertical="center" wrapText="1"/>
    </xf>
    <xf numFmtId="0" fontId="45" fillId="0" borderId="0" xfId="0" applyFont="1" applyAlignment="1">
      <alignment horizontal="right" vertical="center"/>
    </xf>
    <xf numFmtId="199" fontId="45" fillId="0" borderId="22" xfId="61" applyNumberFormat="1" applyFont="1" applyBorder="1" applyAlignment="1">
      <alignment horizontal="center" vertical="center" wrapText="1"/>
    </xf>
    <xf numFmtId="199" fontId="45" fillId="0" borderId="24" xfId="61" applyNumberFormat="1" applyFont="1" applyBorder="1" applyAlignment="1">
      <alignment horizontal="left" vertical="center" wrapText="1"/>
    </xf>
    <xf numFmtId="38" fontId="45" fillId="0" borderId="10" xfId="34" applyFont="1" applyFill="1" applyBorder="1" applyAlignment="1">
      <alignment horizontal="right" vertical="center"/>
    </xf>
    <xf numFmtId="38" fontId="45" fillId="0" borderId="24" xfId="34" applyFont="1" applyFill="1" applyBorder="1" applyAlignment="1">
      <alignment horizontal="right" vertical="center"/>
    </xf>
    <xf numFmtId="38" fontId="45" fillId="29" borderId="10" xfId="34" applyFont="1" applyFill="1" applyBorder="1" applyAlignment="1">
      <alignment horizontal="right" vertical="center"/>
    </xf>
    <xf numFmtId="38" fontId="45" fillId="29" borderId="22" xfId="34" applyFont="1" applyFill="1" applyBorder="1" applyAlignment="1">
      <alignment horizontal="right" vertical="center"/>
    </xf>
    <xf numFmtId="38" fontId="45" fillId="0" borderId="23" xfId="34" applyFont="1" applyFill="1" applyBorder="1" applyAlignment="1">
      <alignment horizontal="right" vertical="center"/>
    </xf>
    <xf numFmtId="38" fontId="45" fillId="0" borderId="22" xfId="34" applyFont="1" applyFill="1" applyBorder="1" applyAlignment="1">
      <alignment horizontal="right" vertical="center"/>
    </xf>
    <xf numFmtId="38" fontId="44" fillId="0" borderId="0" xfId="34" applyFont="1" applyBorder="1">
      <alignment vertical="center"/>
    </xf>
    <xf numFmtId="38" fontId="44" fillId="0" borderId="22" xfId="34" applyFont="1" applyFill="1" applyBorder="1" applyAlignment="1">
      <alignment horizontal="center" vertical="center" wrapText="1"/>
    </xf>
    <xf numFmtId="38" fontId="44" fillId="0" borderId="22" xfId="34" applyFont="1" applyFill="1" applyBorder="1" applyAlignment="1">
      <alignment vertical="center" wrapText="1"/>
    </xf>
    <xf numFmtId="185" fontId="45" fillId="0" borderId="15" xfId="34" applyNumberFormat="1" applyFont="1" applyFill="1" applyBorder="1" applyAlignment="1">
      <alignment horizontal="center" vertical="center" wrapText="1"/>
    </xf>
    <xf numFmtId="185" fontId="45" fillId="0" borderId="19" xfId="34" applyNumberFormat="1" applyFont="1" applyFill="1" applyBorder="1" applyAlignment="1">
      <alignment horizontal="center" vertical="center" wrapText="1"/>
    </xf>
    <xf numFmtId="185" fontId="45" fillId="0" borderId="15" xfId="34" applyNumberFormat="1" applyFont="1" applyFill="1" applyBorder="1" applyAlignment="1">
      <alignment horizontal="right" vertical="center"/>
    </xf>
    <xf numFmtId="185" fontId="45" fillId="0" borderId="10" xfId="34" applyNumberFormat="1" applyFont="1" applyFill="1" applyBorder="1" applyAlignment="1">
      <alignment horizontal="right" vertical="center"/>
    </xf>
    <xf numFmtId="185" fontId="45" fillId="0" borderId="18" xfId="34" applyNumberFormat="1" applyFont="1" applyFill="1" applyBorder="1" applyAlignment="1">
      <alignment horizontal="right" vertical="center"/>
    </xf>
    <xf numFmtId="185" fontId="45" fillId="0" borderId="19" xfId="34" applyNumberFormat="1" applyFont="1" applyFill="1" applyBorder="1" applyAlignment="1">
      <alignment horizontal="right" vertical="center"/>
    </xf>
    <xf numFmtId="38" fontId="44" fillId="0" borderId="10" xfId="34" applyFont="1" applyFill="1" applyBorder="1" applyAlignment="1">
      <alignment horizontal="center" vertical="center" wrapText="1"/>
    </xf>
    <xf numFmtId="38" fontId="44" fillId="29" borderId="10" xfId="34" applyFont="1" applyFill="1" applyBorder="1" applyAlignment="1">
      <alignment vertical="center" wrapText="1"/>
    </xf>
    <xf numFmtId="38" fontId="44" fillId="0" borderId="10" xfId="34" applyFont="1" applyFill="1" applyBorder="1" applyAlignment="1">
      <alignment vertical="center" wrapText="1"/>
    </xf>
    <xf numFmtId="38" fontId="45" fillId="30" borderId="19" xfId="34" applyFont="1" applyFill="1" applyBorder="1" applyAlignment="1">
      <alignment vertical="center"/>
    </xf>
    <xf numFmtId="49" fontId="42" fillId="29" borderId="0" xfId="47" applyNumberFormat="1" applyFont="1" applyFill="1" applyAlignment="1">
      <alignment vertical="top"/>
    </xf>
    <xf numFmtId="194" fontId="42" fillId="29" borderId="18" xfId="47" quotePrefix="1" applyNumberFormat="1" applyFont="1" applyFill="1" applyBorder="1" applyAlignment="1">
      <alignment horizontal="right" vertical="top"/>
    </xf>
    <xf numFmtId="194" fontId="0" fillId="0" borderId="13" xfId="0" applyNumberFormat="1" applyBorder="1">
      <alignment vertical="center"/>
    </xf>
    <xf numFmtId="194" fontId="0" fillId="0" borderId="14" xfId="0" applyNumberFormat="1" applyBorder="1">
      <alignment vertical="center"/>
    </xf>
    <xf numFmtId="194" fontId="0" fillId="0" borderId="0" xfId="0" applyNumberFormat="1">
      <alignment vertical="center"/>
    </xf>
    <xf numFmtId="194" fontId="0" fillId="0" borderId="17" xfId="0" applyNumberFormat="1" applyBorder="1">
      <alignment vertical="center"/>
    </xf>
    <xf numFmtId="194" fontId="0" fillId="0" borderId="21" xfId="0" applyNumberFormat="1" applyBorder="1">
      <alignment vertical="center"/>
    </xf>
    <xf numFmtId="194" fontId="0" fillId="0" borderId="11" xfId="0" applyNumberFormat="1" applyBorder="1">
      <alignment vertical="center"/>
    </xf>
    <xf numFmtId="49" fontId="42" fillId="0" borderId="15" xfId="47" applyNumberFormat="1" applyFont="1" applyBorder="1" applyAlignment="1">
      <alignment vertical="top"/>
    </xf>
    <xf numFmtId="49" fontId="42" fillId="0" borderId="18" xfId="47" applyNumberFormat="1" applyFont="1" applyBorder="1" applyAlignment="1">
      <alignment vertical="top"/>
    </xf>
    <xf numFmtId="49" fontId="42" fillId="0" borderId="19" xfId="47" applyNumberFormat="1" applyFont="1" applyBorder="1" applyAlignment="1">
      <alignment vertical="top"/>
    </xf>
    <xf numFmtId="194" fontId="0" fillId="0" borderId="12" xfId="0" applyNumberFormat="1" applyBorder="1">
      <alignment vertical="center"/>
    </xf>
    <xf numFmtId="194" fontId="0" fillId="0" borderId="16" xfId="0" applyNumberFormat="1" applyBorder="1">
      <alignment vertical="center"/>
    </xf>
    <xf numFmtId="194" fontId="0" fillId="0" borderId="20" xfId="0" applyNumberFormat="1" applyBorder="1">
      <alignment vertical="center"/>
    </xf>
    <xf numFmtId="185" fontId="56" fillId="0" borderId="0" xfId="0" applyNumberFormat="1" applyFont="1">
      <alignment vertical="center"/>
    </xf>
    <xf numFmtId="0" fontId="60" fillId="0" borderId="0" xfId="0" applyFont="1">
      <alignment vertical="center"/>
    </xf>
    <xf numFmtId="0" fontId="35" fillId="30" borderId="0" xfId="53" applyFont="1" applyFill="1"/>
    <xf numFmtId="0" fontId="29" fillId="30" borderId="17" xfId="53" applyFont="1" applyFill="1" applyBorder="1"/>
    <xf numFmtId="0" fontId="0" fillId="30" borderId="13" xfId="0" applyFill="1" applyBorder="1">
      <alignment vertical="center"/>
    </xf>
    <xf numFmtId="0" fontId="0" fillId="30" borderId="14" xfId="0" applyFill="1" applyBorder="1">
      <alignment vertical="center"/>
    </xf>
    <xf numFmtId="0" fontId="0" fillId="30" borderId="21" xfId="0" applyFill="1" applyBorder="1">
      <alignment vertical="center"/>
    </xf>
    <xf numFmtId="0" fontId="0" fillId="30" borderId="17" xfId="0" applyFill="1" applyBorder="1">
      <alignment vertical="center"/>
    </xf>
    <xf numFmtId="176" fontId="1" fillId="30" borderId="12" xfId="34" applyNumberFormat="1" applyFont="1" applyFill="1" applyBorder="1">
      <alignment vertical="center"/>
    </xf>
    <xf numFmtId="189" fontId="1" fillId="30" borderId="12" xfId="34" applyNumberFormat="1" applyFont="1" applyFill="1" applyBorder="1">
      <alignment vertical="center"/>
    </xf>
    <xf numFmtId="189" fontId="1" fillId="30" borderId="15" xfId="34" applyNumberFormat="1" applyFont="1" applyFill="1" applyBorder="1">
      <alignment vertical="center"/>
    </xf>
    <xf numFmtId="189" fontId="1" fillId="30" borderId="14" xfId="34" applyNumberFormat="1" applyFont="1" applyFill="1" applyBorder="1">
      <alignment vertical="center"/>
    </xf>
    <xf numFmtId="176" fontId="1" fillId="30" borderId="16" xfId="34" applyNumberFormat="1" applyFont="1" applyFill="1" applyBorder="1">
      <alignment vertical="center"/>
    </xf>
    <xf numFmtId="189" fontId="1" fillId="30" borderId="16" xfId="34" applyNumberFormat="1" applyFont="1" applyFill="1" applyBorder="1">
      <alignment vertical="center"/>
    </xf>
    <xf numFmtId="189" fontId="1" fillId="30" borderId="18" xfId="34" applyNumberFormat="1" applyFont="1" applyFill="1" applyBorder="1">
      <alignment vertical="center"/>
    </xf>
    <xf numFmtId="189" fontId="1" fillId="30" borderId="17" xfId="34" applyNumberFormat="1" applyFont="1" applyFill="1" applyBorder="1">
      <alignment vertical="center"/>
    </xf>
    <xf numFmtId="189" fontId="1" fillId="30" borderId="20" xfId="34" applyNumberFormat="1" applyFont="1" applyFill="1" applyBorder="1">
      <alignment vertical="center"/>
    </xf>
    <xf numFmtId="189" fontId="1" fillId="30" borderId="19" xfId="34" applyNumberFormat="1" applyFont="1" applyFill="1" applyBorder="1">
      <alignment vertical="center"/>
    </xf>
    <xf numFmtId="189" fontId="1" fillId="30" borderId="11" xfId="34" applyNumberFormat="1" applyFont="1" applyFill="1" applyBorder="1">
      <alignment vertical="center"/>
    </xf>
    <xf numFmtId="176" fontId="1" fillId="30" borderId="20" xfId="34" applyNumberFormat="1" applyFont="1" applyFill="1" applyBorder="1">
      <alignment vertical="center"/>
    </xf>
    <xf numFmtId="0" fontId="62" fillId="0" borderId="0" xfId="0" applyFont="1">
      <alignment vertical="center"/>
    </xf>
    <xf numFmtId="0" fontId="63" fillId="0" borderId="0" xfId="0" applyFont="1">
      <alignment vertical="center"/>
    </xf>
    <xf numFmtId="176" fontId="0" fillId="0" borderId="12" xfId="34" applyNumberFormat="1" applyFont="1" applyBorder="1">
      <alignment vertical="center"/>
    </xf>
    <xf numFmtId="176" fontId="0" fillId="0" borderId="13" xfId="34" applyNumberFormat="1" applyFont="1" applyBorder="1">
      <alignment vertical="center"/>
    </xf>
    <xf numFmtId="176" fontId="0" fillId="0" borderId="16" xfId="34" applyNumberFormat="1" applyFont="1" applyBorder="1">
      <alignment vertical="center"/>
    </xf>
    <xf numFmtId="176" fontId="0" fillId="0" borderId="0" xfId="34" applyNumberFormat="1" applyFont="1" applyBorder="1">
      <alignment vertical="center"/>
    </xf>
    <xf numFmtId="176" fontId="0" fillId="0" borderId="20" xfId="34" applyNumberFormat="1" applyFont="1" applyBorder="1">
      <alignment vertical="center"/>
    </xf>
    <xf numFmtId="176" fontId="0" fillId="0" borderId="21" xfId="34" applyNumberFormat="1" applyFont="1" applyBorder="1">
      <alignment vertical="center"/>
    </xf>
    <xf numFmtId="0" fontId="0" fillId="30" borderId="11" xfId="0" applyFill="1" applyBorder="1">
      <alignment vertical="center"/>
    </xf>
    <xf numFmtId="0" fontId="0" fillId="29" borderId="10" xfId="0" applyFill="1" applyBorder="1" applyAlignment="1">
      <alignment horizontal="center" vertical="center"/>
    </xf>
    <xf numFmtId="185" fontId="1" fillId="29" borderId="24" xfId="34" applyNumberFormat="1" applyFont="1" applyFill="1" applyBorder="1">
      <alignment vertical="center"/>
    </xf>
    <xf numFmtId="185" fontId="1" fillId="29" borderId="10" xfId="34" applyNumberFormat="1" applyFont="1" applyFill="1" applyBorder="1">
      <alignment vertical="center"/>
    </xf>
    <xf numFmtId="189" fontId="1" fillId="29" borderId="24" xfId="34" applyNumberFormat="1" applyFont="1" applyFill="1" applyBorder="1">
      <alignment vertical="center"/>
    </xf>
    <xf numFmtId="189" fontId="1" fillId="29" borderId="10" xfId="34" applyNumberFormat="1" applyFont="1" applyFill="1" applyBorder="1">
      <alignment vertical="center"/>
    </xf>
    <xf numFmtId="0" fontId="1" fillId="0" borderId="0" xfId="0" applyFont="1" applyAlignment="1"/>
    <xf numFmtId="40" fontId="1" fillId="30" borderId="17" xfId="34" applyNumberFormat="1" applyFont="1" applyFill="1" applyBorder="1">
      <alignment vertical="center"/>
    </xf>
    <xf numFmtId="0" fontId="0" fillId="29" borderId="13" xfId="0" applyFill="1" applyBorder="1">
      <alignment vertical="center"/>
    </xf>
    <xf numFmtId="0" fontId="0" fillId="29" borderId="15" xfId="0" applyFill="1" applyBorder="1">
      <alignment vertical="center"/>
    </xf>
    <xf numFmtId="0" fontId="0" fillId="29" borderId="21" xfId="0" applyFill="1" applyBorder="1">
      <alignment vertical="center"/>
    </xf>
    <xf numFmtId="0" fontId="0" fillId="29" borderId="19" xfId="0" applyFill="1" applyBorder="1">
      <alignment vertical="center"/>
    </xf>
    <xf numFmtId="0" fontId="45" fillId="30" borderId="21" xfId="0" applyFont="1" applyFill="1" applyBorder="1" applyAlignment="1">
      <alignment horizontal="center" vertical="center"/>
    </xf>
    <xf numFmtId="38" fontId="0" fillId="30" borderId="0" xfId="34" applyFont="1" applyFill="1">
      <alignment vertical="center"/>
    </xf>
    <xf numFmtId="38" fontId="0" fillId="30" borderId="13" xfId="34" applyFont="1" applyFill="1" applyBorder="1">
      <alignment vertical="center"/>
    </xf>
    <xf numFmtId="38" fontId="0" fillId="30" borderId="0" xfId="34" applyFont="1" applyFill="1" applyBorder="1">
      <alignment vertical="center"/>
    </xf>
    <xf numFmtId="38" fontId="0" fillId="30" borderId="21" xfId="34" applyFont="1" applyFill="1" applyBorder="1">
      <alignment vertical="center"/>
    </xf>
    <xf numFmtId="40" fontId="0" fillId="30" borderId="24" xfId="34" applyNumberFormat="1" applyFont="1" applyFill="1" applyBorder="1">
      <alignment vertical="center"/>
    </xf>
    <xf numFmtId="40" fontId="0" fillId="30" borderId="10" xfId="34" applyNumberFormat="1" applyFont="1" applyFill="1" applyBorder="1">
      <alignment vertical="center"/>
    </xf>
    <xf numFmtId="176" fontId="0" fillId="30" borderId="13" xfId="34" applyNumberFormat="1" applyFont="1" applyFill="1" applyBorder="1">
      <alignment vertical="center"/>
    </xf>
    <xf numFmtId="176" fontId="0" fillId="30" borderId="0" xfId="34" applyNumberFormat="1" applyFont="1" applyFill="1" applyBorder="1">
      <alignment vertical="center"/>
    </xf>
    <xf numFmtId="0" fontId="37" fillId="0" borderId="10" xfId="0" applyFont="1" applyBorder="1" applyAlignment="1">
      <alignment horizontal="center" vertical="center"/>
    </xf>
    <xf numFmtId="189" fontId="1" fillId="30" borderId="22" xfId="34" applyNumberFormat="1" applyFont="1" applyFill="1" applyBorder="1">
      <alignment vertical="center"/>
    </xf>
    <xf numFmtId="189" fontId="1" fillId="30" borderId="23" xfId="34" applyNumberFormat="1" applyFont="1" applyFill="1" applyBorder="1">
      <alignment vertical="center"/>
    </xf>
    <xf numFmtId="189" fontId="1" fillId="30" borderId="10" xfId="34" applyNumberFormat="1" applyFont="1" applyFill="1" applyBorder="1">
      <alignment vertical="center"/>
    </xf>
    <xf numFmtId="194" fontId="42" fillId="29" borderId="12" xfId="47" applyNumberFormat="1" applyFont="1" applyFill="1" applyBorder="1" applyAlignment="1">
      <alignment horizontal="center" vertical="center"/>
    </xf>
    <xf numFmtId="195" fontId="42" fillId="29" borderId="14" xfId="47" applyNumberFormat="1" applyFont="1" applyFill="1" applyBorder="1" applyAlignment="1">
      <alignment horizontal="center" vertical="center"/>
    </xf>
    <xf numFmtId="0" fontId="37" fillId="0" borderId="16" xfId="0" applyFont="1" applyBorder="1" applyAlignment="1">
      <alignment horizontal="left"/>
    </xf>
    <xf numFmtId="0" fontId="37" fillId="0" borderId="17" xfId="0" applyFont="1" applyBorder="1" applyAlignment="1">
      <alignment horizontal="left"/>
    </xf>
    <xf numFmtId="185" fontId="37" fillId="0" borderId="0" xfId="34" applyNumberFormat="1" applyFont="1" applyBorder="1" applyAlignment="1"/>
    <xf numFmtId="38" fontId="54" fillId="30" borderId="0" xfId="57" applyFont="1" applyFill="1" applyBorder="1">
      <alignment vertical="center"/>
    </xf>
    <xf numFmtId="0" fontId="37" fillId="30" borderId="16" xfId="0" applyFont="1" applyFill="1" applyBorder="1" applyAlignment="1">
      <alignment horizontal="left"/>
    </xf>
    <xf numFmtId="0" fontId="37" fillId="30" borderId="17" xfId="0" applyFont="1" applyFill="1" applyBorder="1" applyAlignment="1">
      <alignment horizontal="left"/>
    </xf>
    <xf numFmtId="0" fontId="58" fillId="29" borderId="18" xfId="0" applyFont="1" applyFill="1" applyBorder="1" applyAlignment="1"/>
    <xf numFmtId="0" fontId="37" fillId="29" borderId="17" xfId="0" applyFont="1" applyFill="1" applyBorder="1">
      <alignment vertical="center"/>
    </xf>
    <xf numFmtId="185" fontId="37" fillId="29" borderId="0" xfId="0" applyNumberFormat="1" applyFont="1" applyFill="1">
      <alignment vertical="center"/>
    </xf>
    <xf numFmtId="0" fontId="58" fillId="29" borderId="18" xfId="0" applyFont="1" applyFill="1" applyBorder="1" applyAlignment="1">
      <alignment horizontal="left"/>
    </xf>
    <xf numFmtId="186" fontId="58" fillId="29" borderId="18" xfId="49" applyNumberFormat="1" applyFont="1" applyFill="1" applyBorder="1" applyAlignment="1">
      <alignment horizontal="left"/>
    </xf>
    <xf numFmtId="0" fontId="58" fillId="29" borderId="18" xfId="45" applyFont="1" applyFill="1" applyBorder="1"/>
    <xf numFmtId="186" fontId="58" fillId="29" borderId="18" xfId="49" applyNumberFormat="1" applyFont="1" applyFill="1" applyBorder="1"/>
    <xf numFmtId="0" fontId="37" fillId="0" borderId="0" xfId="0" quotePrefix="1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11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38" fontId="37" fillId="0" borderId="21" xfId="34" applyFont="1" applyBorder="1" applyAlignment="1"/>
    <xf numFmtId="38" fontId="37" fillId="30" borderId="21" xfId="34" applyFont="1" applyFill="1" applyBorder="1" applyAlignment="1"/>
    <xf numFmtId="38" fontId="37" fillId="0" borderId="0" xfId="34" applyFont="1" applyBorder="1" applyAlignment="1"/>
    <xf numFmtId="38" fontId="37" fillId="0" borderId="0" xfId="34" applyFont="1" applyAlignment="1"/>
    <xf numFmtId="38" fontId="37" fillId="0" borderId="0" xfId="0" applyNumberFormat="1" applyFont="1">
      <alignment vertical="center"/>
    </xf>
    <xf numFmtId="0" fontId="37" fillId="25" borderId="14" xfId="0" applyFont="1" applyFill="1" applyBorder="1" applyAlignment="1">
      <alignment horizontal="left"/>
    </xf>
    <xf numFmtId="185" fontId="37" fillId="30" borderId="13" xfId="34" applyNumberFormat="1" applyFont="1" applyFill="1" applyBorder="1" applyAlignment="1" applyProtection="1">
      <alignment horizontal="right"/>
    </xf>
    <xf numFmtId="185" fontId="37" fillId="25" borderId="13" xfId="34" applyNumberFormat="1" applyFont="1" applyFill="1" applyBorder="1" applyAlignment="1"/>
    <xf numFmtId="185" fontId="37" fillId="30" borderId="13" xfId="34" applyNumberFormat="1" applyFont="1" applyFill="1" applyBorder="1" applyAlignment="1"/>
    <xf numFmtId="185" fontId="37" fillId="29" borderId="13" xfId="34" applyNumberFormat="1" applyFont="1" applyFill="1" applyBorder="1" applyAlignment="1"/>
    <xf numFmtId="185" fontId="37" fillId="25" borderId="12" xfId="0" applyNumberFormat="1" applyFont="1" applyFill="1" applyBorder="1" applyAlignment="1"/>
    <xf numFmtId="187" fontId="37" fillId="25" borderId="13" xfId="0" applyNumberFormat="1" applyFont="1" applyFill="1" applyBorder="1" applyAlignment="1"/>
    <xf numFmtId="187" fontId="37" fillId="0" borderId="12" xfId="0" applyNumberFormat="1" applyFont="1" applyBorder="1" applyAlignment="1"/>
    <xf numFmtId="187" fontId="37" fillId="0" borderId="14" xfId="0" applyNumberFormat="1" applyFont="1" applyBorder="1" applyAlignment="1"/>
    <xf numFmtId="0" fontId="37" fillId="25" borderId="0" xfId="51" applyFont="1" applyFill="1" applyAlignment="1"/>
    <xf numFmtId="185" fontId="37" fillId="29" borderId="0" xfId="34" applyNumberFormat="1" applyFont="1" applyFill="1" applyBorder="1" applyAlignment="1"/>
    <xf numFmtId="185" fontId="37" fillId="29" borderId="0" xfId="34" applyNumberFormat="1" applyFont="1" applyFill="1" applyBorder="1" applyAlignment="1">
      <alignment horizontal="right"/>
    </xf>
    <xf numFmtId="185" fontId="37" fillId="25" borderId="21" xfId="34" applyNumberFormat="1" applyFont="1" applyFill="1" applyBorder="1" applyAlignment="1"/>
    <xf numFmtId="185" fontId="37" fillId="30" borderId="21" xfId="34" applyNumberFormat="1" applyFont="1" applyFill="1" applyBorder="1" applyAlignment="1"/>
    <xf numFmtId="185" fontId="37" fillId="29" borderId="21" xfId="34" applyNumberFormat="1" applyFont="1" applyFill="1" applyBorder="1" applyAlignment="1"/>
    <xf numFmtId="185" fontId="37" fillId="25" borderId="20" xfId="0" applyNumberFormat="1" applyFont="1" applyFill="1" applyBorder="1" applyAlignment="1"/>
    <xf numFmtId="187" fontId="37" fillId="25" borderId="21" xfId="0" applyNumberFormat="1" applyFont="1" applyFill="1" applyBorder="1" applyAlignment="1"/>
    <xf numFmtId="187" fontId="37" fillId="0" borderId="20" xfId="0" applyNumberFormat="1" applyFont="1" applyBorder="1" applyAlignment="1"/>
    <xf numFmtId="187" fontId="37" fillId="0" borderId="11" xfId="0" applyNumberFormat="1" applyFont="1" applyBorder="1" applyAlignment="1"/>
    <xf numFmtId="0" fontId="37" fillId="25" borderId="23" xfId="0" applyFont="1" applyFill="1" applyBorder="1" applyAlignment="1">
      <alignment horizontal="left"/>
    </xf>
    <xf numFmtId="185" fontId="37" fillId="30" borderId="24" xfId="34" applyNumberFormat="1" applyFont="1" applyFill="1" applyBorder="1" applyAlignment="1" applyProtection="1">
      <alignment horizontal="right"/>
    </xf>
    <xf numFmtId="185" fontId="37" fillId="25" borderId="24" xfId="34" applyNumberFormat="1" applyFont="1" applyFill="1" applyBorder="1" applyAlignment="1"/>
    <xf numFmtId="185" fontId="37" fillId="30" borderId="24" xfId="34" applyNumberFormat="1" applyFont="1" applyFill="1" applyBorder="1" applyAlignment="1"/>
    <xf numFmtId="185" fontId="37" fillId="29" borderId="24" xfId="34" applyNumberFormat="1" applyFont="1" applyFill="1" applyBorder="1" applyAlignment="1"/>
    <xf numFmtId="185" fontId="37" fillId="25" borderId="22" xfId="0" applyNumberFormat="1" applyFont="1" applyFill="1" applyBorder="1" applyAlignment="1"/>
    <xf numFmtId="187" fontId="37" fillId="25" borderId="24" xfId="0" applyNumberFormat="1" applyFont="1" applyFill="1" applyBorder="1" applyAlignment="1"/>
    <xf numFmtId="187" fontId="37" fillId="0" borderId="22" xfId="0" applyNumberFormat="1" applyFont="1" applyBorder="1" applyAlignment="1"/>
    <xf numFmtId="187" fontId="37" fillId="0" borderId="23" xfId="0" applyNumberFormat="1" applyFont="1" applyBorder="1" applyAlignment="1"/>
    <xf numFmtId="0" fontId="37" fillId="30" borderId="0" xfId="0" applyFont="1" applyFill="1" applyAlignment="1"/>
    <xf numFmtId="0" fontId="60" fillId="30" borderId="0" xfId="0" applyFont="1" applyFill="1" applyAlignment="1"/>
    <xf numFmtId="0" fontId="37" fillId="30" borderId="0" xfId="0" applyFont="1" applyFill="1" applyAlignment="1">
      <alignment horizontal="center"/>
    </xf>
    <xf numFmtId="0" fontId="37" fillId="30" borderId="21" xfId="0" applyFont="1" applyFill="1" applyBorder="1" applyAlignment="1"/>
    <xf numFmtId="185" fontId="37" fillId="0" borderId="18" xfId="34" applyNumberFormat="1" applyFont="1" applyBorder="1" applyAlignment="1"/>
    <xf numFmtId="185" fontId="37" fillId="29" borderId="18" xfId="0" applyNumberFormat="1" applyFont="1" applyFill="1" applyBorder="1">
      <alignment vertical="center"/>
    </xf>
    <xf numFmtId="38" fontId="37" fillId="0" borderId="19" xfId="34" applyFont="1" applyBorder="1" applyAlignment="1"/>
    <xf numFmtId="0" fontId="0" fillId="30" borderId="0" xfId="0" applyFill="1" applyAlignment="1">
      <alignment horizontal="center" vertical="center"/>
    </xf>
    <xf numFmtId="49" fontId="42" fillId="0" borderId="10" xfId="47" applyNumberFormat="1" applyFont="1" applyBorder="1" applyAlignment="1">
      <alignment vertical="top"/>
    </xf>
    <xf numFmtId="194" fontId="0" fillId="0" borderId="24" xfId="0" applyNumberFormat="1" applyBorder="1">
      <alignment vertical="center"/>
    </xf>
    <xf numFmtId="194" fontId="0" fillId="0" borderId="23" xfId="0" applyNumberFormat="1" applyBorder="1">
      <alignment vertical="center"/>
    </xf>
    <xf numFmtId="194" fontId="0" fillId="0" borderId="22" xfId="0" applyNumberFormat="1" applyBorder="1">
      <alignment vertical="center"/>
    </xf>
    <xf numFmtId="38" fontId="1" fillId="0" borderId="0" xfId="35" applyFont="1" applyFill="1" applyBorder="1" applyAlignment="1"/>
    <xf numFmtId="0" fontId="1" fillId="0" borderId="17" xfId="62" applyFont="1" applyBorder="1" applyProtection="1">
      <protection locked="0"/>
    </xf>
    <xf numFmtId="38" fontId="1" fillId="0" borderId="0" xfId="35" applyFont="1" applyFill="1" applyBorder="1" applyAlignment="1" applyProtection="1">
      <alignment horizontal="right"/>
      <protection locked="0"/>
    </xf>
    <xf numFmtId="38" fontId="5" fillId="0" borderId="0" xfId="35" quotePrefix="1" applyFont="1" applyFill="1" applyBorder="1" applyAlignment="1">
      <alignment horizontal="right"/>
    </xf>
    <xf numFmtId="0" fontId="1" fillId="0" borderId="11" xfId="62" applyFont="1" applyBorder="1" applyProtection="1">
      <protection locked="0"/>
    </xf>
    <xf numFmtId="38" fontId="1" fillId="0" borderId="21" xfId="35" applyFont="1" applyFill="1" applyBorder="1" applyAlignment="1"/>
    <xf numFmtId="0" fontId="1" fillId="0" borderId="0" xfId="63" applyFont="1"/>
    <xf numFmtId="38" fontId="1" fillId="0" borderId="0" xfId="35" applyFont="1" applyFill="1" applyBorder="1" applyAlignment="1" applyProtection="1">
      <protection locked="0"/>
    </xf>
    <xf numFmtId="0" fontId="1" fillId="0" borderId="14" xfId="62" applyFont="1" applyBorder="1" applyProtection="1">
      <protection locked="0"/>
    </xf>
    <xf numFmtId="38" fontId="1" fillId="0" borderId="13" xfId="35" applyFont="1" applyFill="1" applyBorder="1" applyAlignment="1"/>
    <xf numFmtId="0" fontId="1" fillId="31" borderId="11" xfId="62" applyFont="1" applyFill="1" applyBorder="1" applyProtection="1">
      <protection locked="0"/>
    </xf>
    <xf numFmtId="38" fontId="1" fillId="31" borderId="21" xfId="35" applyFont="1" applyFill="1" applyBorder="1" applyAlignment="1">
      <alignment horizontal="right"/>
    </xf>
    <xf numFmtId="38" fontId="1" fillId="31" borderId="21" xfId="35" applyFont="1" applyFill="1" applyBorder="1" applyAlignment="1"/>
    <xf numFmtId="38" fontId="1" fillId="0" borderId="13" xfId="35" applyFont="1" applyFill="1" applyBorder="1" applyAlignment="1" applyProtection="1">
      <alignment horizontal="right"/>
      <protection locked="0"/>
    </xf>
    <xf numFmtId="38" fontId="5" fillId="0" borderId="13" xfId="35" quotePrefix="1" applyFont="1" applyFill="1" applyBorder="1" applyAlignment="1">
      <alignment horizontal="right"/>
    </xf>
    <xf numFmtId="38" fontId="1" fillId="0" borderId="21" xfId="35" applyFont="1" applyFill="1" applyBorder="1" applyAlignment="1" applyProtection="1">
      <alignment horizontal="right"/>
      <protection locked="0"/>
    </xf>
    <xf numFmtId="38" fontId="5" fillId="0" borderId="21" xfId="35" quotePrefix="1" applyFont="1" applyFill="1" applyBorder="1" applyAlignment="1">
      <alignment horizontal="right"/>
    </xf>
    <xf numFmtId="38" fontId="1" fillId="31" borderId="21" xfId="35" applyFont="1" applyFill="1" applyBorder="1" applyAlignment="1" applyProtection="1">
      <alignment horizontal="right"/>
      <protection locked="0"/>
    </xf>
    <xf numFmtId="38" fontId="5" fillId="31" borderId="21" xfId="35" quotePrefix="1" applyFont="1" applyFill="1" applyBorder="1" applyAlignment="1">
      <alignment horizontal="right"/>
    </xf>
    <xf numFmtId="38" fontId="0" fillId="0" borderId="0" xfId="35" applyFont="1" applyFill="1" applyBorder="1" applyAlignment="1"/>
    <xf numFmtId="0" fontId="1" fillId="29" borderId="17" xfId="62" applyFont="1" applyFill="1" applyBorder="1" applyProtection="1">
      <protection locked="0"/>
    </xf>
    <xf numFmtId="38" fontId="1" fillId="29" borderId="0" xfId="35" applyFont="1" applyFill="1" applyBorder="1" applyAlignment="1"/>
    <xf numFmtId="0" fontId="1" fillId="29" borderId="14" xfId="62" applyFont="1" applyFill="1" applyBorder="1" applyProtection="1">
      <protection locked="0"/>
    </xf>
    <xf numFmtId="38" fontId="1" fillId="29" borderId="13" xfId="35" applyFont="1" applyFill="1" applyBorder="1" applyAlignment="1"/>
    <xf numFmtId="38" fontId="1" fillId="29" borderId="0" xfId="35" applyFont="1" applyFill="1" applyBorder="1" applyAlignment="1" applyProtection="1">
      <alignment horizontal="right"/>
      <protection locked="0"/>
    </xf>
    <xf numFmtId="38" fontId="5" fillId="29" borderId="0" xfId="35" quotePrefix="1" applyFont="1" applyFill="1" applyBorder="1" applyAlignment="1">
      <alignment horizontal="right"/>
    </xf>
    <xf numFmtId="38" fontId="1" fillId="29" borderId="13" xfId="35" applyFont="1" applyFill="1" applyBorder="1" applyAlignment="1" applyProtection="1">
      <alignment horizontal="right"/>
      <protection locked="0"/>
    </xf>
    <xf numFmtId="38" fontId="5" fillId="29" borderId="13" xfId="35" quotePrefix="1" applyFont="1" applyFill="1" applyBorder="1" applyAlignment="1">
      <alignment horizontal="right"/>
    </xf>
    <xf numFmtId="0" fontId="0" fillId="29" borderId="17" xfId="62" applyFont="1" applyFill="1" applyBorder="1" applyProtection="1">
      <protection locked="0"/>
    </xf>
    <xf numFmtId="0" fontId="0" fillId="30" borderId="17" xfId="62" applyFont="1" applyFill="1" applyBorder="1" applyProtection="1">
      <protection locked="0"/>
    </xf>
    <xf numFmtId="38" fontId="1" fillId="30" borderId="0" xfId="35" applyFont="1" applyFill="1" applyBorder="1" applyAlignment="1"/>
    <xf numFmtId="0" fontId="0" fillId="29" borderId="14" xfId="62" applyFont="1" applyFill="1" applyBorder="1" applyProtection="1">
      <protection locked="0"/>
    </xf>
    <xf numFmtId="0" fontId="0" fillId="29" borderId="11" xfId="62" applyFont="1" applyFill="1" applyBorder="1" applyProtection="1">
      <protection locked="0"/>
    </xf>
    <xf numFmtId="38" fontId="1" fillId="29" borderId="21" xfId="35" applyFont="1" applyFill="1" applyBorder="1" applyAlignment="1"/>
    <xf numFmtId="0" fontId="0" fillId="0" borderId="0" xfId="63" applyFont="1"/>
    <xf numFmtId="38" fontId="56" fillId="31" borderId="0" xfId="34" applyFont="1" applyFill="1" applyBorder="1">
      <alignment vertical="center"/>
    </xf>
    <xf numFmtId="38" fontId="0" fillId="30" borderId="24" xfId="34" applyFont="1" applyFill="1" applyBorder="1" applyAlignment="1">
      <alignment horizontal="right" vertical="center"/>
    </xf>
    <xf numFmtId="38" fontId="1" fillId="30" borderId="0" xfId="34" applyFont="1" applyFill="1" applyBorder="1" applyAlignment="1">
      <alignment horizontal="right" vertical="center"/>
    </xf>
    <xf numFmtId="38" fontId="1" fillId="30" borderId="24" xfId="34" applyFont="1" applyFill="1" applyBorder="1" applyAlignment="1">
      <alignment horizontal="right" vertical="center"/>
    </xf>
    <xf numFmtId="38" fontId="0" fillId="30" borderId="21" xfId="34" applyFont="1" applyFill="1" applyBorder="1" applyAlignment="1">
      <alignment horizontal="right" vertical="center"/>
    </xf>
    <xf numFmtId="38" fontId="0" fillId="30" borderId="22" xfId="34" applyFont="1" applyFill="1" applyBorder="1" applyAlignment="1">
      <alignment horizontal="right" vertical="center"/>
    </xf>
    <xf numFmtId="38" fontId="0" fillId="30" borderId="10" xfId="34" applyFont="1" applyFill="1" applyBorder="1" applyAlignment="1">
      <alignment horizontal="right" vertical="center"/>
    </xf>
    <xf numFmtId="38" fontId="0" fillId="30" borderId="23" xfId="34" applyFont="1" applyFill="1" applyBorder="1" applyAlignment="1">
      <alignment horizontal="right" vertical="center"/>
    </xf>
    <xf numFmtId="38" fontId="1" fillId="30" borderId="16" xfId="34" applyFont="1" applyFill="1" applyBorder="1" applyAlignment="1">
      <alignment horizontal="right" vertical="center"/>
    </xf>
    <xf numFmtId="38" fontId="1" fillId="30" borderId="18" xfId="34" applyFont="1" applyFill="1" applyBorder="1" applyAlignment="1">
      <alignment horizontal="right" vertical="center"/>
    </xf>
    <xf numFmtId="38" fontId="1" fillId="30" borderId="17" xfId="34" applyFont="1" applyFill="1" applyBorder="1" applyAlignment="1">
      <alignment horizontal="right" vertical="center"/>
    </xf>
    <xf numFmtId="38" fontId="1" fillId="30" borderId="22" xfId="34" applyFont="1" applyFill="1" applyBorder="1" applyAlignment="1">
      <alignment horizontal="right" vertical="center"/>
    </xf>
    <xf numFmtId="38" fontId="1" fillId="30" borderId="10" xfId="34" applyFont="1" applyFill="1" applyBorder="1" applyAlignment="1">
      <alignment horizontal="right" vertical="center"/>
    </xf>
    <xf numFmtId="38" fontId="1" fillId="30" borderId="23" xfId="34" applyFont="1" applyFill="1" applyBorder="1" applyAlignment="1">
      <alignment horizontal="right" vertical="center"/>
    </xf>
    <xf numFmtId="3" fontId="0" fillId="0" borderId="13" xfId="0" applyNumberFormat="1" applyBorder="1">
      <alignment vertical="center"/>
    </xf>
    <xf numFmtId="3" fontId="0" fillId="0" borderId="0" xfId="0" applyNumberFormat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3" fontId="0" fillId="0" borderId="15" xfId="0" applyNumberFormat="1" applyBorder="1">
      <alignment vertical="center"/>
    </xf>
    <xf numFmtId="3" fontId="0" fillId="0" borderId="18" xfId="0" applyNumberFormat="1" applyBorder="1">
      <alignment vertical="center"/>
    </xf>
    <xf numFmtId="38" fontId="0" fillId="0" borderId="18" xfId="34" applyFont="1" applyBorder="1">
      <alignment vertical="center"/>
    </xf>
    <xf numFmtId="0" fontId="37" fillId="30" borderId="48" xfId="0" applyFont="1" applyFill="1" applyBorder="1">
      <alignment vertical="center"/>
    </xf>
    <xf numFmtId="0" fontId="1" fillId="0" borderId="24" xfId="0" applyFont="1" applyBorder="1" applyAlignment="1">
      <alignment horizontal="center"/>
    </xf>
    <xf numFmtId="38" fontId="1" fillId="0" borderId="19" xfId="35" applyFont="1" applyFill="1" applyBorder="1" applyAlignment="1" applyProtection="1">
      <alignment horizontal="center" wrapText="1"/>
      <protection locked="0"/>
    </xf>
    <xf numFmtId="38" fontId="0" fillId="0" borderId="20" xfId="35" applyFont="1" applyFill="1" applyBorder="1" applyAlignment="1" applyProtection="1">
      <alignment horizontal="center" wrapText="1"/>
      <protection locked="0"/>
    </xf>
    <xf numFmtId="38" fontId="1" fillId="0" borderId="16" xfId="35" applyFont="1" applyFill="1" applyBorder="1" applyAlignment="1"/>
    <xf numFmtId="38" fontId="1" fillId="0" borderId="12" xfId="35" applyFont="1" applyFill="1" applyBorder="1" applyAlignment="1"/>
    <xf numFmtId="38" fontId="1" fillId="0" borderId="14" xfId="35" applyFont="1" applyFill="1" applyBorder="1" applyAlignment="1"/>
    <xf numFmtId="38" fontId="1" fillId="0" borderId="20" xfId="35" applyFont="1" applyFill="1" applyBorder="1" applyAlignment="1"/>
    <xf numFmtId="38" fontId="1" fillId="29" borderId="16" xfId="35" applyFont="1" applyFill="1" applyBorder="1" applyAlignment="1"/>
    <xf numFmtId="38" fontId="1" fillId="29" borderId="12" xfId="35" applyFont="1" applyFill="1" applyBorder="1" applyAlignment="1"/>
    <xf numFmtId="38" fontId="1" fillId="29" borderId="14" xfId="35" applyFont="1" applyFill="1" applyBorder="1" applyAlignment="1"/>
    <xf numFmtId="38" fontId="1" fillId="31" borderId="20" xfId="35" applyFont="1" applyFill="1" applyBorder="1" applyAlignment="1"/>
    <xf numFmtId="38" fontId="1" fillId="29" borderId="20" xfId="35" applyFont="1" applyFill="1" applyBorder="1" applyAlignment="1"/>
    <xf numFmtId="38" fontId="1" fillId="29" borderId="11" xfId="35" applyFont="1" applyFill="1" applyBorder="1" applyAlignment="1"/>
    <xf numFmtId="38" fontId="5" fillId="0" borderId="12" xfId="35" quotePrefix="1" applyFont="1" applyFill="1" applyBorder="1" applyAlignment="1">
      <alignment horizontal="right"/>
    </xf>
    <xf numFmtId="38" fontId="5" fillId="0" borderId="14" xfId="35" quotePrefix="1" applyFont="1" applyFill="1" applyBorder="1" applyAlignment="1">
      <alignment horizontal="right"/>
    </xf>
    <xf numFmtId="38" fontId="5" fillId="0" borderId="16" xfId="35" quotePrefix="1" applyFont="1" applyFill="1" applyBorder="1" applyAlignment="1">
      <alignment horizontal="right"/>
    </xf>
    <xf numFmtId="38" fontId="5" fillId="0" borderId="17" xfId="35" quotePrefix="1" applyFont="1" applyFill="1" applyBorder="1" applyAlignment="1">
      <alignment horizontal="right"/>
    </xf>
    <xf numFmtId="38" fontId="5" fillId="0" borderId="20" xfId="35" quotePrefix="1" applyFont="1" applyFill="1" applyBorder="1" applyAlignment="1">
      <alignment horizontal="right"/>
    </xf>
    <xf numFmtId="38" fontId="5" fillId="0" borderId="11" xfId="35" quotePrefix="1" applyFont="1" applyFill="1" applyBorder="1" applyAlignment="1">
      <alignment horizontal="right"/>
    </xf>
    <xf numFmtId="38" fontId="5" fillId="29" borderId="16" xfId="35" quotePrefix="1" applyFont="1" applyFill="1" applyBorder="1" applyAlignment="1">
      <alignment horizontal="right"/>
    </xf>
    <xf numFmtId="38" fontId="5" fillId="29" borderId="17" xfId="35" quotePrefix="1" applyFont="1" applyFill="1" applyBorder="1" applyAlignment="1">
      <alignment horizontal="right"/>
    </xf>
    <xf numFmtId="38" fontId="5" fillId="29" borderId="12" xfId="35" quotePrefix="1" applyFont="1" applyFill="1" applyBorder="1" applyAlignment="1">
      <alignment horizontal="right"/>
    </xf>
    <xf numFmtId="38" fontId="5" fillId="29" borderId="14" xfId="35" quotePrefix="1" applyFont="1" applyFill="1" applyBorder="1" applyAlignment="1">
      <alignment horizontal="right"/>
    </xf>
    <xf numFmtId="38" fontId="5" fillId="31" borderId="20" xfId="35" quotePrefix="1" applyFont="1" applyFill="1" applyBorder="1" applyAlignment="1">
      <alignment horizontal="right"/>
    </xf>
    <xf numFmtId="38" fontId="5" fillId="31" borderId="11" xfId="35" quotePrefix="1" applyFont="1" applyFill="1" applyBorder="1" applyAlignment="1">
      <alignment horizontal="right"/>
    </xf>
    <xf numFmtId="0" fontId="37" fillId="29" borderId="49" xfId="0" applyFont="1" applyFill="1" applyBorder="1">
      <alignment vertical="center"/>
    </xf>
    <xf numFmtId="38" fontId="37" fillId="29" borderId="50" xfId="34" applyFont="1" applyFill="1" applyBorder="1">
      <alignment vertical="center"/>
    </xf>
    <xf numFmtId="38" fontId="37" fillId="29" borderId="19" xfId="34" applyFont="1" applyFill="1" applyBorder="1">
      <alignment vertical="center"/>
    </xf>
    <xf numFmtId="38" fontId="37" fillId="29" borderId="20" xfId="34" applyFont="1" applyFill="1" applyBorder="1">
      <alignment vertical="center"/>
    </xf>
    <xf numFmtId="176" fontId="37" fillId="29" borderId="51" xfId="34" applyNumberFormat="1" applyFont="1" applyFill="1" applyBorder="1">
      <alignment vertical="center"/>
    </xf>
    <xf numFmtId="38" fontId="37" fillId="29" borderId="21" xfId="34" applyFont="1" applyFill="1" applyBorder="1">
      <alignment vertical="center"/>
    </xf>
    <xf numFmtId="38" fontId="37" fillId="29" borderId="52" xfId="34" applyFont="1" applyFill="1" applyBorder="1">
      <alignment vertical="center"/>
    </xf>
    <xf numFmtId="176" fontId="37" fillId="29" borderId="53" xfId="34" applyNumberFormat="1" applyFont="1" applyFill="1" applyBorder="1">
      <alignment vertical="center"/>
    </xf>
    <xf numFmtId="0" fontId="37" fillId="29" borderId="53" xfId="0" applyFont="1" applyFill="1" applyBorder="1">
      <alignment vertical="center"/>
    </xf>
    <xf numFmtId="38" fontId="37" fillId="29" borderId="66" xfId="34" applyFont="1" applyFill="1" applyBorder="1">
      <alignment vertical="center"/>
    </xf>
    <xf numFmtId="38" fontId="37" fillId="29" borderId="67" xfId="34" applyFont="1" applyFill="1" applyBorder="1">
      <alignment vertical="center"/>
    </xf>
    <xf numFmtId="176" fontId="37" fillId="29" borderId="37" xfId="34" applyNumberFormat="1" applyFont="1" applyFill="1" applyBorder="1">
      <alignment vertical="center"/>
    </xf>
    <xf numFmtId="38" fontId="37" fillId="29" borderId="33" xfId="34" applyFont="1" applyFill="1" applyBorder="1">
      <alignment vertical="center"/>
    </xf>
    <xf numFmtId="176" fontId="37" fillId="29" borderId="38" xfId="34" applyNumberFormat="1" applyFont="1" applyFill="1" applyBorder="1">
      <alignment vertical="center"/>
    </xf>
    <xf numFmtId="176" fontId="37" fillId="29" borderId="21" xfId="34" applyNumberFormat="1" applyFont="1" applyFill="1" applyBorder="1">
      <alignment vertical="center"/>
    </xf>
    <xf numFmtId="38" fontId="37" fillId="29" borderId="11" xfId="34" applyFont="1" applyFill="1" applyBorder="1">
      <alignment vertical="center"/>
    </xf>
    <xf numFmtId="38" fontId="37" fillId="29" borderId="45" xfId="34" applyFont="1" applyFill="1" applyBorder="1">
      <alignment vertical="center"/>
    </xf>
    <xf numFmtId="38" fontId="37" fillId="29" borderId="10" xfId="34" applyFont="1" applyFill="1" applyBorder="1">
      <alignment vertical="center"/>
    </xf>
    <xf numFmtId="176" fontId="37" fillId="29" borderId="44" xfId="34" applyNumberFormat="1" applyFont="1" applyFill="1" applyBorder="1">
      <alignment vertical="center"/>
    </xf>
    <xf numFmtId="176" fontId="29" fillId="29" borderId="0" xfId="34" applyNumberFormat="1" applyFont="1" applyFill="1" applyBorder="1" applyAlignment="1"/>
    <xf numFmtId="0" fontId="29" fillId="0" borderId="0" xfId="52" quotePrefix="1" applyFont="1" applyAlignment="1">
      <alignment horizontal="right"/>
    </xf>
    <xf numFmtId="14" fontId="29" fillId="29" borderId="18" xfId="52" applyNumberFormat="1" applyFont="1" applyFill="1" applyBorder="1" applyAlignment="1">
      <alignment horizontal="center"/>
    </xf>
    <xf numFmtId="14" fontId="29" fillId="29" borderId="19" xfId="52" applyNumberFormat="1" applyFont="1" applyFill="1" applyBorder="1" applyAlignment="1">
      <alignment horizontal="center"/>
    </xf>
    <xf numFmtId="0" fontId="0" fillId="30" borderId="0" xfId="0" applyFill="1" applyAlignment="1">
      <alignment horizontal="right" vertical="center"/>
    </xf>
    <xf numFmtId="194" fontId="0" fillId="0" borderId="15" xfId="0" applyNumberFormat="1" applyBorder="1">
      <alignment vertical="center"/>
    </xf>
    <xf numFmtId="194" fontId="0" fillId="0" borderId="18" xfId="0" applyNumberFormat="1" applyBorder="1">
      <alignment vertical="center"/>
    </xf>
    <xf numFmtId="194" fontId="0" fillId="0" borderId="19" xfId="0" applyNumberFormat="1" applyBorder="1">
      <alignment vertical="center"/>
    </xf>
    <xf numFmtId="194" fontId="0" fillId="0" borderId="10" xfId="0" applyNumberFormat="1" applyBorder="1">
      <alignment vertical="center"/>
    </xf>
    <xf numFmtId="0" fontId="29" fillId="0" borderId="0" xfId="0" quotePrefix="1" applyFont="1" applyAlignment="1"/>
    <xf numFmtId="0" fontId="29" fillId="0" borderId="0" xfId="0" quotePrefix="1" applyFont="1" applyAlignment="1">
      <alignment horizontal="right"/>
    </xf>
    <xf numFmtId="0" fontId="29" fillId="0" borderId="24" xfId="52" applyFont="1" applyBorder="1"/>
    <xf numFmtId="0" fontId="29" fillId="0" borderId="24" xfId="52" applyFont="1" applyBorder="1" applyAlignment="1">
      <alignment vertical="center"/>
    </xf>
    <xf numFmtId="0" fontId="1" fillId="0" borderId="15" xfId="0" applyFont="1" applyBorder="1" applyAlignment="1"/>
    <xf numFmtId="0" fontId="0" fillId="0" borderId="19" xfId="0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0" fillId="0" borderId="15" xfId="0" applyBorder="1" applyAlignment="1"/>
    <xf numFmtId="0" fontId="37" fillId="29" borderId="13" xfId="0" applyFont="1" applyFill="1" applyBorder="1" applyAlignment="1">
      <alignment horizontal="center" vertical="center"/>
    </xf>
    <xf numFmtId="0" fontId="37" fillId="29" borderId="33" xfId="0" applyFont="1" applyFill="1" applyBorder="1">
      <alignment vertical="center"/>
    </xf>
    <xf numFmtId="0" fontId="37" fillId="29" borderId="29" xfId="0" applyFont="1" applyFill="1" applyBorder="1" applyAlignment="1">
      <alignment horizontal="center" vertical="center"/>
    </xf>
    <xf numFmtId="0" fontId="37" fillId="29" borderId="37" xfId="0" applyFont="1" applyFill="1" applyBorder="1">
      <alignment vertical="center"/>
    </xf>
    <xf numFmtId="0" fontId="37" fillId="29" borderId="30" xfId="0" applyFont="1" applyFill="1" applyBorder="1" applyAlignment="1">
      <alignment horizontal="center" vertical="center"/>
    </xf>
    <xf numFmtId="0" fontId="37" fillId="29" borderId="38" xfId="0" applyFont="1" applyFill="1" applyBorder="1">
      <alignment vertical="center"/>
    </xf>
    <xf numFmtId="176" fontId="29" fillId="30" borderId="0" xfId="34" applyNumberFormat="1" applyFont="1" applyFill="1" applyBorder="1" applyAlignment="1"/>
    <xf numFmtId="0" fontId="29" fillId="30" borderId="0" xfId="0" applyFont="1" applyFill="1" applyAlignment="1">
      <alignment horizontal="center" vertical="center"/>
    </xf>
    <xf numFmtId="0" fontId="29" fillId="30" borderId="0" xfId="51" applyFont="1" applyFill="1" applyAlignment="1">
      <alignment horizontal="right"/>
    </xf>
    <xf numFmtId="176" fontId="29" fillId="30" borderId="0" xfId="34" applyNumberFormat="1" applyFont="1" applyFill="1" applyBorder="1" applyAlignment="1">
      <alignment horizontal="right"/>
    </xf>
    <xf numFmtId="0" fontId="37" fillId="29" borderId="0" xfId="0" applyFont="1" applyFill="1" applyAlignment="1">
      <alignment horizontal="center" vertical="center"/>
    </xf>
    <xf numFmtId="176" fontId="37" fillId="30" borderId="0" xfId="0" applyNumberFormat="1" applyFont="1" applyFill="1">
      <alignment vertical="center"/>
    </xf>
    <xf numFmtId="0" fontId="37" fillId="29" borderId="0" xfId="0" applyFont="1" applyFill="1">
      <alignment vertical="center"/>
    </xf>
    <xf numFmtId="176" fontId="37" fillId="29" borderId="0" xfId="0" applyNumberFormat="1" applyFont="1" applyFill="1">
      <alignment vertical="center"/>
    </xf>
    <xf numFmtId="0" fontId="29" fillId="29" borderId="0" xfId="0" applyFont="1" applyFill="1">
      <alignment vertical="center"/>
    </xf>
    <xf numFmtId="176" fontId="1" fillId="30" borderId="22" xfId="34" applyNumberFormat="1" applyFont="1" applyFill="1" applyBorder="1">
      <alignment vertical="center"/>
    </xf>
    <xf numFmtId="194" fontId="42" fillId="0" borderId="11" xfId="47" quotePrefix="1" applyNumberFormat="1" applyFont="1" applyBorder="1" applyAlignment="1">
      <alignment horizontal="right" vertical="top"/>
    </xf>
    <xf numFmtId="194" fontId="42" fillId="0" borderId="17" xfId="47" quotePrefix="1" applyNumberFormat="1" applyFont="1" applyBorder="1" applyAlignment="1">
      <alignment horizontal="right" vertical="top"/>
    </xf>
    <xf numFmtId="49" fontId="42" fillId="30" borderId="12" xfId="47" applyNumberFormat="1" applyFont="1" applyFill="1" applyBorder="1" applyAlignment="1">
      <alignment vertical="top"/>
    </xf>
    <xf numFmtId="194" fontId="42" fillId="30" borderId="14" xfId="47" quotePrefix="1" applyNumberFormat="1" applyFont="1" applyFill="1" applyBorder="1" applyAlignment="1">
      <alignment horizontal="right" vertical="top"/>
    </xf>
    <xf numFmtId="194" fontId="42" fillId="30" borderId="15" xfId="47" quotePrefix="1" applyNumberFormat="1" applyFont="1" applyFill="1" applyBorder="1" applyAlignment="1">
      <alignment horizontal="right" vertical="top"/>
    </xf>
    <xf numFmtId="49" fontId="42" fillId="0" borderId="21" xfId="47" applyNumberFormat="1" applyFont="1" applyBorder="1" applyAlignment="1">
      <alignment horizontal="left" vertical="top"/>
    </xf>
    <xf numFmtId="194" fontId="42" fillId="0" borderId="23" xfId="47" quotePrefix="1" applyNumberFormat="1" applyFont="1" applyBorder="1" applyAlignment="1">
      <alignment horizontal="right" vertical="top"/>
    </xf>
    <xf numFmtId="49" fontId="42" fillId="30" borderId="0" xfId="47" applyNumberFormat="1" applyFont="1" applyFill="1" applyAlignment="1">
      <alignment vertical="top"/>
    </xf>
    <xf numFmtId="0" fontId="0" fillId="0" borderId="19" xfId="0" applyBorder="1" applyAlignment="1">
      <alignment horizontal="center"/>
    </xf>
    <xf numFmtId="0" fontId="1" fillId="0" borderId="10" xfId="62" applyFont="1" applyBorder="1" applyProtection="1">
      <protection locked="0"/>
    </xf>
    <xf numFmtId="38" fontId="1" fillId="0" borderId="24" xfId="35" applyFont="1" applyFill="1" applyBorder="1" applyAlignment="1"/>
    <xf numFmtId="38" fontId="1" fillId="0" borderId="23" xfId="35" applyFont="1" applyFill="1" applyBorder="1" applyAlignment="1"/>
    <xf numFmtId="0" fontId="1" fillId="30" borderId="17" xfId="62" applyFont="1" applyFill="1" applyBorder="1" applyProtection="1">
      <protection locked="0"/>
    </xf>
    <xf numFmtId="38" fontId="1" fillId="30" borderId="0" xfId="35" applyFont="1" applyFill="1" applyBorder="1" applyAlignment="1" applyProtection="1">
      <alignment horizontal="right"/>
      <protection locked="0"/>
    </xf>
    <xf numFmtId="38" fontId="5" fillId="30" borderId="0" xfId="35" quotePrefix="1" applyFont="1" applyFill="1" applyBorder="1" applyAlignment="1">
      <alignment horizontal="right"/>
    </xf>
    <xf numFmtId="38" fontId="5" fillId="30" borderId="16" xfId="35" quotePrefix="1" applyFont="1" applyFill="1" applyBorder="1" applyAlignment="1">
      <alignment horizontal="right"/>
    </xf>
    <xf numFmtId="38" fontId="5" fillId="30" borderId="17" xfId="35" quotePrefix="1" applyFont="1" applyFill="1" applyBorder="1" applyAlignment="1">
      <alignment horizontal="right"/>
    </xf>
    <xf numFmtId="0" fontId="1" fillId="30" borderId="11" xfId="62" applyFont="1" applyFill="1" applyBorder="1" applyProtection="1">
      <protection locked="0"/>
    </xf>
    <xf numFmtId="38" fontId="1" fillId="30" borderId="21" xfId="35" applyFont="1" applyFill="1" applyBorder="1" applyAlignment="1"/>
    <xf numFmtId="38" fontId="1" fillId="30" borderId="21" xfId="35" applyFont="1" applyFill="1" applyBorder="1" applyAlignment="1" applyProtection="1">
      <alignment horizontal="right"/>
      <protection locked="0"/>
    </xf>
    <xf numFmtId="38" fontId="5" fillId="30" borderId="21" xfId="35" quotePrefix="1" applyFont="1" applyFill="1" applyBorder="1" applyAlignment="1">
      <alignment horizontal="right"/>
    </xf>
    <xf numFmtId="38" fontId="5" fillId="30" borderId="20" xfId="35" quotePrefix="1" applyFont="1" applyFill="1" applyBorder="1" applyAlignment="1">
      <alignment horizontal="right"/>
    </xf>
    <xf numFmtId="38" fontId="5" fillId="30" borderId="11" xfId="35" quotePrefix="1" applyFont="1" applyFill="1" applyBorder="1" applyAlignment="1">
      <alignment horizontal="right"/>
    </xf>
    <xf numFmtId="38" fontId="5" fillId="30" borderId="21" xfId="35" applyFont="1" applyFill="1" applyBorder="1" applyAlignment="1">
      <alignment horizontal="right"/>
    </xf>
    <xf numFmtId="38" fontId="5" fillId="30" borderId="20" xfId="35" applyFont="1" applyFill="1" applyBorder="1" applyAlignment="1">
      <alignment horizontal="right"/>
    </xf>
    <xf numFmtId="38" fontId="5" fillId="30" borderId="11" xfId="35" applyFont="1" applyFill="1" applyBorder="1" applyAlignment="1">
      <alignment horizontal="right"/>
    </xf>
    <xf numFmtId="38" fontId="45" fillId="29" borderId="19" xfId="34" applyFont="1" applyFill="1" applyBorder="1" applyAlignment="1">
      <alignment vertical="center"/>
    </xf>
    <xf numFmtId="0" fontId="45" fillId="29" borderId="20" xfId="0" applyFont="1" applyFill="1" applyBorder="1">
      <alignment vertical="center"/>
    </xf>
    <xf numFmtId="0" fontId="45" fillId="29" borderId="21" xfId="0" applyFont="1" applyFill="1" applyBorder="1">
      <alignment vertical="center"/>
    </xf>
    <xf numFmtId="14" fontId="29" fillId="29" borderId="0" xfId="51" applyNumberFormat="1" applyFont="1" applyFill="1" applyAlignment="1">
      <alignment horizontal="center"/>
    </xf>
    <xf numFmtId="3" fontId="24" fillId="29" borderId="0" xfId="51" applyNumberFormat="1" applyFont="1" applyFill="1" applyAlignment="1"/>
    <xf numFmtId="0" fontId="29" fillId="24" borderId="12" xfId="0" applyFont="1" applyFill="1" applyBorder="1" applyAlignment="1">
      <alignment horizontal="center" vertical="center"/>
    </xf>
    <xf numFmtId="0" fontId="29" fillId="24" borderId="12" xfId="48" applyFont="1" applyFill="1" applyBorder="1" applyAlignment="1">
      <alignment horizontal="center" vertical="center"/>
    </xf>
    <xf numFmtId="0" fontId="29" fillId="24" borderId="22" xfId="0" applyFont="1" applyFill="1" applyBorder="1" applyAlignment="1">
      <alignment horizontal="center" vertical="center"/>
    </xf>
    <xf numFmtId="0" fontId="29" fillId="25" borderId="22" xfId="48" quotePrefix="1" applyFont="1" applyFill="1" applyBorder="1" applyAlignment="1">
      <alignment horizontal="right" vertical="center"/>
    </xf>
    <xf numFmtId="185" fontId="45" fillId="0" borderId="0" xfId="34" applyNumberFormat="1" applyFont="1">
      <alignment vertical="center"/>
    </xf>
    <xf numFmtId="0" fontId="29" fillId="30" borderId="15" xfId="0" applyFont="1" applyFill="1" applyBorder="1" applyAlignment="1">
      <alignment horizontal="center" vertical="center"/>
    </xf>
    <xf numFmtId="0" fontId="29" fillId="30" borderId="12" xfId="0" applyFont="1" applyFill="1" applyBorder="1" applyAlignment="1">
      <alignment horizontal="center" vertical="center"/>
    </xf>
    <xf numFmtId="0" fontId="29" fillId="30" borderId="13" xfId="0" applyFont="1" applyFill="1" applyBorder="1" applyAlignment="1">
      <alignment horizontal="center" vertical="center"/>
    </xf>
    <xf numFmtId="0" fontId="29" fillId="30" borderId="14" xfId="0" applyFont="1" applyFill="1" applyBorder="1" applyAlignment="1">
      <alignment horizontal="center" vertical="center"/>
    </xf>
    <xf numFmtId="176" fontId="37" fillId="31" borderId="22" xfId="34" applyNumberFormat="1" applyFont="1" applyFill="1" applyBorder="1">
      <alignment vertical="center"/>
    </xf>
    <xf numFmtId="176" fontId="37" fillId="31" borderId="24" xfId="34" applyNumberFormat="1" applyFont="1" applyFill="1" applyBorder="1">
      <alignment vertical="center"/>
    </xf>
    <xf numFmtId="176" fontId="37" fillId="31" borderId="23" xfId="34" applyNumberFormat="1" applyFont="1" applyFill="1" applyBorder="1">
      <alignment vertical="center"/>
    </xf>
    <xf numFmtId="189" fontId="37" fillId="0" borderId="22" xfId="34" applyNumberFormat="1" applyFont="1" applyBorder="1">
      <alignment vertical="center"/>
    </xf>
    <xf numFmtId="189" fontId="37" fillId="0" borderId="24" xfId="34" applyNumberFormat="1" applyFont="1" applyBorder="1">
      <alignment vertical="center"/>
    </xf>
    <xf numFmtId="189" fontId="37" fillId="0" borderId="23" xfId="34" applyNumberFormat="1" applyFont="1" applyBorder="1">
      <alignment vertical="center"/>
    </xf>
    <xf numFmtId="0" fontId="29" fillId="25" borderId="15" xfId="53" applyFont="1" applyFill="1" applyBorder="1"/>
    <xf numFmtId="0" fontId="29" fillId="25" borderId="18" xfId="0" applyFont="1" applyFill="1" applyBorder="1" applyAlignment="1"/>
    <xf numFmtId="0" fontId="29" fillId="25" borderId="19" xfId="0" applyFont="1" applyFill="1" applyBorder="1" applyAlignment="1"/>
    <xf numFmtId="0" fontId="29" fillId="29" borderId="10" xfId="0" applyFont="1" applyFill="1" applyBorder="1" applyAlignment="1"/>
    <xf numFmtId="0" fontId="29" fillId="30" borderId="19" xfId="0" applyFont="1" applyFill="1" applyBorder="1" applyAlignment="1"/>
    <xf numFmtId="0" fontId="37" fillId="25" borderId="16" xfId="0" applyFont="1" applyFill="1" applyBorder="1" applyAlignment="1">
      <alignment horizontal="center"/>
    </xf>
    <xf numFmtId="0" fontId="37" fillId="25" borderId="22" xfId="0" applyFont="1" applyFill="1" applyBorder="1" applyAlignment="1">
      <alignment horizontal="center"/>
    </xf>
    <xf numFmtId="0" fontId="37" fillId="25" borderId="12" xfId="0" applyFont="1" applyFill="1" applyBorder="1" applyAlignment="1">
      <alignment horizontal="right"/>
    </xf>
    <xf numFmtId="0" fontId="37" fillId="25" borderId="16" xfId="0" applyFont="1" applyFill="1" applyBorder="1" applyAlignment="1">
      <alignment horizontal="right"/>
    </xf>
    <xf numFmtId="0" fontId="37" fillId="25" borderId="20" xfId="0" applyFont="1" applyFill="1" applyBorder="1" applyAlignment="1">
      <alignment horizontal="right"/>
    </xf>
    <xf numFmtId="0" fontId="37" fillId="25" borderId="20" xfId="0" applyFont="1" applyFill="1" applyBorder="1" applyAlignment="1">
      <alignment horizontal="center"/>
    </xf>
    <xf numFmtId="0" fontId="37" fillId="29" borderId="0" xfId="0" applyFont="1" applyFill="1" applyAlignment="1"/>
    <xf numFmtId="0" fontId="37" fillId="25" borderId="0" xfId="0" applyFont="1" applyFill="1">
      <alignment vertical="center"/>
    </xf>
    <xf numFmtId="0" fontId="37" fillId="25" borderId="0" xfId="0" applyFont="1" applyFill="1" applyAlignment="1">
      <alignment horizontal="left" vertical="center"/>
    </xf>
    <xf numFmtId="0" fontId="29" fillId="30" borderId="13" xfId="51" applyFont="1" applyFill="1" applyBorder="1" applyAlignment="1">
      <alignment horizontal="center" vertical="center"/>
    </xf>
    <xf numFmtId="0" fontId="29" fillId="30" borderId="21" xfId="51" applyFont="1" applyFill="1" applyBorder="1" applyAlignment="1">
      <alignment horizontal="center" shrinkToFit="1"/>
    </xf>
    <xf numFmtId="0" fontId="29" fillId="30" borderId="16" xfId="51" applyFont="1" applyFill="1" applyBorder="1" applyAlignment="1">
      <alignment horizontal="center"/>
    </xf>
    <xf numFmtId="0" fontId="29" fillId="30" borderId="17" xfId="51" applyFont="1" applyFill="1" applyBorder="1" applyAlignment="1"/>
    <xf numFmtId="3" fontId="29" fillId="30" borderId="17" xfId="35" applyNumberFormat="1" applyFont="1" applyFill="1" applyBorder="1" applyAlignment="1" applyProtection="1">
      <alignment horizontal="center"/>
    </xf>
    <xf numFmtId="0" fontId="29" fillId="30" borderId="12" xfId="51" applyFont="1" applyFill="1" applyBorder="1" applyAlignment="1">
      <alignment horizontal="center"/>
    </xf>
    <xf numFmtId="38" fontId="29" fillId="30" borderId="14" xfId="35" applyFont="1" applyFill="1" applyBorder="1" applyAlignment="1" applyProtection="1"/>
    <xf numFmtId="3" fontId="29" fillId="30" borderId="13" xfId="35" applyNumberFormat="1" applyFont="1" applyFill="1" applyBorder="1" applyAlignment="1" applyProtection="1"/>
    <xf numFmtId="3" fontId="29" fillId="30" borderId="17" xfId="35" applyNumberFormat="1" applyFont="1" applyFill="1" applyBorder="1" applyAlignment="1" applyProtection="1">
      <alignment horizontal="right"/>
    </xf>
    <xf numFmtId="0" fontId="29" fillId="30" borderId="20" xfId="51" applyFont="1" applyFill="1" applyBorder="1" applyAlignment="1">
      <alignment horizontal="center"/>
    </xf>
    <xf numFmtId="3" fontId="29" fillId="30" borderId="11" xfId="35" applyNumberFormat="1" applyFont="1" applyFill="1" applyBorder="1" applyAlignment="1" applyProtection="1">
      <alignment horizontal="right"/>
    </xf>
    <xf numFmtId="3" fontId="29" fillId="30" borderId="21" xfId="35" applyNumberFormat="1" applyFont="1" applyFill="1" applyBorder="1" applyAlignment="1" applyProtection="1"/>
    <xf numFmtId="3" fontId="29" fillId="30" borderId="17" xfId="35" applyNumberFormat="1" applyFont="1" applyFill="1" applyBorder="1" applyAlignment="1" applyProtection="1"/>
    <xf numFmtId="3" fontId="29" fillId="30" borderId="11" xfId="35" applyNumberFormat="1" applyFont="1" applyFill="1" applyBorder="1" applyAlignment="1" applyProtection="1"/>
    <xf numFmtId="3" fontId="29" fillId="30" borderId="15" xfId="51" applyNumberFormat="1" applyFont="1" applyFill="1" applyBorder="1" applyAlignment="1">
      <alignment horizontal="center" vertical="center" wrapText="1"/>
    </xf>
    <xf numFmtId="0" fontId="29" fillId="30" borderId="19" xfId="51" applyFont="1" applyFill="1" applyBorder="1" applyAlignment="1">
      <alignment horizontal="center" shrinkToFit="1"/>
    </xf>
    <xf numFmtId="0" fontId="29" fillId="30" borderId="18" xfId="51" applyFont="1" applyFill="1" applyBorder="1" applyAlignment="1">
      <alignment horizontal="right"/>
    </xf>
    <xf numFmtId="3" fontId="29" fillId="30" borderId="18" xfId="35" applyNumberFormat="1" applyFont="1" applyFill="1" applyBorder="1" applyAlignment="1" applyProtection="1"/>
    <xf numFmtId="3" fontId="29" fillId="30" borderId="15" xfId="35" applyNumberFormat="1" applyFont="1" applyFill="1" applyBorder="1" applyAlignment="1" applyProtection="1"/>
    <xf numFmtId="3" fontId="29" fillId="30" borderId="19" xfId="35" applyNumberFormat="1" applyFont="1" applyFill="1" applyBorder="1" applyAlignment="1" applyProtection="1"/>
    <xf numFmtId="0" fontId="29" fillId="30" borderId="16" xfId="51" applyFont="1" applyFill="1" applyBorder="1" applyAlignment="1"/>
    <xf numFmtId="0" fontId="29" fillId="30" borderId="12" xfId="51" applyFont="1" applyFill="1" applyBorder="1" applyAlignment="1"/>
    <xf numFmtId="4" fontId="29" fillId="30" borderId="14" xfId="35" applyNumberFormat="1" applyFont="1" applyFill="1" applyBorder="1" applyAlignment="1" applyProtection="1"/>
    <xf numFmtId="39" fontId="29" fillId="30" borderId="17" xfId="51" applyNumberFormat="1" applyFont="1" applyFill="1" applyBorder="1" applyAlignment="1"/>
    <xf numFmtId="0" fontId="29" fillId="30" borderId="20" xfId="51" applyFont="1" applyFill="1" applyBorder="1" applyAlignment="1"/>
    <xf numFmtId="39" fontId="29" fillId="30" borderId="11" xfId="51" applyNumberFormat="1" applyFont="1" applyFill="1" applyBorder="1" applyAlignment="1"/>
    <xf numFmtId="0" fontId="31" fillId="30" borderId="16" xfId="51" applyFont="1" applyFill="1" applyBorder="1" applyAlignment="1"/>
    <xf numFmtId="3" fontId="29" fillId="30" borderId="19" xfId="51" applyNumberFormat="1" applyFont="1" applyFill="1" applyBorder="1" applyAlignment="1">
      <alignment horizontal="center" shrinkToFit="1"/>
    </xf>
    <xf numFmtId="4" fontId="29" fillId="30" borderId="18" xfId="35" applyNumberFormat="1" applyFont="1" applyFill="1" applyBorder="1" applyAlignment="1" applyProtection="1"/>
    <xf numFmtId="4" fontId="29" fillId="30" borderId="15" xfId="35" applyNumberFormat="1" applyFont="1" applyFill="1" applyBorder="1" applyAlignment="1" applyProtection="1"/>
    <xf numFmtId="4" fontId="29" fillId="30" borderId="19" xfId="35" applyNumberFormat="1" applyFont="1" applyFill="1" applyBorder="1" applyAlignment="1" applyProtection="1"/>
    <xf numFmtId="179" fontId="29" fillId="30" borderId="20" xfId="51" applyNumberFormat="1" applyFont="1" applyFill="1" applyBorder="1" applyAlignment="1">
      <alignment horizontal="center" shrinkToFit="1"/>
    </xf>
    <xf numFmtId="177" fontId="29" fillId="30" borderId="16" xfId="51" applyNumberFormat="1" applyFont="1" applyFill="1" applyBorder="1" applyAlignment="1">
      <alignment horizontal="right"/>
    </xf>
    <xf numFmtId="185" fontId="29" fillId="30" borderId="16" xfId="35" applyNumberFormat="1" applyFont="1" applyFill="1" applyBorder="1" applyAlignment="1" applyProtection="1"/>
    <xf numFmtId="185" fontId="29" fillId="30" borderId="12" xfId="35" applyNumberFormat="1" applyFont="1" applyFill="1" applyBorder="1" applyAlignment="1" applyProtection="1"/>
    <xf numFmtId="185" fontId="29" fillId="30" borderId="20" xfId="35" applyNumberFormat="1" applyFont="1" applyFill="1" applyBorder="1" applyAlignment="1" applyProtection="1"/>
    <xf numFmtId="179" fontId="29" fillId="30" borderId="19" xfId="51" applyNumberFormat="1" applyFont="1" applyFill="1" applyBorder="1" applyAlignment="1">
      <alignment horizontal="center" shrinkToFit="1"/>
    </xf>
    <xf numFmtId="179" fontId="29" fillId="30" borderId="18" xfId="51" applyNumberFormat="1" applyFont="1" applyFill="1" applyBorder="1" applyAlignment="1">
      <alignment horizontal="right"/>
    </xf>
    <xf numFmtId="190" fontId="29" fillId="30" borderId="18" xfId="35" applyNumberFormat="1" applyFont="1" applyFill="1" applyBorder="1" applyAlignment="1" applyProtection="1"/>
    <xf numFmtId="190" fontId="29" fillId="30" borderId="15" xfId="35" applyNumberFormat="1" applyFont="1" applyFill="1" applyBorder="1" applyAlignment="1" applyProtection="1"/>
    <xf numFmtId="190" fontId="29" fillId="30" borderId="19" xfId="35" applyNumberFormat="1" applyFont="1" applyFill="1" applyBorder="1" applyAlignment="1" applyProtection="1"/>
    <xf numFmtId="0" fontId="35" fillId="25" borderId="0" xfId="0" applyFont="1" applyFill="1" applyAlignment="1"/>
    <xf numFmtId="0" fontId="45" fillId="0" borderId="0" xfId="0" applyFont="1" applyAlignment="1"/>
    <xf numFmtId="0" fontId="45" fillId="25" borderId="0" xfId="0" applyFont="1" applyFill="1" applyAlignment="1"/>
    <xf numFmtId="185" fontId="45" fillId="0" borderId="0" xfId="0" applyNumberFormat="1" applyFont="1" applyAlignment="1"/>
    <xf numFmtId="0" fontId="45" fillId="29" borderId="21" xfId="0" applyFont="1" applyFill="1" applyBorder="1" applyAlignment="1">
      <alignment horizontal="center" vertical="center"/>
    </xf>
    <xf numFmtId="188" fontId="45" fillId="25" borderId="21" xfId="0" applyNumberFormat="1" applyFont="1" applyFill="1" applyBorder="1" applyAlignment="1">
      <alignment horizontal="center" vertical="center"/>
    </xf>
    <xf numFmtId="185" fontId="45" fillId="0" borderId="21" xfId="0" applyNumberFormat="1" applyFont="1" applyBorder="1" applyAlignment="1">
      <alignment horizontal="center" vertical="center"/>
    </xf>
    <xf numFmtId="0" fontId="45" fillId="0" borderId="16" xfId="0" applyFont="1" applyBorder="1">
      <alignment vertical="center"/>
    </xf>
    <xf numFmtId="185" fontId="45" fillId="25" borderId="0" xfId="34" applyNumberFormat="1" applyFont="1" applyFill="1" applyBorder="1" applyAlignment="1" applyProtection="1">
      <alignment horizontal="right" vertical="center"/>
    </xf>
    <xf numFmtId="185" fontId="1" fillId="30" borderId="0" xfId="34" applyNumberFormat="1" applyFont="1" applyFill="1" applyBorder="1" applyAlignment="1" applyProtection="1">
      <alignment horizontal="right" vertical="center"/>
    </xf>
    <xf numFmtId="185" fontId="1" fillId="29" borderId="0" xfId="34" applyNumberFormat="1" applyFont="1" applyFill="1" applyBorder="1" applyAlignment="1" applyProtection="1">
      <alignment horizontal="right" vertical="center"/>
    </xf>
    <xf numFmtId="185" fontId="45" fillId="25" borderId="16" xfId="34" applyNumberFormat="1" applyFont="1" applyFill="1" applyBorder="1" applyAlignment="1" applyProtection="1">
      <alignment horizontal="right" vertical="center"/>
    </xf>
    <xf numFmtId="187" fontId="45" fillId="25" borderId="17" xfId="34" applyNumberFormat="1" applyFont="1" applyFill="1" applyBorder="1" applyAlignment="1" applyProtection="1">
      <alignment horizontal="right" vertical="center"/>
    </xf>
    <xf numFmtId="187" fontId="45" fillId="25" borderId="16" xfId="0" applyNumberFormat="1" applyFont="1" applyFill="1" applyBorder="1" applyAlignment="1">
      <alignment horizontal="right" vertical="center"/>
    </xf>
    <xf numFmtId="185" fontId="45" fillId="0" borderId="0" xfId="34" applyNumberFormat="1" applyFont="1" applyAlignment="1">
      <alignment horizontal="right" vertical="center"/>
    </xf>
    <xf numFmtId="185" fontId="45" fillId="0" borderId="0" xfId="34" applyNumberFormat="1" applyFont="1" applyBorder="1" applyAlignment="1">
      <alignment horizontal="right" vertical="center"/>
    </xf>
    <xf numFmtId="185" fontId="1" fillId="30" borderId="0" xfId="34" applyNumberFormat="1" applyFont="1" applyFill="1">
      <alignment vertical="center"/>
    </xf>
    <xf numFmtId="185" fontId="1" fillId="29" borderId="0" xfId="34" applyNumberFormat="1" applyFont="1" applyFill="1">
      <alignment vertical="center"/>
    </xf>
    <xf numFmtId="185" fontId="45" fillId="0" borderId="16" xfId="34" applyNumberFormat="1" applyFont="1" applyBorder="1">
      <alignment vertical="center"/>
    </xf>
    <xf numFmtId="187" fontId="45" fillId="0" borderId="17" xfId="34" applyNumberFormat="1" applyFont="1" applyBorder="1">
      <alignment vertical="center"/>
    </xf>
    <xf numFmtId="187" fontId="45" fillId="0" borderId="16" xfId="34" applyNumberFormat="1" applyFont="1" applyBorder="1">
      <alignment vertical="center"/>
    </xf>
    <xf numFmtId="185" fontId="45" fillId="31" borderId="0" xfId="34" applyNumberFormat="1" applyFont="1" applyFill="1">
      <alignment vertical="center"/>
    </xf>
    <xf numFmtId="185" fontId="45" fillId="30" borderId="0" xfId="34" applyNumberFormat="1" applyFont="1" applyFill="1">
      <alignment vertical="center"/>
    </xf>
    <xf numFmtId="187" fontId="45" fillId="0" borderId="16" xfId="0" applyNumberFormat="1" applyFont="1" applyBorder="1">
      <alignment vertical="center"/>
    </xf>
    <xf numFmtId="185" fontId="45" fillId="31" borderId="0" xfId="34" applyNumberFormat="1" applyFont="1" applyFill="1" applyBorder="1" applyAlignment="1">
      <alignment horizontal="right" vertical="center"/>
    </xf>
    <xf numFmtId="185" fontId="45" fillId="0" borderId="21" xfId="34" applyNumberFormat="1" applyFont="1" applyBorder="1">
      <alignment vertical="center"/>
    </xf>
    <xf numFmtId="185" fontId="1" fillId="30" borderId="21" xfId="34" applyNumberFormat="1" applyFont="1" applyFill="1" applyBorder="1">
      <alignment vertical="center"/>
    </xf>
    <xf numFmtId="185" fontId="1" fillId="29" borderId="21" xfId="34" applyNumberFormat="1" applyFont="1" applyFill="1" applyBorder="1">
      <alignment vertical="center"/>
    </xf>
    <xf numFmtId="185" fontId="45" fillId="0" borderId="20" xfId="34" applyNumberFormat="1" applyFont="1" applyBorder="1">
      <alignment vertical="center"/>
    </xf>
    <xf numFmtId="187" fontId="45" fillId="0" borderId="11" xfId="34" applyNumberFormat="1" applyFont="1" applyBorder="1">
      <alignment vertical="center"/>
    </xf>
    <xf numFmtId="187" fontId="45" fillId="0" borderId="20" xfId="34" applyNumberFormat="1" applyFont="1" applyBorder="1">
      <alignment vertical="center"/>
    </xf>
    <xf numFmtId="185" fontId="45" fillId="0" borderId="0" xfId="0" applyNumberFormat="1" applyFont="1">
      <alignment vertical="center"/>
    </xf>
    <xf numFmtId="0" fontId="45" fillId="30" borderId="0" xfId="0" applyFont="1" applyFill="1" applyAlignment="1">
      <alignment horizontal="center" vertical="center"/>
    </xf>
    <xf numFmtId="0" fontId="45" fillId="29" borderId="0" xfId="0" applyFont="1" applyFill="1" applyAlignment="1">
      <alignment horizontal="center" vertical="center"/>
    </xf>
    <xf numFmtId="185" fontId="45" fillId="25" borderId="0" xfId="0" applyNumberFormat="1" applyFont="1" applyFill="1" applyAlignment="1">
      <alignment horizontal="center" vertical="center"/>
    </xf>
    <xf numFmtId="185" fontId="45" fillId="25" borderId="0" xfId="0" applyNumberFormat="1" applyFont="1" applyFill="1" applyAlignment="1">
      <alignment horizontal="left" vertical="center"/>
    </xf>
    <xf numFmtId="0" fontId="45" fillId="25" borderId="13" xfId="0" applyFont="1" applyFill="1" applyBorder="1" applyAlignment="1"/>
    <xf numFmtId="0" fontId="45" fillId="0" borderId="13" xfId="0" applyFont="1" applyBorder="1" applyAlignment="1"/>
    <xf numFmtId="185" fontId="45" fillId="0" borderId="13" xfId="0" applyNumberFormat="1" applyFont="1" applyBorder="1" applyAlignment="1">
      <alignment horizontal="center"/>
    </xf>
    <xf numFmtId="185" fontId="45" fillId="0" borderId="21" xfId="0" quotePrefix="1" applyNumberFormat="1" applyFont="1" applyBorder="1" applyAlignment="1">
      <alignment horizontal="center" vertical="center"/>
    </xf>
    <xf numFmtId="185" fontId="1" fillId="30" borderId="0" xfId="34" applyNumberFormat="1" applyFont="1" applyFill="1" applyBorder="1">
      <alignment vertical="center"/>
    </xf>
    <xf numFmtId="185" fontId="1" fillId="29" borderId="0" xfId="34" applyNumberFormat="1" applyFont="1" applyFill="1" applyBorder="1">
      <alignment vertical="center"/>
    </xf>
    <xf numFmtId="185" fontId="45" fillId="31" borderId="21" xfId="34" applyNumberFormat="1" applyFont="1" applyFill="1" applyBorder="1" applyAlignment="1">
      <alignment horizontal="right" vertical="center"/>
    </xf>
    <xf numFmtId="185" fontId="45" fillId="0" borderId="21" xfId="34" applyNumberFormat="1" applyFont="1" applyBorder="1" applyAlignment="1">
      <alignment horizontal="right" vertical="center"/>
    </xf>
    <xf numFmtId="185" fontId="45" fillId="30" borderId="0" xfId="0" applyNumberFormat="1" applyFont="1" applyFill="1" applyAlignment="1">
      <alignment horizontal="center"/>
    </xf>
    <xf numFmtId="185" fontId="45" fillId="30" borderId="0" xfId="0" applyNumberFormat="1" applyFont="1" applyFill="1" applyAlignment="1">
      <alignment horizontal="left" vertical="center"/>
    </xf>
    <xf numFmtId="188" fontId="45" fillId="30" borderId="0" xfId="0" applyNumberFormat="1" applyFont="1" applyFill="1" applyAlignment="1">
      <alignment horizontal="center" vertical="center"/>
    </xf>
    <xf numFmtId="185" fontId="45" fillId="30" borderId="0" xfId="34" applyNumberFormat="1" applyFont="1" applyFill="1" applyBorder="1" applyAlignment="1">
      <alignment horizontal="right" vertical="center"/>
    </xf>
    <xf numFmtId="185" fontId="45" fillId="30" borderId="0" xfId="0" applyNumberFormat="1" applyFont="1" applyFill="1">
      <alignment vertical="center"/>
    </xf>
    <xf numFmtId="0" fontId="48" fillId="30" borderId="0" xfId="0" applyFont="1" applyFill="1" applyAlignment="1">
      <alignment horizontal="center" vertical="center"/>
    </xf>
    <xf numFmtId="0" fontId="48" fillId="30" borderId="21" xfId="0" applyFont="1" applyFill="1" applyBorder="1" applyAlignment="1">
      <alignment horizontal="center" vertical="center"/>
    </xf>
    <xf numFmtId="0" fontId="48" fillId="30" borderId="18" xfId="0" applyFont="1" applyFill="1" applyBorder="1">
      <alignment vertical="center"/>
    </xf>
    <xf numFmtId="0" fontId="48" fillId="30" borderId="19" xfId="0" applyFont="1" applyFill="1" applyBorder="1">
      <alignment vertical="center"/>
    </xf>
    <xf numFmtId="0" fontId="48" fillId="30" borderId="18" xfId="0" applyFont="1" applyFill="1" applyBorder="1" applyAlignment="1">
      <alignment horizontal="right" vertical="center"/>
    </xf>
    <xf numFmtId="0" fontId="48" fillId="0" borderId="0" xfId="0" applyFont="1">
      <alignment vertical="center"/>
    </xf>
    <xf numFmtId="38" fontId="29" fillId="30" borderId="18" xfId="35" applyFont="1" applyFill="1" applyBorder="1" applyAlignment="1" applyProtection="1"/>
    <xf numFmtId="3" fontId="29" fillId="30" borderId="18" xfId="51" applyNumberFormat="1" applyFont="1" applyFill="1" applyBorder="1" applyAlignment="1"/>
    <xf numFmtId="0" fontId="29" fillId="29" borderId="0" xfId="0" applyFont="1" applyFill="1" applyAlignment="1">
      <alignment horizontal="center" vertical="center"/>
    </xf>
    <xf numFmtId="195" fontId="24" fillId="32" borderId="14" xfId="47" applyNumberFormat="1" applyFont="1" applyFill="1" applyBorder="1" applyAlignment="1">
      <alignment horizontal="center" vertical="center"/>
    </xf>
    <xf numFmtId="38" fontId="0" fillId="30" borderId="0" xfId="35" applyFont="1" applyFill="1" applyBorder="1" applyAlignment="1"/>
    <xf numFmtId="38" fontId="0" fillId="32" borderId="0" xfId="35" applyFont="1" applyFill="1" applyBorder="1" applyAlignment="1">
      <alignment horizontal="center"/>
    </xf>
    <xf numFmtId="38" fontId="37" fillId="29" borderId="68" xfId="34" applyFont="1" applyFill="1" applyBorder="1">
      <alignment vertical="center"/>
    </xf>
    <xf numFmtId="38" fontId="37" fillId="29" borderId="34" xfId="34" applyFont="1" applyFill="1" applyBorder="1">
      <alignment vertical="center"/>
    </xf>
    <xf numFmtId="38" fontId="37" fillId="30" borderId="69" xfId="34" applyFont="1" applyFill="1" applyBorder="1">
      <alignment vertical="center"/>
    </xf>
    <xf numFmtId="38" fontId="37" fillId="30" borderId="67" xfId="34" applyFont="1" applyFill="1" applyBorder="1">
      <alignment vertical="center"/>
    </xf>
    <xf numFmtId="185" fontId="1" fillId="30" borderId="12" xfId="34" applyNumberFormat="1" applyFont="1" applyFill="1" applyBorder="1">
      <alignment vertical="center"/>
    </xf>
    <xf numFmtId="185" fontId="1" fillId="30" borderId="15" xfId="34" applyNumberFormat="1" applyFont="1" applyFill="1" applyBorder="1">
      <alignment vertical="center"/>
    </xf>
    <xf numFmtId="185" fontId="1" fillId="30" borderId="13" xfId="34" applyNumberFormat="1" applyFont="1" applyFill="1" applyBorder="1">
      <alignment vertical="center"/>
    </xf>
    <xf numFmtId="185" fontId="1" fillId="30" borderId="22" xfId="34" applyNumberFormat="1" applyFont="1" applyFill="1" applyBorder="1">
      <alignment vertical="center"/>
    </xf>
    <xf numFmtId="185" fontId="1" fillId="30" borderId="10" xfId="34" applyNumberFormat="1" applyFont="1" applyFill="1" applyBorder="1">
      <alignment vertical="center"/>
    </xf>
    <xf numFmtId="185" fontId="1" fillId="30" borderId="24" xfId="34" applyNumberFormat="1" applyFont="1" applyFill="1" applyBorder="1">
      <alignment vertical="center"/>
    </xf>
    <xf numFmtId="185" fontId="1" fillId="30" borderId="16" xfId="34" applyNumberFormat="1" applyFont="1" applyFill="1" applyBorder="1">
      <alignment vertical="center"/>
    </xf>
    <xf numFmtId="185" fontId="1" fillId="30" borderId="18" xfId="34" applyNumberFormat="1" applyFont="1" applyFill="1" applyBorder="1">
      <alignment vertical="center"/>
    </xf>
    <xf numFmtId="185" fontId="1" fillId="30" borderId="20" xfId="34" applyNumberFormat="1" applyFont="1" applyFill="1" applyBorder="1">
      <alignment vertical="center"/>
    </xf>
    <xf numFmtId="185" fontId="1" fillId="30" borderId="19" xfId="34" applyNumberFormat="1" applyFont="1" applyFill="1" applyBorder="1">
      <alignment vertical="center"/>
    </xf>
    <xf numFmtId="49" fontId="65" fillId="30" borderId="10" xfId="0" applyNumberFormat="1" applyFont="1" applyFill="1" applyBorder="1" applyAlignment="1">
      <alignment horizontal="left" vertical="top" wrapText="1"/>
    </xf>
    <xf numFmtId="176" fontId="65" fillId="30" borderId="10" xfId="34" applyNumberFormat="1" applyFont="1" applyFill="1" applyBorder="1" applyAlignment="1">
      <alignment horizontal="left" vertical="top" wrapText="1"/>
    </xf>
    <xf numFmtId="49" fontId="65" fillId="0" borderId="0" xfId="0" applyNumberFormat="1" applyFont="1" applyAlignment="1">
      <alignment horizontal="left" vertical="top"/>
    </xf>
    <xf numFmtId="38" fontId="0" fillId="29" borderId="21" xfId="34" applyFont="1" applyFill="1" applyBorder="1">
      <alignment vertical="center"/>
    </xf>
    <xf numFmtId="38" fontId="0" fillId="29" borderId="19" xfId="34" applyFont="1" applyFill="1" applyBorder="1">
      <alignment vertical="center"/>
    </xf>
    <xf numFmtId="40" fontId="1" fillId="30" borderId="11" xfId="34" applyNumberFormat="1" applyFont="1" applyFill="1" applyBorder="1">
      <alignment vertical="center"/>
    </xf>
    <xf numFmtId="0" fontId="56" fillId="32" borderId="0" xfId="0" applyFont="1" applyFill="1" applyAlignment="1"/>
    <xf numFmtId="185" fontId="56" fillId="32" borderId="16" xfId="34" applyNumberFormat="1" applyFont="1" applyFill="1" applyBorder="1" applyAlignment="1">
      <alignment horizontal="right"/>
    </xf>
    <xf numFmtId="185" fontId="56" fillId="32" borderId="18" xfId="34" applyNumberFormat="1" applyFont="1" applyFill="1" applyBorder="1" applyAlignment="1">
      <alignment horizontal="right"/>
    </xf>
    <xf numFmtId="185" fontId="56" fillId="32" borderId="0" xfId="34" applyNumberFormat="1" applyFont="1" applyFill="1" applyBorder="1">
      <alignment vertical="center"/>
    </xf>
    <xf numFmtId="185" fontId="56" fillId="32" borderId="16" xfId="34" applyNumberFormat="1" applyFont="1" applyFill="1" applyBorder="1">
      <alignment vertical="center"/>
    </xf>
    <xf numFmtId="185" fontId="56" fillId="32" borderId="18" xfId="34" applyNumberFormat="1" applyFont="1" applyFill="1" applyBorder="1">
      <alignment vertical="center"/>
    </xf>
    <xf numFmtId="187" fontId="56" fillId="32" borderId="0" xfId="34" applyNumberFormat="1" applyFont="1" applyFill="1" applyBorder="1">
      <alignment vertical="center"/>
    </xf>
    <xf numFmtId="38" fontId="56" fillId="32" borderId="16" xfId="34" applyFont="1" applyFill="1" applyBorder="1">
      <alignment vertical="center"/>
    </xf>
    <xf numFmtId="38" fontId="56" fillId="32" borderId="18" xfId="34" applyFont="1" applyFill="1" applyBorder="1">
      <alignment vertical="center"/>
    </xf>
    <xf numFmtId="38" fontId="56" fillId="32" borderId="0" xfId="34" applyFont="1" applyFill="1" applyBorder="1">
      <alignment vertical="center"/>
    </xf>
    <xf numFmtId="176" fontId="56" fillId="32" borderId="17" xfId="34" applyNumberFormat="1" applyFont="1" applyFill="1" applyBorder="1">
      <alignment vertical="center"/>
    </xf>
    <xf numFmtId="0" fontId="66" fillId="32" borderId="18" xfId="0" applyFont="1" applyFill="1" applyBorder="1">
      <alignment vertical="center"/>
    </xf>
    <xf numFmtId="0" fontId="56" fillId="32" borderId="21" xfId="0" applyFont="1" applyFill="1" applyBorder="1" applyAlignment="1"/>
    <xf numFmtId="185" fontId="56" fillId="32" borderId="20" xfId="34" applyNumberFormat="1" applyFont="1" applyFill="1" applyBorder="1">
      <alignment vertical="center"/>
    </xf>
    <xf numFmtId="185" fontId="56" fillId="32" borderId="19" xfId="34" applyNumberFormat="1" applyFont="1" applyFill="1" applyBorder="1">
      <alignment vertical="center"/>
    </xf>
    <xf numFmtId="185" fontId="56" fillId="32" borderId="21" xfId="34" applyNumberFormat="1" applyFont="1" applyFill="1" applyBorder="1">
      <alignment vertical="center"/>
    </xf>
    <xf numFmtId="187" fontId="56" fillId="32" borderId="21" xfId="34" applyNumberFormat="1" applyFont="1" applyFill="1" applyBorder="1">
      <alignment vertical="center"/>
    </xf>
    <xf numFmtId="38" fontId="56" fillId="32" borderId="20" xfId="34" applyFont="1" applyFill="1" applyBorder="1">
      <alignment vertical="center"/>
    </xf>
    <xf numFmtId="176" fontId="56" fillId="32" borderId="19" xfId="34" applyNumberFormat="1" applyFont="1" applyFill="1" applyBorder="1">
      <alignment vertical="center"/>
    </xf>
    <xf numFmtId="0" fontId="66" fillId="32" borderId="19" xfId="0" applyFont="1" applyFill="1" applyBorder="1">
      <alignment vertical="center"/>
    </xf>
    <xf numFmtId="38" fontId="0" fillId="0" borderId="13" xfId="34" applyFont="1" applyBorder="1">
      <alignment vertical="center"/>
    </xf>
    <xf numFmtId="176" fontId="0" fillId="0" borderId="14" xfId="34" applyNumberFormat="1" applyFont="1" applyBorder="1">
      <alignment vertical="center"/>
    </xf>
    <xf numFmtId="176" fontId="0" fillId="0" borderId="17" xfId="34" applyNumberFormat="1" applyFont="1" applyBorder="1">
      <alignment vertical="center"/>
    </xf>
    <xf numFmtId="38" fontId="0" fillId="0" borderId="21" xfId="34" applyFont="1" applyBorder="1">
      <alignment vertical="center"/>
    </xf>
    <xf numFmtId="176" fontId="0" fillId="0" borderId="11" xfId="34" applyNumberFormat="1" applyFont="1" applyBorder="1">
      <alignment vertical="center"/>
    </xf>
    <xf numFmtId="49" fontId="65" fillId="30" borderId="22" xfId="0" applyNumberFormat="1" applyFont="1" applyFill="1" applyBorder="1" applyAlignment="1">
      <alignment horizontal="left" vertical="top" wrapText="1"/>
    </xf>
    <xf numFmtId="38" fontId="0" fillId="0" borderId="12" xfId="34" applyFont="1" applyBorder="1">
      <alignment vertical="center"/>
    </xf>
    <xf numFmtId="38" fontId="0" fillId="0" borderId="14" xfId="34" applyFont="1" applyBorder="1">
      <alignment vertical="center"/>
    </xf>
    <xf numFmtId="38" fontId="0" fillId="0" borderId="16" xfId="34" applyFont="1" applyBorder="1">
      <alignment vertical="center"/>
    </xf>
    <xf numFmtId="38" fontId="0" fillId="0" borderId="17" xfId="34" applyFont="1" applyBorder="1">
      <alignment vertical="center"/>
    </xf>
    <xf numFmtId="38" fontId="0" fillId="0" borderId="20" xfId="34" applyFont="1" applyBorder="1">
      <alignment vertical="center"/>
    </xf>
    <xf numFmtId="38" fontId="0" fillId="0" borderId="11" xfId="34" applyFont="1" applyBorder="1">
      <alignment vertical="center"/>
    </xf>
    <xf numFmtId="49" fontId="65" fillId="30" borderId="23" xfId="0" applyNumberFormat="1" applyFont="1" applyFill="1" applyBorder="1" applyAlignment="1">
      <alignment horizontal="left" vertical="top" wrapText="1"/>
    </xf>
    <xf numFmtId="0" fontId="63" fillId="32" borderId="12" xfId="0" applyFont="1" applyFill="1" applyBorder="1">
      <alignment vertical="center"/>
    </xf>
    <xf numFmtId="0" fontId="63" fillId="32" borderId="15" xfId="0" applyFont="1" applyFill="1" applyBorder="1" applyAlignment="1">
      <alignment horizontal="center" vertical="center"/>
    </xf>
    <xf numFmtId="0" fontId="63" fillId="32" borderId="16" xfId="0" applyFont="1" applyFill="1" applyBorder="1">
      <alignment vertical="center"/>
    </xf>
    <xf numFmtId="0" fontId="63" fillId="32" borderId="18" xfId="0" applyFont="1" applyFill="1" applyBorder="1" applyAlignment="1">
      <alignment horizontal="center" vertical="center"/>
    </xf>
    <xf numFmtId="0" fontId="63" fillId="32" borderId="20" xfId="0" applyFont="1" applyFill="1" applyBorder="1">
      <alignment vertical="center"/>
    </xf>
    <xf numFmtId="0" fontId="63" fillId="32" borderId="19" xfId="0" applyFont="1" applyFill="1" applyBorder="1" applyAlignment="1">
      <alignment horizontal="center" vertical="center"/>
    </xf>
    <xf numFmtId="38" fontId="29" fillId="29" borderId="20" xfId="34" applyFont="1" applyFill="1" applyBorder="1" applyAlignment="1"/>
    <xf numFmtId="38" fontId="29" fillId="29" borderId="11" xfId="34" applyFont="1" applyFill="1" applyBorder="1" applyAlignment="1"/>
    <xf numFmtId="38" fontId="56" fillId="32" borderId="19" xfId="34" applyFont="1" applyFill="1" applyBorder="1">
      <alignment vertical="center"/>
    </xf>
    <xf numFmtId="38" fontId="56" fillId="32" borderId="21" xfId="34" applyFont="1" applyFill="1" applyBorder="1">
      <alignment vertical="center"/>
    </xf>
    <xf numFmtId="0" fontId="67" fillId="0" borderId="0" xfId="0" applyFont="1" applyAlignment="1">
      <alignment horizontal="left" vertical="top"/>
    </xf>
    <xf numFmtId="0" fontId="0" fillId="0" borderId="21" xfId="0" applyBorder="1">
      <alignment vertical="center"/>
    </xf>
    <xf numFmtId="0" fontId="45" fillId="0" borderId="22" xfId="0" applyFont="1" applyBorder="1" applyAlignment="1">
      <alignment horizontal="left" vertical="center"/>
    </xf>
    <xf numFmtId="0" fontId="45" fillId="0" borderId="24" xfId="0" applyFont="1" applyBorder="1">
      <alignment vertical="center"/>
    </xf>
    <xf numFmtId="0" fontId="45" fillId="0" borderId="21" xfId="0" applyFont="1" applyBorder="1" applyAlignment="1">
      <alignment horizontal="left" vertical="center"/>
    </xf>
    <xf numFmtId="0" fontId="45" fillId="0" borderId="21" xfId="0" applyFont="1" applyBorder="1" applyAlignment="1">
      <alignment horizontal="right" vertical="center"/>
    </xf>
    <xf numFmtId="38" fontId="45" fillId="31" borderId="10" xfId="34" applyFont="1" applyFill="1" applyBorder="1" applyAlignment="1">
      <alignment horizontal="right" vertical="center"/>
    </xf>
    <xf numFmtId="38" fontId="45" fillId="31" borderId="22" xfId="34" applyFont="1" applyFill="1" applyBorder="1" applyAlignment="1">
      <alignment horizontal="right" vertical="center"/>
    </xf>
    <xf numFmtId="38" fontId="45" fillId="31" borderId="18" xfId="34" applyFont="1" applyFill="1" applyBorder="1" applyAlignment="1">
      <alignment horizontal="right" vertical="center"/>
    </xf>
    <xf numFmtId="38" fontId="45" fillId="31" borderId="16" xfId="34" applyFont="1" applyFill="1" applyBorder="1" applyAlignment="1">
      <alignment horizontal="right" vertical="center"/>
    </xf>
    <xf numFmtId="38" fontId="45" fillId="31" borderId="19" xfId="34" applyFont="1" applyFill="1" applyBorder="1" applyAlignment="1">
      <alignment horizontal="right" vertical="center"/>
    </xf>
    <xf numFmtId="38" fontId="45" fillId="31" borderId="20" xfId="34" applyFont="1" applyFill="1" applyBorder="1" applyAlignment="1">
      <alignment horizontal="right" vertical="center"/>
    </xf>
    <xf numFmtId="187" fontId="1" fillId="30" borderId="22" xfId="34" applyNumberFormat="1" applyFont="1" applyFill="1" applyBorder="1">
      <alignment vertical="center"/>
    </xf>
    <xf numFmtId="187" fontId="1" fillId="30" borderId="10" xfId="34" applyNumberFormat="1" applyFont="1" applyFill="1" applyBorder="1">
      <alignment vertical="center"/>
    </xf>
    <xf numFmtId="187" fontId="1" fillId="30" borderId="23" xfId="34" applyNumberFormat="1" applyFont="1" applyFill="1" applyBorder="1">
      <alignment vertical="center"/>
    </xf>
    <xf numFmtId="187" fontId="1" fillId="30" borderId="16" xfId="34" applyNumberFormat="1" applyFont="1" applyFill="1" applyBorder="1">
      <alignment vertical="center"/>
    </xf>
    <xf numFmtId="187" fontId="1" fillId="30" borderId="18" xfId="34" applyNumberFormat="1" applyFont="1" applyFill="1" applyBorder="1">
      <alignment vertical="center"/>
    </xf>
    <xf numFmtId="187" fontId="1" fillId="30" borderId="17" xfId="34" applyNumberFormat="1" applyFont="1" applyFill="1" applyBorder="1">
      <alignment vertical="center"/>
    </xf>
    <xf numFmtId="187" fontId="1" fillId="30" borderId="12" xfId="34" applyNumberFormat="1" applyFont="1" applyFill="1" applyBorder="1">
      <alignment vertical="center"/>
    </xf>
    <xf numFmtId="187" fontId="1" fillId="30" borderId="15" xfId="34" applyNumberFormat="1" applyFont="1" applyFill="1" applyBorder="1">
      <alignment vertical="center"/>
    </xf>
    <xf numFmtId="187" fontId="1" fillId="30" borderId="14" xfId="34" applyNumberFormat="1" applyFont="1" applyFill="1" applyBorder="1">
      <alignment vertical="center"/>
    </xf>
    <xf numFmtId="187" fontId="1" fillId="30" borderId="20" xfId="34" applyNumberFormat="1" applyFont="1" applyFill="1" applyBorder="1">
      <alignment vertical="center"/>
    </xf>
    <xf numFmtId="187" fontId="1" fillId="30" borderId="19" xfId="34" applyNumberFormat="1" applyFont="1" applyFill="1" applyBorder="1">
      <alignment vertical="center"/>
    </xf>
    <xf numFmtId="187" fontId="1" fillId="30" borderId="11" xfId="34" applyNumberFormat="1" applyFont="1" applyFill="1" applyBorder="1">
      <alignment vertical="center"/>
    </xf>
    <xf numFmtId="176" fontId="65" fillId="30" borderId="0" xfId="34" applyNumberFormat="1" applyFont="1" applyFill="1" applyBorder="1" applyAlignment="1">
      <alignment horizontal="left" vertical="top" wrapText="1"/>
    </xf>
    <xf numFmtId="176" fontId="0" fillId="0" borderId="0" xfId="34" applyNumberFormat="1" applyFont="1">
      <alignment vertical="center"/>
    </xf>
    <xf numFmtId="49" fontId="65" fillId="30" borderId="23" xfId="0" applyNumberFormat="1" applyFont="1" applyFill="1" applyBorder="1" applyAlignment="1">
      <alignment horizontal="center" vertical="top" wrapText="1"/>
    </xf>
    <xf numFmtId="49" fontId="65" fillId="30" borderId="10" xfId="0" applyNumberFormat="1" applyFont="1" applyFill="1" applyBorder="1" applyAlignment="1">
      <alignment horizontal="center" vertical="top" wrapText="1"/>
    </xf>
    <xf numFmtId="49" fontId="65" fillId="30" borderId="22" xfId="0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vertical="center" wrapText="1"/>
    </xf>
    <xf numFmtId="37" fontId="67" fillId="0" borderId="10" xfId="0" applyNumberFormat="1" applyFont="1" applyBorder="1" applyAlignment="1">
      <alignment horizontal="right" vertical="top"/>
    </xf>
    <xf numFmtId="37" fontId="67" fillId="0" borderId="0" xfId="0" applyNumberFormat="1" applyFont="1" applyAlignment="1">
      <alignment horizontal="right" vertical="top"/>
    </xf>
    <xf numFmtId="37" fontId="67" fillId="0" borderId="21" xfId="0" applyNumberFormat="1" applyFont="1" applyBorder="1" applyAlignment="1">
      <alignment horizontal="right" vertical="top"/>
    </xf>
    <xf numFmtId="49" fontId="45" fillId="0" borderId="22" xfId="0" applyNumberFormat="1" applyFont="1" applyBorder="1" applyAlignment="1">
      <alignment horizontal="left" vertical="center"/>
    </xf>
    <xf numFmtId="49" fontId="45" fillId="0" borderId="24" xfId="0" applyNumberFormat="1" applyFont="1" applyBorder="1">
      <alignment vertical="center"/>
    </xf>
    <xf numFmtId="37" fontId="67" fillId="0" borderId="22" xfId="0" applyNumberFormat="1" applyFont="1" applyBorder="1" applyAlignment="1">
      <alignment horizontal="right" vertical="top"/>
    </xf>
    <xf numFmtId="37" fontId="67" fillId="0" borderId="24" xfId="0" applyNumberFormat="1" applyFont="1" applyBorder="1" applyAlignment="1">
      <alignment horizontal="right" vertical="top"/>
    </xf>
    <xf numFmtId="37" fontId="67" fillId="0" borderId="18" xfId="0" applyNumberFormat="1" applyFont="1" applyBorder="1" applyAlignment="1">
      <alignment horizontal="right" vertical="top"/>
    </xf>
    <xf numFmtId="37" fontId="67" fillId="0" borderId="19" xfId="0" applyNumberFormat="1" applyFont="1" applyBorder="1" applyAlignment="1">
      <alignment horizontal="right" vertical="top"/>
    </xf>
    <xf numFmtId="0" fontId="45" fillId="0" borderId="12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0" fillId="29" borderId="23" xfId="0" applyFill="1" applyBorder="1" applyAlignment="1">
      <alignment horizontal="center" vertical="center"/>
    </xf>
    <xf numFmtId="38" fontId="45" fillId="29" borderId="0" xfId="34" applyFont="1" applyFill="1" applyBorder="1" applyAlignment="1">
      <alignment horizontal="right" vertical="center"/>
    </xf>
    <xf numFmtId="38" fontId="45" fillId="30" borderId="23" xfId="34" applyFont="1" applyFill="1" applyBorder="1" applyAlignment="1">
      <alignment horizontal="right" vertical="center"/>
    </xf>
    <xf numFmtId="38" fontId="45" fillId="30" borderId="17" xfId="34" applyFont="1" applyFill="1" applyBorder="1" applyAlignment="1">
      <alignment horizontal="right" vertical="center"/>
    </xf>
    <xf numFmtId="38" fontId="45" fillId="30" borderId="11" xfId="34" applyFont="1" applyFill="1" applyBorder="1" applyAlignment="1">
      <alignment horizontal="right" vertical="center"/>
    </xf>
    <xf numFmtId="38" fontId="5" fillId="0" borderId="0" xfId="34" applyFont="1" applyAlignment="1"/>
    <xf numFmtId="38" fontId="1" fillId="0" borderId="0" xfId="34" applyFont="1" applyAlignment="1"/>
    <xf numFmtId="38" fontId="34" fillId="0" borderId="0" xfId="34" applyFont="1" applyAlignment="1"/>
    <xf numFmtId="38" fontId="29" fillId="0" borderId="0" xfId="34" applyFont="1" applyFill="1" applyBorder="1" applyAlignment="1" applyProtection="1">
      <alignment horizontal="right"/>
    </xf>
    <xf numFmtId="38" fontId="29" fillId="25" borderId="0" xfId="34" applyFont="1" applyFill="1" applyBorder="1" applyAlignment="1" applyProtection="1"/>
    <xf numFmtId="3" fontId="29" fillId="0" borderId="13" xfId="51" applyNumberFormat="1" applyFont="1" applyBorder="1" applyAlignment="1">
      <alignment horizontal="center" wrapText="1"/>
    </xf>
    <xf numFmtId="176" fontId="0" fillId="30" borderId="14" xfId="34" applyNumberFormat="1" applyFont="1" applyFill="1" applyBorder="1">
      <alignment vertical="center"/>
    </xf>
    <xf numFmtId="176" fontId="0" fillId="30" borderId="17" xfId="34" applyNumberFormat="1" applyFont="1" applyFill="1" applyBorder="1">
      <alignment vertical="center"/>
    </xf>
    <xf numFmtId="176" fontId="0" fillId="30" borderId="11" xfId="34" applyNumberFormat="1" applyFont="1" applyFill="1" applyBorder="1">
      <alignment vertical="center"/>
    </xf>
    <xf numFmtId="0" fontId="29" fillId="30" borderId="16" xfId="0" applyFont="1" applyFill="1" applyBorder="1" applyAlignment="1">
      <alignment horizontal="center" vertical="center"/>
    </xf>
    <xf numFmtId="38" fontId="0" fillId="30" borderId="14" xfId="34" applyFont="1" applyFill="1" applyBorder="1">
      <alignment vertical="center"/>
    </xf>
    <xf numFmtId="176" fontId="0" fillId="30" borderId="12" xfId="34" applyNumberFormat="1" applyFont="1" applyFill="1" applyBorder="1">
      <alignment vertical="center"/>
    </xf>
    <xf numFmtId="38" fontId="0" fillId="30" borderId="17" xfId="34" applyFont="1" applyFill="1" applyBorder="1">
      <alignment vertical="center"/>
    </xf>
    <xf numFmtId="176" fontId="0" fillId="30" borderId="16" xfId="34" applyNumberFormat="1" applyFont="1" applyFill="1" applyBorder="1">
      <alignment vertical="center"/>
    </xf>
    <xf numFmtId="38" fontId="0" fillId="30" borderId="11" xfId="34" applyFont="1" applyFill="1" applyBorder="1">
      <alignment vertical="center"/>
    </xf>
    <xf numFmtId="176" fontId="0" fillId="30" borderId="20" xfId="34" applyNumberFormat="1" applyFont="1" applyFill="1" applyBorder="1">
      <alignment vertical="center"/>
    </xf>
    <xf numFmtId="176" fontId="0" fillId="30" borderId="21" xfId="34" applyNumberFormat="1" applyFont="1" applyFill="1" applyBorder="1">
      <alignment vertical="center"/>
    </xf>
    <xf numFmtId="0" fontId="3" fillId="30" borderId="15" xfId="0" applyFont="1" applyFill="1" applyBorder="1" applyAlignment="1">
      <alignment horizontal="center" vertical="center"/>
    </xf>
    <xf numFmtId="38" fontId="45" fillId="0" borderId="0" xfId="0" applyNumberFormat="1" applyFont="1">
      <alignment vertical="center"/>
    </xf>
    <xf numFmtId="189" fontId="0" fillId="29" borderId="24" xfId="34" applyNumberFormat="1" applyFont="1" applyFill="1" applyBorder="1">
      <alignment vertical="center"/>
    </xf>
    <xf numFmtId="189" fontId="0" fillId="29" borderId="10" xfId="34" applyNumberFormat="1" applyFont="1" applyFill="1" applyBorder="1">
      <alignment vertical="center"/>
    </xf>
    <xf numFmtId="0" fontId="29" fillId="31" borderId="0" xfId="51" applyFont="1" applyFill="1">
      <alignment vertical="center"/>
    </xf>
    <xf numFmtId="0" fontId="29" fillId="31" borderId="17" xfId="51" applyFont="1" applyFill="1" applyBorder="1">
      <alignment vertical="center"/>
    </xf>
    <xf numFmtId="49" fontId="65" fillId="29" borderId="10" xfId="0" applyNumberFormat="1" applyFont="1" applyFill="1" applyBorder="1" applyAlignment="1">
      <alignment horizontal="center" vertical="top" wrapText="1"/>
    </xf>
    <xf numFmtId="49" fontId="65" fillId="29" borderId="15" xfId="0" applyNumberFormat="1" applyFont="1" applyFill="1" applyBorder="1" applyAlignment="1">
      <alignment horizontal="center" vertical="top" wrapText="1"/>
    </xf>
    <xf numFmtId="49" fontId="65" fillId="30" borderId="14" xfId="0" applyNumberFormat="1" applyFont="1" applyFill="1" applyBorder="1" applyAlignment="1">
      <alignment horizontal="center" vertical="top" wrapText="1"/>
    </xf>
    <xf numFmtId="49" fontId="65" fillId="30" borderId="15" xfId="0" applyNumberFormat="1" applyFont="1" applyFill="1" applyBorder="1" applyAlignment="1">
      <alignment horizontal="center" vertical="top" wrapText="1"/>
    </xf>
    <xf numFmtId="189" fontId="0" fillId="31" borderId="15" xfId="34" applyNumberFormat="1" applyFont="1" applyFill="1" applyBorder="1">
      <alignment vertical="center"/>
    </xf>
    <xf numFmtId="189" fontId="0" fillId="31" borderId="18" xfId="34" applyNumberFormat="1" applyFont="1" applyFill="1" applyBorder="1">
      <alignment vertical="center"/>
    </xf>
    <xf numFmtId="189" fontId="0" fillId="31" borderId="19" xfId="34" applyNumberFormat="1" applyFont="1" applyFill="1" applyBorder="1">
      <alignment vertical="center"/>
    </xf>
    <xf numFmtId="0" fontId="29" fillId="31" borderId="10" xfId="0" applyFont="1" applyFill="1" applyBorder="1">
      <alignment vertical="center"/>
    </xf>
    <xf numFmtId="188" fontId="45" fillId="0" borderId="13" xfId="0" applyNumberFormat="1" applyFont="1" applyBorder="1" applyAlignment="1">
      <alignment horizontal="center"/>
    </xf>
    <xf numFmtId="3" fontId="24" fillId="0" borderId="12" xfId="51" applyNumberFormat="1" applyFont="1" applyBorder="1" applyAlignment="1"/>
    <xf numFmtId="3" fontId="29" fillId="25" borderId="13" xfId="51" applyNumberFormat="1" applyFont="1" applyFill="1" applyBorder="1" applyAlignment="1"/>
    <xf numFmtId="3" fontId="24" fillId="0" borderId="13" xfId="51" applyNumberFormat="1" applyFont="1" applyBorder="1" applyAlignment="1"/>
    <xf numFmtId="3" fontId="29" fillId="0" borderId="13" xfId="51" applyNumberFormat="1" applyFont="1" applyBorder="1" applyAlignment="1"/>
    <xf numFmtId="3" fontId="29" fillId="0" borderId="14" xfId="51" applyNumberFormat="1" applyFont="1" applyBorder="1" applyAlignment="1"/>
    <xf numFmtId="3" fontId="29" fillId="31" borderId="21" xfId="51" applyNumberFormat="1" applyFont="1" applyFill="1" applyBorder="1" applyAlignment="1"/>
    <xf numFmtId="3" fontId="29" fillId="31" borderId="23" xfId="51" applyNumberFormat="1" applyFont="1" applyFill="1" applyBorder="1" applyAlignment="1"/>
    <xf numFmtId="0" fontId="52" fillId="30" borderId="15" xfId="0" applyFont="1" applyFill="1" applyBorder="1" applyAlignment="1">
      <alignment horizontal="center" vertical="center"/>
    </xf>
    <xf numFmtId="0" fontId="52" fillId="31" borderId="0" xfId="0" applyFont="1" applyFill="1" applyAlignment="1">
      <alignment horizontal="center" vertical="center"/>
    </xf>
    <xf numFmtId="0" fontId="52" fillId="30" borderId="18" xfId="0" applyFont="1" applyFill="1" applyBorder="1" applyAlignment="1">
      <alignment horizontal="center" vertical="center"/>
    </xf>
    <xf numFmtId="57" fontId="52" fillId="30" borderId="19" xfId="0" applyNumberFormat="1" applyFont="1" applyFill="1" applyBorder="1" applyAlignment="1">
      <alignment horizontal="center" vertical="center"/>
    </xf>
    <xf numFmtId="57" fontId="52" fillId="30" borderId="19" xfId="0" quotePrefix="1" applyNumberFormat="1" applyFont="1" applyFill="1" applyBorder="1" applyAlignment="1">
      <alignment horizontal="center" vertical="center"/>
    </xf>
    <xf numFmtId="38" fontId="52" fillId="30" borderId="18" xfId="34" applyFont="1" applyFill="1" applyBorder="1" applyAlignment="1"/>
    <xf numFmtId="38" fontId="52" fillId="32" borderId="18" xfId="34" applyFont="1" applyFill="1" applyBorder="1" applyAlignment="1">
      <alignment horizontal="right"/>
    </xf>
    <xf numFmtId="38" fontId="52" fillId="32" borderId="0" xfId="34" applyFont="1" applyFill="1" applyBorder="1" applyAlignment="1">
      <alignment horizontal="right"/>
    </xf>
    <xf numFmtId="38" fontId="52" fillId="32" borderId="0" xfId="57" quotePrefix="1" applyFont="1" applyFill="1" applyBorder="1" applyAlignment="1">
      <alignment horizontal="right"/>
    </xf>
    <xf numFmtId="38" fontId="52" fillId="32" borderId="16" xfId="57" quotePrefix="1" applyFont="1" applyFill="1" applyBorder="1" applyAlignment="1">
      <alignment horizontal="right"/>
    </xf>
    <xf numFmtId="38" fontId="52" fillId="32" borderId="17" xfId="57" applyFont="1" applyFill="1" applyBorder="1" applyAlignment="1"/>
    <xf numFmtId="38" fontId="52" fillId="32" borderId="16" xfId="57" applyFont="1" applyFill="1" applyBorder="1" applyAlignment="1"/>
    <xf numFmtId="38" fontId="52" fillId="32" borderId="0" xfId="34" applyFont="1" applyFill="1" applyBorder="1" applyAlignment="1"/>
    <xf numFmtId="38" fontId="52" fillId="32" borderId="18" xfId="34" applyFont="1" applyFill="1" applyBorder="1" applyAlignment="1"/>
    <xf numFmtId="38" fontId="52" fillId="30" borderId="19" xfId="34" applyFont="1" applyFill="1" applyBorder="1" applyAlignment="1"/>
    <xf numFmtId="0" fontId="48" fillId="0" borderId="17" xfId="0" applyFont="1" applyBorder="1" applyAlignment="1">
      <alignment horizontal="center" vertical="center"/>
    </xf>
    <xf numFmtId="0" fontId="69" fillId="30" borderId="0" xfId="64" applyFill="1" applyBorder="1">
      <alignment vertical="center"/>
    </xf>
    <xf numFmtId="0" fontId="69" fillId="0" borderId="0" xfId="64" applyFill="1" applyBorder="1">
      <alignment vertical="center"/>
    </xf>
    <xf numFmtId="0" fontId="69" fillId="30" borderId="21" xfId="64" applyFill="1" applyBorder="1">
      <alignment vertical="center"/>
    </xf>
    <xf numFmtId="0" fontId="48" fillId="30" borderId="19" xfId="0" applyFont="1" applyFill="1" applyBorder="1" applyAlignment="1">
      <alignment horizontal="right" vertical="center"/>
    </xf>
    <xf numFmtId="0" fontId="69" fillId="30" borderId="17" xfId="64" applyFill="1" applyBorder="1">
      <alignment vertical="center"/>
    </xf>
    <xf numFmtId="0" fontId="69" fillId="30" borderId="11" xfId="64" applyFill="1" applyBorder="1">
      <alignment vertical="center"/>
    </xf>
    <xf numFmtId="0" fontId="52" fillId="0" borderId="12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194" fontId="52" fillId="0" borderId="16" xfId="58" quotePrefix="1" applyNumberFormat="1" applyFont="1" applyBorder="1" applyAlignment="1">
      <alignment horizontal="right"/>
    </xf>
    <xf numFmtId="194" fontId="52" fillId="0" borderId="17" xfId="58" quotePrefix="1" applyNumberFormat="1" applyFont="1" applyBorder="1" applyAlignment="1">
      <alignment horizontal="right"/>
    </xf>
    <xf numFmtId="194" fontId="52" fillId="25" borderId="0" xfId="0" quotePrefix="1" applyNumberFormat="1" applyFont="1" applyFill="1" applyAlignment="1">
      <alignment horizontal="right"/>
    </xf>
    <xf numFmtId="194" fontId="52" fillId="0" borderId="0" xfId="0" quotePrefix="1" applyNumberFormat="1" applyFont="1" applyAlignment="1">
      <alignment horizontal="right"/>
    </xf>
    <xf numFmtId="194" fontId="52" fillId="32" borderId="0" xfId="0" quotePrefix="1" applyNumberFormat="1" applyFont="1" applyFill="1" applyAlignment="1">
      <alignment horizontal="right"/>
    </xf>
    <xf numFmtId="194" fontId="52" fillId="0" borderId="21" xfId="0" quotePrefix="1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2" fillId="0" borderId="0" xfId="0" applyFont="1" applyAlignment="1">
      <alignment horizontal="left" vertical="center"/>
    </xf>
    <xf numFmtId="0" fontId="52" fillId="31" borderId="21" xfId="0" applyFont="1" applyFill="1" applyBorder="1" applyAlignment="1">
      <alignment horizontal="center" vertical="center"/>
    </xf>
    <xf numFmtId="0" fontId="52" fillId="0" borderId="21" xfId="0" applyFont="1" applyBorder="1" applyAlignment="1">
      <alignment horizontal="center" vertical="center"/>
    </xf>
    <xf numFmtId="0" fontId="52" fillId="29" borderId="21" xfId="0" applyFont="1" applyFill="1" applyBorder="1" applyAlignment="1">
      <alignment horizontal="center" vertical="center"/>
    </xf>
    <xf numFmtId="38" fontId="52" fillId="0" borderId="15" xfId="57" applyFont="1" applyBorder="1" applyAlignment="1"/>
    <xf numFmtId="38" fontId="52" fillId="31" borderId="24" xfId="34" applyFont="1" applyFill="1" applyBorder="1" applyAlignment="1"/>
    <xf numFmtId="38" fontId="52" fillId="0" borderId="24" xfId="34" applyFont="1" applyBorder="1" applyAlignment="1"/>
    <xf numFmtId="38" fontId="52" fillId="29" borderId="24" xfId="34" applyFont="1" applyFill="1" applyBorder="1" applyAlignment="1"/>
    <xf numFmtId="0" fontId="52" fillId="31" borderId="13" xfId="0" applyFont="1" applyFill="1" applyBorder="1" applyAlignment="1"/>
    <xf numFmtId="38" fontId="52" fillId="0" borderId="13" xfId="34" applyFont="1" applyBorder="1" applyAlignment="1"/>
    <xf numFmtId="38" fontId="52" fillId="0" borderId="0" xfId="34" applyFont="1" applyAlignment="1"/>
    <xf numFmtId="38" fontId="52" fillId="31" borderId="0" xfId="34" applyFont="1" applyFill="1" applyBorder="1" applyAlignment="1"/>
    <xf numFmtId="38" fontId="52" fillId="29" borderId="0" xfId="34" applyFont="1" applyFill="1" applyBorder="1" applyAlignment="1"/>
    <xf numFmtId="0" fontId="52" fillId="31" borderId="0" xfId="0" applyFont="1" applyFill="1" applyAlignment="1"/>
    <xf numFmtId="38" fontId="52" fillId="30" borderId="0" xfId="34" applyFont="1" applyFill="1" applyBorder="1" applyAlignment="1"/>
    <xf numFmtId="38" fontId="52" fillId="30" borderId="0" xfId="34" applyFont="1" applyFill="1" applyAlignment="1"/>
    <xf numFmtId="38" fontId="52" fillId="31" borderId="21" xfId="34" applyFont="1" applyFill="1" applyBorder="1" applyAlignment="1"/>
    <xf numFmtId="38" fontId="52" fillId="29" borderId="21" xfId="34" applyFont="1" applyFill="1" applyBorder="1" applyAlignment="1"/>
    <xf numFmtId="0" fontId="52" fillId="31" borderId="21" xfId="0" applyFont="1" applyFill="1" applyBorder="1" applyAlignment="1"/>
    <xf numFmtId="14" fontId="52" fillId="0" borderId="0" xfId="0" applyNumberFormat="1" applyFont="1" applyAlignment="1"/>
    <xf numFmtId="0" fontId="48" fillId="30" borderId="22" xfId="0" applyFont="1" applyFill="1" applyBorder="1" applyAlignment="1">
      <alignment horizontal="center" vertical="center"/>
    </xf>
    <xf numFmtId="0" fontId="48" fillId="30" borderId="23" xfId="0" applyFont="1" applyFill="1" applyBorder="1" applyAlignment="1">
      <alignment horizontal="center" vertical="center"/>
    </xf>
    <xf numFmtId="0" fontId="70" fillId="30" borderId="12" xfId="0" applyFont="1" applyFill="1" applyBorder="1" applyAlignment="1">
      <alignment horizontal="center" vertical="center"/>
    </xf>
    <xf numFmtId="0" fontId="70" fillId="30" borderId="15" xfId="0" applyFont="1" applyFill="1" applyBorder="1" applyAlignment="1">
      <alignment horizontal="center" vertical="center"/>
    </xf>
    <xf numFmtId="0" fontId="48" fillId="30" borderId="10" xfId="0" applyFont="1" applyFill="1" applyBorder="1" applyAlignment="1">
      <alignment horizontal="center" vertical="center"/>
    </xf>
    <xf numFmtId="0" fontId="69" fillId="30" borderId="21" xfId="64" applyFill="1" applyBorder="1" applyAlignment="1">
      <alignment horizontal="left" vertical="center"/>
    </xf>
    <xf numFmtId="0" fontId="48" fillId="30" borderId="16" xfId="0" applyFont="1" applyFill="1" applyBorder="1" applyAlignment="1">
      <alignment horizontal="center" vertical="center"/>
    </xf>
    <xf numFmtId="0" fontId="48" fillId="30" borderId="18" xfId="0" applyFont="1" applyFill="1" applyBorder="1" applyAlignment="1">
      <alignment horizontal="center" vertical="center"/>
    </xf>
    <xf numFmtId="0" fontId="48" fillId="30" borderId="20" xfId="0" applyFont="1" applyFill="1" applyBorder="1" applyAlignment="1">
      <alignment horizontal="center" vertical="center"/>
    </xf>
    <xf numFmtId="0" fontId="48" fillId="30" borderId="19" xfId="0" applyFont="1" applyFill="1" applyBorder="1" applyAlignment="1">
      <alignment horizontal="center" vertical="center"/>
    </xf>
    <xf numFmtId="0" fontId="71" fillId="30" borderId="12" xfId="0" applyFont="1" applyFill="1" applyBorder="1" applyAlignment="1">
      <alignment horizontal="center" vertical="center"/>
    </xf>
    <xf numFmtId="0" fontId="70" fillId="30" borderId="18" xfId="0" applyFont="1" applyFill="1" applyBorder="1">
      <alignment vertical="center"/>
    </xf>
    <xf numFmtId="0" fontId="70" fillId="30" borderId="19" xfId="0" applyFont="1" applyFill="1" applyBorder="1">
      <alignment vertical="center"/>
    </xf>
    <xf numFmtId="0" fontId="37" fillId="30" borderId="14" xfId="0" applyFont="1" applyFill="1" applyBorder="1">
      <alignment vertical="center"/>
    </xf>
    <xf numFmtId="0" fontId="37" fillId="30" borderId="70" xfId="0" applyFont="1" applyFill="1" applyBorder="1">
      <alignment vertical="center"/>
    </xf>
    <xf numFmtId="0" fontId="70" fillId="30" borderId="13" xfId="0" applyFont="1" applyFill="1" applyBorder="1" applyAlignment="1">
      <alignment horizontal="center" vertical="center"/>
    </xf>
    <xf numFmtId="0" fontId="70" fillId="30" borderId="19" xfId="0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/>
    </xf>
    <xf numFmtId="0" fontId="58" fillId="0" borderId="0" xfId="0" applyFont="1">
      <alignment vertical="center"/>
    </xf>
    <xf numFmtId="0" fontId="54" fillId="0" borderId="0" xfId="0" applyFont="1">
      <alignment vertical="center"/>
    </xf>
    <xf numFmtId="57" fontId="54" fillId="0" borderId="0" xfId="0" applyNumberFormat="1" applyFont="1">
      <alignment vertical="center"/>
    </xf>
    <xf numFmtId="0" fontId="54" fillId="0" borderId="15" xfId="0" applyFont="1" applyBorder="1">
      <alignment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10" xfId="0" applyFont="1" applyBorder="1">
      <alignment vertical="center"/>
    </xf>
    <xf numFmtId="3" fontId="54" fillId="0" borderId="24" xfId="0" applyNumberFormat="1" applyFont="1" applyBorder="1">
      <alignment vertical="center"/>
    </xf>
    <xf numFmtId="3" fontId="54" fillId="0" borderId="23" xfId="0" applyNumberFormat="1" applyFont="1" applyBorder="1">
      <alignment vertical="center"/>
    </xf>
    <xf numFmtId="0" fontId="54" fillId="0" borderId="18" xfId="0" applyFont="1" applyBorder="1">
      <alignment vertical="center"/>
    </xf>
    <xf numFmtId="3" fontId="54" fillId="0" borderId="0" xfId="0" applyNumberFormat="1" applyFont="1">
      <alignment vertical="center"/>
    </xf>
    <xf numFmtId="3" fontId="54" fillId="0" borderId="17" xfId="0" applyNumberFormat="1" applyFont="1" applyBorder="1">
      <alignment vertical="center"/>
    </xf>
    <xf numFmtId="38" fontId="54" fillId="0" borderId="0" xfId="0" applyNumberFormat="1" applyFont="1">
      <alignment vertical="center"/>
    </xf>
    <xf numFmtId="38" fontId="54" fillId="0" borderId="17" xfId="0" applyNumberFormat="1" applyFont="1" applyBorder="1">
      <alignment vertical="center"/>
    </xf>
    <xf numFmtId="0" fontId="54" fillId="0" borderId="19" xfId="0" applyFont="1" applyBorder="1">
      <alignment vertical="center"/>
    </xf>
    <xf numFmtId="38" fontId="54" fillId="0" borderId="21" xfId="0" applyNumberFormat="1" applyFont="1" applyBorder="1">
      <alignment vertical="center"/>
    </xf>
    <xf numFmtId="38" fontId="54" fillId="0" borderId="11" xfId="0" applyNumberFormat="1" applyFont="1" applyBorder="1">
      <alignment vertical="center"/>
    </xf>
    <xf numFmtId="0" fontId="54" fillId="0" borderId="17" xfId="0" applyFont="1" applyBorder="1">
      <alignment vertical="center"/>
    </xf>
    <xf numFmtId="185" fontId="37" fillId="34" borderId="0" xfId="34" applyNumberFormat="1" applyFont="1" applyFill="1" applyBorder="1" applyAlignment="1"/>
    <xf numFmtId="185" fontId="37" fillId="34" borderId="0" xfId="34" applyNumberFormat="1" applyFont="1" applyFill="1" applyBorder="1" applyAlignment="1">
      <alignment horizontal="right"/>
    </xf>
    <xf numFmtId="185" fontId="37" fillId="34" borderId="0" xfId="34" applyNumberFormat="1" applyFont="1" applyFill="1" applyBorder="1" applyAlignment="1" applyProtection="1">
      <alignment horizontal="right"/>
    </xf>
    <xf numFmtId="185" fontId="37" fillId="34" borderId="21" xfId="34" applyNumberFormat="1" applyFont="1" applyFill="1" applyBorder="1" applyAlignment="1">
      <alignment horizontal="right"/>
    </xf>
    <xf numFmtId="0" fontId="37" fillId="31" borderId="0" xfId="0" applyFont="1" applyFill="1" applyAlignment="1"/>
    <xf numFmtId="185" fontId="37" fillId="31" borderId="0" xfId="34" applyNumberFormat="1" applyFont="1" applyFill="1" applyBorder="1" applyAlignment="1"/>
    <xf numFmtId="0" fontId="37" fillId="0" borderId="13" xfId="0" applyFont="1" applyBorder="1" applyAlignment="1">
      <alignment horizontal="right" vertical="center"/>
    </xf>
    <xf numFmtId="38" fontId="37" fillId="34" borderId="0" xfId="34" applyFont="1" applyFill="1" applyBorder="1" applyAlignment="1"/>
    <xf numFmtId="38" fontId="37" fillId="0" borderId="13" xfId="34" applyFont="1" applyBorder="1">
      <alignment vertical="center"/>
    </xf>
    <xf numFmtId="38" fontId="37" fillId="0" borderId="0" xfId="34" applyFont="1">
      <alignment vertical="center"/>
    </xf>
    <xf numFmtId="0" fontId="37" fillId="29" borderId="24" xfId="0" applyFont="1" applyFill="1" applyBorder="1" applyAlignment="1">
      <alignment horizontal="right" vertical="center"/>
    </xf>
    <xf numFmtId="38" fontId="37" fillId="29" borderId="24" xfId="34" applyFont="1" applyFill="1" applyBorder="1">
      <alignment vertical="center"/>
    </xf>
    <xf numFmtId="0" fontId="37" fillId="0" borderId="0" xfId="0" applyFont="1" applyAlignment="1">
      <alignment horizontal="right"/>
    </xf>
    <xf numFmtId="185" fontId="37" fillId="0" borderId="0" xfId="0" applyNumberFormat="1" applyFont="1">
      <alignment vertical="center"/>
    </xf>
    <xf numFmtId="185" fontId="37" fillId="0" borderId="13" xfId="0" applyNumberFormat="1" applyFont="1" applyBorder="1">
      <alignment vertical="center"/>
    </xf>
    <xf numFmtId="0" fontId="37" fillId="32" borderId="21" xfId="0" applyFont="1" applyFill="1" applyBorder="1" applyAlignment="1">
      <alignment horizontal="right" vertical="center"/>
    </xf>
    <xf numFmtId="38" fontId="37" fillId="34" borderId="13" xfId="34" applyFont="1" applyFill="1" applyBorder="1">
      <alignment vertical="center"/>
    </xf>
    <xf numFmtId="38" fontId="37" fillId="34" borderId="21" xfId="34" applyFont="1" applyFill="1" applyBorder="1">
      <alignment vertical="center"/>
    </xf>
    <xf numFmtId="188" fontId="29" fillId="29" borderId="21" xfId="51" applyNumberFormat="1" applyFont="1" applyFill="1" applyBorder="1" applyAlignment="1">
      <alignment horizontal="center" shrinkToFit="1"/>
    </xf>
    <xf numFmtId="38" fontId="44" fillId="0" borderId="10" xfId="34" applyFont="1" applyFill="1" applyBorder="1" applyAlignment="1">
      <alignment horizontal="center" vertical="center"/>
    </xf>
    <xf numFmtId="38" fontId="44" fillId="0" borderId="15" xfId="34" applyFont="1" applyFill="1" applyBorder="1" applyAlignment="1">
      <alignment horizontal="center" vertical="center" wrapText="1"/>
    </xf>
    <xf numFmtId="38" fontId="45" fillId="30" borderId="15" xfId="34" applyFont="1" applyFill="1" applyBorder="1" applyAlignment="1">
      <alignment horizontal="right" vertical="center"/>
    </xf>
    <xf numFmtId="38" fontId="45" fillId="30" borderId="24" xfId="34" applyFont="1" applyFill="1" applyBorder="1" applyAlignment="1">
      <alignment horizontal="right" vertical="center"/>
    </xf>
    <xf numFmtId="38" fontId="45" fillId="30" borderId="10" xfId="34" applyFont="1" applyFill="1" applyBorder="1" applyAlignment="1">
      <alignment horizontal="right" vertical="center"/>
    </xf>
    <xf numFmtId="38" fontId="45" fillId="30" borderId="18" xfId="34" applyFont="1" applyFill="1" applyBorder="1" applyAlignment="1">
      <alignment horizontal="right" vertical="center"/>
    </xf>
    <xf numFmtId="38" fontId="45" fillId="30" borderId="0" xfId="34" applyFont="1" applyFill="1" applyBorder="1" applyAlignment="1">
      <alignment horizontal="right" vertical="center"/>
    </xf>
    <xf numFmtId="38" fontId="45" fillId="30" borderId="21" xfId="34" applyFont="1" applyFill="1" applyBorder="1" applyAlignment="1">
      <alignment horizontal="right" vertical="center"/>
    </xf>
    <xf numFmtId="38" fontId="45" fillId="30" borderId="19" xfId="34" applyFont="1" applyFill="1" applyBorder="1" applyAlignment="1">
      <alignment horizontal="right" vertical="center"/>
    </xf>
    <xf numFmtId="0" fontId="0" fillId="0" borderId="24" xfId="0" applyBorder="1">
      <alignment vertical="center"/>
    </xf>
    <xf numFmtId="0" fontId="29" fillId="0" borderId="24" xfId="0" applyFont="1" applyBorder="1" applyAlignment="1">
      <alignment vertical="center" wrapText="1"/>
    </xf>
    <xf numFmtId="0" fontId="0" fillId="0" borderId="13" xfId="0" applyBorder="1">
      <alignment vertical="center"/>
    </xf>
    <xf numFmtId="38" fontId="29" fillId="25" borderId="14" xfId="35" applyFont="1" applyFill="1" applyBorder="1" applyAlignment="1" applyProtection="1"/>
    <xf numFmtId="3" fontId="29" fillId="25" borderId="11" xfId="35" applyNumberFormat="1" applyFont="1" applyFill="1" applyBorder="1" applyAlignment="1" applyProtection="1">
      <alignment horizontal="right"/>
    </xf>
    <xf numFmtId="3" fontId="29" fillId="25" borderId="14" xfId="35" applyNumberFormat="1" applyFont="1" applyFill="1" applyBorder="1" applyAlignment="1" applyProtection="1"/>
    <xf numFmtId="0" fontId="45" fillId="25" borderId="0" xfId="0" applyFont="1" applyFill="1" applyAlignment="1">
      <alignment horizontal="center" vertical="center"/>
    </xf>
    <xf numFmtId="0" fontId="45" fillId="25" borderId="21" xfId="0" applyFont="1" applyFill="1" applyBorder="1" applyAlignment="1">
      <alignment horizontal="center" vertical="center"/>
    </xf>
    <xf numFmtId="0" fontId="29" fillId="31" borderId="15" xfId="0" applyFont="1" applyFill="1" applyBorder="1" applyAlignment="1">
      <alignment horizontal="center" vertical="center"/>
    </xf>
    <xf numFmtId="0" fontId="29" fillId="31" borderId="18" xfId="0" applyFont="1" applyFill="1" applyBorder="1" applyAlignment="1">
      <alignment horizontal="center" vertical="center"/>
    </xf>
    <xf numFmtId="0" fontId="72" fillId="0" borderId="0" xfId="0" applyFont="1">
      <alignment vertical="center"/>
    </xf>
    <xf numFmtId="187" fontId="45" fillId="25" borderId="0" xfId="0" applyNumberFormat="1" applyFont="1" applyFill="1" applyAlignment="1">
      <alignment horizontal="right" vertical="center"/>
    </xf>
    <xf numFmtId="187" fontId="45" fillId="0" borderId="0" xfId="34" applyNumberFormat="1" applyFont="1" applyBorder="1">
      <alignment vertical="center"/>
    </xf>
    <xf numFmtId="187" fontId="45" fillId="0" borderId="0" xfId="0" applyNumberFormat="1" applyFont="1">
      <alignment vertical="center"/>
    </xf>
    <xf numFmtId="187" fontId="45" fillId="0" borderId="21" xfId="34" applyNumberFormat="1" applyFont="1" applyBorder="1">
      <alignment vertical="center"/>
    </xf>
    <xf numFmtId="185" fontId="45" fillId="0" borderId="12" xfId="0" applyNumberFormat="1" applyFont="1" applyBorder="1" applyAlignment="1">
      <alignment horizontal="center"/>
    </xf>
    <xf numFmtId="185" fontId="45" fillId="29" borderId="14" xfId="0" applyNumberFormat="1" applyFont="1" applyFill="1" applyBorder="1" applyAlignment="1">
      <alignment horizontal="center"/>
    </xf>
    <xf numFmtId="185" fontId="45" fillId="25" borderId="16" xfId="0" applyNumberFormat="1" applyFont="1" applyFill="1" applyBorder="1" applyAlignment="1">
      <alignment horizontal="center" vertical="center"/>
    </xf>
    <xf numFmtId="185" fontId="45" fillId="29" borderId="17" xfId="0" applyNumberFormat="1" applyFont="1" applyFill="1" applyBorder="1" applyAlignment="1">
      <alignment horizontal="center" vertical="center"/>
    </xf>
    <xf numFmtId="188" fontId="45" fillId="25" borderId="20" xfId="0" applyNumberFormat="1" applyFont="1" applyFill="1" applyBorder="1" applyAlignment="1">
      <alignment horizontal="center" vertical="center"/>
    </xf>
    <xf numFmtId="188" fontId="45" fillId="29" borderId="11" xfId="0" applyNumberFormat="1" applyFont="1" applyFill="1" applyBorder="1" applyAlignment="1">
      <alignment horizontal="center" vertical="center"/>
    </xf>
    <xf numFmtId="185" fontId="45" fillId="29" borderId="16" xfId="34" applyNumberFormat="1" applyFont="1" applyFill="1" applyBorder="1" applyAlignment="1">
      <alignment horizontal="right" vertical="center"/>
    </xf>
    <xf numFmtId="185" fontId="45" fillId="29" borderId="17" xfId="34" applyNumberFormat="1" applyFont="1" applyFill="1" applyBorder="1" applyAlignment="1">
      <alignment horizontal="right" vertical="center"/>
    </xf>
    <xf numFmtId="185" fontId="45" fillId="0" borderId="16" xfId="34" applyNumberFormat="1" applyFont="1" applyBorder="1" applyAlignment="1">
      <alignment horizontal="right" vertical="center"/>
    </xf>
    <xf numFmtId="185" fontId="45" fillId="35" borderId="16" xfId="34" applyNumberFormat="1" applyFont="1" applyFill="1" applyBorder="1" applyAlignment="1">
      <alignment horizontal="right" vertical="center"/>
    </xf>
    <xf numFmtId="185" fontId="45" fillId="31" borderId="16" xfId="34" applyNumberFormat="1" applyFont="1" applyFill="1" applyBorder="1" applyAlignment="1">
      <alignment horizontal="right" vertical="center"/>
    </xf>
    <xf numFmtId="185" fontId="45" fillId="31" borderId="20" xfId="34" applyNumberFormat="1" applyFont="1" applyFill="1" applyBorder="1" applyAlignment="1">
      <alignment horizontal="right" vertical="center"/>
    </xf>
    <xf numFmtId="185" fontId="45" fillId="29" borderId="11" xfId="34" applyNumberFormat="1" applyFont="1" applyFill="1" applyBorder="1" applyAlignment="1">
      <alignment horizontal="right" vertical="center"/>
    </xf>
    <xf numFmtId="188" fontId="45" fillId="0" borderId="12" xfId="0" applyNumberFormat="1" applyFont="1" applyBorder="1" applyAlignment="1">
      <alignment horizontal="center"/>
    </xf>
    <xf numFmtId="188" fontId="45" fillId="0" borderId="14" xfId="0" applyNumberFormat="1" applyFont="1" applyBorder="1" applyAlignment="1">
      <alignment horizontal="center"/>
    </xf>
    <xf numFmtId="185" fontId="45" fillId="25" borderId="17" xfId="0" applyNumberFormat="1" applyFont="1" applyFill="1" applyBorder="1" applyAlignment="1">
      <alignment horizontal="center" vertical="center"/>
    </xf>
    <xf numFmtId="188" fontId="45" fillId="25" borderId="11" xfId="0" applyNumberFormat="1" applyFont="1" applyFill="1" applyBorder="1" applyAlignment="1">
      <alignment horizontal="center" vertical="center"/>
    </xf>
    <xf numFmtId="40" fontId="45" fillId="0" borderId="16" xfId="34" applyNumberFormat="1" applyFont="1" applyBorder="1" applyAlignment="1">
      <alignment horizontal="right" vertical="center"/>
    </xf>
    <xf numFmtId="40" fontId="45" fillId="29" borderId="14" xfId="34" applyNumberFormat="1" applyFont="1" applyFill="1" applyBorder="1" applyAlignment="1">
      <alignment horizontal="right" vertical="center"/>
    </xf>
    <xf numFmtId="40" fontId="45" fillId="29" borderId="17" xfId="34" applyNumberFormat="1" applyFont="1" applyFill="1" applyBorder="1" applyAlignment="1">
      <alignment horizontal="right" vertical="center"/>
    </xf>
    <xf numFmtId="40" fontId="45" fillId="35" borderId="16" xfId="34" applyNumberFormat="1" applyFont="1" applyFill="1" applyBorder="1" applyAlignment="1">
      <alignment horizontal="right" vertical="center"/>
    </xf>
    <xf numFmtId="185" fontId="45" fillId="35" borderId="0" xfId="34" applyNumberFormat="1" applyFont="1" applyFill="1" applyBorder="1" applyAlignment="1">
      <alignment horizontal="right" vertical="center"/>
    </xf>
    <xf numFmtId="40" fontId="45" fillId="31" borderId="16" xfId="34" applyNumberFormat="1" applyFont="1" applyFill="1" applyBorder="1" applyAlignment="1">
      <alignment horizontal="right" vertical="center"/>
    </xf>
    <xf numFmtId="40" fontId="45" fillId="31" borderId="20" xfId="34" applyNumberFormat="1" applyFont="1" applyFill="1" applyBorder="1" applyAlignment="1">
      <alignment horizontal="right" vertical="center"/>
    </xf>
    <xf numFmtId="40" fontId="45" fillId="29" borderId="11" xfId="34" applyNumberFormat="1" applyFont="1" applyFill="1" applyBorder="1" applyAlignment="1">
      <alignment horizontal="right" vertical="center"/>
    </xf>
    <xf numFmtId="0" fontId="45" fillId="0" borderId="12" xfId="0" applyFont="1" applyBorder="1" applyAlignment="1">
      <alignment horizontal="center"/>
    </xf>
    <xf numFmtId="0" fontId="45" fillId="25" borderId="14" xfId="0" applyFont="1" applyFill="1" applyBorder="1" applyAlignment="1"/>
    <xf numFmtId="49" fontId="17" fillId="30" borderId="17" xfId="45" applyNumberFormat="1" applyFont="1" applyFill="1" applyBorder="1"/>
    <xf numFmtId="49" fontId="39" fillId="30" borderId="17" xfId="45" applyNumberFormat="1" applyFont="1" applyFill="1" applyBorder="1" applyAlignment="1">
      <alignment horizontal="right"/>
    </xf>
    <xf numFmtId="0" fontId="39" fillId="30" borderId="17" xfId="0" applyFont="1" applyFill="1" applyBorder="1" applyAlignment="1">
      <alignment horizontal="right"/>
    </xf>
    <xf numFmtId="186" fontId="39" fillId="30" borderId="17" xfId="49" applyNumberFormat="1" applyFont="1" applyFill="1" applyBorder="1" applyAlignment="1">
      <alignment horizontal="right"/>
    </xf>
    <xf numFmtId="49" fontId="39" fillId="30" borderId="11" xfId="45" applyNumberFormat="1" applyFont="1" applyFill="1" applyBorder="1" applyAlignment="1">
      <alignment horizontal="right"/>
    </xf>
    <xf numFmtId="185" fontId="45" fillId="0" borderId="15" xfId="0" applyNumberFormat="1" applyFont="1" applyBorder="1" applyAlignment="1">
      <alignment horizontal="center"/>
    </xf>
    <xf numFmtId="0" fontId="45" fillId="0" borderId="18" xfId="0" applyFont="1" applyBorder="1">
      <alignment vertical="center"/>
    </xf>
    <xf numFmtId="185" fontId="45" fillId="0" borderId="19" xfId="0" quotePrefix="1" applyNumberFormat="1" applyFont="1" applyBorder="1" applyAlignment="1">
      <alignment horizontal="center" vertical="center"/>
    </xf>
    <xf numFmtId="185" fontId="45" fillId="0" borderId="18" xfId="34" applyNumberFormat="1" applyFont="1" applyBorder="1" applyAlignment="1">
      <alignment horizontal="right" vertical="center"/>
    </xf>
    <xf numFmtId="185" fontId="45" fillId="0" borderId="19" xfId="34" applyNumberFormat="1" applyFont="1" applyBorder="1" applyAlignment="1">
      <alignment horizontal="right" vertical="center"/>
    </xf>
    <xf numFmtId="38" fontId="37" fillId="30" borderId="0" xfId="34" applyFont="1" applyFill="1" applyAlignment="1"/>
    <xf numFmtId="185" fontId="37" fillId="29" borderId="21" xfId="0" applyNumberFormat="1" applyFont="1" applyFill="1" applyBorder="1">
      <alignment vertical="center"/>
    </xf>
    <xf numFmtId="185" fontId="37" fillId="30" borderId="21" xfId="0" applyNumberFormat="1" applyFont="1" applyFill="1" applyBorder="1" applyAlignment="1"/>
    <xf numFmtId="185" fontId="37" fillId="29" borderId="21" xfId="34" applyNumberFormat="1" applyFont="1" applyFill="1" applyBorder="1" applyAlignment="1">
      <alignment horizontal="right"/>
    </xf>
    <xf numFmtId="185" fontId="45" fillId="0" borderId="20" xfId="34" applyNumberFormat="1" applyFont="1" applyBorder="1" applyAlignment="1">
      <alignment horizontal="right" vertical="center"/>
    </xf>
    <xf numFmtId="186" fontId="39" fillId="30" borderId="11" xfId="49" applyNumberFormat="1" applyFont="1" applyFill="1" applyBorder="1" applyAlignment="1">
      <alignment horizontal="right"/>
    </xf>
    <xf numFmtId="40" fontId="45" fillId="0" borderId="20" xfId="34" applyNumberFormat="1" applyFont="1" applyBorder="1" applyAlignment="1">
      <alignment horizontal="right" vertical="center"/>
    </xf>
    <xf numFmtId="49" fontId="63" fillId="0" borderId="0" xfId="0" applyNumberFormat="1" applyFont="1" applyAlignment="1">
      <alignment horizontal="left" vertical="top"/>
    </xf>
    <xf numFmtId="49" fontId="63" fillId="29" borderId="10" xfId="0" applyNumberFormat="1" applyFont="1" applyFill="1" applyBorder="1" applyAlignment="1">
      <alignment horizontal="left" vertical="top" wrapText="1"/>
    </xf>
    <xf numFmtId="49" fontId="63" fillId="36" borderId="18" xfId="0" applyNumberFormat="1" applyFont="1" applyFill="1" applyBorder="1" applyAlignment="1">
      <alignment horizontal="left" vertical="top"/>
    </xf>
    <xf numFmtId="37" fontId="63" fillId="0" borderId="0" xfId="0" applyNumberFormat="1" applyFont="1" applyAlignment="1">
      <alignment horizontal="right" vertical="top"/>
    </xf>
    <xf numFmtId="0" fontId="63" fillId="0" borderId="0" xfId="0" applyFont="1" applyAlignment="1">
      <alignment horizontal="left" vertical="top"/>
    </xf>
    <xf numFmtId="37" fontId="63" fillId="0" borderId="0" xfId="0" quotePrefix="1" applyNumberFormat="1" applyFont="1" applyAlignment="1">
      <alignment horizontal="right" vertical="top"/>
    </xf>
    <xf numFmtId="49" fontId="63" fillId="30" borderId="24" xfId="0" applyNumberFormat="1" applyFont="1" applyFill="1" applyBorder="1" applyAlignment="1">
      <alignment horizontal="left" vertical="top"/>
    </xf>
    <xf numFmtId="49" fontId="63" fillId="29" borderId="24" xfId="0" applyNumberFormat="1" applyFont="1" applyFill="1" applyBorder="1" applyAlignment="1">
      <alignment horizontal="left" vertical="top" wrapText="1"/>
    </xf>
    <xf numFmtId="49" fontId="63" fillId="30" borderId="24" xfId="0" applyNumberFormat="1" applyFont="1" applyFill="1" applyBorder="1" applyAlignment="1">
      <alignment horizontal="left" vertical="top" wrapText="1"/>
    </xf>
    <xf numFmtId="49" fontId="63" fillId="30" borderId="0" xfId="0" applyNumberFormat="1" applyFont="1" applyFill="1" applyAlignment="1">
      <alignment horizontal="left" vertical="top" wrapText="1"/>
    </xf>
    <xf numFmtId="0" fontId="73" fillId="0" borderId="0" xfId="0" applyFont="1">
      <alignment vertical="center"/>
    </xf>
    <xf numFmtId="0" fontId="73" fillId="25" borderId="0" xfId="0" applyFont="1" applyFill="1" applyAlignment="1">
      <alignment horizontal="center" vertical="center"/>
    </xf>
    <xf numFmtId="38" fontId="73" fillId="0" borderId="0" xfId="34" applyFont="1" applyBorder="1">
      <alignment vertical="center"/>
    </xf>
    <xf numFmtId="176" fontId="73" fillId="0" borderId="0" xfId="34" applyNumberFormat="1" applyFont="1" applyFill="1" applyBorder="1">
      <alignment vertical="center"/>
    </xf>
    <xf numFmtId="0" fontId="73" fillId="25" borderId="21" xfId="0" applyFont="1" applyFill="1" applyBorder="1" applyAlignment="1">
      <alignment horizontal="center" vertical="center"/>
    </xf>
    <xf numFmtId="0" fontId="73" fillId="0" borderId="21" xfId="0" applyFont="1" applyBorder="1">
      <alignment vertical="center"/>
    </xf>
    <xf numFmtId="38" fontId="73" fillId="0" borderId="21" xfId="34" applyFont="1" applyBorder="1">
      <alignment vertical="center"/>
    </xf>
    <xf numFmtId="0" fontId="69" fillId="0" borderId="0" xfId="64" applyFill="1">
      <alignment vertical="center"/>
    </xf>
    <xf numFmtId="0" fontId="45" fillId="32" borderId="16" xfId="0" applyFont="1" applyFill="1" applyBorder="1">
      <alignment vertical="center"/>
    </xf>
    <xf numFmtId="49" fontId="17" fillId="32" borderId="17" xfId="45" applyNumberFormat="1" applyFont="1" applyFill="1" applyBorder="1"/>
    <xf numFmtId="185" fontId="45" fillId="32" borderId="0" xfId="34" applyNumberFormat="1" applyFont="1" applyFill="1">
      <alignment vertical="center"/>
    </xf>
    <xf numFmtId="185" fontId="1" fillId="32" borderId="0" xfId="34" applyNumberFormat="1" applyFont="1" applyFill="1">
      <alignment vertical="center"/>
    </xf>
    <xf numFmtId="185" fontId="45" fillId="32" borderId="16" xfId="34" applyNumberFormat="1" applyFont="1" applyFill="1" applyBorder="1">
      <alignment vertical="center"/>
    </xf>
    <xf numFmtId="187" fontId="45" fillId="32" borderId="17" xfId="34" applyNumberFormat="1" applyFont="1" applyFill="1" applyBorder="1">
      <alignment vertical="center"/>
    </xf>
    <xf numFmtId="187" fontId="45" fillId="32" borderId="16" xfId="34" applyNumberFormat="1" applyFont="1" applyFill="1" applyBorder="1">
      <alignment vertical="center"/>
    </xf>
    <xf numFmtId="187" fontId="45" fillId="32" borderId="0" xfId="34" applyNumberFormat="1" applyFont="1" applyFill="1" applyBorder="1">
      <alignment vertical="center"/>
    </xf>
    <xf numFmtId="185" fontId="45" fillId="32" borderId="16" xfId="34" applyNumberFormat="1" applyFont="1" applyFill="1" applyBorder="1" applyAlignment="1">
      <alignment horizontal="right" vertical="center"/>
    </xf>
    <xf numFmtId="185" fontId="45" fillId="32" borderId="0" xfId="34" applyNumberFormat="1" applyFont="1" applyFill="1" applyBorder="1" applyAlignment="1">
      <alignment horizontal="right" vertical="center"/>
    </xf>
    <xf numFmtId="185" fontId="45" fillId="32" borderId="17" xfId="34" applyNumberFormat="1" applyFont="1" applyFill="1" applyBorder="1" applyAlignment="1">
      <alignment horizontal="right" vertical="center"/>
    </xf>
    <xf numFmtId="185" fontId="45" fillId="32" borderId="0" xfId="34" applyNumberFormat="1" applyFont="1" applyFill="1" applyAlignment="1">
      <alignment horizontal="right" vertical="center"/>
    </xf>
    <xf numFmtId="40" fontId="45" fillId="32" borderId="16" xfId="34" applyNumberFormat="1" applyFont="1" applyFill="1" applyBorder="1" applyAlignment="1">
      <alignment horizontal="right" vertical="center"/>
    </xf>
    <xf numFmtId="40" fontId="45" fillId="32" borderId="17" xfId="34" applyNumberFormat="1" applyFont="1" applyFill="1" applyBorder="1" applyAlignment="1">
      <alignment horizontal="right" vertical="center"/>
    </xf>
    <xf numFmtId="185" fontId="45" fillId="32" borderId="18" xfId="34" applyNumberFormat="1" applyFont="1" applyFill="1" applyBorder="1" applyAlignment="1">
      <alignment horizontal="right" vertical="center"/>
    </xf>
    <xf numFmtId="0" fontId="17" fillId="29" borderId="17" xfId="0" applyFont="1" applyFill="1" applyBorder="1" applyAlignment="1"/>
    <xf numFmtId="0" fontId="17" fillId="29" borderId="17" xfId="0" applyFont="1" applyFill="1" applyBorder="1" applyAlignment="1">
      <alignment horizontal="left"/>
    </xf>
    <xf numFmtId="186" fontId="17" fillId="29" borderId="17" xfId="49" applyNumberFormat="1" applyFont="1" applyFill="1" applyBorder="1" applyAlignment="1">
      <alignment horizontal="left"/>
    </xf>
    <xf numFmtId="0" fontId="17" fillId="29" borderId="17" xfId="45" applyFont="1" applyFill="1" applyBorder="1"/>
    <xf numFmtId="49" fontId="39" fillId="29" borderId="17" xfId="45" applyNumberFormat="1" applyFont="1" applyFill="1" applyBorder="1" applyAlignment="1">
      <alignment horizontal="right"/>
    </xf>
    <xf numFmtId="186" fontId="17" fillId="29" borderId="17" xfId="49" applyNumberFormat="1" applyFont="1" applyFill="1" applyBorder="1"/>
    <xf numFmtId="38" fontId="37" fillId="34" borderId="0" xfId="34" applyFont="1" applyFill="1" applyAlignment="1"/>
    <xf numFmtId="49" fontId="63" fillId="29" borderId="18" xfId="0" applyNumberFormat="1" applyFont="1" applyFill="1" applyBorder="1" applyAlignment="1">
      <alignment horizontal="left" vertical="top"/>
    </xf>
    <xf numFmtId="200" fontId="63" fillId="29" borderId="10" xfId="0" applyNumberFormat="1" applyFont="1" applyFill="1" applyBorder="1" applyAlignment="1">
      <alignment horizontal="left" vertical="top" wrapText="1"/>
    </xf>
    <xf numFmtId="0" fontId="74" fillId="30" borderId="0" xfId="0" applyFont="1" applyFill="1">
      <alignment vertical="center"/>
    </xf>
    <xf numFmtId="0" fontId="48" fillId="30" borderId="15" xfId="0" applyFont="1" applyFill="1" applyBorder="1" applyAlignment="1">
      <alignment horizontal="center" vertical="center"/>
    </xf>
    <xf numFmtId="0" fontId="48" fillId="30" borderId="19" xfId="0" applyFont="1" applyFill="1" applyBorder="1" applyAlignment="1">
      <alignment horizontal="center" vertical="center"/>
    </xf>
    <xf numFmtId="0" fontId="48" fillId="30" borderId="12" xfId="0" applyFont="1" applyFill="1" applyBorder="1" applyAlignment="1">
      <alignment horizontal="center" vertical="center"/>
    </xf>
    <xf numFmtId="0" fontId="48" fillId="30" borderId="14" xfId="0" applyFont="1" applyFill="1" applyBorder="1" applyAlignment="1">
      <alignment horizontal="center" vertical="center"/>
    </xf>
    <xf numFmtId="0" fontId="48" fillId="30" borderId="20" xfId="0" applyFont="1" applyFill="1" applyBorder="1" applyAlignment="1">
      <alignment horizontal="center" vertical="center"/>
    </xf>
    <xf numFmtId="0" fontId="48" fillId="30" borderId="11" xfId="0" applyFont="1" applyFill="1" applyBorder="1" applyAlignment="1">
      <alignment horizontal="center" vertical="center"/>
    </xf>
    <xf numFmtId="14" fontId="0" fillId="29" borderId="0" xfId="0" applyNumberFormat="1" applyFill="1" applyAlignment="1">
      <alignment horizontal="center" vertical="center"/>
    </xf>
    <xf numFmtId="0" fontId="0" fillId="30" borderId="24" xfId="0" applyFill="1" applyBorder="1" applyAlignment="1">
      <alignment horizontal="center" vertical="center"/>
    </xf>
    <xf numFmtId="0" fontId="0" fillId="30" borderId="23" xfId="0" applyFill="1" applyBorder="1" applyAlignment="1">
      <alignment horizontal="center" vertical="center"/>
    </xf>
    <xf numFmtId="0" fontId="0" fillId="30" borderId="22" xfId="0" applyFill="1" applyBorder="1" applyAlignment="1">
      <alignment horizontal="center" vertical="center"/>
    </xf>
    <xf numFmtId="0" fontId="70" fillId="30" borderId="12" xfId="0" applyFont="1" applyFill="1" applyBorder="1" applyAlignment="1">
      <alignment horizontal="center" vertical="center" wrapText="1"/>
    </xf>
    <xf numFmtId="0" fontId="70" fillId="30" borderId="14" xfId="0" applyFont="1" applyFill="1" applyBorder="1" applyAlignment="1">
      <alignment horizontal="center" vertical="center" wrapText="1"/>
    </xf>
    <xf numFmtId="0" fontId="70" fillId="30" borderId="20" xfId="0" applyFont="1" applyFill="1" applyBorder="1" applyAlignment="1">
      <alignment horizontal="center" vertical="center" wrapText="1"/>
    </xf>
    <xf numFmtId="0" fontId="70" fillId="30" borderId="11" xfId="0" applyFont="1" applyFill="1" applyBorder="1" applyAlignment="1">
      <alignment horizontal="center" vertical="center" wrapText="1"/>
    </xf>
    <xf numFmtId="0" fontId="29" fillId="24" borderId="55" xfId="0" applyFont="1" applyFill="1" applyBorder="1" applyAlignment="1">
      <alignment horizontal="center" vertical="center"/>
    </xf>
    <xf numFmtId="0" fontId="29" fillId="24" borderId="56" xfId="0" applyFont="1" applyFill="1" applyBorder="1" applyAlignment="1">
      <alignment horizontal="center" vertical="center"/>
    </xf>
    <xf numFmtId="0" fontId="29" fillId="24" borderId="12" xfId="50" applyFont="1" applyFill="1" applyBorder="1" applyAlignment="1">
      <alignment horizontal="center" vertical="center" wrapText="1"/>
    </xf>
    <xf numFmtId="0" fontId="29" fillId="24" borderId="20" xfId="5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 wrapText="1"/>
    </xf>
    <xf numFmtId="0" fontId="29" fillId="24" borderId="19" xfId="0" applyFont="1" applyFill="1" applyBorder="1" applyAlignment="1">
      <alignment horizontal="center" vertical="center" wrapText="1"/>
    </xf>
    <xf numFmtId="0" fontId="29" fillId="24" borderId="15" xfId="50" applyFont="1" applyFill="1" applyBorder="1" applyAlignment="1">
      <alignment horizontal="center" vertical="center" wrapText="1"/>
    </xf>
    <xf numFmtId="0" fontId="29" fillId="24" borderId="19" xfId="50" applyFont="1" applyFill="1" applyBorder="1" applyAlignment="1">
      <alignment horizontal="center" vertical="center"/>
    </xf>
    <xf numFmtId="0" fontId="29" fillId="24" borderId="22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23" xfId="0" applyFont="1" applyFill="1" applyBorder="1" applyAlignment="1">
      <alignment horizontal="center" vertical="center"/>
    </xf>
    <xf numFmtId="184" fontId="29" fillId="25" borderId="22" xfId="53" applyNumberFormat="1" applyFont="1" applyFill="1" applyBorder="1"/>
    <xf numFmtId="184" fontId="29" fillId="25" borderId="23" xfId="53" applyNumberFormat="1" applyFont="1" applyFill="1" applyBorder="1"/>
    <xf numFmtId="187" fontId="29" fillId="25" borderId="22" xfId="53" applyNumberFormat="1" applyFont="1" applyFill="1" applyBorder="1"/>
    <xf numFmtId="187" fontId="29" fillId="25" borderId="23" xfId="53" applyNumberFormat="1" applyFont="1" applyFill="1" applyBorder="1"/>
    <xf numFmtId="0" fontId="29" fillId="24" borderId="15" xfId="0" applyFont="1" applyFill="1" applyBorder="1" applyAlignment="1">
      <alignment horizontal="center" vertical="center"/>
    </xf>
    <xf numFmtId="0" fontId="29" fillId="24" borderId="19" xfId="0" applyFont="1" applyFill="1" applyBorder="1" applyAlignment="1">
      <alignment horizontal="center" vertical="center"/>
    </xf>
    <xf numFmtId="185" fontId="29" fillId="25" borderId="10" xfId="53" applyNumberFormat="1" applyFont="1" applyFill="1" applyBorder="1"/>
    <xf numFmtId="187" fontId="29" fillId="25" borderId="10" xfId="53" applyNumberFormat="1" applyFont="1" applyFill="1" applyBorder="1"/>
    <xf numFmtId="184" fontId="29" fillId="25" borderId="10" xfId="53" applyNumberFormat="1" applyFont="1" applyFill="1" applyBorder="1"/>
    <xf numFmtId="0" fontId="29" fillId="24" borderId="22" xfId="53" applyFont="1" applyFill="1" applyBorder="1" applyAlignment="1">
      <alignment horizontal="center"/>
    </xf>
    <xf numFmtId="0" fontId="29" fillId="24" borderId="23" xfId="53" applyFont="1" applyFill="1" applyBorder="1" applyAlignment="1">
      <alignment horizontal="center"/>
    </xf>
    <xf numFmtId="0" fontId="29" fillId="24" borderId="10" xfId="53" applyFont="1" applyFill="1" applyBorder="1" applyAlignment="1">
      <alignment horizontal="center"/>
    </xf>
    <xf numFmtId="183" fontId="29" fillId="25" borderId="10" xfId="53" applyNumberFormat="1" applyFont="1" applyFill="1" applyBorder="1" applyAlignment="1">
      <alignment horizontal="right"/>
    </xf>
    <xf numFmtId="0" fontId="29" fillId="31" borderId="15" xfId="51" applyFont="1" applyFill="1" applyBorder="1" applyAlignment="1">
      <alignment horizontal="center" vertical="center" wrapText="1"/>
    </xf>
    <xf numFmtId="0" fontId="29" fillId="31" borderId="18" xfId="51" applyFont="1" applyFill="1" applyBorder="1" applyAlignment="1">
      <alignment horizontal="center" vertical="center" wrapText="1"/>
    </xf>
    <xf numFmtId="3" fontId="29" fillId="31" borderId="22" xfId="51" applyNumberFormat="1" applyFont="1" applyFill="1" applyBorder="1" applyAlignment="1">
      <alignment horizontal="center"/>
    </xf>
    <xf numFmtId="3" fontId="29" fillId="31" borderId="24" xfId="51" applyNumberFormat="1" applyFont="1" applyFill="1" applyBorder="1" applyAlignment="1">
      <alignment horizontal="center"/>
    </xf>
    <xf numFmtId="3" fontId="29" fillId="31" borderId="23" xfId="51" applyNumberFormat="1" applyFont="1" applyFill="1" applyBorder="1" applyAlignment="1">
      <alignment horizontal="center"/>
    </xf>
    <xf numFmtId="177" fontId="29" fillId="31" borderId="12" xfId="51" applyNumberFormat="1" applyFont="1" applyFill="1" applyBorder="1" applyAlignment="1">
      <alignment horizontal="center" vertical="center" wrapText="1"/>
    </xf>
    <xf numFmtId="177" fontId="29" fillId="31" borderId="16" xfId="51" applyNumberFormat="1" applyFont="1" applyFill="1" applyBorder="1" applyAlignment="1">
      <alignment horizontal="center" vertical="center" wrapText="1"/>
    </xf>
    <xf numFmtId="179" fontId="29" fillId="31" borderId="13" xfId="51" applyNumberFormat="1" applyFont="1" applyFill="1" applyBorder="1" applyAlignment="1">
      <alignment horizontal="center" vertical="center" wrapText="1"/>
    </xf>
    <xf numFmtId="179" fontId="29" fillId="31" borderId="0" xfId="51" applyNumberFormat="1" applyFont="1" applyFill="1" applyAlignment="1">
      <alignment horizontal="center" vertical="center" wrapText="1"/>
    </xf>
    <xf numFmtId="0" fontId="29" fillId="31" borderId="16" xfId="51" applyFont="1" applyFill="1" applyBorder="1" applyAlignment="1">
      <alignment horizontal="center" vertical="center" wrapText="1"/>
    </xf>
    <xf numFmtId="0" fontId="29" fillId="31" borderId="16" xfId="51" applyFont="1" applyFill="1" applyBorder="1" applyAlignment="1">
      <alignment horizontal="center" vertical="center"/>
    </xf>
    <xf numFmtId="0" fontId="29" fillId="31" borderId="0" xfId="51" applyFont="1" applyFill="1" applyAlignment="1">
      <alignment horizontal="center" vertical="center"/>
    </xf>
    <xf numFmtId="0" fontId="29" fillId="31" borderId="19" xfId="51" applyFont="1" applyFill="1" applyBorder="1" applyAlignment="1">
      <alignment horizontal="center" vertical="center" wrapText="1"/>
    </xf>
    <xf numFmtId="0" fontId="29" fillId="31" borderId="20" xfId="51" applyFont="1" applyFill="1" applyBorder="1" applyAlignment="1">
      <alignment horizontal="center" shrinkToFit="1"/>
    </xf>
    <xf numFmtId="0" fontId="29" fillId="31" borderId="21" xfId="51" applyFont="1" applyFill="1" applyBorder="1" applyAlignment="1">
      <alignment horizontal="center" shrinkToFit="1"/>
    </xf>
    <xf numFmtId="0" fontId="29" fillId="31" borderId="17" xfId="51" applyFont="1" applyFill="1" applyBorder="1" applyAlignment="1">
      <alignment horizontal="center" vertical="center" wrapText="1"/>
    </xf>
    <xf numFmtId="179" fontId="29" fillId="31" borderId="12" xfId="51" applyNumberFormat="1" applyFont="1" applyFill="1" applyBorder="1" applyAlignment="1">
      <alignment horizontal="center" vertical="center" wrapText="1"/>
    </xf>
    <xf numFmtId="0" fontId="29" fillId="31" borderId="12" xfId="51" applyFont="1" applyFill="1" applyBorder="1" applyAlignment="1">
      <alignment horizontal="center" vertical="center"/>
    </xf>
    <xf numFmtId="0" fontId="29" fillId="31" borderId="13" xfId="51" applyFont="1" applyFill="1" applyBorder="1" applyAlignment="1">
      <alignment horizontal="center" vertical="center" wrapText="1"/>
    </xf>
    <xf numFmtId="0" fontId="29" fillId="31" borderId="0" xfId="51" applyFont="1" applyFill="1" applyAlignment="1">
      <alignment horizontal="center" vertical="center" wrapText="1"/>
    </xf>
    <xf numFmtId="0" fontId="29" fillId="31" borderId="12" xfId="51" applyFont="1" applyFill="1" applyBorder="1" applyAlignment="1">
      <alignment horizontal="center" vertical="center" wrapText="1"/>
    </xf>
    <xf numFmtId="0" fontId="29" fillId="31" borderId="13" xfId="51" applyFont="1" applyFill="1" applyBorder="1" applyAlignment="1">
      <alignment horizontal="center" vertical="center"/>
    </xf>
    <xf numFmtId="177" fontId="29" fillId="31" borderId="13" xfId="51" applyNumberFormat="1" applyFont="1" applyFill="1" applyBorder="1" applyAlignment="1">
      <alignment horizontal="center" vertical="center" wrapText="1"/>
    </xf>
    <xf numFmtId="177" fontId="29" fillId="31" borderId="0" xfId="51" applyNumberFormat="1" applyFont="1" applyFill="1" applyAlignment="1">
      <alignment horizontal="center" vertical="center" wrapText="1"/>
    </xf>
    <xf numFmtId="0" fontId="29" fillId="31" borderId="20" xfId="51" applyFont="1" applyFill="1" applyBorder="1" applyAlignment="1">
      <alignment horizontal="center" vertical="center" wrapText="1"/>
    </xf>
    <xf numFmtId="0" fontId="29" fillId="31" borderId="21" xfId="51" applyFont="1" applyFill="1" applyBorder="1" applyAlignment="1">
      <alignment horizontal="center" vertical="center" wrapText="1"/>
    </xf>
    <xf numFmtId="0" fontId="29" fillId="31" borderId="23" xfId="51" applyFont="1" applyFill="1" applyBorder="1" applyAlignment="1">
      <alignment horizontal="center" vertical="center"/>
    </xf>
    <xf numFmtId="0" fontId="29" fillId="31" borderId="10" xfId="51" applyFont="1" applyFill="1" applyBorder="1" applyAlignment="1">
      <alignment horizontal="center" vertical="center"/>
    </xf>
    <xf numFmtId="0" fontId="29" fillId="31" borderId="22" xfId="51" applyFont="1" applyFill="1" applyBorder="1" applyAlignment="1">
      <alignment horizontal="center" vertical="center"/>
    </xf>
    <xf numFmtId="3" fontId="29" fillId="31" borderId="10" xfId="51" applyNumberFormat="1" applyFont="1" applyFill="1" applyBorder="1" applyAlignment="1">
      <alignment horizontal="center" vertical="center" wrapText="1"/>
    </xf>
    <xf numFmtId="0" fontId="29" fillId="31" borderId="24" xfId="51" applyFont="1" applyFill="1" applyBorder="1" applyAlignment="1">
      <alignment horizontal="center" vertical="center"/>
    </xf>
    <xf numFmtId="0" fontId="29" fillId="31" borderId="11" xfId="51" applyFont="1" applyFill="1" applyBorder="1" applyAlignment="1">
      <alignment horizontal="center" shrinkToFit="1"/>
    </xf>
    <xf numFmtId="179" fontId="29" fillId="31" borderId="16" xfId="51" applyNumberFormat="1" applyFont="1" applyFill="1" applyBorder="1" applyAlignment="1">
      <alignment horizontal="center" vertical="center" wrapText="1"/>
    </xf>
    <xf numFmtId="0" fontId="29" fillId="25" borderId="16" xfId="51" applyFont="1" applyFill="1" applyBorder="1" applyAlignment="1">
      <alignment horizontal="right"/>
    </xf>
    <xf numFmtId="0" fontId="29" fillId="25" borderId="17" xfId="51" applyFont="1" applyFill="1" applyBorder="1" applyAlignment="1">
      <alignment horizontal="right"/>
    </xf>
    <xf numFmtId="0" fontId="29" fillId="31" borderId="17" xfId="51" applyFont="1" applyFill="1" applyBorder="1" applyAlignment="1">
      <alignment horizontal="center" vertical="center"/>
    </xf>
    <xf numFmtId="0" fontId="29" fillId="31" borderId="11" xfId="51" applyFont="1" applyFill="1" applyBorder="1" applyAlignment="1">
      <alignment horizontal="center" vertical="center" wrapText="1"/>
    </xf>
    <xf numFmtId="0" fontId="45" fillId="25" borderId="16" xfId="0" applyFont="1" applyFill="1" applyBorder="1" applyAlignment="1">
      <alignment horizontal="center" vertical="center"/>
    </xf>
    <xf numFmtId="0" fontId="45" fillId="25" borderId="17" xfId="0" applyFont="1" applyFill="1" applyBorder="1" applyAlignment="1">
      <alignment horizontal="center" vertical="center"/>
    </xf>
    <xf numFmtId="0" fontId="45" fillId="25" borderId="20" xfId="0" applyFont="1" applyFill="1" applyBorder="1" applyAlignment="1">
      <alignment horizontal="center" vertical="center"/>
    </xf>
    <xf numFmtId="0" fontId="45" fillId="25" borderId="11" xfId="0" applyFont="1" applyFill="1" applyBorder="1" applyAlignment="1">
      <alignment horizontal="center" vertical="center"/>
    </xf>
    <xf numFmtId="0" fontId="45" fillId="25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7" fillId="25" borderId="12" xfId="0" applyFont="1" applyFill="1" applyBorder="1" applyAlignment="1">
      <alignment horizontal="center" vertical="center"/>
    </xf>
    <xf numFmtId="0" fontId="37" fillId="25" borderId="14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7" fillId="25" borderId="11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30" borderId="15" xfId="0" applyFont="1" applyFill="1" applyBorder="1" applyAlignment="1">
      <alignment horizontal="center" vertical="center"/>
    </xf>
    <xf numFmtId="0" fontId="37" fillId="30" borderId="18" xfId="0" applyFont="1" applyFill="1" applyBorder="1" applyAlignment="1">
      <alignment horizontal="center" vertical="center"/>
    </xf>
    <xf numFmtId="0" fontId="29" fillId="30" borderId="12" xfId="51" applyFont="1" applyFill="1" applyBorder="1" applyAlignment="1">
      <alignment horizontal="center" vertical="center" wrapText="1"/>
    </xf>
    <xf numFmtId="0" fontId="29" fillId="30" borderId="14" xfId="51" applyFont="1" applyFill="1" applyBorder="1" applyAlignment="1">
      <alignment horizontal="center" vertical="center" wrapText="1"/>
    </xf>
    <xf numFmtId="0" fontId="29" fillId="30" borderId="16" xfId="51" applyFont="1" applyFill="1" applyBorder="1" applyAlignment="1">
      <alignment horizontal="center" vertical="center" wrapText="1"/>
    </xf>
    <xf numFmtId="0" fontId="29" fillId="30" borderId="17" xfId="51" applyFont="1" applyFill="1" applyBorder="1" applyAlignment="1">
      <alignment horizontal="center" vertical="center" wrapText="1"/>
    </xf>
    <xf numFmtId="0" fontId="29" fillId="30" borderId="20" xfId="51" applyFont="1" applyFill="1" applyBorder="1" applyAlignment="1">
      <alignment horizontal="center" vertical="center" wrapText="1"/>
    </xf>
    <xf numFmtId="0" fontId="29" fillId="30" borderId="11" xfId="51" applyFont="1" applyFill="1" applyBorder="1" applyAlignment="1">
      <alignment horizontal="center" vertical="center" wrapText="1"/>
    </xf>
    <xf numFmtId="0" fontId="29" fillId="30" borderId="0" xfId="51" applyFont="1" applyFill="1" applyAlignment="1">
      <alignment horizontal="center" vertical="center" wrapText="1"/>
    </xf>
    <xf numFmtId="0" fontId="29" fillId="30" borderId="18" xfId="51" applyFont="1" applyFill="1" applyBorder="1" applyAlignment="1">
      <alignment horizontal="center" vertical="center" wrapText="1"/>
    </xf>
    <xf numFmtId="0" fontId="29" fillId="30" borderId="20" xfId="51" applyFont="1" applyFill="1" applyBorder="1" applyAlignment="1">
      <alignment horizontal="center" shrinkToFit="1"/>
    </xf>
    <xf numFmtId="0" fontId="29" fillId="30" borderId="11" xfId="51" applyFont="1" applyFill="1" applyBorder="1" applyAlignment="1">
      <alignment horizontal="center" shrinkToFit="1"/>
    </xf>
    <xf numFmtId="0" fontId="29" fillId="30" borderId="15" xfId="51" applyFont="1" applyFill="1" applyBorder="1" applyAlignment="1">
      <alignment horizontal="center" vertical="center" wrapText="1"/>
    </xf>
    <xf numFmtId="0" fontId="29" fillId="30" borderId="18" xfId="51" applyFont="1" applyFill="1" applyBorder="1" applyAlignment="1">
      <alignment horizontal="center" vertical="center"/>
    </xf>
    <xf numFmtId="0" fontId="29" fillId="30" borderId="16" xfId="51" applyFont="1" applyFill="1" applyBorder="1" applyAlignment="1">
      <alignment horizontal="right"/>
    </xf>
    <xf numFmtId="0" fontId="29" fillId="30" borderId="17" xfId="51" applyFont="1" applyFill="1" applyBorder="1" applyAlignment="1">
      <alignment horizontal="right"/>
    </xf>
    <xf numFmtId="0" fontId="29" fillId="30" borderId="14" xfId="51" applyFont="1" applyFill="1" applyBorder="1" applyAlignment="1">
      <alignment horizontal="center" vertical="center"/>
    </xf>
    <xf numFmtId="0" fontId="29" fillId="30" borderId="17" xfId="51" applyFont="1" applyFill="1" applyBorder="1" applyAlignment="1">
      <alignment horizontal="center" vertical="center"/>
    </xf>
    <xf numFmtId="0" fontId="29" fillId="30" borderId="16" xfId="51" applyFont="1" applyFill="1" applyBorder="1" applyAlignment="1">
      <alignment horizontal="center" vertical="center"/>
    </xf>
    <xf numFmtId="3" fontId="29" fillId="30" borderId="13" xfId="51" applyNumberFormat="1" applyFont="1" applyFill="1" applyBorder="1" applyAlignment="1">
      <alignment horizontal="center"/>
    </xf>
    <xf numFmtId="177" fontId="29" fillId="30" borderId="12" xfId="51" applyNumberFormat="1" applyFont="1" applyFill="1" applyBorder="1" applyAlignment="1">
      <alignment horizontal="center" vertical="center" wrapText="1"/>
    </xf>
    <xf numFmtId="177" fontId="29" fillId="30" borderId="16" xfId="51" applyNumberFormat="1" applyFont="1" applyFill="1" applyBorder="1" applyAlignment="1">
      <alignment horizontal="center" vertical="center" wrapText="1"/>
    </xf>
    <xf numFmtId="179" fontId="29" fillId="30" borderId="15" xfId="51" applyNumberFormat="1" applyFont="1" applyFill="1" applyBorder="1" applyAlignment="1">
      <alignment horizontal="center" vertical="center" wrapText="1"/>
    </xf>
    <xf numFmtId="179" fontId="29" fillId="30" borderId="18" xfId="51" applyNumberFormat="1" applyFont="1" applyFill="1" applyBorder="1" applyAlignment="1">
      <alignment horizontal="center"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30" borderId="10" xfId="0" applyFont="1" applyFill="1" applyBorder="1" applyAlignment="1">
      <alignment horizontal="center" vertical="center"/>
    </xf>
    <xf numFmtId="0" fontId="29" fillId="28" borderId="10" xfId="0" applyFont="1" applyFill="1" applyBorder="1" applyAlignment="1">
      <alignment horizontal="center" vertical="center"/>
    </xf>
    <xf numFmtId="0" fontId="29" fillId="30" borderId="15" xfId="0" applyFont="1" applyFill="1" applyBorder="1" applyAlignment="1">
      <alignment horizontal="center" vertical="center"/>
    </xf>
    <xf numFmtId="0" fontId="29" fillId="30" borderId="19" xfId="0" applyFont="1" applyFill="1" applyBorder="1" applyAlignment="1">
      <alignment horizontal="center" vertical="center"/>
    </xf>
    <xf numFmtId="0" fontId="29" fillId="30" borderId="22" xfId="0" applyFont="1" applyFill="1" applyBorder="1" applyAlignment="1">
      <alignment horizontal="center" vertical="center"/>
    </xf>
    <xf numFmtId="0" fontId="29" fillId="30" borderId="24" xfId="0" applyFont="1" applyFill="1" applyBorder="1" applyAlignment="1">
      <alignment horizontal="center" vertical="center" wrapText="1"/>
    </xf>
    <xf numFmtId="0" fontId="29" fillId="30" borderId="24" xfId="0" applyFont="1" applyFill="1" applyBorder="1" applyAlignment="1">
      <alignment horizontal="center" vertical="center"/>
    </xf>
    <xf numFmtId="0" fontId="29" fillId="24" borderId="57" xfId="0" applyFont="1" applyFill="1" applyBorder="1" applyAlignment="1">
      <alignment horizontal="center" vertical="center"/>
    </xf>
    <xf numFmtId="0" fontId="29" fillId="24" borderId="58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 wrapText="1"/>
    </xf>
    <xf numFmtId="0" fontId="29" fillId="24" borderId="59" xfId="0" applyFont="1" applyFill="1" applyBorder="1" applyAlignment="1">
      <alignment horizontal="center" vertical="center" wrapText="1"/>
    </xf>
    <xf numFmtId="0" fontId="29" fillId="26" borderId="22" xfId="52" applyFont="1" applyFill="1" applyBorder="1" applyAlignment="1">
      <alignment horizontal="center"/>
    </xf>
    <xf numFmtId="0" fontId="29" fillId="26" borderId="24" xfId="52" applyFont="1" applyFill="1" applyBorder="1" applyAlignment="1">
      <alignment horizontal="center"/>
    </xf>
    <xf numFmtId="0" fontId="29" fillId="26" borderId="23" xfId="52" applyFont="1" applyFill="1" applyBorder="1" applyAlignment="1">
      <alignment horizontal="center"/>
    </xf>
    <xf numFmtId="0" fontId="29" fillId="26" borderId="15" xfId="52" applyFont="1" applyFill="1" applyBorder="1" applyAlignment="1">
      <alignment horizontal="center" vertical="center" wrapText="1"/>
    </xf>
    <xf numFmtId="0" fontId="29" fillId="26" borderId="19" xfId="52" applyFont="1" applyFill="1" applyBorder="1" applyAlignment="1">
      <alignment horizontal="center" vertical="center" wrapText="1"/>
    </xf>
    <xf numFmtId="0" fontId="29" fillId="26" borderId="15" xfId="52" applyFont="1" applyFill="1" applyBorder="1" applyAlignment="1">
      <alignment horizontal="center" vertical="center"/>
    </xf>
    <xf numFmtId="0" fontId="29" fillId="26" borderId="19" xfId="52" applyFont="1" applyFill="1" applyBorder="1" applyAlignment="1">
      <alignment horizontal="center" vertical="center"/>
    </xf>
    <xf numFmtId="0" fontId="29" fillId="26" borderId="12" xfId="52" applyFont="1" applyFill="1" applyBorder="1" applyAlignment="1">
      <alignment horizontal="center" vertical="center" wrapText="1"/>
    </xf>
    <xf numFmtId="0" fontId="29" fillId="26" borderId="20" xfId="52" applyFont="1" applyFill="1" applyBorder="1" applyAlignment="1">
      <alignment horizontal="center" vertical="center" wrapText="1"/>
    </xf>
    <xf numFmtId="0" fontId="29" fillId="26" borderId="14" xfId="52" applyFont="1" applyFill="1" applyBorder="1" applyAlignment="1">
      <alignment horizontal="center" vertical="center"/>
    </xf>
    <xf numFmtId="0" fontId="29" fillId="26" borderId="11" xfId="52" applyFont="1" applyFill="1" applyBorder="1" applyAlignment="1">
      <alignment horizontal="center" vertical="center"/>
    </xf>
    <xf numFmtId="0" fontId="29" fillId="26" borderId="10" xfId="52" applyFont="1" applyFill="1" applyBorder="1" applyAlignment="1">
      <alignment horizontal="center" vertical="center"/>
    </xf>
    <xf numFmtId="0" fontId="29" fillId="26" borderId="10" xfId="52" applyFont="1" applyFill="1" applyBorder="1" applyAlignment="1">
      <alignment horizontal="center"/>
    </xf>
    <xf numFmtId="0" fontId="52" fillId="0" borderId="12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6" fillId="0" borderId="12" xfId="60" applyFont="1" applyBorder="1" applyAlignment="1" applyProtection="1">
      <alignment horizontal="center" vertical="center" wrapText="1" shrinkToFit="1"/>
      <protection locked="0"/>
    </xf>
    <xf numFmtId="0" fontId="56" fillId="0" borderId="20" xfId="60" applyFont="1" applyBorder="1" applyAlignment="1" applyProtection="1">
      <alignment horizontal="center" vertical="center" wrapText="1" shrinkToFit="1"/>
      <protection locked="0"/>
    </xf>
    <xf numFmtId="0" fontId="56" fillId="0" borderId="15" xfId="60" applyFont="1" applyBorder="1" applyAlignment="1" applyProtection="1">
      <alignment horizontal="center" vertical="center" wrapText="1" shrinkToFit="1"/>
      <protection locked="0"/>
    </xf>
    <xf numFmtId="0" fontId="56" fillId="0" borderId="19" xfId="60" applyFont="1" applyBorder="1" applyAlignment="1" applyProtection="1">
      <alignment horizontal="center" vertical="center" wrapText="1" shrinkToFit="1"/>
      <protection locked="0"/>
    </xf>
    <xf numFmtId="0" fontId="56" fillId="0" borderId="13" xfId="60" applyFont="1" applyBorder="1" applyAlignment="1" applyProtection="1">
      <alignment horizontal="center" vertical="center" wrapText="1" shrinkToFit="1"/>
      <protection locked="0"/>
    </xf>
    <xf numFmtId="0" fontId="56" fillId="0" borderId="21" xfId="60" applyFont="1" applyBorder="1" applyAlignment="1" applyProtection="1">
      <alignment horizontal="center" vertical="center" wrapText="1" shrinkToFit="1"/>
      <protection locked="0"/>
    </xf>
    <xf numFmtId="0" fontId="0" fillId="30" borderId="15" xfId="0" applyFill="1" applyBorder="1" applyAlignment="1">
      <alignment horizontal="center" vertical="center"/>
    </xf>
    <xf numFmtId="0" fontId="0" fillId="30" borderId="18" xfId="0" applyFill="1" applyBorder="1" applyAlignment="1">
      <alignment horizontal="center" vertical="center"/>
    </xf>
    <xf numFmtId="0" fontId="0" fillId="30" borderId="19" xfId="0" applyFill="1" applyBorder="1" applyAlignment="1">
      <alignment horizontal="center" vertical="center"/>
    </xf>
    <xf numFmtId="0" fontId="1" fillId="0" borderId="13" xfId="62" applyFont="1" applyBorder="1" applyAlignment="1" applyProtection="1">
      <alignment horizontal="center" vertical="center"/>
      <protection locked="0"/>
    </xf>
    <xf numFmtId="0" fontId="1" fillId="0" borderId="11" xfId="62" applyFont="1" applyBorder="1" applyAlignment="1" applyProtection="1">
      <alignment horizontal="center" vertical="center"/>
      <protection locked="0"/>
    </xf>
    <xf numFmtId="38" fontId="1" fillId="0" borderId="22" xfId="35" applyFont="1" applyFill="1" applyBorder="1" applyAlignment="1">
      <alignment horizontal="center"/>
    </xf>
    <xf numFmtId="38" fontId="1" fillId="0" borderId="24" xfId="35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29" borderId="22" xfId="0" applyFill="1" applyBorder="1" applyAlignment="1">
      <alignment horizontal="center"/>
    </xf>
    <xf numFmtId="0" fontId="0" fillId="29" borderId="23" xfId="0" applyFill="1" applyBorder="1" applyAlignment="1">
      <alignment horizontal="center"/>
    </xf>
    <xf numFmtId="0" fontId="37" fillId="30" borderId="64" xfId="0" applyFont="1" applyFill="1" applyBorder="1" applyAlignment="1">
      <alignment horizontal="center" vertical="center"/>
    </xf>
    <xf numFmtId="0" fontId="37" fillId="30" borderId="25" xfId="0" applyFont="1" applyFill="1" applyBorder="1" applyAlignment="1">
      <alignment horizontal="center" vertical="center"/>
    </xf>
    <xf numFmtId="0" fontId="37" fillId="30" borderId="6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9" borderId="24" xfId="0" applyFill="1" applyBorder="1" applyAlignment="1">
      <alignment horizontal="center" vertical="center"/>
    </xf>
    <xf numFmtId="0" fontId="0" fillId="29" borderId="23" xfId="0" applyFill="1" applyBorder="1" applyAlignment="1">
      <alignment horizontal="center" vertical="center"/>
    </xf>
    <xf numFmtId="49" fontId="42" fillId="32" borderId="22" xfId="0" applyNumberFormat="1" applyFont="1" applyFill="1" applyBorder="1" applyAlignment="1">
      <alignment horizontal="center" vertical="center"/>
    </xf>
    <xf numFmtId="49" fontId="42" fillId="32" borderId="23" xfId="0" applyNumberFormat="1" applyFont="1" applyFill="1" applyBorder="1" applyAlignment="1">
      <alignment horizontal="center" vertical="center"/>
    </xf>
    <xf numFmtId="194" fontId="42" fillId="0" borderId="22" xfId="47" applyNumberFormat="1" applyFont="1" applyBorder="1" applyAlignment="1">
      <alignment horizontal="center" vertical="center"/>
    </xf>
    <xf numFmtId="194" fontId="42" fillId="0" borderId="24" xfId="47" applyNumberFormat="1" applyFont="1" applyBorder="1" applyAlignment="1">
      <alignment horizontal="center" vertical="center"/>
    </xf>
    <xf numFmtId="194" fontId="42" fillId="0" borderId="23" xfId="47" applyNumberFormat="1" applyFont="1" applyBorder="1" applyAlignment="1">
      <alignment horizontal="center" vertical="center"/>
    </xf>
    <xf numFmtId="49" fontId="42" fillId="0" borderId="15" xfId="47" applyNumberFormat="1" applyFont="1" applyBorder="1" applyAlignment="1">
      <alignment horizontal="center" vertical="top"/>
    </xf>
    <xf numFmtId="49" fontId="42" fillId="0" borderId="18" xfId="47" applyNumberFormat="1" applyFont="1" applyBorder="1" applyAlignment="1">
      <alignment horizontal="center" vertical="top"/>
    </xf>
    <xf numFmtId="49" fontId="42" fillId="0" borderId="19" xfId="47" applyNumberFormat="1" applyFont="1" applyBorder="1" applyAlignment="1">
      <alignment horizontal="center" vertical="top"/>
    </xf>
    <xf numFmtId="49" fontId="42" fillId="30" borderId="15" xfId="47" applyNumberFormat="1" applyFont="1" applyFill="1" applyBorder="1" applyAlignment="1">
      <alignment horizontal="center" vertical="top"/>
    </xf>
    <xf numFmtId="49" fontId="42" fillId="30" borderId="18" xfId="47" applyNumberFormat="1" applyFont="1" applyFill="1" applyBorder="1" applyAlignment="1">
      <alignment horizontal="center" vertical="top"/>
    </xf>
    <xf numFmtId="49" fontId="42" fillId="0" borderId="22" xfId="47" applyNumberFormat="1" applyFont="1" applyBorder="1" applyAlignment="1">
      <alignment horizontal="center" vertical="top"/>
    </xf>
    <xf numFmtId="49" fontId="42" fillId="0" borderId="23" xfId="47" applyNumberFormat="1" applyFont="1" applyBorder="1" applyAlignment="1">
      <alignment horizontal="center" vertical="top"/>
    </xf>
  </cellXfs>
  <cellStyles count="6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64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4" xfId="57" xr:uid="{0C3C08DB-F2B0-4DD2-8758-EFC46F4D431C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56" xr:uid="{00000000-0005-0000-0000-00003B000000}"/>
    <cellStyle name="標準_2001市町のすがた" xfId="45" xr:uid="{00000000-0005-0000-0000-00002D000000}"/>
    <cellStyle name="標準_21 表4,5 図7 地域別人口増減" xfId="46" xr:uid="{00000000-0005-0000-0000-00002E000000}"/>
    <cellStyle name="標準_5歳但馬" xfId="63" xr:uid="{E5155575-FCE4-45BA-936E-6DA75031E63B}"/>
    <cellStyle name="標準_5歳淡路" xfId="62" xr:uid="{98228D92-0388-49F5-82B1-9450D7BF48AB}"/>
    <cellStyle name="標準_JB16" xfId="47" xr:uid="{00000000-0005-0000-0000-00002F000000}"/>
    <cellStyle name="標準_JB16_a002" xfId="58" xr:uid="{00016C23-AB43-4103-89FC-7CBBFC6950CD}"/>
    <cellStyle name="標準_SSDS_ShiTemp" xfId="61" xr:uid="{C46E6016-D151-44DA-8F44-EE7A58A6D22B}"/>
    <cellStyle name="標準_sugatajin-1" xfId="48" xr:uid="{00000000-0005-0000-0000-000030000000}"/>
    <cellStyle name="標準_t1102" xfId="60" xr:uid="{ACFDBFE2-8FA8-4E11-9934-2B36D83BCD8A}"/>
    <cellStyle name="標準_市町C3" xfId="49" xr:uid="{00000000-0005-0000-0000-000031000000}"/>
    <cellStyle name="標準_人口・12.2" xfId="50" xr:uid="{00000000-0005-0000-0000-000032000000}"/>
    <cellStyle name="標準_推計人口10.1" xfId="51" xr:uid="{00000000-0005-0000-0000-000033000000}"/>
    <cellStyle name="標準_都道府県ｺｰﾄﾞ" xfId="59" xr:uid="{059A521F-8408-4BBE-892C-34954B8410B2}"/>
    <cellStyle name="標準_年報様式ＴＳＴ" xfId="52" xr:uid="{00000000-0005-0000-0000-000034000000}"/>
    <cellStyle name="標準_兵庫の統計2000.4" xfId="53" xr:uid="{00000000-0005-0000-0000-000035000000}"/>
    <cellStyle name="未定義" xfId="54" xr:uid="{00000000-0005-0000-0000-000036000000}"/>
    <cellStyle name="良い" xfId="55" builtinId="26" customBuiltin="1"/>
  </cellStyles>
  <dxfs count="6">
    <dxf>
      <font>
        <color indexed="36"/>
      </font>
      <fill>
        <patternFill>
          <bgColor indexed="45"/>
        </patternFill>
      </fill>
    </dxf>
    <dxf>
      <fill>
        <patternFill>
          <bgColor indexed="29"/>
        </patternFill>
      </fill>
    </dxf>
    <dxf>
      <font>
        <color indexed="36"/>
      </font>
      <fill>
        <patternFill>
          <bgColor indexed="45"/>
        </patternFill>
      </fill>
    </dxf>
    <dxf>
      <fill>
        <patternFill>
          <bgColor indexed="29"/>
        </patternFill>
      </fill>
    </dxf>
    <dxf>
      <font>
        <color indexed="36"/>
      </font>
      <fill>
        <patternFill>
          <bgColor indexed="45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CC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CC"/>
      <rgbColor rgb="00969696"/>
      <rgbColor rgb="00003366"/>
      <rgbColor rgb="00339966"/>
      <rgbColor rgb="00003300"/>
      <rgbColor rgb="00333300"/>
      <rgbColor rgb="00993300"/>
      <rgbColor rgb="00FFFFC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兵庫県人口及び人口増減率の推移</a:t>
            </a:r>
          </a:p>
        </c:rich>
      </c:tx>
      <c:layout>
        <c:manualLayout>
          <c:xMode val="edge"/>
          <c:yMode val="edge"/>
          <c:x val="0.11253626837986905"/>
          <c:y val="1.8991114482782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85314685314688E-2"/>
          <c:y val="0.1099294586985355"/>
          <c:w val="0.87937062937062938"/>
          <c:h val="0.758867876176987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'1国県推移'!$E$30</c:f>
              <c:strCache>
                <c:ptCount val="1"/>
                <c:pt idx="0">
                  <c:v>総人口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9A-4CF1-9677-1628BE59D2D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9A-4CF1-9677-1628BE59D2D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A-4CF1-9677-1628BE59D2DE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9A-4CF1-9677-1628BE59D2DE}"/>
                </c:ext>
              </c:extLst>
            </c:dLbl>
            <c:dLbl>
              <c:idx val="18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9A-4CF1-9677-1628BE59D2DE}"/>
                </c:ext>
              </c:extLst>
            </c:dLbl>
            <c:dLbl>
              <c:idx val="19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9A-4CF1-9677-1628BE59D2DE}"/>
                </c:ext>
              </c:extLst>
            </c:dLbl>
            <c:dLbl>
              <c:idx val="2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9A-4CF1-9677-1628BE59D2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'1国県推移'!$D$31:$D$51</c:f>
              <c:strCache>
                <c:ptCount val="21"/>
                <c:pt idx="0">
                  <c:v>1920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2000</c:v>
                </c:pt>
                <c:pt idx="17">
                  <c:v>05</c:v>
                </c:pt>
                <c:pt idx="18">
                  <c:v>10</c:v>
                </c:pt>
                <c:pt idx="19">
                  <c:v>15</c:v>
                </c:pt>
                <c:pt idx="20">
                  <c:v>20</c:v>
                </c:pt>
              </c:strCache>
            </c:strRef>
          </c:cat>
          <c:val>
            <c:numRef>
              <c:f>'1国県推移'!$E$31:$E$51</c:f>
              <c:numCache>
                <c:formatCode>#,##0_);[Red]\(#,##0\)</c:formatCode>
                <c:ptCount val="21"/>
                <c:pt idx="0">
                  <c:v>2301799</c:v>
                </c:pt>
                <c:pt idx="1">
                  <c:v>2454679</c:v>
                </c:pt>
                <c:pt idx="2">
                  <c:v>2646301</c:v>
                </c:pt>
                <c:pt idx="3">
                  <c:v>2923249</c:v>
                </c:pt>
                <c:pt idx="4">
                  <c:v>3221232</c:v>
                </c:pt>
                <c:pt idx="5">
                  <c:v>2821892</c:v>
                </c:pt>
                <c:pt idx="6">
                  <c:v>3309935</c:v>
                </c:pt>
                <c:pt idx="7">
                  <c:v>3620947</c:v>
                </c:pt>
                <c:pt idx="8">
                  <c:v>3906487</c:v>
                </c:pt>
                <c:pt idx="9">
                  <c:v>4309944</c:v>
                </c:pt>
                <c:pt idx="10">
                  <c:v>4667928</c:v>
                </c:pt>
                <c:pt idx="11">
                  <c:v>4992140</c:v>
                </c:pt>
                <c:pt idx="12">
                  <c:v>5144892</c:v>
                </c:pt>
                <c:pt idx="13">
                  <c:v>5278050</c:v>
                </c:pt>
                <c:pt idx="14">
                  <c:v>5405040</c:v>
                </c:pt>
                <c:pt idx="15">
                  <c:v>5401877</c:v>
                </c:pt>
                <c:pt idx="16">
                  <c:v>5550574</c:v>
                </c:pt>
                <c:pt idx="17">
                  <c:v>5590601</c:v>
                </c:pt>
                <c:pt idx="18">
                  <c:v>5588133</c:v>
                </c:pt>
                <c:pt idx="19">
                  <c:v>5534800</c:v>
                </c:pt>
                <c:pt idx="20">
                  <c:v>5465002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A-4CF1-9677-1628BE59D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67699072"/>
        <c:axId val="1"/>
      </c:barChart>
      <c:lineChart>
        <c:grouping val="standard"/>
        <c:varyColors val="0"/>
        <c:ser>
          <c:idx val="0"/>
          <c:order val="1"/>
          <c:tx>
            <c:strRef>
              <c:f>'1国県推移'!$F$30</c:f>
              <c:strCache>
                <c:ptCount val="1"/>
                <c:pt idx="0">
                  <c:v>人口増減率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6-464A-AEE3-E1B12131E7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'1国県推移'!$D$31:$D$51</c:f>
              <c:strCache>
                <c:ptCount val="21"/>
                <c:pt idx="0">
                  <c:v>1920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2000</c:v>
                </c:pt>
                <c:pt idx="17">
                  <c:v>05</c:v>
                </c:pt>
                <c:pt idx="18">
                  <c:v>10</c:v>
                </c:pt>
                <c:pt idx="19">
                  <c:v>15</c:v>
                </c:pt>
                <c:pt idx="20">
                  <c:v>20</c:v>
                </c:pt>
              </c:strCache>
            </c:strRef>
          </c:cat>
          <c:val>
            <c:numRef>
              <c:f>'1国県推移'!$F$31:$F$51</c:f>
              <c:numCache>
                <c:formatCode>#,##0.0;"▲ "#,##0.0</c:formatCode>
                <c:ptCount val="21"/>
                <c:pt idx="1">
                  <c:v>6.6417615091500171</c:v>
                </c:pt>
                <c:pt idx="2">
                  <c:v>7.8063974963732532</c:v>
                </c:pt>
                <c:pt idx="3">
                  <c:v>10.465476149538544</c:v>
                </c:pt>
                <c:pt idx="4">
                  <c:v>10.193555184659262</c:v>
                </c:pt>
                <c:pt idx="5">
                  <c:v>-12.39712010808287</c:v>
                </c:pt>
                <c:pt idx="6">
                  <c:v>17.29488584254819</c:v>
                </c:pt>
                <c:pt idx="7">
                  <c:v>9.3963174503426803</c:v>
                </c:pt>
                <c:pt idx="8">
                  <c:v>7.8857823657733732</c:v>
                </c:pt>
                <c:pt idx="9">
                  <c:v>10.327872587314383</c:v>
                </c:pt>
                <c:pt idx="10">
                  <c:v>8.3060011916628156</c:v>
                </c:pt>
                <c:pt idx="11">
                  <c:v>6.94552272442934</c:v>
                </c:pt>
                <c:pt idx="12">
                  <c:v>3.0598500843325707</c:v>
                </c:pt>
                <c:pt idx="13">
                  <c:v>2.5881592849762445</c:v>
                </c:pt>
                <c:pt idx="14">
                  <c:v>2.406002216727769</c:v>
                </c:pt>
                <c:pt idx="15">
                  <c:v>-5.8519455915219863E-2</c:v>
                </c:pt>
                <c:pt idx="16">
                  <c:v>2.7526913330310929</c:v>
                </c:pt>
                <c:pt idx="17">
                  <c:v>0.72113262520236643</c:v>
                </c:pt>
                <c:pt idx="18">
                  <c:v>-4.4145522100396718E-2</c:v>
                </c:pt>
                <c:pt idx="19">
                  <c:v>-0.95439747049685475</c:v>
                </c:pt>
                <c:pt idx="20">
                  <c:v>-1.2610753776107537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9A-4CF1-9677-1628BE59D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6769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769907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3.3216783216783216E-2"/>
                <c:y val="3.5461115709205002E-2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530118212604"/>
          <c:y val="3.3229567234328255E-3"/>
          <c:w val="0.32152517596766861"/>
          <c:h val="0.10410128966437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34177215189872E-2"/>
          <c:y val="0.13432901084912766"/>
          <c:w val="0.87848101265822787"/>
          <c:h val="0.5820923803462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'7市町ｸﾞﾗﾌ2'!$D$17</c:f>
              <c:strCache>
                <c:ptCount val="1"/>
                <c:pt idx="0">
                  <c:v>人口増減数</c:v>
                </c:pt>
              </c:strCache>
            </c:strRef>
          </c:tx>
          <c:spPr>
            <a:gradFill>
              <a:gsLst>
                <a:gs pos="0">
                  <a:schemeClr val="tx2">
                    <a:lumMod val="60000"/>
                    <a:lumOff val="40000"/>
                  </a:schemeClr>
                </a:gs>
                <a:gs pos="100000">
                  <a:schemeClr val="tx2">
                    <a:lumMod val="20000"/>
                    <a:lumOff val="8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'7市町ｸﾞﾗﾌ2'!$C$18:$C$28</c:f>
              <c:strCache>
                <c:ptCount val="11"/>
                <c:pt idx="0">
                  <c:v>中央区</c:v>
                </c:pt>
                <c:pt idx="1">
                  <c:v>明石市</c:v>
                </c:pt>
                <c:pt idx="2">
                  <c:v>尼崎市</c:v>
                </c:pt>
                <c:pt idx="3">
                  <c:v>兵庫区</c:v>
                </c:pt>
                <c:pt idx="4">
                  <c:v>宝塚市</c:v>
                </c:pt>
                <c:pt idx="6">
                  <c:v>豊岡市</c:v>
                </c:pt>
                <c:pt idx="7">
                  <c:v>姫路市</c:v>
                </c:pt>
                <c:pt idx="8">
                  <c:v>加古川市</c:v>
                </c:pt>
                <c:pt idx="9">
                  <c:v>西区</c:v>
                </c:pt>
                <c:pt idx="10">
                  <c:v>北区</c:v>
                </c:pt>
              </c:strCache>
            </c:strRef>
          </c:cat>
          <c:val>
            <c:numRef>
              <c:f>'7市町ｸﾞﾗﾌ2'!$D$18:$D$28</c:f>
              <c:numCache>
                <c:formatCode>#,##0;"▲ "#,##0</c:formatCode>
                <c:ptCount val="11"/>
                <c:pt idx="0">
                  <c:v>12365</c:v>
                </c:pt>
                <c:pt idx="1">
                  <c:v>10192</c:v>
                </c:pt>
                <c:pt idx="2">
                  <c:v>7030</c:v>
                </c:pt>
                <c:pt idx="3">
                  <c:v>2188</c:v>
                </c:pt>
                <c:pt idx="4">
                  <c:v>1529</c:v>
                </c:pt>
                <c:pt idx="6">
                  <c:v>-4761</c:v>
                </c:pt>
                <c:pt idx="7">
                  <c:v>-5169</c:v>
                </c:pt>
                <c:pt idx="8">
                  <c:v>-6557</c:v>
                </c:pt>
                <c:pt idx="9">
                  <c:v>-6905</c:v>
                </c:pt>
                <c:pt idx="10">
                  <c:v>-9313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3-45B2-973F-B87AB49F1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3074912"/>
        <c:axId val="1"/>
      </c:barChart>
      <c:catAx>
        <c:axId val="63074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-1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074912"/>
        <c:crosses val="autoZero"/>
        <c:crossBetween val="between"/>
        <c:majorUnit val="5000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/>
              <a:t>市区町別人口増減数（上位５・下位５）</a:t>
            </a:r>
            <a:endParaRPr lang="en-US" altLang="ja-JP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000"/>
              <a:t>※</a:t>
            </a:r>
            <a:r>
              <a:rPr lang="ja-JP" altLang="en-US" sz="1000"/>
              <a:t>神戸市総数を除く</a:t>
            </a:r>
            <a:r>
              <a:rPr lang="en-US" altLang="ja-JP" sz="1000"/>
              <a:t>49</a:t>
            </a:r>
            <a:r>
              <a:rPr lang="ja-JP" altLang="en-US" sz="1000"/>
              <a:t>市区町で比較</a:t>
            </a:r>
          </a:p>
        </c:rich>
      </c:tx>
      <c:layout>
        <c:manualLayout>
          <c:xMode val="edge"/>
          <c:yMode val="edge"/>
          <c:x val="0.31988641506018645"/>
          <c:y val="7.8147166277582142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051724137931036E-2"/>
          <c:y val="0.15053842478591642"/>
          <c:w val="0.90086206896551724"/>
          <c:h val="0.77957398549849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'7市町ｸﾞﾗﾌ2'!$D$17</c:f>
              <c:strCache>
                <c:ptCount val="1"/>
                <c:pt idx="0">
                  <c:v>人口増減数</c:v>
                </c:pt>
              </c:strCache>
            </c:strRef>
          </c:tx>
          <c:spPr>
            <a:gradFill>
              <a:gsLst>
                <a:gs pos="0">
                  <a:schemeClr val="tx2">
                    <a:lumMod val="60000"/>
                    <a:lumOff val="40000"/>
                  </a:schemeClr>
                </a:gs>
                <a:gs pos="100000">
                  <a:schemeClr val="tx2">
                    <a:lumMod val="20000"/>
                    <a:lumOff val="8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'7市町ｸﾞﾗﾌ2'!$C$18:$C$28</c:f>
              <c:strCache>
                <c:ptCount val="11"/>
                <c:pt idx="0">
                  <c:v>中央区</c:v>
                </c:pt>
                <c:pt idx="1">
                  <c:v>明石市</c:v>
                </c:pt>
                <c:pt idx="2">
                  <c:v>尼崎市</c:v>
                </c:pt>
                <c:pt idx="3">
                  <c:v>兵庫区</c:v>
                </c:pt>
                <c:pt idx="4">
                  <c:v>宝塚市</c:v>
                </c:pt>
                <c:pt idx="6">
                  <c:v>豊岡市</c:v>
                </c:pt>
                <c:pt idx="7">
                  <c:v>姫路市</c:v>
                </c:pt>
                <c:pt idx="8">
                  <c:v>加古川市</c:v>
                </c:pt>
                <c:pt idx="9">
                  <c:v>西区</c:v>
                </c:pt>
                <c:pt idx="10">
                  <c:v>北区</c:v>
                </c:pt>
              </c:strCache>
            </c:strRef>
          </c:cat>
          <c:val>
            <c:numRef>
              <c:f>'7市町ｸﾞﾗﾌ2'!$D$18:$D$28</c:f>
              <c:numCache>
                <c:formatCode>#,##0;"▲ "#,##0</c:formatCode>
                <c:ptCount val="11"/>
                <c:pt idx="0">
                  <c:v>12365</c:v>
                </c:pt>
                <c:pt idx="1">
                  <c:v>10192</c:v>
                </c:pt>
                <c:pt idx="2">
                  <c:v>7030</c:v>
                </c:pt>
                <c:pt idx="3">
                  <c:v>2188</c:v>
                </c:pt>
                <c:pt idx="4">
                  <c:v>1529</c:v>
                </c:pt>
                <c:pt idx="6">
                  <c:v>-4761</c:v>
                </c:pt>
                <c:pt idx="7">
                  <c:v>-5169</c:v>
                </c:pt>
                <c:pt idx="8">
                  <c:v>-6557</c:v>
                </c:pt>
                <c:pt idx="9">
                  <c:v>-6905</c:v>
                </c:pt>
                <c:pt idx="10">
                  <c:v>-9313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3BA-8B0A-445CA08E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3069712"/>
        <c:axId val="1"/>
      </c:barChart>
      <c:catAx>
        <c:axId val="6306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4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069712"/>
        <c:crosses val="autoZero"/>
        <c:crossBetween val="between"/>
        <c:majorUnit val="5000"/>
        <c:dispUnits>
          <c:builtInUnit val="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人口増減市区町数</a:t>
            </a:r>
            <a:endParaRPr lang="en-US" altLang="ja-JP"/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000"/>
              <a:t>※</a:t>
            </a:r>
            <a:r>
              <a:rPr lang="ja-JP" altLang="en-US" sz="1000"/>
              <a:t>神戸市総数を除いた市区町で比較</a:t>
            </a:r>
          </a:p>
        </c:rich>
      </c:tx>
      <c:layout>
        <c:manualLayout>
          <c:xMode val="edge"/>
          <c:yMode val="edge"/>
          <c:x val="0.24137922909262274"/>
          <c:y val="2.996279311239941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9847133122616E-2"/>
          <c:y val="0.2351732663851801"/>
          <c:w val="0.88409024881391018"/>
          <c:h val="0.565743086462018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'7市町ｸﾞﾗﾌ2'!$G$53</c:f>
              <c:strCache>
                <c:ptCount val="1"/>
                <c:pt idx="0">
                  <c:v>人口増加市区町数</c:v>
                </c:pt>
              </c:strCache>
            </c:strRef>
          </c:tx>
          <c:spPr>
            <a:gradFill rotWithShape="0">
              <a:gsLst>
                <a:gs pos="0">
                  <a:schemeClr val="accent2">
                    <a:lumMod val="20000"/>
                    <a:lumOff val="80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人口増加</a:t>
                    </a:r>
                  </a:p>
                  <a:p>
                    <a:pPr>
                      <a:defRPr/>
                    </a:pPr>
                    <a:r>
                      <a:rPr lang="ja-JP" altLang="en-US"/>
                      <a:t>市区町数</a:t>
                    </a:r>
                  </a:p>
                  <a:p>
                    <a:pPr>
                      <a:defRPr/>
                    </a:pPr>
                    <a:r>
                      <a:rPr lang="en-US" altLang="ja-JP"/>
                      <a:t>20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B-481A-8CB4-021FC1B5D87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'7市町ｸﾞﾗﾌ2'!$H$52:$J$52</c:f>
              <c:strCache>
                <c:ptCount val="3"/>
                <c:pt idx="0">
                  <c:v>2005年</c:v>
                </c:pt>
                <c:pt idx="1">
                  <c:v>2005年組替</c:v>
                </c:pt>
                <c:pt idx="2">
                  <c:v>2010年</c:v>
                </c:pt>
              </c:strCache>
            </c:strRef>
          </c:cat>
          <c:val>
            <c:numRef>
              <c:f>'7市町ｸﾞﾗﾌ2'!$H$53:$J$53</c:f>
              <c:numCache>
                <c:formatCode>#,##0_);[Red]\(#,##0\)</c:formatCode>
                <c:ptCount val="3"/>
                <c:pt idx="0">
                  <c:v>20</c:v>
                </c:pt>
                <c:pt idx="1">
                  <c:v>18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B-481A-8CB4-021FC1B5D87A}"/>
            </c:ext>
          </c:extLst>
        </c:ser>
        <c:ser>
          <c:idx val="1"/>
          <c:order val="1"/>
          <c:tx>
            <c:strRef>
              <c:f>'7市町ｸﾞﾗﾌ2'!$G$54</c:f>
              <c:strCache>
                <c:ptCount val="1"/>
                <c:pt idx="0">
                  <c:v>人口減少市区町数</c:v>
                </c:pt>
              </c:strCache>
            </c:strRef>
          </c:tx>
          <c:spPr>
            <a:gradFill rotWithShape="0">
              <a:gsLst>
                <a:gs pos="0">
                  <a:schemeClr val="accent5">
                    <a:lumMod val="20000"/>
                    <a:lumOff val="80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人口減少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市区町数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B-481A-8CB4-021FC1B5D87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A9B-481A-8CB4-021FC1B5D8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'7市町ｸﾞﾗﾌ2'!$H$52:$J$52</c:f>
              <c:strCache>
                <c:ptCount val="3"/>
                <c:pt idx="0">
                  <c:v>2005年</c:v>
                </c:pt>
                <c:pt idx="1">
                  <c:v>2005年組替</c:v>
                </c:pt>
                <c:pt idx="2">
                  <c:v>2010年</c:v>
                </c:pt>
              </c:strCache>
            </c:strRef>
          </c:cat>
          <c:val>
            <c:numRef>
              <c:f>'7市町ｸﾞﾗﾌ2'!$H$54:$J$54</c:f>
              <c:numCache>
                <c:formatCode>#,##0_);[Red]\(#,##0\)</c:formatCode>
                <c:ptCount val="3"/>
                <c:pt idx="0">
                  <c:v>40</c:v>
                </c:pt>
                <c:pt idx="1">
                  <c:v>31</c:v>
                </c:pt>
                <c:pt idx="2" formatCode="General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B-481A-8CB4-021FC1B5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062112"/>
        <c:axId val="1"/>
      </c:barChart>
      <c:catAx>
        <c:axId val="6306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注）　「</a:t>
                </a:r>
                <a:r>
                  <a:rPr lang="en-US" altLang="ja-JP"/>
                  <a:t>2005</a:t>
                </a:r>
                <a:r>
                  <a:rPr lang="ja-JP" altLang="en-US"/>
                  <a:t>年組替」は、</a:t>
                </a:r>
                <a:r>
                  <a:rPr lang="en-US" altLang="ja-JP"/>
                  <a:t>2010</a:t>
                </a:r>
                <a:r>
                  <a:rPr lang="ja-JP" altLang="en-US"/>
                  <a:t>年</a:t>
                </a:r>
                <a:r>
                  <a:rPr lang="en-US" altLang="ja-JP"/>
                  <a:t>10</a:t>
                </a:r>
                <a:r>
                  <a:rPr lang="ja-JP" altLang="en-US"/>
                  <a:t>月１日現在の市区町の境域
　　　に基づいて組み替えた</a:t>
                </a:r>
                <a:r>
                  <a:rPr lang="en-US" altLang="ja-JP"/>
                  <a:t>2005</a:t>
                </a:r>
                <a:r>
                  <a:rPr lang="ja-JP" altLang="en-US"/>
                  <a:t>年の市区町数を示す。</a:t>
                </a:r>
              </a:p>
            </c:rich>
          </c:tx>
          <c:layout>
            <c:manualLayout>
              <c:xMode val="edge"/>
              <c:yMode val="edge"/>
              <c:x val="0.16266237293904345"/>
              <c:y val="0.87050772499591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Ｐゴシック"/>
              </a:defRPr>
            </a:pPr>
            <a:endParaRPr lang="ja-JP"/>
          </a:p>
        </c:txPr>
        <c:crossAx val="63062112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 b="0"/>
              <a:t>人口増減市町数の推移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6681715575621"/>
          <c:y val="0.19008264462809918"/>
          <c:w val="0.69977426636568851"/>
          <c:h val="0.63636363636363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'7市町ｸﾞﾗﾌ2'!$K$33</c:f>
              <c:strCache>
                <c:ptCount val="1"/>
                <c:pt idx="0">
                  <c:v>増加
市町数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'7市町ｸﾞﾗﾌ2'!$J$34:$J$45</c:f>
              <c:strCache>
                <c:ptCount val="12"/>
                <c:pt idx="0">
                  <c:v>1970</c:v>
                </c:pt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2000</c:v>
                </c:pt>
                <c:pt idx="7">
                  <c:v>05</c:v>
                </c:pt>
                <c:pt idx="8">
                  <c:v>05※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</c:strCache>
            </c:strRef>
          </c:cat>
          <c:val>
            <c:numRef>
              <c:f>'7市町ｸﾞﾗﾌ2'!$K$34:$K$45</c:f>
              <c:numCache>
                <c:formatCode>#,##0_);[Red]\(#,##0\)</c:formatCode>
                <c:ptCount val="12"/>
                <c:pt idx="0">
                  <c:v>28</c:v>
                </c:pt>
                <c:pt idx="1">
                  <c:v>49</c:v>
                </c:pt>
                <c:pt idx="2">
                  <c:v>52</c:v>
                </c:pt>
                <c:pt idx="3">
                  <c:v>55</c:v>
                </c:pt>
                <c:pt idx="4">
                  <c:v>32</c:v>
                </c:pt>
                <c:pt idx="5">
                  <c:v>42</c:v>
                </c:pt>
                <c:pt idx="6">
                  <c:v>29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8-4B97-A9E6-CA0CD791F1C7}"/>
            </c:ext>
          </c:extLst>
        </c:ser>
        <c:ser>
          <c:idx val="1"/>
          <c:order val="1"/>
          <c:tx>
            <c:strRef>
              <c:f>'7市町ｸﾞﾗﾌ2'!$L$33</c:f>
              <c:strCache>
                <c:ptCount val="1"/>
                <c:pt idx="0">
                  <c:v>減少
市町数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'7市町ｸﾞﾗﾌ2'!$J$34:$J$45</c:f>
              <c:strCache>
                <c:ptCount val="12"/>
                <c:pt idx="0">
                  <c:v>1970</c:v>
                </c:pt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2000</c:v>
                </c:pt>
                <c:pt idx="7">
                  <c:v>05</c:v>
                </c:pt>
                <c:pt idx="8">
                  <c:v>05※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</c:strCache>
            </c:strRef>
          </c:cat>
          <c:val>
            <c:numRef>
              <c:f>'7市町ｸﾞﾗﾌ2'!$L$34:$L$45</c:f>
              <c:numCache>
                <c:formatCode>#,##0_);[Red]\(#,##0\)</c:formatCode>
                <c:ptCount val="12"/>
                <c:pt idx="0">
                  <c:v>66</c:v>
                </c:pt>
                <c:pt idx="1">
                  <c:v>43</c:v>
                </c:pt>
                <c:pt idx="2">
                  <c:v>39</c:v>
                </c:pt>
                <c:pt idx="3">
                  <c:v>36</c:v>
                </c:pt>
                <c:pt idx="4">
                  <c:v>59</c:v>
                </c:pt>
                <c:pt idx="5">
                  <c:v>49</c:v>
                </c:pt>
                <c:pt idx="6">
                  <c:v>59</c:v>
                </c:pt>
                <c:pt idx="7">
                  <c:v>37</c:v>
                </c:pt>
                <c:pt idx="8">
                  <c:v>28</c:v>
                </c:pt>
                <c:pt idx="9">
                  <c:v>31</c:v>
                </c:pt>
                <c:pt idx="10">
                  <c:v>33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8-4B97-A9E6-CA0CD791F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3073312"/>
        <c:axId val="1"/>
      </c:barChart>
      <c:catAx>
        <c:axId val="630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307331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7200902934537241"/>
          <c:y val="0.1446280482545316"/>
          <c:w val="0.18284424379232506"/>
          <c:h val="0.36363636363636365"/>
        </c:manualLayout>
      </c:layout>
      <c:overlay val="1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地域別人口</a:t>
            </a:r>
          </a:p>
        </c:rich>
      </c:tx>
      <c:layout>
        <c:manualLayout>
          <c:xMode val="edge"/>
          <c:yMode val="edge"/>
          <c:x val="0.30905511811023628"/>
          <c:y val="4.631273022202697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98785425101214E-2"/>
          <c:y val="0.15450643776824036"/>
          <c:w val="0.88461538461538458"/>
          <c:h val="0.6309012875536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'8地域別1'!$T$4</c:f>
              <c:strCache>
                <c:ptCount val="1"/>
                <c:pt idx="0">
                  <c:v>15年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'8地域別1'!$R$6:$R$15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'8地域別1'!$T$6:$T$15</c:f>
              <c:numCache>
                <c:formatCode>#,##0_);[Red]\(#,##0\)</c:formatCode>
                <c:ptCount val="10"/>
                <c:pt idx="0">
                  <c:v>1537272</c:v>
                </c:pt>
                <c:pt idx="1">
                  <c:v>1035763</c:v>
                </c:pt>
                <c:pt idx="2">
                  <c:v>721690</c:v>
                </c:pt>
                <c:pt idx="3">
                  <c:v>716633</c:v>
                </c:pt>
                <c:pt idx="4">
                  <c:v>272447</c:v>
                </c:pt>
                <c:pt idx="5">
                  <c:v>579154</c:v>
                </c:pt>
                <c:pt idx="6">
                  <c:v>260312</c:v>
                </c:pt>
                <c:pt idx="7">
                  <c:v>170232</c:v>
                </c:pt>
                <c:pt idx="8">
                  <c:v>106150</c:v>
                </c:pt>
                <c:pt idx="9">
                  <c:v>135147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4720-A044-104606A429F7}"/>
            </c:ext>
          </c:extLst>
        </c:ser>
        <c:ser>
          <c:idx val="1"/>
          <c:order val="1"/>
          <c:tx>
            <c:strRef>
              <c:f>'8地域別1'!$U$4</c:f>
              <c:strCache>
                <c:ptCount val="1"/>
                <c:pt idx="0">
                  <c:v>20年</c:v>
                </c:pt>
              </c:strCache>
            </c:strRef>
          </c:tx>
          <c:spPr>
            <a:solidFill>
              <a:srgbClr val="CCFF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'8地域別1'!$R$6:$R$15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'8地域別1'!$U$6:$U$15</c:f>
              <c:numCache>
                <c:formatCode>#,##0_);[Red]\(#,##0\)</c:formatCode>
                <c:ptCount val="10"/>
                <c:pt idx="0">
                  <c:v>1525152</c:v>
                </c:pt>
                <c:pt idx="1">
                  <c:v>1039102</c:v>
                </c:pt>
                <c:pt idx="2">
                  <c:v>715809</c:v>
                </c:pt>
                <c:pt idx="3">
                  <c:v>716073</c:v>
                </c:pt>
                <c:pt idx="4">
                  <c:v>264135</c:v>
                </c:pt>
                <c:pt idx="5">
                  <c:v>571719</c:v>
                </c:pt>
                <c:pt idx="6">
                  <c:v>246601</c:v>
                </c:pt>
                <c:pt idx="7">
                  <c:v>157989</c:v>
                </c:pt>
                <c:pt idx="8">
                  <c:v>101082</c:v>
                </c:pt>
                <c:pt idx="9">
                  <c:v>127340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4-4720-A044-104606A42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1882158400"/>
        <c:axId val="1"/>
      </c:barChart>
      <c:catAx>
        <c:axId val="1882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58400"/>
        <c:crosses val="autoZero"/>
        <c:crossBetween val="between"/>
        <c:majorUnit val="200000"/>
        <c:dispUnits>
          <c:builtInUnit val="tenThousands"/>
          <c:dispUnitsLbl>
            <c:layout>
              <c:manualLayout>
                <c:xMode val="edge"/>
                <c:yMode val="edge"/>
                <c:x val="5.2631578947368418E-2"/>
                <c:y val="4.7210300429184553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861313137384541"/>
          <c:y val="2.289975555630655E-2"/>
          <c:w val="0.28788773562395609"/>
          <c:h val="9.4423754970542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ja-JP" sz="1100" b="0"/>
              <a:t>地域別人口構成</a:t>
            </a:r>
          </a:p>
        </c:rich>
      </c:tx>
      <c:layout>
        <c:manualLayout>
          <c:xMode val="edge"/>
          <c:yMode val="edge"/>
          <c:x val="0.62211992731677779"/>
          <c:y val="8.49678809604052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25851509940568"/>
          <c:y val="0.1385625032165097"/>
          <c:w val="0.48122774308383864"/>
          <c:h val="0.82091791467243069"/>
        </c:manualLayout>
      </c:layout>
      <c:doughnutChart>
        <c:varyColors val="1"/>
        <c:ser>
          <c:idx val="0"/>
          <c:order val="0"/>
          <c:spPr>
            <a:ln>
              <a:solidFill>
                <a:srgbClr val="000000"/>
              </a:solidFill>
            </a:ln>
          </c:spPr>
          <c:dPt>
            <c:idx val="0"/>
            <c:bubble3D val="0"/>
            <c:explosion val="1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D8A2-44CE-8A09-4DEF4D79ABCA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A2-44CE-8A09-4DEF4D79ABCA}"/>
              </c:ext>
            </c:extLst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8A2-44CE-8A09-4DEF4D79ABCA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8A2-44CE-8A09-4DEF4D79ABCA}"/>
              </c:ext>
            </c:extLst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D8A2-44CE-8A09-4DEF4D79ABC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8A2-44CE-8A09-4DEF4D79ABCA}"/>
              </c:ext>
            </c:extLst>
          </c:dPt>
          <c:dPt>
            <c:idx val="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8A2-44CE-8A09-4DEF4D79ABCA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8A2-44CE-8A09-4DEF4D79ABCA}"/>
              </c:ext>
            </c:extLst>
          </c:dPt>
          <c:dPt>
            <c:idx val="8"/>
            <c:bubble3D val="0"/>
            <c:spPr>
              <a:solidFill>
                <a:srgbClr val="FF99FF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8A2-44CE-8A09-4DEF4D79ABCA}"/>
              </c:ext>
            </c:extLst>
          </c:dPt>
          <c:dPt>
            <c:idx val="9"/>
            <c:bubble3D val="0"/>
            <c:spPr>
              <a:solidFill>
                <a:srgbClr val="FFFF99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8A2-44CE-8A09-4DEF4D79ABCA}"/>
              </c:ext>
            </c:extLst>
          </c:dPt>
          <c:dLbls>
            <c:dLbl>
              <c:idx val="4"/>
              <c:layout>
                <c:manualLayout>
                  <c:x val="-0.11925831851663701"/>
                  <c:y val="2.36070491188601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4CE-8A09-4DEF4D79ABCA}"/>
                </c:ext>
              </c:extLst>
            </c:dLbl>
            <c:dLbl>
              <c:idx val="6"/>
              <c:layout>
                <c:manualLayout>
                  <c:x val="-0.14836314815486776"/>
                  <c:y val="-9.59435003462058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4CE-8A09-4DEF4D79ABCA}"/>
                </c:ext>
              </c:extLst>
            </c:dLbl>
            <c:dLbl>
              <c:idx val="7"/>
              <c:layout>
                <c:manualLayout>
                  <c:x val="-9.4289085076486645E-2"/>
                  <c:y val="-0.1538899271832266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A2-44CE-8A09-4DEF4D79ABCA}"/>
                </c:ext>
              </c:extLst>
            </c:dLbl>
            <c:dLbl>
              <c:idx val="8"/>
              <c:layout>
                <c:manualLayout>
                  <c:x val="-3.9896219869068092E-2"/>
                  <c:y val="-0.180503731151253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A2-44CE-8A09-4DEF4D79ABCA}"/>
                </c:ext>
              </c:extLst>
            </c:dLbl>
            <c:dLbl>
              <c:idx val="9"/>
              <c:layout>
                <c:manualLayout>
                  <c:x val="2.758596554741008E-2"/>
                  <c:y val="-0.188235294117647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A2-44CE-8A09-4DEF4D79ABC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'8地域別1'!$P$6:$P$15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'8地域別1'!$Q$6:$Q$15</c:f>
              <c:numCache>
                <c:formatCode>#,##0_);[Red]\(#,##0\)</c:formatCode>
                <c:ptCount val="10"/>
                <c:pt idx="0">
                  <c:v>1525152</c:v>
                </c:pt>
                <c:pt idx="1">
                  <c:v>1039102</c:v>
                </c:pt>
                <c:pt idx="2">
                  <c:v>715809</c:v>
                </c:pt>
                <c:pt idx="3">
                  <c:v>716073</c:v>
                </c:pt>
                <c:pt idx="4">
                  <c:v>264135</c:v>
                </c:pt>
                <c:pt idx="5">
                  <c:v>571719</c:v>
                </c:pt>
                <c:pt idx="6">
                  <c:v>246601</c:v>
                </c:pt>
                <c:pt idx="7">
                  <c:v>157989</c:v>
                </c:pt>
                <c:pt idx="8">
                  <c:v>101082</c:v>
                </c:pt>
                <c:pt idx="9">
                  <c:v>127340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A2-44CE-8A09-4DEF4D79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12700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62887379999682E-2"/>
          <c:y val="0.13500000000000001"/>
          <c:w val="0.90153269190702345"/>
          <c:h val="0.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'8地域別1'!$S$4</c:f>
              <c:strCache>
                <c:ptCount val="1"/>
                <c:pt idx="0">
                  <c:v>2010年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'8地域別1'!$R$6:$R$15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'8地域別1'!$S$6:$S$15</c:f>
              <c:numCache>
                <c:formatCode>#,##0_);[Red]\(#,##0\)</c:formatCode>
                <c:ptCount val="10"/>
                <c:pt idx="0">
                  <c:v>1537272</c:v>
                </c:pt>
                <c:pt idx="1">
                  <c:v>1035763</c:v>
                </c:pt>
                <c:pt idx="2">
                  <c:v>721690</c:v>
                </c:pt>
                <c:pt idx="3">
                  <c:v>716633</c:v>
                </c:pt>
                <c:pt idx="4">
                  <c:v>272447</c:v>
                </c:pt>
                <c:pt idx="5">
                  <c:v>579154</c:v>
                </c:pt>
                <c:pt idx="6">
                  <c:v>260312</c:v>
                </c:pt>
                <c:pt idx="7">
                  <c:v>170232</c:v>
                </c:pt>
                <c:pt idx="8">
                  <c:v>106150</c:v>
                </c:pt>
                <c:pt idx="9">
                  <c:v>135147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8-46A7-86D2-271C87F07F79}"/>
            </c:ext>
          </c:extLst>
        </c:ser>
        <c:ser>
          <c:idx val="1"/>
          <c:order val="1"/>
          <c:tx>
            <c:strRef>
              <c:f>'8地域別1'!$T$4</c:f>
              <c:strCache>
                <c:ptCount val="1"/>
                <c:pt idx="0">
                  <c:v>15年</c:v>
                </c:pt>
              </c:strCache>
            </c:strRef>
          </c:tx>
          <c:spPr>
            <a:solidFill>
              <a:srgbClr val="CCFF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'8地域別1'!$R$6:$R$15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'8地域別1'!$T$6:$T$15</c:f>
              <c:numCache>
                <c:formatCode>#,##0_);[Red]\(#,##0\)</c:formatCode>
                <c:ptCount val="10"/>
                <c:pt idx="0">
                  <c:v>1537272</c:v>
                </c:pt>
                <c:pt idx="1">
                  <c:v>1035763</c:v>
                </c:pt>
                <c:pt idx="2">
                  <c:v>721690</c:v>
                </c:pt>
                <c:pt idx="3">
                  <c:v>716633</c:v>
                </c:pt>
                <c:pt idx="4">
                  <c:v>272447</c:v>
                </c:pt>
                <c:pt idx="5">
                  <c:v>579154</c:v>
                </c:pt>
                <c:pt idx="6">
                  <c:v>260312</c:v>
                </c:pt>
                <c:pt idx="7">
                  <c:v>170232</c:v>
                </c:pt>
                <c:pt idx="8">
                  <c:v>106150</c:v>
                </c:pt>
                <c:pt idx="9">
                  <c:v>135147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8-46A7-86D2-271C87F07F79}"/>
            </c:ext>
          </c:extLst>
        </c:ser>
        <c:ser>
          <c:idx val="2"/>
          <c:order val="2"/>
          <c:tx>
            <c:strRef>
              <c:f>'8地域別1'!$U$4</c:f>
              <c:strCache>
                <c:ptCount val="1"/>
                <c:pt idx="0">
                  <c:v>20年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'8地域別1'!$R$6:$R$15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'8地域別1'!$U$6:$U$15</c:f>
              <c:numCache>
                <c:formatCode>#,##0_);[Red]\(#,##0\)</c:formatCode>
                <c:ptCount val="10"/>
                <c:pt idx="0">
                  <c:v>1525152</c:v>
                </c:pt>
                <c:pt idx="1">
                  <c:v>1039102</c:v>
                </c:pt>
                <c:pt idx="2">
                  <c:v>715809</c:v>
                </c:pt>
                <c:pt idx="3">
                  <c:v>716073</c:v>
                </c:pt>
                <c:pt idx="4">
                  <c:v>264135</c:v>
                </c:pt>
                <c:pt idx="5">
                  <c:v>571719</c:v>
                </c:pt>
                <c:pt idx="6">
                  <c:v>246601</c:v>
                </c:pt>
                <c:pt idx="7">
                  <c:v>157989</c:v>
                </c:pt>
                <c:pt idx="8">
                  <c:v>101082</c:v>
                </c:pt>
                <c:pt idx="9">
                  <c:v>127340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F8-46A7-86D2-271C87F0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30"/>
        <c:axId val="1882164400"/>
        <c:axId val="1"/>
      </c:barChart>
      <c:catAx>
        <c:axId val="188216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64400"/>
        <c:crosses val="autoZero"/>
        <c:crossBetween val="between"/>
        <c:majorUnit val="200000"/>
        <c:dispUnits>
          <c:builtInUnit val="tenThousands"/>
          <c:dispUnitsLbl>
            <c:layout>
              <c:manualLayout>
                <c:xMode val="edge"/>
                <c:yMode val="edge"/>
                <c:x val="7.6586515089188886E-2"/>
                <c:y val="4.4999999999999998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943738360505766"/>
          <c:y val="2.50484886572277E-2"/>
          <c:w val="0.3796806830681434"/>
          <c:h val="0.10328983524946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200"/>
              <a:t>地域別人口の推移</a:t>
            </a:r>
          </a:p>
        </c:rich>
      </c:tx>
      <c:layout>
        <c:manualLayout>
          <c:xMode val="edge"/>
          <c:yMode val="edge"/>
          <c:x val="0.41211240836274776"/>
          <c:y val="8.4598874681949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8961921160187E-2"/>
          <c:y val="0.19694522991255928"/>
          <c:w val="0.88769385548452584"/>
          <c:h val="0.6553350444454111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'9地域推移ｸﾞﾗﾌ'!$D$4:$D$17</c:f>
              <c:numCache>
                <c:formatCode>#,##0_);[Red]\(#,##0\)</c:formatCode>
                <c:ptCount val="14"/>
                <c:pt idx="0">
                  <c:v>986344</c:v>
                </c:pt>
                <c:pt idx="1">
                  <c:v>1113977</c:v>
                </c:pt>
                <c:pt idx="2">
                  <c:v>1216666</c:v>
                </c:pt>
                <c:pt idx="3">
                  <c:v>1288937</c:v>
                </c:pt>
                <c:pt idx="4">
                  <c:v>1360605</c:v>
                </c:pt>
                <c:pt idx="5">
                  <c:v>1367390</c:v>
                </c:pt>
                <c:pt idx="6">
                  <c:v>1410834</c:v>
                </c:pt>
                <c:pt idx="7">
                  <c:v>1477410</c:v>
                </c:pt>
                <c:pt idx="8">
                  <c:v>1423792</c:v>
                </c:pt>
                <c:pt idx="9">
                  <c:v>1493398</c:v>
                </c:pt>
                <c:pt idx="10">
                  <c:v>1525393</c:v>
                </c:pt>
                <c:pt idx="11">
                  <c:v>1544200</c:v>
                </c:pt>
                <c:pt idx="12">
                  <c:v>1537272</c:v>
                </c:pt>
                <c:pt idx="13">
                  <c:v>1525152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2-411B-99B5-05151F45B94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'9地域推移ｸﾞﾗﾌ'!$E$4:$E$17</c:f>
              <c:numCache>
                <c:formatCode>#,##0_);[Red]\(#,##0\)</c:formatCode>
                <c:ptCount val="14"/>
                <c:pt idx="0">
                  <c:v>596652</c:v>
                </c:pt>
                <c:pt idx="1">
                  <c:v>725613</c:v>
                </c:pt>
                <c:pt idx="2">
                  <c:v>901058</c:v>
                </c:pt>
                <c:pt idx="3">
                  <c:v>1001677</c:v>
                </c:pt>
                <c:pt idx="4">
                  <c:v>1022616</c:v>
                </c:pt>
                <c:pt idx="5">
                  <c:v>1015724</c:v>
                </c:pt>
                <c:pt idx="6">
                  <c:v>1017509</c:v>
                </c:pt>
                <c:pt idx="7">
                  <c:v>1013432</c:v>
                </c:pt>
                <c:pt idx="8">
                  <c:v>954007</c:v>
                </c:pt>
                <c:pt idx="9">
                  <c:v>988126</c:v>
                </c:pt>
                <c:pt idx="10">
                  <c:v>1018574</c:v>
                </c:pt>
                <c:pt idx="11">
                  <c:v>1029626</c:v>
                </c:pt>
                <c:pt idx="12">
                  <c:v>1035763</c:v>
                </c:pt>
                <c:pt idx="13">
                  <c:v>1039102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2-411B-99B5-05151F45B947}"/>
            </c:ext>
          </c:extLst>
        </c:ser>
        <c:ser>
          <c:idx val="2"/>
          <c:order val="2"/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'9地域推移ｸﾞﾗﾌ'!$F$4:$F$16</c:f>
              <c:numCache>
                <c:formatCode>#,##0_);[Red]\(#,##0\)</c:formatCode>
                <c:ptCount val="13"/>
                <c:pt idx="0">
                  <c:v>200501</c:v>
                </c:pt>
                <c:pt idx="1">
                  <c:v>234568</c:v>
                </c:pt>
                <c:pt idx="2">
                  <c:v>313451</c:v>
                </c:pt>
                <c:pt idx="3">
                  <c:v>408191</c:v>
                </c:pt>
                <c:pt idx="4">
                  <c:v>493576</c:v>
                </c:pt>
                <c:pt idx="5">
                  <c:v>539745</c:v>
                </c:pt>
                <c:pt idx="6">
                  <c:v>568526</c:v>
                </c:pt>
                <c:pt idx="7">
                  <c:v>615367</c:v>
                </c:pt>
                <c:pt idx="8">
                  <c:v>658923</c:v>
                </c:pt>
                <c:pt idx="9">
                  <c:v>699789</c:v>
                </c:pt>
                <c:pt idx="10">
                  <c:v>713373</c:v>
                </c:pt>
                <c:pt idx="11">
                  <c:v>724205</c:v>
                </c:pt>
                <c:pt idx="12">
                  <c:v>721690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2-411B-99B5-05151F45B947}"/>
            </c:ext>
          </c:extLst>
        </c:ser>
        <c:ser>
          <c:idx val="3"/>
          <c:order val="3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'9地域推移ｸﾞﾗﾌ'!$G$4:$G$17</c:f>
              <c:numCache>
                <c:formatCode>#,##0_);[Red]\(#,##0\)</c:formatCode>
                <c:ptCount val="14"/>
                <c:pt idx="0">
                  <c:v>298825</c:v>
                </c:pt>
                <c:pt idx="1">
                  <c:v>312999</c:v>
                </c:pt>
                <c:pt idx="2">
                  <c:v>364772</c:v>
                </c:pt>
                <c:pt idx="3">
                  <c:v>450025</c:v>
                </c:pt>
                <c:pt idx="4">
                  <c:v>538701</c:v>
                </c:pt>
                <c:pt idx="5">
                  <c:v>606701</c:v>
                </c:pt>
                <c:pt idx="6">
                  <c:v>641444</c:v>
                </c:pt>
                <c:pt idx="7">
                  <c:v>665214</c:v>
                </c:pt>
                <c:pt idx="8">
                  <c:v>710765</c:v>
                </c:pt>
                <c:pt idx="9">
                  <c:v>721127</c:v>
                </c:pt>
                <c:pt idx="10">
                  <c:v>718429</c:v>
                </c:pt>
                <c:pt idx="11">
                  <c:v>716006</c:v>
                </c:pt>
                <c:pt idx="12">
                  <c:v>716633</c:v>
                </c:pt>
                <c:pt idx="13">
                  <c:v>716073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2-411B-99B5-05151F45B947}"/>
            </c:ext>
          </c:extLst>
        </c:ser>
        <c:ser>
          <c:idx val="4"/>
          <c:order val="4"/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'9地域推移ｸﾞﾗﾌ'!$H$4:$H$16</c:f>
              <c:numCache>
                <c:formatCode>#,##0_);[Red]\(#,##0\)</c:formatCode>
                <c:ptCount val="13"/>
                <c:pt idx="0">
                  <c:v>246112</c:v>
                </c:pt>
                <c:pt idx="1">
                  <c:v>246644</c:v>
                </c:pt>
                <c:pt idx="2">
                  <c:v>240051</c:v>
                </c:pt>
                <c:pt idx="3">
                  <c:v>239443</c:v>
                </c:pt>
                <c:pt idx="4">
                  <c:v>259327</c:v>
                </c:pt>
                <c:pt idx="5">
                  <c:v>279672</c:v>
                </c:pt>
                <c:pt idx="6">
                  <c:v>289898</c:v>
                </c:pt>
                <c:pt idx="7">
                  <c:v>292471</c:v>
                </c:pt>
                <c:pt idx="8">
                  <c:v>298004</c:v>
                </c:pt>
                <c:pt idx="9">
                  <c:v>298390</c:v>
                </c:pt>
                <c:pt idx="10">
                  <c:v>291745</c:v>
                </c:pt>
                <c:pt idx="11">
                  <c:v>284769</c:v>
                </c:pt>
                <c:pt idx="12">
                  <c:v>272447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A2-411B-99B5-05151F45B947}"/>
            </c:ext>
          </c:extLst>
        </c:ser>
        <c:ser>
          <c:idx val="5"/>
          <c:order val="5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'9地域推移ｸﾞﾗﾌ'!$I$4:$I$17</c:f>
              <c:numCache>
                <c:formatCode>#,##0_);[Red]\(#,##0\)</c:formatCode>
                <c:ptCount val="14"/>
                <c:pt idx="0">
                  <c:v>396977</c:v>
                </c:pt>
                <c:pt idx="1">
                  <c:v>420478</c:v>
                </c:pt>
                <c:pt idx="2">
                  <c:v>459172</c:v>
                </c:pt>
                <c:pt idx="3">
                  <c:v>493648</c:v>
                </c:pt>
                <c:pt idx="4">
                  <c:v>526395</c:v>
                </c:pt>
                <c:pt idx="5">
                  <c:v>542545</c:v>
                </c:pt>
                <c:pt idx="6">
                  <c:v>554508</c:v>
                </c:pt>
                <c:pt idx="7">
                  <c:v>558639</c:v>
                </c:pt>
                <c:pt idx="8">
                  <c:v>576597</c:v>
                </c:pt>
                <c:pt idx="9">
                  <c:v>582863</c:v>
                </c:pt>
                <c:pt idx="10">
                  <c:v>584128</c:v>
                </c:pt>
                <c:pt idx="11">
                  <c:v>581677</c:v>
                </c:pt>
                <c:pt idx="12">
                  <c:v>579154</c:v>
                </c:pt>
                <c:pt idx="13">
                  <c:v>571719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A2-411B-99B5-05151F45B947}"/>
            </c:ext>
          </c:extLst>
        </c:ser>
        <c:ser>
          <c:idx val="6"/>
          <c:order val="6"/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'9地域推移ｸﾞﾗﾌ'!$J$4:$J$17</c:f>
              <c:numCache>
                <c:formatCode>#,##0_);[Red]\(#,##0\)</c:formatCode>
                <c:ptCount val="14"/>
                <c:pt idx="0">
                  <c:v>275000</c:v>
                </c:pt>
                <c:pt idx="1">
                  <c:v>267121</c:v>
                </c:pt>
                <c:pt idx="2">
                  <c:v>268467</c:v>
                </c:pt>
                <c:pt idx="3">
                  <c:v>271984</c:v>
                </c:pt>
                <c:pt idx="4">
                  <c:v>286544</c:v>
                </c:pt>
                <c:pt idx="5">
                  <c:v>292743</c:v>
                </c:pt>
                <c:pt idx="6">
                  <c:v>297235</c:v>
                </c:pt>
                <c:pt idx="7">
                  <c:v>292586</c:v>
                </c:pt>
                <c:pt idx="8">
                  <c:v>292469</c:v>
                </c:pt>
                <c:pt idx="9">
                  <c:v>287780</c:v>
                </c:pt>
                <c:pt idx="10">
                  <c:v>280302</c:v>
                </c:pt>
                <c:pt idx="11">
                  <c:v>272476</c:v>
                </c:pt>
                <c:pt idx="12">
                  <c:v>260312</c:v>
                </c:pt>
                <c:pt idx="13">
                  <c:v>246601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A2-411B-99B5-05151F45B947}"/>
            </c:ext>
          </c:extLst>
        </c:ser>
        <c:ser>
          <c:idx val="7"/>
          <c:order val="7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'9地域推移ｸﾞﾗﾌ'!$K$4:$K$17</c:f>
              <c:numCache>
                <c:formatCode>#,##0_);[Red]\(#,##0\)</c:formatCode>
                <c:ptCount val="14"/>
                <c:pt idx="0">
                  <c:v>264484</c:v>
                </c:pt>
                <c:pt idx="1">
                  <c:v>253020</c:v>
                </c:pt>
                <c:pt idx="2">
                  <c:v>237611</c:v>
                </c:pt>
                <c:pt idx="3">
                  <c:v>222236</c:v>
                </c:pt>
                <c:pt idx="4">
                  <c:v>217816</c:v>
                </c:pt>
                <c:pt idx="5">
                  <c:v>215485</c:v>
                </c:pt>
                <c:pt idx="6">
                  <c:v>213805</c:v>
                </c:pt>
                <c:pt idx="7">
                  <c:v>208242</c:v>
                </c:pt>
                <c:pt idx="8">
                  <c:v>205842</c:v>
                </c:pt>
                <c:pt idx="9">
                  <c:v>200803</c:v>
                </c:pt>
                <c:pt idx="10">
                  <c:v>191211</c:v>
                </c:pt>
                <c:pt idx="11">
                  <c:v>180607</c:v>
                </c:pt>
                <c:pt idx="12">
                  <c:v>170232</c:v>
                </c:pt>
                <c:pt idx="13">
                  <c:v>157989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A2-411B-99B5-05151F45B947}"/>
            </c:ext>
          </c:extLst>
        </c:ser>
        <c:ser>
          <c:idx val="8"/>
          <c:order val="8"/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'9地域推移ｸﾞﾗﾌ'!$L$4:$L$17</c:f>
              <c:numCache>
                <c:formatCode>#,##0_);[Red]\(#,##0\)</c:formatCode>
                <c:ptCount val="14"/>
                <c:pt idx="0">
                  <c:v>141144</c:v>
                </c:pt>
                <c:pt idx="1">
                  <c:v>133259</c:v>
                </c:pt>
                <c:pt idx="2">
                  <c:v>123223</c:v>
                </c:pt>
                <c:pt idx="3">
                  <c:v>115869</c:v>
                </c:pt>
                <c:pt idx="4">
                  <c:v>114427</c:v>
                </c:pt>
                <c:pt idx="5">
                  <c:v>114667</c:v>
                </c:pt>
                <c:pt idx="6">
                  <c:v>115247</c:v>
                </c:pt>
                <c:pt idx="7">
                  <c:v>115461</c:v>
                </c:pt>
                <c:pt idx="8">
                  <c:v>118740</c:v>
                </c:pt>
                <c:pt idx="9">
                  <c:v>119187</c:v>
                </c:pt>
                <c:pt idx="10">
                  <c:v>116055</c:v>
                </c:pt>
                <c:pt idx="11">
                  <c:v>111020</c:v>
                </c:pt>
                <c:pt idx="12">
                  <c:v>106150</c:v>
                </c:pt>
                <c:pt idx="13">
                  <c:v>101082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A2-411B-99B5-05151F45B947}"/>
            </c:ext>
          </c:extLst>
        </c:ser>
        <c:ser>
          <c:idx val="9"/>
          <c:order val="9"/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'9地域推移ｸﾞﾗﾌ'!$C$4:$C$17</c:f>
              <c:strCache>
                <c:ptCount val="1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00</c:v>
                </c:pt>
                <c:pt idx="10">
                  <c:v>05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</c:strCache>
            </c:strRef>
          </c:cat>
          <c:val>
            <c:numRef>
              <c:f>'9地域推移ｸﾞﾗﾌ'!$M$4:$M$17</c:f>
              <c:numCache>
                <c:formatCode>#,##0_);[Red]\(#,##0\)</c:formatCode>
                <c:ptCount val="14"/>
                <c:pt idx="0">
                  <c:v>214908</c:v>
                </c:pt>
                <c:pt idx="1">
                  <c:v>198808</c:v>
                </c:pt>
                <c:pt idx="2">
                  <c:v>185473</c:v>
                </c:pt>
                <c:pt idx="3">
                  <c:v>175918</c:v>
                </c:pt>
                <c:pt idx="4">
                  <c:v>172133</c:v>
                </c:pt>
                <c:pt idx="5">
                  <c:v>170220</c:v>
                </c:pt>
                <c:pt idx="6">
                  <c:v>169044</c:v>
                </c:pt>
                <c:pt idx="7">
                  <c:v>166218</c:v>
                </c:pt>
                <c:pt idx="8">
                  <c:v>162738</c:v>
                </c:pt>
                <c:pt idx="9">
                  <c:v>159111</c:v>
                </c:pt>
                <c:pt idx="10">
                  <c:v>151391</c:v>
                </c:pt>
                <c:pt idx="11">
                  <c:v>143547</c:v>
                </c:pt>
                <c:pt idx="12">
                  <c:v>135147</c:v>
                </c:pt>
                <c:pt idx="13">
                  <c:v>127340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A2-411B-99B5-05151F45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2164000"/>
        <c:axId val="1"/>
      </c:lineChart>
      <c:catAx>
        <c:axId val="188216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88216400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3.6046492862578411E-2"/>
                <c:y val="0.1088032366119981"/>
              </c:manualLayout>
            </c:layout>
            <c:tx>
              <c:rich>
                <a:bodyPr rot="0" vert="horz"/>
                <a:lstStyle/>
                <a:p>
                  <a:pPr algn="ctr">
                    <a:defRPr/>
                  </a:pPr>
                  <a:r>
                    <a:rPr lang="ja-JP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地域別人口の推移（平成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年～令和2年）</a:t>
            </a:r>
          </a:p>
        </c:rich>
      </c:tx>
      <c:layout>
        <c:manualLayout>
          <c:xMode val="edge"/>
          <c:yMode val="edge"/>
          <c:x val="0.14375539070477927"/>
          <c:y val="4.166929133858268E-3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20825147347735E-2"/>
          <c:y val="9.4096262878172257E-2"/>
          <c:w val="0.90479610780359776"/>
          <c:h val="0.79942537431931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'9地域推移ｸﾞﾗﾌ'!$C$12</c:f>
              <c:strCache>
                <c:ptCount val="1"/>
                <c:pt idx="0">
                  <c:v>95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'9地域推移ｸﾞﾗﾌ'!$D$12:$M$12</c:f>
              <c:numCache>
                <c:formatCode>#,##0_);[Red]\(#,##0\)</c:formatCode>
                <c:ptCount val="10"/>
                <c:pt idx="0">
                  <c:v>1423792</c:v>
                </c:pt>
                <c:pt idx="1">
                  <c:v>954007</c:v>
                </c:pt>
                <c:pt idx="2">
                  <c:v>658923</c:v>
                </c:pt>
                <c:pt idx="3">
                  <c:v>710765</c:v>
                </c:pt>
                <c:pt idx="4">
                  <c:v>298004</c:v>
                </c:pt>
                <c:pt idx="5">
                  <c:v>576597</c:v>
                </c:pt>
                <c:pt idx="6">
                  <c:v>292469</c:v>
                </c:pt>
                <c:pt idx="7">
                  <c:v>205842</c:v>
                </c:pt>
                <c:pt idx="8">
                  <c:v>118740</c:v>
                </c:pt>
                <c:pt idx="9">
                  <c:v>162738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C-4DB9-92A2-402387FBA106}"/>
            </c:ext>
          </c:extLst>
        </c:ser>
        <c:ser>
          <c:idx val="1"/>
          <c:order val="1"/>
          <c:tx>
            <c:strRef>
              <c:f>'9地域推移ｸﾞﾗﾌ'!$C$13</c:f>
              <c:strCache>
                <c:ptCount val="1"/>
                <c:pt idx="0">
                  <c:v>00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'9地域推移ｸﾞﾗﾌ'!$D$13:$M$13</c:f>
              <c:numCache>
                <c:formatCode>#,##0_);[Red]\(#,##0\)</c:formatCode>
                <c:ptCount val="10"/>
                <c:pt idx="0">
                  <c:v>1493398</c:v>
                </c:pt>
                <c:pt idx="1">
                  <c:v>988126</c:v>
                </c:pt>
                <c:pt idx="2">
                  <c:v>699789</c:v>
                </c:pt>
                <c:pt idx="3">
                  <c:v>721127</c:v>
                </c:pt>
                <c:pt idx="4">
                  <c:v>298390</c:v>
                </c:pt>
                <c:pt idx="5">
                  <c:v>582863</c:v>
                </c:pt>
                <c:pt idx="6">
                  <c:v>287780</c:v>
                </c:pt>
                <c:pt idx="7">
                  <c:v>200803</c:v>
                </c:pt>
                <c:pt idx="8">
                  <c:v>119187</c:v>
                </c:pt>
                <c:pt idx="9">
                  <c:v>159111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C-4DB9-92A2-402387FBA106}"/>
            </c:ext>
          </c:extLst>
        </c:ser>
        <c:ser>
          <c:idx val="2"/>
          <c:order val="2"/>
          <c:tx>
            <c:strRef>
              <c:f>'9地域推移ｸﾞﾗﾌ'!$C$14</c:f>
              <c:strCache>
                <c:ptCount val="1"/>
                <c:pt idx="0">
                  <c:v>05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'9地域推移ｸﾞﾗﾌ'!$D$14:$M$14</c:f>
              <c:numCache>
                <c:formatCode>#,##0_);[Red]\(#,##0\)</c:formatCode>
                <c:ptCount val="10"/>
                <c:pt idx="0">
                  <c:v>1525393</c:v>
                </c:pt>
                <c:pt idx="1">
                  <c:v>1018574</c:v>
                </c:pt>
                <c:pt idx="2">
                  <c:v>713373</c:v>
                </c:pt>
                <c:pt idx="3">
                  <c:v>718429</c:v>
                </c:pt>
                <c:pt idx="4">
                  <c:v>291745</c:v>
                </c:pt>
                <c:pt idx="5">
                  <c:v>584128</c:v>
                </c:pt>
                <c:pt idx="6">
                  <c:v>280302</c:v>
                </c:pt>
                <c:pt idx="7">
                  <c:v>191211</c:v>
                </c:pt>
                <c:pt idx="8">
                  <c:v>116055</c:v>
                </c:pt>
                <c:pt idx="9">
                  <c:v>151391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C-4DB9-92A2-402387FBA106}"/>
            </c:ext>
          </c:extLst>
        </c:ser>
        <c:ser>
          <c:idx val="3"/>
          <c:order val="3"/>
          <c:tx>
            <c:strRef>
              <c:f>'9地域推移ｸﾞﾗﾌ'!$C$15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'9地域推移ｸﾞﾗﾌ'!$D$15:$M$15</c:f>
              <c:numCache>
                <c:formatCode>#,##0_);[Red]\(#,##0\)</c:formatCode>
                <c:ptCount val="10"/>
                <c:pt idx="0">
                  <c:v>1544200</c:v>
                </c:pt>
                <c:pt idx="1">
                  <c:v>1029626</c:v>
                </c:pt>
                <c:pt idx="2">
                  <c:v>724205</c:v>
                </c:pt>
                <c:pt idx="3">
                  <c:v>716006</c:v>
                </c:pt>
                <c:pt idx="4">
                  <c:v>284769</c:v>
                </c:pt>
                <c:pt idx="5">
                  <c:v>581677</c:v>
                </c:pt>
                <c:pt idx="6">
                  <c:v>272476</c:v>
                </c:pt>
                <c:pt idx="7">
                  <c:v>180607</c:v>
                </c:pt>
                <c:pt idx="8">
                  <c:v>111020</c:v>
                </c:pt>
                <c:pt idx="9">
                  <c:v>143547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C-4DB9-92A2-402387FBA106}"/>
            </c:ext>
          </c:extLst>
        </c:ser>
        <c:ser>
          <c:idx val="4"/>
          <c:order val="4"/>
          <c:tx>
            <c:strRef>
              <c:f>'9地域推移ｸﾞﾗﾌ'!$C$16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'9地域推移ｸﾞﾗﾌ'!$D$16:$M$16</c:f>
              <c:numCache>
                <c:formatCode>#,##0_);[Red]\(#,##0\)</c:formatCode>
                <c:ptCount val="10"/>
                <c:pt idx="0">
                  <c:v>1537272</c:v>
                </c:pt>
                <c:pt idx="1">
                  <c:v>1035763</c:v>
                </c:pt>
                <c:pt idx="2">
                  <c:v>721690</c:v>
                </c:pt>
                <c:pt idx="3">
                  <c:v>716633</c:v>
                </c:pt>
                <c:pt idx="4">
                  <c:v>272447</c:v>
                </c:pt>
                <c:pt idx="5">
                  <c:v>579154</c:v>
                </c:pt>
                <c:pt idx="6">
                  <c:v>260312</c:v>
                </c:pt>
                <c:pt idx="7">
                  <c:v>170232</c:v>
                </c:pt>
                <c:pt idx="8">
                  <c:v>106150</c:v>
                </c:pt>
                <c:pt idx="9">
                  <c:v>135147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C-4DB9-92A2-402387FBA106}"/>
            </c:ext>
          </c:extLst>
        </c:ser>
        <c:ser>
          <c:idx val="5"/>
          <c:order val="5"/>
          <c:tx>
            <c:strRef>
              <c:f>'9地域推移ｸﾞﾗﾌ'!$C$17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'9地域推移ｸﾞﾗﾌ'!$D$17:$M$17</c:f>
              <c:numCache>
                <c:formatCode>#,##0_);[Red]\(#,##0\)</c:formatCode>
                <c:ptCount val="10"/>
                <c:pt idx="0">
                  <c:v>1525152</c:v>
                </c:pt>
                <c:pt idx="1">
                  <c:v>1039102</c:v>
                </c:pt>
                <c:pt idx="2">
                  <c:v>715809</c:v>
                </c:pt>
                <c:pt idx="3">
                  <c:v>716073</c:v>
                </c:pt>
                <c:pt idx="4">
                  <c:v>264135</c:v>
                </c:pt>
                <c:pt idx="5">
                  <c:v>571719</c:v>
                </c:pt>
                <c:pt idx="6">
                  <c:v>246601</c:v>
                </c:pt>
                <c:pt idx="7">
                  <c:v>157989</c:v>
                </c:pt>
                <c:pt idx="8">
                  <c:v>101082</c:v>
                </c:pt>
                <c:pt idx="9">
                  <c:v>127340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C-4DB9-92A2-402387FBA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82152000"/>
        <c:axId val="1"/>
      </c:barChart>
      <c:catAx>
        <c:axId val="1882152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5200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7.0739605371097969E-2"/>
                <c:y val="2.491103202846975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7000244744326575"/>
          <c:y val="0.11445564304461943"/>
          <c:w val="0.46786203171548896"/>
          <c:h val="7.555905511811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40119760479042E-2"/>
          <c:y val="9.756136290556286E-2"/>
          <c:w val="0.93263473053892221"/>
          <c:h val="0.78049090324450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'9地域推移ｸﾞﾗﾌ'!$C$29</c:f>
              <c:strCache>
                <c:ptCount val="1"/>
                <c:pt idx="0">
                  <c:v>95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'9地域推移ｸﾞﾗﾌ'!$D$29:$M$29</c:f>
              <c:numCache>
                <c:formatCode>#,##0.00;"▲ "#,##0.00</c:formatCode>
                <c:ptCount val="10"/>
                <c:pt idx="0">
                  <c:v>-3.6291889184451169</c:v>
                </c:pt>
                <c:pt idx="1">
                  <c:v>-5.8637382675897349</c:v>
                </c:pt>
                <c:pt idx="2">
                  <c:v>7.0780526092559404</c:v>
                </c:pt>
                <c:pt idx="3">
                  <c:v>6.8475708568971783</c:v>
                </c:pt>
                <c:pt idx="4">
                  <c:v>1.8918114958406131</c:v>
                </c:pt>
                <c:pt idx="5">
                  <c:v>3.2145983363137911</c:v>
                </c:pt>
                <c:pt idx="6">
                  <c:v>-3.9988242773065008E-2</c:v>
                </c:pt>
                <c:pt idx="7">
                  <c:v>-1.1525052583052409</c:v>
                </c:pt>
                <c:pt idx="8">
                  <c:v>2.8399199729778886</c:v>
                </c:pt>
                <c:pt idx="9">
                  <c:v>-2.0936360682958526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1-41E6-8191-1C89CCB74C71}"/>
            </c:ext>
          </c:extLst>
        </c:ser>
        <c:ser>
          <c:idx val="1"/>
          <c:order val="1"/>
          <c:tx>
            <c:strRef>
              <c:f>'9地域推移ｸﾞﾗﾌ'!$C$30</c:f>
              <c:strCache>
                <c:ptCount val="1"/>
                <c:pt idx="0">
                  <c:v>00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'9地域推移ｸﾞﾗﾌ'!$D$30:$M$30</c:f>
              <c:numCache>
                <c:formatCode>#,##0.00;"▲ "#,##0.00</c:formatCode>
                <c:ptCount val="10"/>
                <c:pt idx="0">
                  <c:v>4.888775888612944</c:v>
                </c:pt>
                <c:pt idx="1">
                  <c:v>3.5763888524926966</c:v>
                </c:pt>
                <c:pt idx="2">
                  <c:v>6.2019386180175839</c:v>
                </c:pt>
                <c:pt idx="3">
                  <c:v>1.4578658206298847</c:v>
                </c:pt>
                <c:pt idx="4">
                  <c:v>0.1295284627051986</c:v>
                </c:pt>
                <c:pt idx="5">
                  <c:v>1.0867208813087825</c:v>
                </c:pt>
                <c:pt idx="6">
                  <c:v>-1.6032468398360169</c:v>
                </c:pt>
                <c:pt idx="7">
                  <c:v>-2.4479940925564265</c:v>
                </c:pt>
                <c:pt idx="8">
                  <c:v>0.37645275391611926</c:v>
                </c:pt>
                <c:pt idx="9">
                  <c:v>-2.2287357593186594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1-41E6-8191-1C89CCB74C71}"/>
            </c:ext>
          </c:extLst>
        </c:ser>
        <c:ser>
          <c:idx val="2"/>
          <c:order val="2"/>
          <c:tx>
            <c:strRef>
              <c:f>'9地域推移ｸﾞﾗﾌ'!$C$31</c:f>
              <c:strCache>
                <c:ptCount val="1"/>
                <c:pt idx="0">
                  <c:v>05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'9地域推移ｸﾞﾗﾌ'!$D$31:$M$31</c:f>
              <c:numCache>
                <c:formatCode>#,##0.00;"▲ "#,##0.00</c:formatCode>
                <c:ptCount val="10"/>
                <c:pt idx="0">
                  <c:v>2.1424295465776706</c:v>
                </c:pt>
                <c:pt idx="1">
                  <c:v>3.0813884059320373</c:v>
                </c:pt>
                <c:pt idx="2">
                  <c:v>1.9411565486167972</c:v>
                </c:pt>
                <c:pt idx="3">
                  <c:v>-0.37413659452495884</c:v>
                </c:pt>
                <c:pt idx="4">
                  <c:v>-2.2269513053386509</c:v>
                </c:pt>
                <c:pt idx="5">
                  <c:v>0.21703213276533248</c:v>
                </c:pt>
                <c:pt idx="6">
                  <c:v>-2.5985127527972756</c:v>
                </c:pt>
                <c:pt idx="7">
                  <c:v>-4.7768210634303276</c:v>
                </c:pt>
                <c:pt idx="8">
                  <c:v>-2.6278033678169601</c:v>
                </c:pt>
                <c:pt idx="9">
                  <c:v>-4.8519586955018825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51-41E6-8191-1C89CCB74C71}"/>
            </c:ext>
          </c:extLst>
        </c:ser>
        <c:ser>
          <c:idx val="3"/>
          <c:order val="3"/>
          <c:tx>
            <c:strRef>
              <c:f>'9地域推移ｸﾞﾗﾌ'!$C$32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'9地域推移ｸﾞﾗﾌ'!$D$32:$M$32</c:f>
              <c:numCache>
                <c:formatCode>#,##0.00;"▲ "#,##0.00</c:formatCode>
                <c:ptCount val="10"/>
                <c:pt idx="0">
                  <c:v>1.2329281699863577</c:v>
                </c:pt>
                <c:pt idx="1">
                  <c:v>1.0850463491116011</c:v>
                </c:pt>
                <c:pt idx="2">
                  <c:v>1.5184202373793234</c:v>
                </c:pt>
                <c:pt idx="3">
                  <c:v>-0.33726366836528038</c:v>
                </c:pt>
                <c:pt idx="4">
                  <c:v>-2.3911292395756565</c:v>
                </c:pt>
                <c:pt idx="5">
                  <c:v>-0.41959981373945437</c:v>
                </c:pt>
                <c:pt idx="6">
                  <c:v>-2.7919886408231118</c:v>
                </c:pt>
                <c:pt idx="7">
                  <c:v>-5.5457060524760609</c:v>
                </c:pt>
                <c:pt idx="8">
                  <c:v>-4.3384602128301237</c:v>
                </c:pt>
                <c:pt idx="9">
                  <c:v>-5.1812855453758813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51-41E6-8191-1C89CCB74C71}"/>
            </c:ext>
          </c:extLst>
        </c:ser>
        <c:ser>
          <c:idx val="4"/>
          <c:order val="4"/>
          <c:tx>
            <c:strRef>
              <c:f>'9地域推移ｸﾞﾗﾌ'!$C$33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'9地域推移ｸﾞﾗﾌ'!$D$33:$M$33</c:f>
              <c:numCache>
                <c:formatCode>#,##0.00;"▲ "#,##0.00</c:formatCode>
                <c:ptCount val="10"/>
                <c:pt idx="0">
                  <c:v>-0.44864654837456286</c:v>
                </c:pt>
                <c:pt idx="1">
                  <c:v>0.5960416694994104</c:v>
                </c:pt>
                <c:pt idx="2">
                  <c:v>-0.34727735931124476</c:v>
                </c:pt>
                <c:pt idx="3">
                  <c:v>8.7569098582972765E-2</c:v>
                </c:pt>
                <c:pt idx="4">
                  <c:v>-4.3270159322117223</c:v>
                </c:pt>
                <c:pt idx="5">
                  <c:v>-0.433745876147759</c:v>
                </c:pt>
                <c:pt idx="6">
                  <c:v>-4.4642463923428117</c:v>
                </c:pt>
                <c:pt idx="7">
                  <c:v>-5.7445171006660871</c:v>
                </c:pt>
                <c:pt idx="8">
                  <c:v>-4.3865970095478293</c:v>
                </c:pt>
                <c:pt idx="9">
                  <c:v>-5.8517419381805258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51-41E6-8191-1C89CCB74C71}"/>
            </c:ext>
          </c:extLst>
        </c:ser>
        <c:ser>
          <c:idx val="5"/>
          <c:order val="5"/>
          <c:tx>
            <c:strRef>
              <c:f>'9地域推移ｸﾞﾗﾌ'!$C$34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FF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7241422666478121E-3"/>
                  <c:y val="-2.1357337624850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1-41E6-8191-1C89CCB74C71}"/>
                </c:ext>
              </c:extLst>
            </c:dLbl>
            <c:dLbl>
              <c:idx val="1"/>
              <c:layout>
                <c:manualLayout>
                  <c:x val="2.2811070771842339E-3"/>
                  <c:y val="-7.1947089933382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51-41E6-8191-1C89CCB74C71}"/>
                </c:ext>
              </c:extLst>
            </c:dLbl>
            <c:dLbl>
              <c:idx val="7"/>
              <c:layout>
                <c:manualLayout>
                  <c:x val="8.3090511889606557E-3"/>
                  <c:y val="7.82108862820071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1-41E6-8191-1C89CCB74C71}"/>
                </c:ext>
              </c:extLst>
            </c:dLbl>
            <c:dLbl>
              <c:idx val="9"/>
              <c:layout>
                <c:manualLayout>
                  <c:x val="-2.8542914171657335E-3"/>
                  <c:y val="2.50625543088287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51-41E6-8191-1C89CCB74C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'9地域推移ｸﾞﾗﾌ'!$D$2:$M$2</c:f>
              <c:strCache>
                <c:ptCount val="10"/>
                <c:pt idx="0">
                  <c:v>神戸</c:v>
                </c:pt>
                <c:pt idx="1">
                  <c:v>阪神南</c:v>
                </c:pt>
                <c:pt idx="2">
                  <c:v>阪神北</c:v>
                </c:pt>
                <c:pt idx="3">
                  <c:v>東播磨</c:v>
                </c:pt>
                <c:pt idx="4">
                  <c:v>北播磨</c:v>
                </c:pt>
                <c:pt idx="5">
                  <c:v>中播磨</c:v>
                </c:pt>
                <c:pt idx="6">
                  <c:v>西播磨</c:v>
                </c:pt>
                <c:pt idx="7">
                  <c:v>但馬</c:v>
                </c:pt>
                <c:pt idx="8">
                  <c:v>丹波</c:v>
                </c:pt>
                <c:pt idx="9">
                  <c:v>淡路</c:v>
                </c:pt>
              </c:strCache>
            </c:strRef>
          </c:cat>
          <c:val>
            <c:numRef>
              <c:f>'9地域推移ｸﾞﾗﾌ'!$D$34:$M$34</c:f>
              <c:numCache>
                <c:formatCode>#,##0.00;"▲ "#,##0.00</c:formatCode>
                <c:ptCount val="10"/>
                <c:pt idx="0">
                  <c:v>-0.78840959830140667</c:v>
                </c:pt>
                <c:pt idx="1">
                  <c:v>0.32237104434122477</c:v>
                </c:pt>
                <c:pt idx="2">
                  <c:v>-0.8148928210173344</c:v>
                </c:pt>
                <c:pt idx="3">
                  <c:v>-7.8143205797109538E-2</c:v>
                </c:pt>
                <c:pt idx="4">
                  <c:v>-3.0508686093074981</c:v>
                </c:pt>
                <c:pt idx="5">
                  <c:v>-1.2837690838706113</c:v>
                </c:pt>
                <c:pt idx="6">
                  <c:v>-5.2671409692983806</c:v>
                </c:pt>
                <c:pt idx="7">
                  <c:v>-7.1919498096715069</c:v>
                </c:pt>
                <c:pt idx="8">
                  <c:v>-4.7743758831841729</c:v>
                </c:pt>
                <c:pt idx="9">
                  <c:v>-5.7766728081274463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51-41E6-8191-1C89CCB7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882161600"/>
        <c:axId val="1"/>
      </c:barChart>
      <c:catAx>
        <c:axId val="188216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61600"/>
        <c:crosses val="autoZero"/>
        <c:crossBetween val="between"/>
        <c:majorUnit val="2"/>
        <c:minorUnit val="0.4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55954193225846771"/>
          <c:y val="4.7079802047644795E-2"/>
          <c:w val="0.38245266216722906"/>
          <c:h val="0.122141411712848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"/>
          <c:y val="0.10191082802547771"/>
          <c:w val="0.94896551724137934"/>
          <c:h val="0.6369426751592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'6市町ｸﾞﾗﾌ1'!$E$74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D8-43B1-A78A-2B3CBD936358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D8-43B1-A78A-2B3CBD93635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D8-43B1-A78A-2B3CBD936358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D8-43B1-A78A-2B3CBD936358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D8-43B1-A78A-2B3CBD936358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D8-43B1-A78A-2B3CBD936358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D8-43B1-A78A-2B3CBD936358}"/>
              </c:ext>
            </c:extLst>
          </c:dPt>
          <c:dPt>
            <c:idx val="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D8-43B1-A78A-2B3CBD936358}"/>
              </c:ext>
            </c:extLst>
          </c:dPt>
          <c:dPt>
            <c:idx val="8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D8-43B1-A78A-2B3CBD936358}"/>
              </c:ext>
            </c:extLst>
          </c:dPt>
          <c:cat>
            <c:strRef>
              <c:f>'6市町ｸﾞﾗﾌ1'!$D$76:$D$124</c:f>
              <c:strCache>
                <c:ptCount val="49"/>
                <c:pt idx="0">
                  <c:v>西　区</c:v>
                </c:pt>
                <c:pt idx="1">
                  <c:v>北　区</c:v>
                </c:pt>
                <c:pt idx="2">
                  <c:v>垂水区</c:v>
                </c:pt>
                <c:pt idx="3">
                  <c:v>東灘区</c:v>
                </c:pt>
                <c:pt idx="4">
                  <c:v>須磨区</c:v>
                </c:pt>
                <c:pt idx="5">
                  <c:v>灘　区</c:v>
                </c:pt>
                <c:pt idx="6">
                  <c:v>中央区</c:v>
                </c:pt>
                <c:pt idx="7">
                  <c:v>兵庫区</c:v>
                </c:pt>
                <c:pt idx="8">
                  <c:v>長田区</c:v>
                </c:pt>
                <c:pt idx="9">
                  <c:v>姫路市</c:v>
                </c:pt>
                <c:pt idx="10">
                  <c:v>西宮市</c:v>
                </c:pt>
                <c:pt idx="11">
                  <c:v>尼崎市</c:v>
                </c:pt>
                <c:pt idx="12">
                  <c:v>明石市</c:v>
                </c:pt>
                <c:pt idx="13">
                  <c:v>加古川市</c:v>
                </c:pt>
                <c:pt idx="14">
                  <c:v>宝塚市</c:v>
                </c:pt>
                <c:pt idx="15">
                  <c:v>伊丹市</c:v>
                </c:pt>
                <c:pt idx="16">
                  <c:v>川西市</c:v>
                </c:pt>
                <c:pt idx="17">
                  <c:v>三田市</c:v>
                </c:pt>
                <c:pt idx="18">
                  <c:v>高砂市</c:v>
                </c:pt>
                <c:pt idx="19">
                  <c:v>芦屋市</c:v>
                </c:pt>
                <c:pt idx="20">
                  <c:v>豊岡市</c:v>
                </c:pt>
                <c:pt idx="21">
                  <c:v>三木市</c:v>
                </c:pt>
                <c:pt idx="22">
                  <c:v>たつの市</c:v>
                </c:pt>
                <c:pt idx="23">
                  <c:v>丹波市</c:v>
                </c:pt>
                <c:pt idx="24">
                  <c:v>赤穂市</c:v>
                </c:pt>
                <c:pt idx="25">
                  <c:v>南あわじ市</c:v>
                </c:pt>
                <c:pt idx="26">
                  <c:v>小野市</c:v>
                </c:pt>
                <c:pt idx="27">
                  <c:v>加西市</c:v>
                </c:pt>
                <c:pt idx="28">
                  <c:v>洲本市</c:v>
                </c:pt>
                <c:pt idx="29">
                  <c:v>淡路市</c:v>
                </c:pt>
                <c:pt idx="30">
                  <c:v>篠山市</c:v>
                </c:pt>
                <c:pt idx="31">
                  <c:v>西脇市</c:v>
                </c:pt>
                <c:pt idx="32">
                  <c:v>宍粟市</c:v>
                </c:pt>
                <c:pt idx="33">
                  <c:v>加東市</c:v>
                </c:pt>
                <c:pt idx="34">
                  <c:v>太子町</c:v>
                </c:pt>
                <c:pt idx="35">
                  <c:v>播磨町</c:v>
                </c:pt>
                <c:pt idx="36">
                  <c:v>朝来市</c:v>
                </c:pt>
                <c:pt idx="37">
                  <c:v>猪名川町</c:v>
                </c:pt>
                <c:pt idx="38">
                  <c:v>相生市</c:v>
                </c:pt>
                <c:pt idx="39">
                  <c:v>稲美町</c:v>
                </c:pt>
                <c:pt idx="40">
                  <c:v>養父市</c:v>
                </c:pt>
                <c:pt idx="41">
                  <c:v>多可町</c:v>
                </c:pt>
                <c:pt idx="42">
                  <c:v>福崎町</c:v>
                </c:pt>
                <c:pt idx="43">
                  <c:v>香美町</c:v>
                </c:pt>
                <c:pt idx="44">
                  <c:v>佐用町</c:v>
                </c:pt>
                <c:pt idx="45">
                  <c:v>上郡町</c:v>
                </c:pt>
                <c:pt idx="46">
                  <c:v>新温泉町</c:v>
                </c:pt>
                <c:pt idx="47">
                  <c:v>市川町</c:v>
                </c:pt>
                <c:pt idx="48">
                  <c:v>神河町</c:v>
                </c:pt>
              </c:strCache>
            </c:strRef>
          </c:cat>
          <c:val>
            <c:numRef>
              <c:f>'6市町ｸﾞﾗﾌ1'!$E$76:$E$124</c:f>
              <c:numCache>
                <c:formatCode>#,##0</c:formatCode>
                <c:ptCount val="49"/>
                <c:pt idx="0">
                  <c:v>249412</c:v>
                </c:pt>
                <c:pt idx="1">
                  <c:v>227003</c:v>
                </c:pt>
                <c:pt idx="2">
                  <c:v>220501</c:v>
                </c:pt>
                <c:pt idx="3">
                  <c:v>210507</c:v>
                </c:pt>
                <c:pt idx="4">
                  <c:v>167547</c:v>
                </c:pt>
                <c:pt idx="5">
                  <c:v>133499</c:v>
                </c:pt>
                <c:pt idx="6">
                  <c:v>126388</c:v>
                </c:pt>
                <c:pt idx="7">
                  <c:v>108339</c:v>
                </c:pt>
                <c:pt idx="8">
                  <c:v>101677</c:v>
                </c:pt>
                <c:pt idx="9">
                  <c:v>536338</c:v>
                </c:pt>
                <c:pt idx="10">
                  <c:v>482790</c:v>
                </c:pt>
                <c:pt idx="11">
                  <c:v>453608</c:v>
                </c:pt>
                <c:pt idx="12">
                  <c:v>290988</c:v>
                </c:pt>
                <c:pt idx="13">
                  <c:v>266865</c:v>
                </c:pt>
                <c:pt idx="14">
                  <c:v>225587</c:v>
                </c:pt>
                <c:pt idx="15">
                  <c:v>196160</c:v>
                </c:pt>
                <c:pt idx="16">
                  <c:v>156476</c:v>
                </c:pt>
                <c:pt idx="17">
                  <c:v>114220</c:v>
                </c:pt>
                <c:pt idx="18">
                  <c:v>93927</c:v>
                </c:pt>
                <c:pt idx="19">
                  <c:v>93206</c:v>
                </c:pt>
                <c:pt idx="20">
                  <c:v>85607</c:v>
                </c:pt>
                <c:pt idx="21">
                  <c:v>81038</c:v>
                </c:pt>
                <c:pt idx="22">
                  <c:v>80541</c:v>
                </c:pt>
                <c:pt idx="23">
                  <c:v>67780</c:v>
                </c:pt>
                <c:pt idx="24">
                  <c:v>50534</c:v>
                </c:pt>
                <c:pt idx="25">
                  <c:v>49853</c:v>
                </c:pt>
                <c:pt idx="26">
                  <c:v>49685</c:v>
                </c:pt>
                <c:pt idx="27">
                  <c:v>48022</c:v>
                </c:pt>
                <c:pt idx="28">
                  <c:v>47271</c:v>
                </c:pt>
                <c:pt idx="29">
                  <c:v>46465</c:v>
                </c:pt>
                <c:pt idx="30">
                  <c:v>43268</c:v>
                </c:pt>
                <c:pt idx="31">
                  <c:v>42812</c:v>
                </c:pt>
                <c:pt idx="32">
                  <c:v>40945</c:v>
                </c:pt>
                <c:pt idx="33">
                  <c:v>40191</c:v>
                </c:pt>
                <c:pt idx="34">
                  <c:v>33439</c:v>
                </c:pt>
                <c:pt idx="35">
                  <c:v>33192</c:v>
                </c:pt>
                <c:pt idx="36">
                  <c:v>32819</c:v>
                </c:pt>
                <c:pt idx="37">
                  <c:v>31748</c:v>
                </c:pt>
                <c:pt idx="38">
                  <c:v>31171</c:v>
                </c:pt>
                <c:pt idx="39">
                  <c:v>31036</c:v>
                </c:pt>
                <c:pt idx="40">
                  <c:v>26509</c:v>
                </c:pt>
                <c:pt idx="41">
                  <c:v>23110</c:v>
                </c:pt>
                <c:pt idx="42">
                  <c:v>19829</c:v>
                </c:pt>
                <c:pt idx="43">
                  <c:v>19697</c:v>
                </c:pt>
                <c:pt idx="44">
                  <c:v>19273</c:v>
                </c:pt>
                <c:pt idx="45">
                  <c:v>16634</c:v>
                </c:pt>
                <c:pt idx="46">
                  <c:v>16014</c:v>
                </c:pt>
                <c:pt idx="47">
                  <c:v>13300</c:v>
                </c:pt>
                <c:pt idx="48">
                  <c:v>12296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D8-43B1-A78A-2B3CBD93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67707072"/>
        <c:axId val="1"/>
      </c:barChart>
      <c:catAx>
        <c:axId val="1767707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770707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0.04"/>
                <c:y val="3.5031847133757961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年齢３区分別人口の推移（兵庫県）</a:t>
            </a:r>
          </a:p>
        </c:rich>
      </c:tx>
      <c:layout>
        <c:manualLayout>
          <c:xMode val="edge"/>
          <c:yMode val="edge"/>
          <c:x val="0.25879958698856337"/>
          <c:y val="4.1237019285632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45504871702067E-2"/>
          <c:y val="0.19072164948453607"/>
          <c:w val="0.90269333651441297"/>
          <c:h val="0.67010309278350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'10年齢3区分'!$AE$5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'10年齢3区分'!$AD$6:$AD$18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'10年齢3区分'!$AE$6:$AE$18</c:f>
              <c:numCache>
                <c:formatCode>#,##0_);[Red]\(#,##0\)</c:formatCode>
                <c:ptCount val="13"/>
                <c:pt idx="0">
                  <c:v>1089072</c:v>
                </c:pt>
                <c:pt idx="1">
                  <c:v>1037393</c:v>
                </c:pt>
                <c:pt idx="2">
                  <c:v>1096958</c:v>
                </c:pt>
                <c:pt idx="3">
                  <c:v>1224538</c:v>
                </c:pt>
                <c:pt idx="4">
                  <c:v>1227770</c:v>
                </c:pt>
                <c:pt idx="5">
                  <c:v>1149105</c:v>
                </c:pt>
                <c:pt idx="6">
                  <c:v>991045</c:v>
                </c:pt>
                <c:pt idx="7">
                  <c:v>880094</c:v>
                </c:pt>
                <c:pt idx="8">
                  <c:v>830112</c:v>
                </c:pt>
                <c:pt idx="9">
                  <c:v>793885</c:v>
                </c:pt>
                <c:pt idx="10">
                  <c:v>759277</c:v>
                </c:pt>
                <c:pt idx="11">
                  <c:v>710647</c:v>
                </c:pt>
                <c:pt idx="12">
                  <c:v>666511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F-41FE-B8C1-C5C12D91B827}"/>
            </c:ext>
          </c:extLst>
        </c:ser>
        <c:ser>
          <c:idx val="1"/>
          <c:order val="1"/>
          <c:tx>
            <c:strRef>
              <c:f>'10年齢3区分'!$AF$5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'10年齢3区分'!$AD$6:$AD$18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'10年齢3区分'!$AF$6:$AF$18</c:f>
              <c:numCache>
                <c:formatCode>#,##0_);[Red]\(#,##0\)</c:formatCode>
                <c:ptCount val="13"/>
                <c:pt idx="0">
                  <c:v>2594822</c:v>
                </c:pt>
                <c:pt idx="1">
                  <c:v>3006974</c:v>
                </c:pt>
                <c:pt idx="2">
                  <c:v>3246965</c:v>
                </c:pt>
                <c:pt idx="3">
                  <c:v>3369577</c:v>
                </c:pt>
                <c:pt idx="4">
                  <c:v>3435027</c:v>
                </c:pt>
                <c:pt idx="5">
                  <c:v>3581543</c:v>
                </c:pt>
                <c:pt idx="6">
                  <c:v>3752880</c:v>
                </c:pt>
                <c:pt idx="7">
                  <c:v>3755500</c:v>
                </c:pt>
                <c:pt idx="8">
                  <c:v>3776483</c:v>
                </c:pt>
                <c:pt idx="9">
                  <c:v>3667475</c:v>
                </c:pt>
                <c:pt idx="10">
                  <c:v>3515442</c:v>
                </c:pt>
                <c:pt idx="11">
                  <c:v>3322644</c:v>
                </c:pt>
                <c:pt idx="12">
                  <c:v>3197092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F-41FE-B8C1-C5C12D91B827}"/>
            </c:ext>
          </c:extLst>
        </c:ser>
        <c:ser>
          <c:idx val="2"/>
          <c:order val="2"/>
          <c:tx>
            <c:strRef>
              <c:f>'10年齢3区分'!$AG$5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'10年齢3区分'!$AD$6:$AD$18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'10年齢3区分'!$AG$6:$AG$18</c:f>
              <c:numCache>
                <c:formatCode>#,##0_);[Red]\(#,##0\)</c:formatCode>
                <c:ptCount val="13"/>
                <c:pt idx="0">
                  <c:v>222593</c:v>
                </c:pt>
                <c:pt idx="1">
                  <c:v>265577</c:v>
                </c:pt>
                <c:pt idx="2">
                  <c:v>324005</c:v>
                </c:pt>
                <c:pt idx="3">
                  <c:v>395727</c:v>
                </c:pt>
                <c:pt idx="4">
                  <c:v>474708</c:v>
                </c:pt>
                <c:pt idx="5">
                  <c:v>545382</c:v>
                </c:pt>
                <c:pt idx="6">
                  <c:v>642401</c:v>
                </c:pt>
                <c:pt idx="7">
                  <c:v>763752</c:v>
                </c:pt>
                <c:pt idx="8">
                  <c:v>939950</c:v>
                </c:pt>
                <c:pt idx="9">
                  <c:v>1108564</c:v>
                </c:pt>
                <c:pt idx="10">
                  <c:v>1281486</c:v>
                </c:pt>
                <c:pt idx="11">
                  <c:v>1501509</c:v>
                </c:pt>
                <c:pt idx="12">
                  <c:v>1601399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5F-41FE-B8C1-C5C12D91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82154000"/>
        <c:axId val="1"/>
      </c:barChart>
      <c:catAx>
        <c:axId val="188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5400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3.3925150219166769E-2"/>
                <c:y val="5.4119466950689137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5918044028280254"/>
          <c:y val="2.8986521612334691E-2"/>
          <c:w val="0.31682706328375621"/>
          <c:h val="0.154594443810465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年齢３区分別人口割合の推移（兵庫県）</a:t>
            </a:r>
          </a:p>
        </c:rich>
      </c:tx>
      <c:layout>
        <c:manualLayout>
          <c:xMode val="edge"/>
          <c:yMode val="edge"/>
          <c:x val="0.16051105586918277"/>
          <c:y val="3.1283229674111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7386570648603"/>
          <c:y val="0.13917525773195877"/>
          <c:w val="0.86214534128972631"/>
          <c:h val="0.721649484536082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'10年齢3区分'!$AI$5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'10年齢3区分'!$AH$6:$AH$18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'10年齢3区分'!$AI$6:$AI$18</c:f>
              <c:numCache>
                <c:formatCode>#,##0.0;[Red]\-#,##0.0</c:formatCode>
                <c:ptCount val="13"/>
                <c:pt idx="0">
                  <c:v>27.9</c:v>
                </c:pt>
                <c:pt idx="1">
                  <c:v>24.1</c:v>
                </c:pt>
                <c:pt idx="2">
                  <c:v>23.5</c:v>
                </c:pt>
                <c:pt idx="3">
                  <c:v>24.5</c:v>
                </c:pt>
                <c:pt idx="4">
                  <c:v>23.9</c:v>
                </c:pt>
                <c:pt idx="5">
                  <c:v>21.8</c:v>
                </c:pt>
                <c:pt idx="6">
                  <c:v>18.399999999999999</c:v>
                </c:pt>
                <c:pt idx="7">
                  <c:v>16.3</c:v>
                </c:pt>
                <c:pt idx="8">
                  <c:v>15</c:v>
                </c:pt>
                <c:pt idx="9">
                  <c:v>14.3</c:v>
                </c:pt>
                <c:pt idx="10">
                  <c:v>13.7</c:v>
                </c:pt>
                <c:pt idx="11">
                  <c:v>12.8</c:v>
                </c:pt>
                <c:pt idx="12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B-4022-B568-1D8D64AA6E7D}"/>
            </c:ext>
          </c:extLst>
        </c:ser>
        <c:ser>
          <c:idx val="1"/>
          <c:order val="1"/>
          <c:tx>
            <c:strRef>
              <c:f>'10年齢3区分'!$AJ$5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'10年齢3区分'!$AH$6:$AH$18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'10年齢3区分'!$AJ$6:$AJ$18</c:f>
              <c:numCache>
                <c:formatCode>#,##0.0;[Red]\-#,##0.0</c:formatCode>
                <c:ptCount val="13"/>
                <c:pt idx="0">
                  <c:v>66.400000000000006</c:v>
                </c:pt>
                <c:pt idx="1">
                  <c:v>69.8</c:v>
                </c:pt>
                <c:pt idx="2">
                  <c:v>69.599999999999994</c:v>
                </c:pt>
                <c:pt idx="3">
                  <c:v>67.5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69.7</c:v>
                </c:pt>
                <c:pt idx="7">
                  <c:v>69.599999999999994</c:v>
                </c:pt>
                <c:pt idx="8">
                  <c:v>68.099999999999994</c:v>
                </c:pt>
                <c:pt idx="9">
                  <c:v>65.8</c:v>
                </c:pt>
                <c:pt idx="10">
                  <c:v>63.3</c:v>
                </c:pt>
                <c:pt idx="11">
                  <c:v>60</c:v>
                </c:pt>
                <c:pt idx="12">
                  <c:v>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B-4022-B568-1D8D64AA6E7D}"/>
            </c:ext>
          </c:extLst>
        </c:ser>
        <c:ser>
          <c:idx val="2"/>
          <c:order val="2"/>
          <c:tx>
            <c:strRef>
              <c:f>'10年齢3区分'!$AK$5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'10年齢3区分'!$AH$6:$AH$18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'10年齢3区分'!$AK$6:$AK$18</c:f>
              <c:numCache>
                <c:formatCode>#,##0.0;[Red]\-#,##0.0</c:formatCode>
                <c:ptCount val="13"/>
                <c:pt idx="0">
                  <c:v>5.7</c:v>
                </c:pt>
                <c:pt idx="1">
                  <c:v>6.2</c:v>
                </c:pt>
                <c:pt idx="2">
                  <c:v>6.9</c:v>
                </c:pt>
                <c:pt idx="3">
                  <c:v>7.9</c:v>
                </c:pt>
                <c:pt idx="4">
                  <c:v>9.1999999999999993</c:v>
                </c:pt>
                <c:pt idx="5">
                  <c:v>10.3</c:v>
                </c:pt>
                <c:pt idx="6">
                  <c:v>11.9</c:v>
                </c:pt>
                <c:pt idx="7">
                  <c:v>14.1</c:v>
                </c:pt>
                <c:pt idx="8">
                  <c:v>16.899999999999999</c:v>
                </c:pt>
                <c:pt idx="9">
                  <c:v>19.899999999999999</c:v>
                </c:pt>
                <c:pt idx="10">
                  <c:v>23.1</c:v>
                </c:pt>
                <c:pt idx="11">
                  <c:v>27.1</c:v>
                </c:pt>
                <c:pt idx="12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BB-4022-B568-1D8D64AA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82150000"/>
        <c:axId val="1"/>
      </c:barChart>
      <c:catAx>
        <c:axId val="1882150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5000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941091422670145"/>
          <c:y val="1.9456069936783192E-2"/>
          <c:w val="0.35926492858688153"/>
          <c:h val="0.112844143509298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年齢３区分別人口の推移（兵庫県）</a:t>
            </a:r>
          </a:p>
        </c:rich>
      </c:tx>
      <c:layout>
        <c:manualLayout>
          <c:xMode val="edge"/>
          <c:yMode val="edge"/>
          <c:x val="0.23389899913963036"/>
          <c:y val="5.8186307220072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45504871702067E-2"/>
          <c:y val="0.19072164948453607"/>
          <c:w val="0.90269333651441297"/>
          <c:h val="0.67010309278350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'10年齢3区分'!$AE$5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'10年齢3区分'!$AD$6:$AD$18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'10年齢3区分'!$AE$6:$AE$18</c:f>
              <c:numCache>
                <c:formatCode>#,##0_);[Red]\(#,##0\)</c:formatCode>
                <c:ptCount val="13"/>
                <c:pt idx="0">
                  <c:v>1089072</c:v>
                </c:pt>
                <c:pt idx="1">
                  <c:v>1037393</c:v>
                </c:pt>
                <c:pt idx="2">
                  <c:v>1096958</c:v>
                </c:pt>
                <c:pt idx="3">
                  <c:v>1224538</c:v>
                </c:pt>
                <c:pt idx="4">
                  <c:v>1227770</c:v>
                </c:pt>
                <c:pt idx="5">
                  <c:v>1149105</c:v>
                </c:pt>
                <c:pt idx="6">
                  <c:v>991045</c:v>
                </c:pt>
                <c:pt idx="7">
                  <c:v>880094</c:v>
                </c:pt>
                <c:pt idx="8">
                  <c:v>830112</c:v>
                </c:pt>
                <c:pt idx="9">
                  <c:v>793885</c:v>
                </c:pt>
                <c:pt idx="10">
                  <c:v>759277</c:v>
                </c:pt>
                <c:pt idx="11">
                  <c:v>710647</c:v>
                </c:pt>
                <c:pt idx="12">
                  <c:v>666511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3-4B70-9C4D-6068D4435452}"/>
            </c:ext>
          </c:extLst>
        </c:ser>
        <c:ser>
          <c:idx val="1"/>
          <c:order val="1"/>
          <c:tx>
            <c:strRef>
              <c:f>'10年齢3区分'!$AF$5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'10年齢3区分'!$AD$6:$AD$18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'10年齢3区分'!$AF$6:$AF$18</c:f>
              <c:numCache>
                <c:formatCode>#,##0_);[Red]\(#,##0\)</c:formatCode>
                <c:ptCount val="13"/>
                <c:pt idx="0">
                  <c:v>2594822</c:v>
                </c:pt>
                <c:pt idx="1">
                  <c:v>3006974</c:v>
                </c:pt>
                <c:pt idx="2">
                  <c:v>3246965</c:v>
                </c:pt>
                <c:pt idx="3">
                  <c:v>3369577</c:v>
                </c:pt>
                <c:pt idx="4">
                  <c:v>3435027</c:v>
                </c:pt>
                <c:pt idx="5">
                  <c:v>3581543</c:v>
                </c:pt>
                <c:pt idx="6">
                  <c:v>3752880</c:v>
                </c:pt>
                <c:pt idx="7">
                  <c:v>3755500</c:v>
                </c:pt>
                <c:pt idx="8">
                  <c:v>3776483</c:v>
                </c:pt>
                <c:pt idx="9">
                  <c:v>3667475</c:v>
                </c:pt>
                <c:pt idx="10">
                  <c:v>3515442</c:v>
                </c:pt>
                <c:pt idx="11">
                  <c:v>3322644</c:v>
                </c:pt>
                <c:pt idx="12">
                  <c:v>3197092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3-4B70-9C4D-6068D4435452}"/>
            </c:ext>
          </c:extLst>
        </c:ser>
        <c:ser>
          <c:idx val="2"/>
          <c:order val="2"/>
          <c:tx>
            <c:strRef>
              <c:f>'10年齢3区分'!$AG$5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'10年齢3区分'!$AD$6:$AD$18</c:f>
              <c:strCache>
                <c:ptCount val="13"/>
                <c:pt idx="0">
                  <c:v>1960</c:v>
                </c:pt>
                <c:pt idx="1">
                  <c:v>65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85</c:v>
                </c:pt>
                <c:pt idx="6">
                  <c:v>90</c:v>
                </c:pt>
                <c:pt idx="7">
                  <c:v>95</c:v>
                </c:pt>
                <c:pt idx="8">
                  <c:v>2000</c:v>
                </c:pt>
                <c:pt idx="9">
                  <c:v>05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</c:strCache>
            </c:strRef>
          </c:cat>
          <c:val>
            <c:numRef>
              <c:f>'10年齢3区分'!$AG$6:$AG$18</c:f>
              <c:numCache>
                <c:formatCode>#,##0_);[Red]\(#,##0\)</c:formatCode>
                <c:ptCount val="13"/>
                <c:pt idx="0">
                  <c:v>222593</c:v>
                </c:pt>
                <c:pt idx="1">
                  <c:v>265577</c:v>
                </c:pt>
                <c:pt idx="2">
                  <c:v>324005</c:v>
                </c:pt>
                <c:pt idx="3">
                  <c:v>395727</c:v>
                </c:pt>
                <c:pt idx="4">
                  <c:v>474708</c:v>
                </c:pt>
                <c:pt idx="5">
                  <c:v>545382</c:v>
                </c:pt>
                <c:pt idx="6">
                  <c:v>642401</c:v>
                </c:pt>
                <c:pt idx="7">
                  <c:v>763752</c:v>
                </c:pt>
                <c:pt idx="8">
                  <c:v>939950</c:v>
                </c:pt>
                <c:pt idx="9">
                  <c:v>1108564</c:v>
                </c:pt>
                <c:pt idx="10">
                  <c:v>1281486</c:v>
                </c:pt>
                <c:pt idx="11">
                  <c:v>1501509</c:v>
                </c:pt>
                <c:pt idx="12">
                  <c:v>1601399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43-4B70-9C4D-6068D443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82150400"/>
        <c:axId val="1"/>
      </c:barChart>
      <c:catAx>
        <c:axId val="1882150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50400"/>
        <c:crosses val="autoZero"/>
        <c:crossBetween val="between"/>
        <c:majorUnit val="1000000"/>
        <c:dispUnits>
          <c:builtInUnit val="tenThousands"/>
          <c:dispUnitsLbl>
            <c:layout>
              <c:manualLayout>
                <c:xMode val="edge"/>
                <c:yMode val="edge"/>
                <c:x val="5.5900734141947586E-2"/>
                <c:y val="4.1237113402061855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624181832043"/>
          <c:y val="6.3561546332132221E-2"/>
          <c:w val="0.38175450060443694"/>
          <c:h val="0.105935762267004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市区町別人口(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2020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年国勢調査)</a:t>
            </a:r>
          </a:p>
        </c:rich>
      </c:tx>
      <c:layout>
        <c:manualLayout>
          <c:xMode val="edge"/>
          <c:yMode val="edge"/>
          <c:x val="0.32016363077231147"/>
          <c:y val="3.4591162830309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596730245231606E-2"/>
          <c:y val="0.11949722231605714"/>
          <c:w val="0.94414168937329701"/>
          <c:h val="0.588052120344807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'6市町ｸﾞﾗﾌ1'!$D$9:$D$57</c:f>
              <c:strCache>
                <c:ptCount val="49"/>
                <c:pt idx="0">
                  <c:v>東灘区</c:v>
                </c:pt>
                <c:pt idx="1">
                  <c:v>灘　区</c:v>
                </c:pt>
                <c:pt idx="2">
                  <c:v>兵庫区</c:v>
                </c:pt>
                <c:pt idx="3">
                  <c:v>長田区</c:v>
                </c:pt>
                <c:pt idx="4">
                  <c:v>須磨区</c:v>
                </c:pt>
                <c:pt idx="5">
                  <c:v>垂水区</c:v>
                </c:pt>
                <c:pt idx="6">
                  <c:v>北　区</c:v>
                </c:pt>
                <c:pt idx="7">
                  <c:v>中央区</c:v>
                </c:pt>
                <c:pt idx="8">
                  <c:v>西　区</c:v>
                </c:pt>
                <c:pt idx="9">
                  <c:v>姫路市</c:v>
                </c:pt>
                <c:pt idx="10">
                  <c:v>尼崎市</c:v>
                </c:pt>
                <c:pt idx="11">
                  <c:v>明石市</c:v>
                </c:pt>
                <c:pt idx="12">
                  <c:v>西宮市</c:v>
                </c:pt>
                <c:pt idx="13">
                  <c:v>洲本市</c:v>
                </c:pt>
                <c:pt idx="14">
                  <c:v>芦屋市</c:v>
                </c:pt>
                <c:pt idx="15">
                  <c:v>伊丹市</c:v>
                </c:pt>
                <c:pt idx="16">
                  <c:v>相生市</c:v>
                </c:pt>
                <c:pt idx="17">
                  <c:v>豊岡市</c:v>
                </c:pt>
                <c:pt idx="18">
                  <c:v>加古川市</c:v>
                </c:pt>
                <c:pt idx="19">
                  <c:v>赤穂市</c:v>
                </c:pt>
                <c:pt idx="20">
                  <c:v>西脇市</c:v>
                </c:pt>
                <c:pt idx="21">
                  <c:v>宝塚市</c:v>
                </c:pt>
                <c:pt idx="22">
                  <c:v>三木市</c:v>
                </c:pt>
                <c:pt idx="23">
                  <c:v>高砂市</c:v>
                </c:pt>
                <c:pt idx="24">
                  <c:v>川西市</c:v>
                </c:pt>
                <c:pt idx="25">
                  <c:v>小野市</c:v>
                </c:pt>
                <c:pt idx="26">
                  <c:v>三田市</c:v>
                </c:pt>
                <c:pt idx="27">
                  <c:v>加西市</c:v>
                </c:pt>
                <c:pt idx="28">
                  <c:v>篠山市</c:v>
                </c:pt>
                <c:pt idx="29">
                  <c:v>養父市</c:v>
                </c:pt>
                <c:pt idx="30">
                  <c:v>丹波市</c:v>
                </c:pt>
                <c:pt idx="31">
                  <c:v>南あわじ市</c:v>
                </c:pt>
                <c:pt idx="32">
                  <c:v>朝来市</c:v>
                </c:pt>
                <c:pt idx="33">
                  <c:v>淡路市</c:v>
                </c:pt>
                <c:pt idx="34">
                  <c:v>宍粟市</c:v>
                </c:pt>
                <c:pt idx="35">
                  <c:v>加東市</c:v>
                </c:pt>
                <c:pt idx="36">
                  <c:v>たつの市</c:v>
                </c:pt>
                <c:pt idx="37">
                  <c:v>猪名川町</c:v>
                </c:pt>
                <c:pt idx="38">
                  <c:v>多可町</c:v>
                </c:pt>
                <c:pt idx="39">
                  <c:v>稲美町</c:v>
                </c:pt>
                <c:pt idx="40">
                  <c:v>播磨町</c:v>
                </c:pt>
                <c:pt idx="41">
                  <c:v>市川町</c:v>
                </c:pt>
                <c:pt idx="42">
                  <c:v>福崎町</c:v>
                </c:pt>
                <c:pt idx="43">
                  <c:v>神河町</c:v>
                </c:pt>
                <c:pt idx="44">
                  <c:v>太子町</c:v>
                </c:pt>
                <c:pt idx="45">
                  <c:v>上郡町</c:v>
                </c:pt>
                <c:pt idx="46">
                  <c:v>佐用町</c:v>
                </c:pt>
                <c:pt idx="47">
                  <c:v>香美町</c:v>
                </c:pt>
                <c:pt idx="48">
                  <c:v>新温泉町</c:v>
                </c:pt>
              </c:strCache>
            </c:strRef>
          </c:cat>
          <c:val>
            <c:numRef>
              <c:f>'6市町ｸﾞﾗﾌ1'!$E$9:$E$57</c:f>
              <c:numCache>
                <c:formatCode>#,##0</c:formatCode>
                <c:ptCount val="49"/>
                <c:pt idx="0">
                  <c:v>213562</c:v>
                </c:pt>
                <c:pt idx="1">
                  <c:v>136747</c:v>
                </c:pt>
                <c:pt idx="2">
                  <c:v>109144</c:v>
                </c:pt>
                <c:pt idx="3">
                  <c:v>94791</c:v>
                </c:pt>
                <c:pt idx="4">
                  <c:v>158719</c:v>
                </c:pt>
                <c:pt idx="5">
                  <c:v>215302</c:v>
                </c:pt>
                <c:pt idx="6">
                  <c:v>210492</c:v>
                </c:pt>
                <c:pt idx="7">
                  <c:v>147518</c:v>
                </c:pt>
                <c:pt idx="8">
                  <c:v>238877</c:v>
                </c:pt>
                <c:pt idx="9">
                  <c:v>530495</c:v>
                </c:pt>
                <c:pt idx="10">
                  <c:v>459593</c:v>
                </c:pt>
                <c:pt idx="11">
                  <c:v>303601</c:v>
                </c:pt>
                <c:pt idx="12">
                  <c:v>485587</c:v>
                </c:pt>
                <c:pt idx="13">
                  <c:v>41236</c:v>
                </c:pt>
                <c:pt idx="14">
                  <c:v>93922</c:v>
                </c:pt>
                <c:pt idx="15">
                  <c:v>198138</c:v>
                </c:pt>
                <c:pt idx="16">
                  <c:v>28355</c:v>
                </c:pt>
                <c:pt idx="17">
                  <c:v>77489</c:v>
                </c:pt>
                <c:pt idx="18">
                  <c:v>260878</c:v>
                </c:pt>
                <c:pt idx="19">
                  <c:v>45892</c:v>
                </c:pt>
                <c:pt idx="20">
                  <c:v>38673</c:v>
                </c:pt>
                <c:pt idx="21">
                  <c:v>226432</c:v>
                </c:pt>
                <c:pt idx="22">
                  <c:v>75294</c:v>
                </c:pt>
                <c:pt idx="23">
                  <c:v>87722</c:v>
                </c:pt>
                <c:pt idx="24">
                  <c:v>152321</c:v>
                </c:pt>
                <c:pt idx="25">
                  <c:v>47562</c:v>
                </c:pt>
                <c:pt idx="26">
                  <c:v>109238</c:v>
                </c:pt>
                <c:pt idx="27">
                  <c:v>42700</c:v>
                </c:pt>
                <c:pt idx="28">
                  <c:v>39611</c:v>
                </c:pt>
                <c:pt idx="29">
                  <c:v>22129</c:v>
                </c:pt>
                <c:pt idx="30">
                  <c:v>61471</c:v>
                </c:pt>
                <c:pt idx="31">
                  <c:v>44137</c:v>
                </c:pt>
                <c:pt idx="32">
                  <c:v>28989</c:v>
                </c:pt>
                <c:pt idx="33">
                  <c:v>41967</c:v>
                </c:pt>
                <c:pt idx="34">
                  <c:v>34819</c:v>
                </c:pt>
                <c:pt idx="35">
                  <c:v>40645</c:v>
                </c:pt>
                <c:pt idx="36">
                  <c:v>74316</c:v>
                </c:pt>
                <c:pt idx="37">
                  <c:v>29680</c:v>
                </c:pt>
                <c:pt idx="38">
                  <c:v>19261</c:v>
                </c:pt>
                <c:pt idx="39">
                  <c:v>30268</c:v>
                </c:pt>
                <c:pt idx="40">
                  <c:v>33604</c:v>
                </c:pt>
                <c:pt idx="41">
                  <c:v>11231</c:v>
                </c:pt>
                <c:pt idx="42">
                  <c:v>19377</c:v>
                </c:pt>
                <c:pt idx="43">
                  <c:v>10616</c:v>
                </c:pt>
                <c:pt idx="44">
                  <c:v>33477</c:v>
                </c:pt>
                <c:pt idx="45">
                  <c:v>13879</c:v>
                </c:pt>
                <c:pt idx="46">
                  <c:v>15863</c:v>
                </c:pt>
                <c:pt idx="47">
                  <c:v>16064</c:v>
                </c:pt>
                <c:pt idx="48">
                  <c:v>13318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2-473E-9D57-4F54CD8F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67708672"/>
        <c:axId val="1"/>
      </c:barChart>
      <c:catAx>
        <c:axId val="17677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7708672"/>
        <c:crosses val="autoZero"/>
        <c:crossBetween val="between"/>
        <c:dispUnits>
          <c:builtInUnit val="tenThousands"/>
        </c:dispUnits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市区町別人口増減数(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2020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年国勢調査)</a:t>
            </a:r>
          </a:p>
        </c:rich>
      </c:tx>
      <c:layout>
        <c:manualLayout>
          <c:xMode val="edge"/>
          <c:yMode val="edge"/>
          <c:x val="0.32697547683923706"/>
          <c:y val="0.1132077516859065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30245231607628E-2"/>
          <c:y val="9.4339912354781952E-2"/>
          <c:w val="0.89100817438692093"/>
          <c:h val="0.79245526378016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'6市町ｸﾞﾗﾌ1'!$D$9:$D$57</c:f>
              <c:strCache>
                <c:ptCount val="49"/>
                <c:pt idx="0">
                  <c:v>東灘区</c:v>
                </c:pt>
                <c:pt idx="1">
                  <c:v>灘　区</c:v>
                </c:pt>
                <c:pt idx="2">
                  <c:v>兵庫区</c:v>
                </c:pt>
                <c:pt idx="3">
                  <c:v>長田区</c:v>
                </c:pt>
                <c:pt idx="4">
                  <c:v>須磨区</c:v>
                </c:pt>
                <c:pt idx="5">
                  <c:v>垂水区</c:v>
                </c:pt>
                <c:pt idx="6">
                  <c:v>北　区</c:v>
                </c:pt>
                <c:pt idx="7">
                  <c:v>中央区</c:v>
                </c:pt>
                <c:pt idx="8">
                  <c:v>西　区</c:v>
                </c:pt>
                <c:pt idx="9">
                  <c:v>姫路市</c:v>
                </c:pt>
                <c:pt idx="10">
                  <c:v>尼崎市</c:v>
                </c:pt>
                <c:pt idx="11">
                  <c:v>明石市</c:v>
                </c:pt>
                <c:pt idx="12">
                  <c:v>西宮市</c:v>
                </c:pt>
                <c:pt idx="13">
                  <c:v>洲本市</c:v>
                </c:pt>
                <c:pt idx="14">
                  <c:v>芦屋市</c:v>
                </c:pt>
                <c:pt idx="15">
                  <c:v>伊丹市</c:v>
                </c:pt>
                <c:pt idx="16">
                  <c:v>相生市</c:v>
                </c:pt>
                <c:pt idx="17">
                  <c:v>豊岡市</c:v>
                </c:pt>
                <c:pt idx="18">
                  <c:v>加古川市</c:v>
                </c:pt>
                <c:pt idx="19">
                  <c:v>赤穂市</c:v>
                </c:pt>
                <c:pt idx="20">
                  <c:v>西脇市</c:v>
                </c:pt>
                <c:pt idx="21">
                  <c:v>宝塚市</c:v>
                </c:pt>
                <c:pt idx="22">
                  <c:v>三木市</c:v>
                </c:pt>
                <c:pt idx="23">
                  <c:v>高砂市</c:v>
                </c:pt>
                <c:pt idx="24">
                  <c:v>川西市</c:v>
                </c:pt>
                <c:pt idx="25">
                  <c:v>小野市</c:v>
                </c:pt>
                <c:pt idx="26">
                  <c:v>三田市</c:v>
                </c:pt>
                <c:pt idx="27">
                  <c:v>加西市</c:v>
                </c:pt>
                <c:pt idx="28">
                  <c:v>篠山市</c:v>
                </c:pt>
                <c:pt idx="29">
                  <c:v>養父市</c:v>
                </c:pt>
                <c:pt idx="30">
                  <c:v>丹波市</c:v>
                </c:pt>
                <c:pt idx="31">
                  <c:v>南あわじ市</c:v>
                </c:pt>
                <c:pt idx="32">
                  <c:v>朝来市</c:v>
                </c:pt>
                <c:pt idx="33">
                  <c:v>淡路市</c:v>
                </c:pt>
                <c:pt idx="34">
                  <c:v>宍粟市</c:v>
                </c:pt>
                <c:pt idx="35">
                  <c:v>加東市</c:v>
                </c:pt>
                <c:pt idx="36">
                  <c:v>たつの市</c:v>
                </c:pt>
                <c:pt idx="37">
                  <c:v>猪名川町</c:v>
                </c:pt>
                <c:pt idx="38">
                  <c:v>多可町</c:v>
                </c:pt>
                <c:pt idx="39">
                  <c:v>稲美町</c:v>
                </c:pt>
                <c:pt idx="40">
                  <c:v>播磨町</c:v>
                </c:pt>
                <c:pt idx="41">
                  <c:v>市川町</c:v>
                </c:pt>
                <c:pt idx="42">
                  <c:v>福崎町</c:v>
                </c:pt>
                <c:pt idx="43">
                  <c:v>神河町</c:v>
                </c:pt>
                <c:pt idx="44">
                  <c:v>太子町</c:v>
                </c:pt>
                <c:pt idx="45">
                  <c:v>上郡町</c:v>
                </c:pt>
                <c:pt idx="46">
                  <c:v>佐用町</c:v>
                </c:pt>
                <c:pt idx="47">
                  <c:v>香美町</c:v>
                </c:pt>
                <c:pt idx="48">
                  <c:v>新温泉町</c:v>
                </c:pt>
              </c:strCache>
            </c:strRef>
          </c:cat>
          <c:val>
            <c:numRef>
              <c:f>'6市町ｸﾞﾗﾌ1'!$G$9:$G$57</c:f>
              <c:numCache>
                <c:formatCode>#,##0;"▲ "#,##0</c:formatCode>
                <c:ptCount val="49"/>
                <c:pt idx="0">
                  <c:v>-72</c:v>
                </c:pt>
                <c:pt idx="1">
                  <c:v>659</c:v>
                </c:pt>
                <c:pt idx="2">
                  <c:v>2188</c:v>
                </c:pt>
                <c:pt idx="3">
                  <c:v>-3121</c:v>
                </c:pt>
                <c:pt idx="4">
                  <c:v>-3749</c:v>
                </c:pt>
                <c:pt idx="5">
                  <c:v>-4172</c:v>
                </c:pt>
                <c:pt idx="6">
                  <c:v>-9313</c:v>
                </c:pt>
                <c:pt idx="7">
                  <c:v>12365</c:v>
                </c:pt>
                <c:pt idx="8">
                  <c:v>-6905</c:v>
                </c:pt>
                <c:pt idx="9">
                  <c:v>-5169</c:v>
                </c:pt>
                <c:pt idx="10">
                  <c:v>7030</c:v>
                </c:pt>
                <c:pt idx="11">
                  <c:v>10192</c:v>
                </c:pt>
                <c:pt idx="12">
                  <c:v>-2263</c:v>
                </c:pt>
                <c:pt idx="13">
                  <c:v>-3022</c:v>
                </c:pt>
                <c:pt idx="14">
                  <c:v>-1428</c:v>
                </c:pt>
                <c:pt idx="15">
                  <c:v>1255</c:v>
                </c:pt>
                <c:pt idx="16">
                  <c:v>-1774</c:v>
                </c:pt>
                <c:pt idx="17">
                  <c:v>-4761</c:v>
                </c:pt>
                <c:pt idx="18">
                  <c:v>-6557</c:v>
                </c:pt>
                <c:pt idx="19">
                  <c:v>-2675</c:v>
                </c:pt>
                <c:pt idx="20">
                  <c:v>-2193</c:v>
                </c:pt>
                <c:pt idx="21">
                  <c:v>1529</c:v>
                </c:pt>
                <c:pt idx="22">
                  <c:v>-1884</c:v>
                </c:pt>
                <c:pt idx="23">
                  <c:v>-3308</c:v>
                </c:pt>
                <c:pt idx="24">
                  <c:v>-4054</c:v>
                </c:pt>
                <c:pt idx="25">
                  <c:v>-1018</c:v>
                </c:pt>
                <c:pt idx="26">
                  <c:v>-3453</c:v>
                </c:pt>
                <c:pt idx="27">
                  <c:v>-1613</c:v>
                </c:pt>
                <c:pt idx="28">
                  <c:v>-1879</c:v>
                </c:pt>
                <c:pt idx="29">
                  <c:v>-2159</c:v>
                </c:pt>
                <c:pt idx="30">
                  <c:v>-3189</c:v>
                </c:pt>
                <c:pt idx="31">
                  <c:v>-2775</c:v>
                </c:pt>
                <c:pt idx="32">
                  <c:v>-1816</c:v>
                </c:pt>
                <c:pt idx="33">
                  <c:v>-2010</c:v>
                </c:pt>
                <c:pt idx="34">
                  <c:v>-2954</c:v>
                </c:pt>
                <c:pt idx="35">
                  <c:v>335</c:v>
                </c:pt>
                <c:pt idx="36">
                  <c:v>-3103</c:v>
                </c:pt>
                <c:pt idx="37">
                  <c:v>-1158</c:v>
                </c:pt>
                <c:pt idx="38">
                  <c:v>-1939</c:v>
                </c:pt>
                <c:pt idx="39">
                  <c:v>-752</c:v>
                </c:pt>
                <c:pt idx="40">
                  <c:v>-135</c:v>
                </c:pt>
                <c:pt idx="41">
                  <c:v>-1069</c:v>
                </c:pt>
                <c:pt idx="42">
                  <c:v>-361</c:v>
                </c:pt>
                <c:pt idx="43">
                  <c:v>-836</c:v>
                </c:pt>
                <c:pt idx="44">
                  <c:v>-213</c:v>
                </c:pt>
                <c:pt idx="45">
                  <c:v>-1345</c:v>
                </c:pt>
                <c:pt idx="46">
                  <c:v>-1647</c:v>
                </c:pt>
                <c:pt idx="47">
                  <c:v>-2006</c:v>
                </c:pt>
                <c:pt idx="48">
                  <c:v>-1501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D-43B2-8727-B408CC33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63389648"/>
        <c:axId val="1"/>
      </c:barChart>
      <c:catAx>
        <c:axId val="176338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8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3389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市区町別人口増減率(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2020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年国勢調査)</a:t>
            </a:r>
          </a:p>
        </c:rich>
      </c:tx>
      <c:layout>
        <c:manualLayout>
          <c:xMode val="edge"/>
          <c:yMode val="edge"/>
          <c:x val="0.31834695731153495"/>
          <c:y val="9.2735310741024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33514986376022E-2"/>
          <c:y val="0.11635255857089774"/>
          <c:w val="0.92370572207084467"/>
          <c:h val="0.732706652622139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4C-4CF8-ACA6-398D480A5CDA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4C-4CF8-ACA6-398D480A5C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'6市町ｸﾞﾗﾌ1'!$D$9:$D$57</c:f>
              <c:strCache>
                <c:ptCount val="49"/>
                <c:pt idx="0">
                  <c:v>東灘区</c:v>
                </c:pt>
                <c:pt idx="1">
                  <c:v>灘　区</c:v>
                </c:pt>
                <c:pt idx="2">
                  <c:v>兵庫区</c:v>
                </c:pt>
                <c:pt idx="3">
                  <c:v>長田区</c:v>
                </c:pt>
                <c:pt idx="4">
                  <c:v>須磨区</c:v>
                </c:pt>
                <c:pt idx="5">
                  <c:v>垂水区</c:v>
                </c:pt>
                <c:pt idx="6">
                  <c:v>北　区</c:v>
                </c:pt>
                <c:pt idx="7">
                  <c:v>中央区</c:v>
                </c:pt>
                <c:pt idx="8">
                  <c:v>西　区</c:v>
                </c:pt>
                <c:pt idx="9">
                  <c:v>姫路市</c:v>
                </c:pt>
                <c:pt idx="10">
                  <c:v>尼崎市</c:v>
                </c:pt>
                <c:pt idx="11">
                  <c:v>明石市</c:v>
                </c:pt>
                <c:pt idx="12">
                  <c:v>西宮市</c:v>
                </c:pt>
                <c:pt idx="13">
                  <c:v>洲本市</c:v>
                </c:pt>
                <c:pt idx="14">
                  <c:v>芦屋市</c:v>
                </c:pt>
                <c:pt idx="15">
                  <c:v>伊丹市</c:v>
                </c:pt>
                <c:pt idx="16">
                  <c:v>相生市</c:v>
                </c:pt>
                <c:pt idx="17">
                  <c:v>豊岡市</c:v>
                </c:pt>
                <c:pt idx="18">
                  <c:v>加古川市</c:v>
                </c:pt>
                <c:pt idx="19">
                  <c:v>赤穂市</c:v>
                </c:pt>
                <c:pt idx="20">
                  <c:v>西脇市</c:v>
                </c:pt>
                <c:pt idx="21">
                  <c:v>宝塚市</c:v>
                </c:pt>
                <c:pt idx="22">
                  <c:v>三木市</c:v>
                </c:pt>
                <c:pt idx="23">
                  <c:v>高砂市</c:v>
                </c:pt>
                <c:pt idx="24">
                  <c:v>川西市</c:v>
                </c:pt>
                <c:pt idx="25">
                  <c:v>小野市</c:v>
                </c:pt>
                <c:pt idx="26">
                  <c:v>三田市</c:v>
                </c:pt>
                <c:pt idx="27">
                  <c:v>加西市</c:v>
                </c:pt>
                <c:pt idx="28">
                  <c:v>篠山市</c:v>
                </c:pt>
                <c:pt idx="29">
                  <c:v>養父市</c:v>
                </c:pt>
                <c:pt idx="30">
                  <c:v>丹波市</c:v>
                </c:pt>
                <c:pt idx="31">
                  <c:v>南あわじ市</c:v>
                </c:pt>
                <c:pt idx="32">
                  <c:v>朝来市</c:v>
                </c:pt>
                <c:pt idx="33">
                  <c:v>淡路市</c:v>
                </c:pt>
                <c:pt idx="34">
                  <c:v>宍粟市</c:v>
                </c:pt>
                <c:pt idx="35">
                  <c:v>加東市</c:v>
                </c:pt>
                <c:pt idx="36">
                  <c:v>たつの市</c:v>
                </c:pt>
                <c:pt idx="37">
                  <c:v>猪名川町</c:v>
                </c:pt>
                <c:pt idx="38">
                  <c:v>多可町</c:v>
                </c:pt>
                <c:pt idx="39">
                  <c:v>稲美町</c:v>
                </c:pt>
                <c:pt idx="40">
                  <c:v>播磨町</c:v>
                </c:pt>
                <c:pt idx="41">
                  <c:v>市川町</c:v>
                </c:pt>
                <c:pt idx="42">
                  <c:v>福崎町</c:v>
                </c:pt>
                <c:pt idx="43">
                  <c:v>神河町</c:v>
                </c:pt>
                <c:pt idx="44">
                  <c:v>太子町</c:v>
                </c:pt>
                <c:pt idx="45">
                  <c:v>上郡町</c:v>
                </c:pt>
                <c:pt idx="46">
                  <c:v>佐用町</c:v>
                </c:pt>
                <c:pt idx="47">
                  <c:v>香美町</c:v>
                </c:pt>
                <c:pt idx="48">
                  <c:v>新温泉町</c:v>
                </c:pt>
              </c:strCache>
            </c:strRef>
          </c:cat>
          <c:val>
            <c:numRef>
              <c:f>'6市町ｸﾞﾗﾌ1'!$H$9:$H$57</c:f>
              <c:numCache>
                <c:formatCode>0.00;"▲ "0.00</c:formatCode>
                <c:ptCount val="49"/>
                <c:pt idx="0">
                  <c:v>-3.3702500538303828E-2</c:v>
                </c:pt>
                <c:pt idx="1">
                  <c:v>0.48424548821350893</c:v>
                </c:pt>
                <c:pt idx="2">
                  <c:v>2.045701035940013</c:v>
                </c:pt>
                <c:pt idx="3">
                  <c:v>-3.1875561728899418</c:v>
                </c:pt>
                <c:pt idx="4">
                  <c:v>-2.3075313292463746</c:v>
                </c:pt>
                <c:pt idx="5">
                  <c:v>-1.900908535863018</c:v>
                </c:pt>
                <c:pt idx="6">
                  <c:v>-4.2369372853210807</c:v>
                </c:pt>
                <c:pt idx="7">
                  <c:v>9.1488905166736956</c:v>
                </c:pt>
                <c:pt idx="8">
                  <c:v>-2.809400200177393</c:v>
                </c:pt>
                <c:pt idx="9">
                  <c:v>-0.96497057857164192</c:v>
                </c:pt>
                <c:pt idx="10">
                  <c:v>1.5533748892419399</c:v>
                </c:pt>
                <c:pt idx="11">
                  <c:v>3.4736494108905993</c:v>
                </c:pt>
                <c:pt idx="12">
                  <c:v>-0.46387209183150557</c:v>
                </c:pt>
                <c:pt idx="13">
                  <c:v>-6.8281440643499476</c:v>
                </c:pt>
                <c:pt idx="14">
                  <c:v>-1.4976402726796016</c:v>
                </c:pt>
                <c:pt idx="15">
                  <c:v>0.63743441536343926</c:v>
                </c:pt>
                <c:pt idx="16">
                  <c:v>-5.8880148693949348</c:v>
                </c:pt>
                <c:pt idx="17">
                  <c:v>-5.7884498480243165</c:v>
                </c:pt>
                <c:pt idx="18">
                  <c:v>-2.4518107203619568</c:v>
                </c:pt>
                <c:pt idx="19">
                  <c:v>-5.5078551279675505</c:v>
                </c:pt>
                <c:pt idx="20">
                  <c:v>-5.3663191895463225</c:v>
                </c:pt>
                <c:pt idx="21">
                  <c:v>0.67984864586065996</c:v>
                </c:pt>
                <c:pt idx="22">
                  <c:v>-2.441110160926689</c:v>
                </c:pt>
                <c:pt idx="23">
                  <c:v>-3.6339668241239154</c:v>
                </c:pt>
                <c:pt idx="24">
                  <c:v>-2.5924860111910473</c:v>
                </c:pt>
                <c:pt idx="25">
                  <c:v>-2.0955125566076576</c:v>
                </c:pt>
                <c:pt idx="26">
                  <c:v>-3.0641311196102619</c:v>
                </c:pt>
                <c:pt idx="27">
                  <c:v>-3.6400153453839734</c:v>
                </c:pt>
                <c:pt idx="28">
                  <c:v>-4.5288021209930109</c:v>
                </c:pt>
                <c:pt idx="29">
                  <c:v>-8.8891633728590254</c:v>
                </c:pt>
                <c:pt idx="30">
                  <c:v>-4.931951747602846</c:v>
                </c:pt>
                <c:pt idx="31">
                  <c:v>-5.9153308321964531</c:v>
                </c:pt>
                <c:pt idx="32">
                  <c:v>-5.8951468917383547</c:v>
                </c:pt>
                <c:pt idx="33">
                  <c:v>-4.5705709802851491</c:v>
                </c:pt>
                <c:pt idx="34">
                  <c:v>-7.8204008153972406</c:v>
                </c:pt>
                <c:pt idx="35">
                  <c:v>0.83105929049863558</c:v>
                </c:pt>
                <c:pt idx="36">
                  <c:v>-4.0080600369418358</c:v>
                </c:pt>
                <c:pt idx="37">
                  <c:v>-3.7551073351060378</c:v>
                </c:pt>
                <c:pt idx="38">
                  <c:v>-9.1462264150943398</c:v>
                </c:pt>
                <c:pt idx="39">
                  <c:v>-2.4242424242424243</c:v>
                </c:pt>
                <c:pt idx="40">
                  <c:v>-0.40013041287530748</c:v>
                </c:pt>
                <c:pt idx="41">
                  <c:v>-8.691056910569106</c:v>
                </c:pt>
                <c:pt idx="42">
                  <c:v>-1.8289593677170941</c:v>
                </c:pt>
                <c:pt idx="43">
                  <c:v>-7.3000349283967871</c:v>
                </c:pt>
                <c:pt idx="44">
                  <c:v>-0.63223508459483535</c:v>
                </c:pt>
                <c:pt idx="45">
                  <c:v>-8.834734629532317</c:v>
                </c:pt>
                <c:pt idx="46">
                  <c:v>-9.4060536836093664</c:v>
                </c:pt>
                <c:pt idx="47">
                  <c:v>-11.101272827891533</c:v>
                </c:pt>
                <c:pt idx="48">
                  <c:v>-10.128888588973615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4C-4CF8-ACA6-398D480A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82149200"/>
        <c:axId val="1"/>
      </c:barChart>
      <c:catAx>
        <c:axId val="1882149200"/>
        <c:scaling>
          <c:orientation val="minMax"/>
        </c:scaling>
        <c:delete val="0"/>
        <c:axPos val="b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49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市区町別人口（神戸市総数を除く） 　　　</a:t>
            </a:r>
          </a:p>
        </c:rich>
      </c:tx>
      <c:layout>
        <c:manualLayout>
          <c:xMode val="edge"/>
          <c:yMode val="edge"/>
          <c:x val="0.37655172413793103"/>
          <c:y val="2.7892349277235877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4"/>
          <c:y val="0.10191082802547771"/>
          <c:w val="0.94896551724137934"/>
          <c:h val="0.6369426751592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'6市町ｸﾞﾗﾌ1'!$E$74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BF-4B58-AF1A-DE598AB8347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BF-4B58-AF1A-DE598AB83474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BF-4B58-AF1A-DE598AB83474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BF-4B58-AF1A-DE598AB83474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BF-4B58-AF1A-DE598AB83474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BF-4B58-AF1A-DE598AB83474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BF-4B58-AF1A-DE598AB83474}"/>
              </c:ext>
            </c:extLst>
          </c:dPt>
          <c:dPt>
            <c:idx val="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BF-4B58-AF1A-DE598AB83474}"/>
              </c:ext>
            </c:extLst>
          </c:dPt>
          <c:dPt>
            <c:idx val="8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1BF-4B58-AF1A-DE598AB83474}"/>
              </c:ext>
            </c:extLst>
          </c:dPt>
          <c:cat>
            <c:strRef>
              <c:f>'6市町ｸﾞﾗﾌ1'!$D$76:$D$124</c:f>
              <c:strCache>
                <c:ptCount val="49"/>
                <c:pt idx="0">
                  <c:v>西　区</c:v>
                </c:pt>
                <c:pt idx="1">
                  <c:v>北　区</c:v>
                </c:pt>
                <c:pt idx="2">
                  <c:v>垂水区</c:v>
                </c:pt>
                <c:pt idx="3">
                  <c:v>東灘区</c:v>
                </c:pt>
                <c:pt idx="4">
                  <c:v>須磨区</c:v>
                </c:pt>
                <c:pt idx="5">
                  <c:v>灘　区</c:v>
                </c:pt>
                <c:pt idx="6">
                  <c:v>中央区</c:v>
                </c:pt>
                <c:pt idx="7">
                  <c:v>兵庫区</c:v>
                </c:pt>
                <c:pt idx="8">
                  <c:v>長田区</c:v>
                </c:pt>
                <c:pt idx="9">
                  <c:v>姫路市</c:v>
                </c:pt>
                <c:pt idx="10">
                  <c:v>西宮市</c:v>
                </c:pt>
                <c:pt idx="11">
                  <c:v>尼崎市</c:v>
                </c:pt>
                <c:pt idx="12">
                  <c:v>明石市</c:v>
                </c:pt>
                <c:pt idx="13">
                  <c:v>加古川市</c:v>
                </c:pt>
                <c:pt idx="14">
                  <c:v>宝塚市</c:v>
                </c:pt>
                <c:pt idx="15">
                  <c:v>伊丹市</c:v>
                </c:pt>
                <c:pt idx="16">
                  <c:v>川西市</c:v>
                </c:pt>
                <c:pt idx="17">
                  <c:v>三田市</c:v>
                </c:pt>
                <c:pt idx="18">
                  <c:v>高砂市</c:v>
                </c:pt>
                <c:pt idx="19">
                  <c:v>芦屋市</c:v>
                </c:pt>
                <c:pt idx="20">
                  <c:v>豊岡市</c:v>
                </c:pt>
                <c:pt idx="21">
                  <c:v>三木市</c:v>
                </c:pt>
                <c:pt idx="22">
                  <c:v>たつの市</c:v>
                </c:pt>
                <c:pt idx="23">
                  <c:v>丹波市</c:v>
                </c:pt>
                <c:pt idx="24">
                  <c:v>赤穂市</c:v>
                </c:pt>
                <c:pt idx="25">
                  <c:v>南あわじ市</c:v>
                </c:pt>
                <c:pt idx="26">
                  <c:v>小野市</c:v>
                </c:pt>
                <c:pt idx="27">
                  <c:v>加西市</c:v>
                </c:pt>
                <c:pt idx="28">
                  <c:v>洲本市</c:v>
                </c:pt>
                <c:pt idx="29">
                  <c:v>淡路市</c:v>
                </c:pt>
                <c:pt idx="30">
                  <c:v>篠山市</c:v>
                </c:pt>
                <c:pt idx="31">
                  <c:v>西脇市</c:v>
                </c:pt>
                <c:pt idx="32">
                  <c:v>宍粟市</c:v>
                </c:pt>
                <c:pt idx="33">
                  <c:v>加東市</c:v>
                </c:pt>
                <c:pt idx="34">
                  <c:v>太子町</c:v>
                </c:pt>
                <c:pt idx="35">
                  <c:v>播磨町</c:v>
                </c:pt>
                <c:pt idx="36">
                  <c:v>朝来市</c:v>
                </c:pt>
                <c:pt idx="37">
                  <c:v>猪名川町</c:v>
                </c:pt>
                <c:pt idx="38">
                  <c:v>相生市</c:v>
                </c:pt>
                <c:pt idx="39">
                  <c:v>稲美町</c:v>
                </c:pt>
                <c:pt idx="40">
                  <c:v>養父市</c:v>
                </c:pt>
                <c:pt idx="41">
                  <c:v>多可町</c:v>
                </c:pt>
                <c:pt idx="42">
                  <c:v>福崎町</c:v>
                </c:pt>
                <c:pt idx="43">
                  <c:v>香美町</c:v>
                </c:pt>
                <c:pt idx="44">
                  <c:v>佐用町</c:v>
                </c:pt>
                <c:pt idx="45">
                  <c:v>上郡町</c:v>
                </c:pt>
                <c:pt idx="46">
                  <c:v>新温泉町</c:v>
                </c:pt>
                <c:pt idx="47">
                  <c:v>市川町</c:v>
                </c:pt>
                <c:pt idx="48">
                  <c:v>神河町</c:v>
                </c:pt>
              </c:strCache>
            </c:strRef>
          </c:cat>
          <c:val>
            <c:numRef>
              <c:f>'6市町ｸﾞﾗﾌ1'!$E$76:$E$124</c:f>
              <c:numCache>
                <c:formatCode>#,##0</c:formatCode>
                <c:ptCount val="49"/>
                <c:pt idx="0">
                  <c:v>249412</c:v>
                </c:pt>
                <c:pt idx="1">
                  <c:v>227003</c:v>
                </c:pt>
                <c:pt idx="2">
                  <c:v>220501</c:v>
                </c:pt>
                <c:pt idx="3">
                  <c:v>210507</c:v>
                </c:pt>
                <c:pt idx="4">
                  <c:v>167547</c:v>
                </c:pt>
                <c:pt idx="5">
                  <c:v>133499</c:v>
                </c:pt>
                <c:pt idx="6">
                  <c:v>126388</c:v>
                </c:pt>
                <c:pt idx="7">
                  <c:v>108339</c:v>
                </c:pt>
                <c:pt idx="8">
                  <c:v>101677</c:v>
                </c:pt>
                <c:pt idx="9">
                  <c:v>536338</c:v>
                </c:pt>
                <c:pt idx="10">
                  <c:v>482790</c:v>
                </c:pt>
                <c:pt idx="11">
                  <c:v>453608</c:v>
                </c:pt>
                <c:pt idx="12">
                  <c:v>290988</c:v>
                </c:pt>
                <c:pt idx="13">
                  <c:v>266865</c:v>
                </c:pt>
                <c:pt idx="14">
                  <c:v>225587</c:v>
                </c:pt>
                <c:pt idx="15">
                  <c:v>196160</c:v>
                </c:pt>
                <c:pt idx="16">
                  <c:v>156476</c:v>
                </c:pt>
                <c:pt idx="17">
                  <c:v>114220</c:v>
                </c:pt>
                <c:pt idx="18">
                  <c:v>93927</c:v>
                </c:pt>
                <c:pt idx="19">
                  <c:v>93206</c:v>
                </c:pt>
                <c:pt idx="20">
                  <c:v>85607</c:v>
                </c:pt>
                <c:pt idx="21">
                  <c:v>81038</c:v>
                </c:pt>
                <c:pt idx="22">
                  <c:v>80541</c:v>
                </c:pt>
                <c:pt idx="23">
                  <c:v>67780</c:v>
                </c:pt>
                <c:pt idx="24">
                  <c:v>50534</c:v>
                </c:pt>
                <c:pt idx="25">
                  <c:v>49853</c:v>
                </c:pt>
                <c:pt idx="26">
                  <c:v>49685</c:v>
                </c:pt>
                <c:pt idx="27">
                  <c:v>48022</c:v>
                </c:pt>
                <c:pt idx="28">
                  <c:v>47271</c:v>
                </c:pt>
                <c:pt idx="29">
                  <c:v>46465</c:v>
                </c:pt>
                <c:pt idx="30">
                  <c:v>43268</c:v>
                </c:pt>
                <c:pt idx="31">
                  <c:v>42812</c:v>
                </c:pt>
                <c:pt idx="32">
                  <c:v>40945</c:v>
                </c:pt>
                <c:pt idx="33">
                  <c:v>40191</c:v>
                </c:pt>
                <c:pt idx="34">
                  <c:v>33439</c:v>
                </c:pt>
                <c:pt idx="35">
                  <c:v>33192</c:v>
                </c:pt>
                <c:pt idx="36">
                  <c:v>32819</c:v>
                </c:pt>
                <c:pt idx="37">
                  <c:v>31748</c:v>
                </c:pt>
                <c:pt idx="38">
                  <c:v>31171</c:v>
                </c:pt>
                <c:pt idx="39">
                  <c:v>31036</c:v>
                </c:pt>
                <c:pt idx="40">
                  <c:v>26509</c:v>
                </c:pt>
                <c:pt idx="41">
                  <c:v>23110</c:v>
                </c:pt>
                <c:pt idx="42">
                  <c:v>19829</c:v>
                </c:pt>
                <c:pt idx="43">
                  <c:v>19697</c:v>
                </c:pt>
                <c:pt idx="44">
                  <c:v>19273</c:v>
                </c:pt>
                <c:pt idx="45">
                  <c:v>16634</c:v>
                </c:pt>
                <c:pt idx="46">
                  <c:v>16014</c:v>
                </c:pt>
                <c:pt idx="47">
                  <c:v>13300</c:v>
                </c:pt>
                <c:pt idx="48">
                  <c:v>12296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BF-4B58-AF1A-DE598AB83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82159600"/>
        <c:axId val="1"/>
      </c:barChart>
      <c:catAx>
        <c:axId val="188215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215960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0.04"/>
                <c:y val="3.5031847133757961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市区町別人口増減率（上位５・下位５）</a:t>
            </a:r>
            <a:endParaRPr lang="en-US" sz="1000"/>
          </a:p>
          <a:p>
            <a:pPr>
              <a:defRPr sz="1000"/>
            </a:pPr>
            <a:r>
              <a:rPr lang="en-US" sz="1000"/>
              <a:t>※</a:t>
            </a:r>
            <a:r>
              <a:rPr lang="ja-JP" sz="1000"/>
              <a:t>神戸市総数を除く</a:t>
            </a:r>
            <a:r>
              <a:rPr lang="en-US" sz="1000"/>
              <a:t>49</a:t>
            </a:r>
            <a:r>
              <a:rPr lang="ja-JP" sz="1000"/>
              <a:t>市区町で比較</a:t>
            </a:r>
          </a:p>
        </c:rich>
      </c:tx>
      <c:layout>
        <c:manualLayout>
          <c:xMode val="edge"/>
          <c:yMode val="edge"/>
          <c:x val="0.28455336944774484"/>
          <c:y val="4.0770997375328084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55736894215682E-2"/>
          <c:y val="9.6939017007675501E-2"/>
          <c:w val="0.89552332039924587"/>
          <c:h val="0.83673677838204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'7市町ｸﾞﾗﾌ2'!$F$17</c:f>
              <c:strCache>
                <c:ptCount val="1"/>
                <c:pt idx="0">
                  <c:v>人口増減率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100000">
                  <a:schemeClr val="tx2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'7市町ｸﾞﾗﾌ2'!$E$18:$E$28</c:f>
              <c:strCache>
                <c:ptCount val="11"/>
                <c:pt idx="0">
                  <c:v>中央区</c:v>
                </c:pt>
                <c:pt idx="1">
                  <c:v>明石市</c:v>
                </c:pt>
                <c:pt idx="2">
                  <c:v>兵庫区</c:v>
                </c:pt>
                <c:pt idx="3">
                  <c:v>尼崎市</c:v>
                </c:pt>
                <c:pt idx="4">
                  <c:v>加東市</c:v>
                </c:pt>
                <c:pt idx="6">
                  <c:v>養父市</c:v>
                </c:pt>
                <c:pt idx="7">
                  <c:v>多可町</c:v>
                </c:pt>
                <c:pt idx="8">
                  <c:v>佐用町</c:v>
                </c:pt>
                <c:pt idx="9">
                  <c:v>新温泉町</c:v>
                </c:pt>
                <c:pt idx="10">
                  <c:v>香美町</c:v>
                </c:pt>
              </c:strCache>
            </c:strRef>
          </c:cat>
          <c:val>
            <c:numRef>
              <c:f>'7市町ｸﾞﾗﾌ2'!$F$18:$F$28</c:f>
              <c:numCache>
                <c:formatCode>#,##0.00;"▲ "#,##0.00</c:formatCode>
                <c:ptCount val="11"/>
                <c:pt idx="0">
                  <c:v>9.1488905166736956</c:v>
                </c:pt>
                <c:pt idx="1">
                  <c:v>3.4736494108905993</c:v>
                </c:pt>
                <c:pt idx="2">
                  <c:v>2.045701035940013</c:v>
                </c:pt>
                <c:pt idx="3">
                  <c:v>1.5533748892419399</c:v>
                </c:pt>
                <c:pt idx="4">
                  <c:v>0.83105929049863558</c:v>
                </c:pt>
                <c:pt idx="6">
                  <c:v>-8.8891633728590254</c:v>
                </c:pt>
                <c:pt idx="7">
                  <c:v>-9.1462264150943398</c:v>
                </c:pt>
                <c:pt idx="8">
                  <c:v>-9.4060536836093664</c:v>
                </c:pt>
                <c:pt idx="9">
                  <c:v>-10.128888588973615</c:v>
                </c:pt>
                <c:pt idx="10">
                  <c:v>-11.101272827891533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E-4A18-BAEA-32C6B4AE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3066112"/>
        <c:axId val="1"/>
      </c:barChart>
      <c:catAx>
        <c:axId val="630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30661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27712694449773E-2"/>
          <c:y val="0.10265652690849542"/>
          <c:w val="0.81822469752256577"/>
          <c:h val="0.83935572156044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'7市町ｸﾞﾗﾌ2'!$F$17</c:f>
              <c:strCache>
                <c:ptCount val="1"/>
                <c:pt idx="0">
                  <c:v>人口増減率</c:v>
                </c:pt>
              </c:strCache>
            </c:strRef>
          </c:tx>
          <c:spPr>
            <a:gradFill rotWithShape="0">
              <a:gsLst>
                <a:gs pos="0">
                  <a:schemeClr val="accent2">
                    <a:lumMod val="20000"/>
                    <a:lumOff val="80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'7市町ｸﾞﾗﾌ2'!$E$18:$E$28</c:f>
              <c:strCache>
                <c:ptCount val="11"/>
                <c:pt idx="0">
                  <c:v>中央区</c:v>
                </c:pt>
                <c:pt idx="1">
                  <c:v>明石市</c:v>
                </c:pt>
                <c:pt idx="2">
                  <c:v>兵庫区</c:v>
                </c:pt>
                <c:pt idx="3">
                  <c:v>尼崎市</c:v>
                </c:pt>
                <c:pt idx="4">
                  <c:v>加東市</c:v>
                </c:pt>
                <c:pt idx="6">
                  <c:v>養父市</c:v>
                </c:pt>
                <c:pt idx="7">
                  <c:v>多可町</c:v>
                </c:pt>
                <c:pt idx="8">
                  <c:v>佐用町</c:v>
                </c:pt>
                <c:pt idx="9">
                  <c:v>新温泉町</c:v>
                </c:pt>
                <c:pt idx="10">
                  <c:v>香美町</c:v>
                </c:pt>
              </c:strCache>
            </c:strRef>
          </c:cat>
          <c:val>
            <c:numRef>
              <c:f>'7市町ｸﾞﾗﾌ2'!$F$18:$F$28</c:f>
              <c:numCache>
                <c:formatCode>#,##0.00;"▲ "#,##0.00</c:formatCode>
                <c:ptCount val="11"/>
                <c:pt idx="0">
                  <c:v>9.1488905166736956</c:v>
                </c:pt>
                <c:pt idx="1">
                  <c:v>3.4736494108905993</c:v>
                </c:pt>
                <c:pt idx="2">
                  <c:v>2.045701035940013</c:v>
                </c:pt>
                <c:pt idx="3">
                  <c:v>1.5533748892419399</c:v>
                </c:pt>
                <c:pt idx="4">
                  <c:v>0.83105929049863558</c:v>
                </c:pt>
                <c:pt idx="6">
                  <c:v>-8.8891633728590254</c:v>
                </c:pt>
                <c:pt idx="7">
                  <c:v>-9.1462264150943398</c:v>
                </c:pt>
                <c:pt idx="8">
                  <c:v>-9.4060536836093664</c:v>
                </c:pt>
                <c:pt idx="9">
                  <c:v>-10.128888588973615</c:v>
                </c:pt>
                <c:pt idx="10">
                  <c:v>-11.101272827891533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DFB-BDB7-51C81386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3066512"/>
        <c:axId val="1"/>
      </c:barChart>
      <c:catAx>
        <c:axId val="63066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066512"/>
        <c:crosses val="autoZero"/>
        <c:crossBetween val="between"/>
        <c:majorUnit val="5"/>
      </c:valAx>
      <c:spPr>
        <a:solidFill>
          <a:sysClr val="window" lastClr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人口増減市区町数</a:t>
            </a:r>
            <a:endParaRPr lang="en-US" altLang="ja-JP"/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000"/>
              <a:t>※</a:t>
            </a:r>
            <a:r>
              <a:rPr lang="ja-JP" altLang="en-US" sz="1000"/>
              <a:t>神戸市総数を除いた市区町で比較</a:t>
            </a:r>
          </a:p>
        </c:rich>
      </c:tx>
      <c:layout>
        <c:manualLayout>
          <c:xMode val="edge"/>
          <c:yMode val="edge"/>
          <c:x val="0.33780483175263942"/>
          <c:y val="5.447274972981318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9847133122616E-2"/>
          <c:y val="0.2351732663851801"/>
          <c:w val="0.88409024881391018"/>
          <c:h val="0.565743086462018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'7市町ｸﾞﾗﾌ2'!$G$53</c:f>
              <c:strCache>
                <c:ptCount val="1"/>
                <c:pt idx="0">
                  <c:v>人口増加市区町数</c:v>
                </c:pt>
              </c:strCache>
            </c:strRef>
          </c:tx>
          <c:spPr>
            <a:gradFill rotWithShape="0">
              <a:gsLst>
                <a:gs pos="0">
                  <a:schemeClr val="accent2">
                    <a:lumMod val="20000"/>
                    <a:lumOff val="80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/>
                      <a:t>人口増加</a:t>
                    </a:r>
                  </a:p>
                  <a:p>
                    <a:pPr>
                      <a:defRPr/>
                    </a:pPr>
                    <a:r>
                      <a:rPr lang="ja-JP" altLang="en-US"/>
                      <a:t>市区町数</a:t>
                    </a:r>
                  </a:p>
                  <a:p>
                    <a:pPr>
                      <a:defRPr/>
                    </a:pPr>
                    <a:r>
                      <a:rPr lang="en-US" altLang="ja-JP"/>
                      <a:t>20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B3-4ED4-A13A-7DACA12D4CF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'7市町ｸﾞﾗﾌ2'!$H$52:$J$52</c:f>
              <c:strCache>
                <c:ptCount val="3"/>
                <c:pt idx="0">
                  <c:v>2005年</c:v>
                </c:pt>
                <c:pt idx="1">
                  <c:v>2005年組替</c:v>
                </c:pt>
                <c:pt idx="2">
                  <c:v>2010年</c:v>
                </c:pt>
              </c:strCache>
            </c:strRef>
          </c:cat>
          <c:val>
            <c:numRef>
              <c:f>'7市町ｸﾞﾗﾌ2'!$H$53:$J$53</c:f>
              <c:numCache>
                <c:formatCode>#,##0_);[Red]\(#,##0\)</c:formatCode>
                <c:ptCount val="3"/>
                <c:pt idx="0">
                  <c:v>20</c:v>
                </c:pt>
                <c:pt idx="1">
                  <c:v>18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3-4ED4-A13A-7DACA12D4CF3}"/>
            </c:ext>
          </c:extLst>
        </c:ser>
        <c:ser>
          <c:idx val="1"/>
          <c:order val="1"/>
          <c:tx>
            <c:strRef>
              <c:f>'7市町ｸﾞﾗﾌ2'!$G$54</c:f>
              <c:strCache>
                <c:ptCount val="1"/>
                <c:pt idx="0">
                  <c:v>人口減少市区町数</c:v>
                </c:pt>
              </c:strCache>
            </c:strRef>
          </c:tx>
          <c:spPr>
            <a:gradFill rotWithShape="0">
              <a:gsLst>
                <a:gs pos="0">
                  <a:schemeClr val="accent5">
                    <a:lumMod val="20000"/>
                    <a:lumOff val="80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人口減少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市区町数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B3-4ED4-A13A-7DACA12D4CF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9B3-4ED4-A13A-7DACA12D4CF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'7市町ｸﾞﾗﾌ2'!$H$52:$J$52</c:f>
              <c:strCache>
                <c:ptCount val="3"/>
                <c:pt idx="0">
                  <c:v>2005年</c:v>
                </c:pt>
                <c:pt idx="1">
                  <c:v>2005年組替</c:v>
                </c:pt>
                <c:pt idx="2">
                  <c:v>2010年</c:v>
                </c:pt>
              </c:strCache>
            </c:strRef>
          </c:cat>
          <c:val>
            <c:numRef>
              <c:f>'7市町ｸﾞﾗﾌ2'!$H$54:$J$54</c:f>
              <c:numCache>
                <c:formatCode>#,##0_);[Red]\(#,##0\)</c:formatCode>
                <c:ptCount val="3"/>
                <c:pt idx="0">
                  <c:v>40</c:v>
                </c:pt>
                <c:pt idx="1">
                  <c:v>31</c:v>
                </c:pt>
                <c:pt idx="2" formatCode="General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B3-4ED4-A13A-7DACA12D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066912"/>
        <c:axId val="1"/>
      </c:barChart>
      <c:catAx>
        <c:axId val="6306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注）　「</a:t>
                </a:r>
                <a:r>
                  <a:rPr lang="en-US" altLang="ja-JP"/>
                  <a:t>2005</a:t>
                </a:r>
                <a:r>
                  <a:rPr lang="ja-JP" altLang="en-US"/>
                  <a:t>組替」は、</a:t>
                </a:r>
                <a:r>
                  <a:rPr lang="en-US" altLang="ja-JP"/>
                  <a:t>2010</a:t>
                </a:r>
                <a:r>
                  <a:rPr lang="ja-JP" altLang="en-US"/>
                  <a:t>年</a:t>
                </a:r>
                <a:r>
                  <a:rPr lang="en-US" altLang="ja-JP"/>
                  <a:t>10</a:t>
                </a:r>
                <a:r>
                  <a:rPr lang="ja-JP" altLang="en-US"/>
                  <a:t>月１日現在の市区町の境域
　　　に基づいて組み替えた</a:t>
                </a:r>
                <a:r>
                  <a:rPr lang="en-US" altLang="ja-JP"/>
                  <a:t>2005</a:t>
                </a:r>
                <a:r>
                  <a:rPr lang="ja-JP" altLang="en-US"/>
                  <a:t>年の市区町数を示す。</a:t>
                </a:r>
              </a:p>
            </c:rich>
          </c:tx>
          <c:layout>
            <c:manualLayout>
              <c:xMode val="edge"/>
              <c:yMode val="edge"/>
              <c:x val="0.15268731059490381"/>
              <c:y val="0.870507669431054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Ｐゴシック"/>
              </a:defRPr>
            </a:pPr>
            <a:endParaRPr lang="ja-JP"/>
          </a:p>
        </c:txPr>
        <c:crossAx val="63066912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29</xdr:row>
      <xdr:rowOff>0</xdr:rowOff>
    </xdr:from>
    <xdr:to>
      <xdr:col>20</xdr:col>
      <xdr:colOff>514350</xdr:colOff>
      <xdr:row>48</xdr:row>
      <xdr:rowOff>19050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D0A50430-8823-48D2-A849-283781F10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0.04995</cdr:x>
      <cdr:y>0.05078</cdr:y>
    </cdr:from>
    <cdr:to>
      <cdr:x>0.09113</cdr:x>
      <cdr:y>0.12489</cdr:y>
    </cdr:to>
    <cdr:sp macro="" textlink="">
      <cdr:nvSpPr>
        <cdr:cNvPr id="1492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15" y="164850"/>
          <a:ext cx="293490" cy="228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0.52317</cdr:x>
      <cdr:y>0.93208</cdr:y>
    </cdr:from>
    <cdr:to>
      <cdr:x>0.55054</cdr:x>
      <cdr:y>0.98413</cdr:y>
    </cdr:to>
    <cdr:sp macro="" textlink="">
      <cdr:nvSpPr>
        <cdr:cNvPr id="155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21018" y="2799048"/>
          <a:ext cx="190957" cy="156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15</xdr:row>
      <xdr:rowOff>85725</xdr:rowOff>
    </xdr:from>
    <xdr:to>
      <xdr:col>24</xdr:col>
      <xdr:colOff>504825</xdr:colOff>
      <xdr:row>27</xdr:row>
      <xdr:rowOff>95250</xdr:rowOff>
    </xdr:to>
    <xdr:graphicFrame macro="">
      <xdr:nvGraphicFramePr>
        <xdr:cNvPr id="2" name="グラフ 8">
          <a:extLst>
            <a:ext uri="{FF2B5EF4-FFF2-40B4-BE49-F238E27FC236}">
              <a16:creationId xmlns:a16="http://schemas.microsoft.com/office/drawing/2014/main" id="{B33E2C76-2AA2-41F0-A4F8-531A76AF5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14</xdr:row>
      <xdr:rowOff>85725</xdr:rowOff>
    </xdr:from>
    <xdr:to>
      <xdr:col>16</xdr:col>
      <xdr:colOff>581025</xdr:colOff>
      <xdr:row>28</xdr:row>
      <xdr:rowOff>19050</xdr:rowOff>
    </xdr:to>
    <xdr:graphicFrame macro="">
      <xdr:nvGraphicFramePr>
        <xdr:cNvPr id="3" name="グラフ 8">
          <a:extLst>
            <a:ext uri="{FF2B5EF4-FFF2-40B4-BE49-F238E27FC236}">
              <a16:creationId xmlns:a16="http://schemas.microsoft.com/office/drawing/2014/main" id="{EDB9DE79-61E4-4702-8598-6BD4BEB2B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85725</xdr:colOff>
      <xdr:row>55</xdr:row>
      <xdr:rowOff>28575</xdr:rowOff>
    </xdr:from>
    <xdr:to>
      <xdr:col>17</xdr:col>
      <xdr:colOff>419100</xdr:colOff>
      <xdr:row>72</xdr:row>
      <xdr:rowOff>28575</xdr:rowOff>
    </xdr:to>
    <xdr:graphicFrame macro="">
      <xdr:nvGraphicFramePr>
        <xdr:cNvPr id="4" name="グラフ 4">
          <a:extLst>
            <a:ext uri="{FF2B5EF4-FFF2-40B4-BE49-F238E27FC236}">
              <a16:creationId xmlns:a16="http://schemas.microsoft.com/office/drawing/2014/main" id="{8A4D3199-489D-46F4-B65E-012F363B8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1</xdr:row>
      <xdr:rowOff>76200</xdr:rowOff>
    </xdr:from>
    <xdr:to>
      <xdr:col>16</xdr:col>
      <xdr:colOff>561975</xdr:colOff>
      <xdr:row>13</xdr:row>
      <xdr:rowOff>123825</xdr:rowOff>
    </xdr:to>
    <xdr:graphicFrame macro="">
      <xdr:nvGraphicFramePr>
        <xdr:cNvPr id="5" name="グラフ 6">
          <a:extLst>
            <a:ext uri="{FF2B5EF4-FFF2-40B4-BE49-F238E27FC236}">
              <a16:creationId xmlns:a16="http://schemas.microsoft.com/office/drawing/2014/main" id="{5DF91F44-BC39-4AA8-9EDC-8F64FBFBD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114300</xdr:colOff>
      <xdr:row>1</xdr:row>
      <xdr:rowOff>104775</xdr:rowOff>
    </xdr:from>
    <xdr:to>
      <xdr:col>24</xdr:col>
      <xdr:colOff>476250</xdr:colOff>
      <xdr:row>13</xdr:row>
      <xdr:rowOff>19050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6CD32234-B991-4823-B669-3E1D99645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66675</xdr:colOff>
      <xdr:row>55</xdr:row>
      <xdr:rowOff>123825</xdr:rowOff>
    </xdr:from>
    <xdr:to>
      <xdr:col>24</xdr:col>
      <xdr:colOff>514350</xdr:colOff>
      <xdr:row>73</xdr:row>
      <xdr:rowOff>28575</xdr:rowOff>
    </xdr:to>
    <xdr:graphicFrame macro="">
      <xdr:nvGraphicFramePr>
        <xdr:cNvPr id="7" name="グラフ 4">
          <a:extLst>
            <a:ext uri="{FF2B5EF4-FFF2-40B4-BE49-F238E27FC236}">
              <a16:creationId xmlns:a16="http://schemas.microsoft.com/office/drawing/2014/main" id="{44B1BA25-B592-4CD6-B688-30FC5793E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247650</xdr:colOff>
      <xdr:row>31</xdr:row>
      <xdr:rowOff>57150</xdr:rowOff>
    </xdr:from>
    <xdr:to>
      <xdr:col>20</xdr:col>
      <xdr:colOff>485775</xdr:colOff>
      <xdr:row>44</xdr:row>
      <xdr:rowOff>0</xdr:rowOff>
    </xdr:to>
    <xdr:graphicFrame macro="">
      <xdr:nvGraphicFramePr>
        <xdr:cNvPr id="8" name="グラフ 11">
          <a:extLst>
            <a:ext uri="{FF2B5EF4-FFF2-40B4-BE49-F238E27FC236}">
              <a16:creationId xmlns:a16="http://schemas.microsoft.com/office/drawing/2014/main" id="{57527EA5-D807-4467-BE1F-7B9956A50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0.04954</cdr:x>
      <cdr:y>0.01089</cdr:y>
    </cdr:from>
    <cdr:to>
      <cdr:x>0.10546</cdr:x>
      <cdr:y>0.09938</cdr:y>
    </cdr:to>
    <cdr:sp macro="" textlink="">
      <cdr:nvSpPr>
        <cdr:cNvPr id="348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075" y="19050"/>
          <a:ext cx="224635" cy="166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0.06319</cdr:x>
      <cdr:y>0.00636</cdr:y>
    </cdr:from>
    <cdr:to>
      <cdr:x>0.14086</cdr:x>
      <cdr:y>0.09159</cdr:y>
    </cdr:to>
    <cdr:sp macro="" textlink="">
      <cdr:nvSpPr>
        <cdr:cNvPr id="348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075" y="9526"/>
          <a:ext cx="287459" cy="17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0.11125</cdr:x>
      <cdr:y>0.14958</cdr:y>
    </cdr:from>
    <cdr:to>
      <cdr:x>0.25363</cdr:x>
      <cdr:y>0.20421</cdr:y>
    </cdr:to>
    <cdr:sp macro="" textlink="">
      <cdr:nvSpPr>
        <cdr:cNvPr id="1741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097" y="396086"/>
          <a:ext cx="541649" cy="144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市区町数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0.08086</cdr:x>
      <cdr:y>0.03972</cdr:y>
    </cdr:from>
    <cdr:to>
      <cdr:x>0.17906</cdr:x>
      <cdr:y>0.14974</cdr:y>
    </cdr:to>
    <cdr:sp macro="" textlink="">
      <cdr:nvSpPr>
        <cdr:cNvPr id="1508353" name="Text Box 1">
          <a:extLst xmlns:a="http://schemas.openxmlformats.org/drawingml/2006/main">
            <a:ext uri="{FF2B5EF4-FFF2-40B4-BE49-F238E27FC236}">
              <a16:creationId xmlns:a16="http://schemas.microsoft.com/office/drawing/2014/main" id="{674E4DBD-47F7-4110-81B4-17563158B99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166" y="79604"/>
          <a:ext cx="370422" cy="211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0.06041</cdr:x>
      <cdr:y>0.03265</cdr:y>
    </cdr:from>
    <cdr:to>
      <cdr:x>0.14334</cdr:x>
      <cdr:y>0.15452</cdr:y>
    </cdr:to>
    <cdr:sp macro="" textlink="">
      <cdr:nvSpPr>
        <cdr:cNvPr id="1509377" name="Text Box 1">
          <a:extLst xmlns:a="http://schemas.openxmlformats.org/drawingml/2006/main">
            <a:ext uri="{FF2B5EF4-FFF2-40B4-BE49-F238E27FC236}">
              <a16:creationId xmlns:a16="http://schemas.microsoft.com/office/drawing/2014/main" id="{D088A2A2-AA7F-4C6C-AEF8-0DFC7551803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744" y="61337"/>
          <a:ext cx="367296" cy="217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0.11125</cdr:x>
      <cdr:y>0.14958</cdr:y>
    </cdr:from>
    <cdr:to>
      <cdr:x>0.25363</cdr:x>
      <cdr:y>0.20421</cdr:y>
    </cdr:to>
    <cdr:sp macro="" textlink="">
      <cdr:nvSpPr>
        <cdr:cNvPr id="1741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097" y="396086"/>
          <a:ext cx="541649" cy="144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市区町数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0.07064</cdr:x>
      <cdr:y>0.05773</cdr:y>
    </cdr:from>
    <cdr:to>
      <cdr:x>0.1789</cdr:x>
      <cdr:y>0.13204</cdr:y>
    </cdr:to>
    <cdr:sp macro="" textlink="">
      <cdr:nvSpPr>
        <cdr:cNvPr id="1511426" name="Text Box 2">
          <a:extLst xmlns:a="http://schemas.openxmlformats.org/drawingml/2006/main">
            <a:ext uri="{FF2B5EF4-FFF2-40B4-BE49-F238E27FC236}">
              <a16:creationId xmlns:a16="http://schemas.microsoft.com/office/drawing/2014/main" id="{6326B7AD-5879-49F1-81B7-8A9261CA1C3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931" y="136799"/>
          <a:ext cx="457824" cy="1719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市町数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0.93478</cdr:x>
      <cdr:y>0.01145</cdr:y>
    </cdr:from>
    <cdr:to>
      <cdr:x>0.99082</cdr:x>
      <cdr:y>0.08292</cdr:y>
    </cdr:to>
    <cdr:sp macro="" textlink="">
      <cdr:nvSpPr>
        <cdr:cNvPr id="747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9361" y="30749"/>
          <a:ext cx="275334" cy="1926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  <cdr:relSizeAnchor xmlns:cdr="http://schemas.openxmlformats.org/drawingml/2006/chartDrawing">
    <cdr:from>
      <cdr:x>0.95008</cdr:x>
      <cdr:y>0.90333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2CF144-A7EE-48DE-8BBD-AE6187CA731B}"/>
            </a:ext>
          </a:extLst>
        </cdr:cNvPr>
        <cdr:cNvSpPr txBox="1"/>
      </cdr:nvSpPr>
      <cdr:spPr>
        <a:xfrm xmlns:a="http://schemas.openxmlformats.org/drawingml/2006/main">
          <a:off x="5800725" y="2581274"/>
          <a:ext cx="3048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0.93916</cdr:x>
      <cdr:y>0.88333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8C620F8-8B0B-41DC-A152-6C23A5AED1B2}"/>
            </a:ext>
          </a:extLst>
        </cdr:cNvPr>
        <cdr:cNvSpPr txBox="1"/>
      </cdr:nvSpPr>
      <cdr:spPr>
        <a:xfrm xmlns:a="http://schemas.openxmlformats.org/drawingml/2006/main">
          <a:off x="5734049" y="2524124"/>
          <a:ext cx="3714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33</xdr:row>
      <xdr:rowOff>0</xdr:rowOff>
    </xdr:from>
    <xdr:to>
      <xdr:col>19</xdr:col>
      <xdr:colOff>266700</xdr:colOff>
      <xdr:row>48</xdr:row>
      <xdr:rowOff>76200</xdr:rowOff>
    </xdr:to>
    <xdr:graphicFrame macro="">
      <xdr:nvGraphicFramePr>
        <xdr:cNvPr id="1515955" name="グラフ 3">
          <a:extLst>
            <a:ext uri="{FF2B5EF4-FFF2-40B4-BE49-F238E27FC236}">
              <a16:creationId xmlns:a16="http://schemas.microsoft.com/office/drawing/2014/main" id="{89B2295E-BD91-47DD-847D-0785330DD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152400</xdr:colOff>
      <xdr:row>19</xdr:row>
      <xdr:rowOff>114300</xdr:rowOff>
    </xdr:from>
    <xdr:to>
      <xdr:col>8</xdr:col>
      <xdr:colOff>419100</xdr:colOff>
      <xdr:row>36</xdr:row>
      <xdr:rowOff>9525</xdr:rowOff>
    </xdr:to>
    <xdr:graphicFrame macro="">
      <xdr:nvGraphicFramePr>
        <xdr:cNvPr id="1515956" name="グラフ 2">
          <a:extLst>
            <a:ext uri="{FF2B5EF4-FFF2-40B4-BE49-F238E27FC236}">
              <a16:creationId xmlns:a16="http://schemas.microsoft.com/office/drawing/2014/main" id="{C99DFA04-1891-4716-8D1B-F36A0FB80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504825</xdr:colOff>
      <xdr:row>19</xdr:row>
      <xdr:rowOff>104775</xdr:rowOff>
    </xdr:from>
    <xdr:to>
      <xdr:col>18</xdr:col>
      <xdr:colOff>447675</xdr:colOff>
      <xdr:row>33</xdr:row>
      <xdr:rowOff>9525</xdr:rowOff>
    </xdr:to>
    <xdr:graphicFrame macro="">
      <xdr:nvGraphicFramePr>
        <xdr:cNvPr id="1515957" name="グラフ 3">
          <a:extLst>
            <a:ext uri="{FF2B5EF4-FFF2-40B4-BE49-F238E27FC236}">
              <a16:creationId xmlns:a16="http://schemas.microsoft.com/office/drawing/2014/main" id="{E2F5FE11-8DAF-4A21-B465-A963BF0A2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0.35328</cdr:x>
      <cdr:y>0.44187</cdr:y>
    </cdr:from>
    <cdr:to>
      <cdr:x>0.48321</cdr:x>
      <cdr:y>0.65708</cdr:y>
    </cdr:to>
    <cdr:sp macro="" textlink="">
      <cdr:nvSpPr>
        <cdr:cNvPr id="1463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5566" y="1061610"/>
          <a:ext cx="573734" cy="557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総人口</a:t>
          </a:r>
        </a:p>
        <a:p xmlns:a="http://schemas.openxmlformats.org/drawingml/2006/main">
          <a:pPr algn="ctr" rtl="0"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</a:t>
          </a: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469</a:t>
          </a: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184</a:t>
          </a:r>
          <a:endParaRPr lang="ja-JP" altLang="en-US" sz="87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180974</xdr:colOff>
      <xdr:row>1</xdr:row>
      <xdr:rowOff>152400</xdr:rowOff>
    </xdr:from>
    <xdr:to>
      <xdr:col>26</xdr:col>
      <xdr:colOff>66675</xdr:colOff>
      <xdr:row>24</xdr:row>
      <xdr:rowOff>19050</xdr:rowOff>
    </xdr:to>
    <xdr:graphicFrame macro="">
      <xdr:nvGraphicFramePr>
        <xdr:cNvPr id="1520983" name="グラフ 1">
          <a:extLst>
            <a:ext uri="{FF2B5EF4-FFF2-40B4-BE49-F238E27FC236}">
              <a16:creationId xmlns:a16="http://schemas.microsoft.com/office/drawing/2014/main" id="{65AD41EC-9B4F-44CB-9485-88098D6CE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44</xdr:row>
      <xdr:rowOff>19050</xdr:rowOff>
    </xdr:from>
    <xdr:to>
      <xdr:col>24</xdr:col>
      <xdr:colOff>504825</xdr:colOff>
      <xdr:row>62</xdr:row>
      <xdr:rowOff>133350</xdr:rowOff>
    </xdr:to>
    <xdr:graphicFrame macro="">
      <xdr:nvGraphicFramePr>
        <xdr:cNvPr id="1520984" name="グラフ 2">
          <a:extLst>
            <a:ext uri="{FF2B5EF4-FFF2-40B4-BE49-F238E27FC236}">
              <a16:creationId xmlns:a16="http://schemas.microsoft.com/office/drawing/2014/main" id="{4AEE5745-9EE1-411C-BCF7-889BED30E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44</xdr:row>
      <xdr:rowOff>38100</xdr:rowOff>
    </xdr:from>
    <xdr:to>
      <xdr:col>12</xdr:col>
      <xdr:colOff>542925</xdr:colOff>
      <xdr:row>60</xdr:row>
      <xdr:rowOff>95250</xdr:rowOff>
    </xdr:to>
    <xdr:graphicFrame macro="">
      <xdr:nvGraphicFramePr>
        <xdr:cNvPr id="1520985" name="グラフ 2">
          <a:extLst>
            <a:ext uri="{FF2B5EF4-FFF2-40B4-BE49-F238E27FC236}">
              <a16:creationId xmlns:a16="http://schemas.microsoft.com/office/drawing/2014/main" id="{61BAD6A7-76AE-4DD1-9D82-754941BF4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0.05968</cdr:x>
      <cdr:y>0.03871</cdr:y>
    </cdr:from>
    <cdr:to>
      <cdr:x>0.0912</cdr:x>
      <cdr:y>0.10156</cdr:y>
    </cdr:to>
    <cdr:sp macro="" textlink="">
      <cdr:nvSpPr>
        <cdr:cNvPr id="15237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203" y="94255"/>
          <a:ext cx="200863" cy="14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22</xdr:row>
      <xdr:rowOff>0</xdr:rowOff>
    </xdr:from>
    <xdr:to>
      <xdr:col>28</xdr:col>
      <xdr:colOff>76200</xdr:colOff>
      <xdr:row>34</xdr:row>
      <xdr:rowOff>142875</xdr:rowOff>
    </xdr:to>
    <xdr:graphicFrame macro="">
      <xdr:nvGraphicFramePr>
        <xdr:cNvPr id="1573207" name="グラフ 1">
          <a:extLst>
            <a:ext uri="{FF2B5EF4-FFF2-40B4-BE49-F238E27FC236}">
              <a16:creationId xmlns:a16="http://schemas.microsoft.com/office/drawing/2014/main" id="{DBFC4A55-E486-488A-812A-929E1503E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114300</xdr:colOff>
      <xdr:row>21</xdr:row>
      <xdr:rowOff>114300</xdr:rowOff>
    </xdr:from>
    <xdr:to>
      <xdr:col>40</xdr:col>
      <xdr:colOff>190500</xdr:colOff>
      <xdr:row>37</xdr:row>
      <xdr:rowOff>123825</xdr:rowOff>
    </xdr:to>
    <xdr:graphicFrame macro="">
      <xdr:nvGraphicFramePr>
        <xdr:cNvPr id="1573208" name="グラフ 2">
          <a:extLst>
            <a:ext uri="{FF2B5EF4-FFF2-40B4-BE49-F238E27FC236}">
              <a16:creationId xmlns:a16="http://schemas.microsoft.com/office/drawing/2014/main" id="{79204E50-184B-496D-ACC5-171FA6033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409575</xdr:colOff>
      <xdr:row>37</xdr:row>
      <xdr:rowOff>47625</xdr:rowOff>
    </xdr:from>
    <xdr:to>
      <xdr:col>29</xdr:col>
      <xdr:colOff>257175</xdr:colOff>
      <xdr:row>52</xdr:row>
      <xdr:rowOff>9525</xdr:rowOff>
    </xdr:to>
    <xdr:graphicFrame macro="">
      <xdr:nvGraphicFramePr>
        <xdr:cNvPr id="1573209" name="グラフ 3">
          <a:extLst>
            <a:ext uri="{FF2B5EF4-FFF2-40B4-BE49-F238E27FC236}">
              <a16:creationId xmlns:a16="http://schemas.microsoft.com/office/drawing/2014/main" id="{5FCFC54A-C8D9-46A2-A019-7F8F6A975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-142875</xdr:colOff>
      <xdr:row>0</xdr:row>
      <xdr:rowOff>-109538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922740-8DD0-4695-858C-0D7E600827C7}"/>
            </a:ext>
          </a:extLst>
        </xdr:cNvPr>
        <xdr:cNvSpPr txBox="1"/>
      </xdr:nvSpPr>
      <xdr:spPr>
        <a:xfrm>
          <a:off x="-142875" y="-1095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18</xdr:col>
      <xdr:colOff>76200</xdr:colOff>
      <xdr:row>2</xdr:row>
      <xdr:rowOff>136525</xdr:rowOff>
    </xdr:to>
    <xdr:sp macro="" textlink="">
      <xdr:nvSpPr>
        <xdr:cNvPr id="2" name="テキスト 96">
          <a:extLst>
            <a:ext uri="{FF2B5EF4-FFF2-40B4-BE49-F238E27FC236}">
              <a16:creationId xmlns:a16="http://schemas.microsoft.com/office/drawing/2014/main" id="{3356C9FC-C24F-411C-B300-4961ACEE0E75}"/>
            </a:ext>
          </a:extLst>
        </xdr:cNvPr>
        <xdr:cNvSpPr txBox="1">
          <a:spLocks noChangeArrowheads="1"/>
        </xdr:cNvSpPr>
      </xdr:nvSpPr>
      <xdr:spPr bwMode="auto">
        <a:xfrm>
          <a:off x="1371600" y="165100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1</xdr:row>
      <xdr:rowOff>0</xdr:rowOff>
    </xdr:from>
    <xdr:ext cx="76200" cy="304800"/>
    <xdr:sp macro="" textlink="">
      <xdr:nvSpPr>
        <xdr:cNvPr id="3" name="テキスト 96">
          <a:extLst>
            <a:ext uri="{FF2B5EF4-FFF2-40B4-BE49-F238E27FC236}">
              <a16:creationId xmlns:a16="http://schemas.microsoft.com/office/drawing/2014/main" id="{B8A9D422-AAA1-4D0D-9EED-50DD63306708}"/>
            </a:ext>
          </a:extLst>
        </xdr:cNvPr>
        <xdr:cNvSpPr txBox="1">
          <a:spLocks noChangeArrowheads="1"/>
        </xdr:cNvSpPr>
      </xdr:nvSpPr>
      <xdr:spPr bwMode="auto">
        <a:xfrm>
          <a:off x="1371600" y="1651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34</xdr:row>
      <xdr:rowOff>0</xdr:rowOff>
    </xdr:from>
    <xdr:to>
      <xdr:col>18</xdr:col>
      <xdr:colOff>76200</xdr:colOff>
      <xdr:row>35</xdr:row>
      <xdr:rowOff>19050</xdr:rowOff>
    </xdr:to>
    <xdr:sp macro="" textlink="">
      <xdr:nvSpPr>
        <xdr:cNvPr id="1480372" name="テキスト 67">
          <a:extLst>
            <a:ext uri="{FF2B5EF4-FFF2-40B4-BE49-F238E27FC236}">
              <a16:creationId xmlns:a16="http://schemas.microsoft.com/office/drawing/2014/main" id="{6663538B-FB4D-44C8-A694-55B9E9966398}"/>
            </a:ext>
          </a:extLst>
        </xdr:cNvPr>
        <xdr:cNvSpPr txBox="1">
          <a:spLocks noChangeArrowheads="1"/>
        </xdr:cNvSpPr>
      </xdr:nvSpPr>
      <xdr:spPr bwMode="auto">
        <a:xfrm>
          <a:off x="8601075" y="6553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34</xdr:row>
      <xdr:rowOff>0</xdr:rowOff>
    </xdr:from>
    <xdr:to>
      <xdr:col>18</xdr:col>
      <xdr:colOff>76200</xdr:colOff>
      <xdr:row>35</xdr:row>
      <xdr:rowOff>19050</xdr:rowOff>
    </xdr:to>
    <xdr:sp macro="" textlink="">
      <xdr:nvSpPr>
        <xdr:cNvPr id="1480373" name="テキスト 96">
          <a:extLst>
            <a:ext uri="{FF2B5EF4-FFF2-40B4-BE49-F238E27FC236}">
              <a16:creationId xmlns:a16="http://schemas.microsoft.com/office/drawing/2014/main" id="{5AC13E1C-C065-4291-BB6D-B61157D8D24D}"/>
            </a:ext>
          </a:extLst>
        </xdr:cNvPr>
        <xdr:cNvSpPr txBox="1">
          <a:spLocks noChangeArrowheads="1"/>
        </xdr:cNvSpPr>
      </xdr:nvSpPr>
      <xdr:spPr bwMode="auto">
        <a:xfrm>
          <a:off x="8601075" y="6553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</xdr:row>
      <xdr:rowOff>0</xdr:rowOff>
    </xdr:from>
    <xdr:to>
      <xdr:col>18</xdr:col>
      <xdr:colOff>76200</xdr:colOff>
      <xdr:row>1</xdr:row>
      <xdr:rowOff>209550</xdr:rowOff>
    </xdr:to>
    <xdr:sp macro="" textlink="">
      <xdr:nvSpPr>
        <xdr:cNvPr id="1480374" name="テキスト 96">
          <a:extLst>
            <a:ext uri="{FF2B5EF4-FFF2-40B4-BE49-F238E27FC236}">
              <a16:creationId xmlns:a16="http://schemas.microsoft.com/office/drawing/2014/main" id="{7B94D62B-C6D6-49A7-9497-549CE88120EF}"/>
            </a:ext>
          </a:extLst>
        </xdr:cNvPr>
        <xdr:cNvSpPr txBox="1">
          <a:spLocks noChangeArrowheads="1"/>
        </xdr:cNvSpPr>
      </xdr:nvSpPr>
      <xdr:spPr bwMode="auto">
        <a:xfrm>
          <a:off x="8601075" y="152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34</xdr:row>
      <xdr:rowOff>0</xdr:rowOff>
    </xdr:from>
    <xdr:to>
      <xdr:col>18</xdr:col>
      <xdr:colOff>76200</xdr:colOff>
      <xdr:row>35</xdr:row>
      <xdr:rowOff>19050</xdr:rowOff>
    </xdr:to>
    <xdr:sp macro="" textlink="">
      <xdr:nvSpPr>
        <xdr:cNvPr id="1480375" name="テキスト 96">
          <a:extLst>
            <a:ext uri="{FF2B5EF4-FFF2-40B4-BE49-F238E27FC236}">
              <a16:creationId xmlns:a16="http://schemas.microsoft.com/office/drawing/2014/main" id="{BEC92C87-50FA-4DC1-915F-2B85B78EF5CB}"/>
            </a:ext>
          </a:extLst>
        </xdr:cNvPr>
        <xdr:cNvSpPr txBox="1">
          <a:spLocks noChangeArrowheads="1"/>
        </xdr:cNvSpPr>
      </xdr:nvSpPr>
      <xdr:spPr bwMode="auto">
        <a:xfrm>
          <a:off x="8601075" y="6553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34</xdr:row>
      <xdr:rowOff>0</xdr:rowOff>
    </xdr:from>
    <xdr:to>
      <xdr:col>18</xdr:col>
      <xdr:colOff>76200</xdr:colOff>
      <xdr:row>35</xdr:row>
      <xdr:rowOff>19050</xdr:rowOff>
    </xdr:to>
    <xdr:sp macro="" textlink="">
      <xdr:nvSpPr>
        <xdr:cNvPr id="1480376" name="テキスト 67">
          <a:extLst>
            <a:ext uri="{FF2B5EF4-FFF2-40B4-BE49-F238E27FC236}">
              <a16:creationId xmlns:a16="http://schemas.microsoft.com/office/drawing/2014/main" id="{BFA3CC9E-15C8-4D95-8E50-A52C59361E44}"/>
            </a:ext>
          </a:extLst>
        </xdr:cNvPr>
        <xdr:cNvSpPr txBox="1">
          <a:spLocks noChangeArrowheads="1"/>
        </xdr:cNvSpPr>
      </xdr:nvSpPr>
      <xdr:spPr bwMode="auto">
        <a:xfrm>
          <a:off x="8601075" y="6553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34</xdr:row>
      <xdr:rowOff>0</xdr:rowOff>
    </xdr:from>
    <xdr:to>
      <xdr:col>18</xdr:col>
      <xdr:colOff>76200</xdr:colOff>
      <xdr:row>35</xdr:row>
      <xdr:rowOff>19050</xdr:rowOff>
    </xdr:to>
    <xdr:sp macro="" textlink="">
      <xdr:nvSpPr>
        <xdr:cNvPr id="1480377" name="テキスト 96">
          <a:extLst>
            <a:ext uri="{FF2B5EF4-FFF2-40B4-BE49-F238E27FC236}">
              <a16:creationId xmlns:a16="http://schemas.microsoft.com/office/drawing/2014/main" id="{7A6021DC-0666-4D9C-A28D-37FD68804D06}"/>
            </a:ext>
          </a:extLst>
        </xdr:cNvPr>
        <xdr:cNvSpPr txBox="1">
          <a:spLocks noChangeArrowheads="1"/>
        </xdr:cNvSpPr>
      </xdr:nvSpPr>
      <xdr:spPr bwMode="auto">
        <a:xfrm>
          <a:off x="8601075" y="6553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0</xdr:rowOff>
    </xdr:from>
    <xdr:to>
      <xdr:col>22</xdr:col>
      <xdr:colOff>76200</xdr:colOff>
      <xdr:row>2</xdr:row>
      <xdr:rowOff>95250</xdr:rowOff>
    </xdr:to>
    <xdr:sp macro="" textlink="">
      <xdr:nvSpPr>
        <xdr:cNvPr id="3631120" name="テキスト 96">
          <a:extLst>
            <a:ext uri="{FF2B5EF4-FFF2-40B4-BE49-F238E27FC236}">
              <a16:creationId xmlns:a16="http://schemas.microsoft.com/office/drawing/2014/main" id="{03B7694C-CB67-4C39-910E-D6E2C0C62812}"/>
            </a:ext>
          </a:extLst>
        </xdr:cNvPr>
        <xdr:cNvSpPr txBox="1">
          <a:spLocks noChangeArrowheads="1"/>
        </xdr:cNvSpPr>
      </xdr:nvSpPr>
      <xdr:spPr bwMode="auto">
        <a:xfrm>
          <a:off x="9839325" y="1714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36</xdr:row>
      <xdr:rowOff>0</xdr:rowOff>
    </xdr:from>
    <xdr:to>
      <xdr:col>23</xdr:col>
      <xdr:colOff>76200</xdr:colOff>
      <xdr:row>37</xdr:row>
      <xdr:rowOff>19050</xdr:rowOff>
    </xdr:to>
    <xdr:sp macro="" textlink="">
      <xdr:nvSpPr>
        <xdr:cNvPr id="3" name="テキスト 67">
          <a:extLst>
            <a:ext uri="{FF2B5EF4-FFF2-40B4-BE49-F238E27FC236}">
              <a16:creationId xmlns:a16="http://schemas.microsoft.com/office/drawing/2014/main" id="{6607609E-B137-4F4E-8C60-EF2F6A4C895A}"/>
            </a:ext>
          </a:extLst>
        </xdr:cNvPr>
        <xdr:cNvSpPr txBox="1">
          <a:spLocks noChangeArrowheads="1"/>
        </xdr:cNvSpPr>
      </xdr:nvSpPr>
      <xdr:spPr bwMode="auto">
        <a:xfrm>
          <a:off x="17554575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36</xdr:row>
      <xdr:rowOff>0</xdr:rowOff>
    </xdr:from>
    <xdr:to>
      <xdr:col>23</xdr:col>
      <xdr:colOff>76200</xdr:colOff>
      <xdr:row>37</xdr:row>
      <xdr:rowOff>19050</xdr:rowOff>
    </xdr:to>
    <xdr:sp macro="" textlink="">
      <xdr:nvSpPr>
        <xdr:cNvPr id="4" name="テキスト 96">
          <a:extLst>
            <a:ext uri="{FF2B5EF4-FFF2-40B4-BE49-F238E27FC236}">
              <a16:creationId xmlns:a16="http://schemas.microsoft.com/office/drawing/2014/main" id="{5D077C91-0DCE-4826-BD38-1748CD1D877F}"/>
            </a:ext>
          </a:extLst>
        </xdr:cNvPr>
        <xdr:cNvSpPr txBox="1">
          <a:spLocks noChangeArrowheads="1"/>
        </xdr:cNvSpPr>
      </xdr:nvSpPr>
      <xdr:spPr bwMode="auto">
        <a:xfrm>
          <a:off x="17554575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76200</xdr:colOff>
      <xdr:row>1</xdr:row>
      <xdr:rowOff>47625</xdr:rowOff>
    </xdr:to>
    <xdr:sp macro="" textlink="">
      <xdr:nvSpPr>
        <xdr:cNvPr id="5" name="テキスト 96">
          <a:extLst>
            <a:ext uri="{FF2B5EF4-FFF2-40B4-BE49-F238E27FC236}">
              <a16:creationId xmlns:a16="http://schemas.microsoft.com/office/drawing/2014/main" id="{AE21A126-7B60-4333-9657-5ABDBA57E9F0}"/>
            </a:ext>
          </a:extLst>
        </xdr:cNvPr>
        <xdr:cNvSpPr txBox="1">
          <a:spLocks noChangeArrowheads="1"/>
        </xdr:cNvSpPr>
      </xdr:nvSpPr>
      <xdr:spPr bwMode="auto">
        <a:xfrm>
          <a:off x="175545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36</xdr:row>
      <xdr:rowOff>0</xdr:rowOff>
    </xdr:from>
    <xdr:to>
      <xdr:col>23</xdr:col>
      <xdr:colOff>76200</xdr:colOff>
      <xdr:row>37</xdr:row>
      <xdr:rowOff>19050</xdr:rowOff>
    </xdr:to>
    <xdr:sp macro="" textlink="">
      <xdr:nvSpPr>
        <xdr:cNvPr id="6" name="テキスト 96">
          <a:extLst>
            <a:ext uri="{FF2B5EF4-FFF2-40B4-BE49-F238E27FC236}">
              <a16:creationId xmlns:a16="http://schemas.microsoft.com/office/drawing/2014/main" id="{FAC45754-384E-4E2C-85B5-FE1CAB892429}"/>
            </a:ext>
          </a:extLst>
        </xdr:cNvPr>
        <xdr:cNvSpPr txBox="1">
          <a:spLocks noChangeArrowheads="1"/>
        </xdr:cNvSpPr>
      </xdr:nvSpPr>
      <xdr:spPr bwMode="auto">
        <a:xfrm>
          <a:off x="17554575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36</xdr:row>
      <xdr:rowOff>0</xdr:rowOff>
    </xdr:from>
    <xdr:to>
      <xdr:col>23</xdr:col>
      <xdr:colOff>76200</xdr:colOff>
      <xdr:row>37</xdr:row>
      <xdr:rowOff>19050</xdr:rowOff>
    </xdr:to>
    <xdr:sp macro="" textlink="">
      <xdr:nvSpPr>
        <xdr:cNvPr id="7" name="テキスト 67">
          <a:extLst>
            <a:ext uri="{FF2B5EF4-FFF2-40B4-BE49-F238E27FC236}">
              <a16:creationId xmlns:a16="http://schemas.microsoft.com/office/drawing/2014/main" id="{4D042E25-D0B2-48C1-BC6D-C2E827447AE6}"/>
            </a:ext>
          </a:extLst>
        </xdr:cNvPr>
        <xdr:cNvSpPr txBox="1">
          <a:spLocks noChangeArrowheads="1"/>
        </xdr:cNvSpPr>
      </xdr:nvSpPr>
      <xdr:spPr bwMode="auto">
        <a:xfrm>
          <a:off x="17554575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36</xdr:row>
      <xdr:rowOff>0</xdr:rowOff>
    </xdr:from>
    <xdr:to>
      <xdr:col>23</xdr:col>
      <xdr:colOff>76200</xdr:colOff>
      <xdr:row>37</xdr:row>
      <xdr:rowOff>19050</xdr:rowOff>
    </xdr:to>
    <xdr:sp macro="" textlink="">
      <xdr:nvSpPr>
        <xdr:cNvPr id="8" name="テキスト 96">
          <a:extLst>
            <a:ext uri="{FF2B5EF4-FFF2-40B4-BE49-F238E27FC236}">
              <a16:creationId xmlns:a16="http://schemas.microsoft.com/office/drawing/2014/main" id="{8E4865D0-98C7-4C10-AEA6-A8E3D5695938}"/>
            </a:ext>
          </a:extLst>
        </xdr:cNvPr>
        <xdr:cNvSpPr txBox="1">
          <a:spLocks noChangeArrowheads="1"/>
        </xdr:cNvSpPr>
      </xdr:nvSpPr>
      <xdr:spPr bwMode="auto">
        <a:xfrm>
          <a:off x="17554575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72</xdr:row>
      <xdr:rowOff>76200</xdr:rowOff>
    </xdr:from>
    <xdr:to>
      <xdr:col>20</xdr:col>
      <xdr:colOff>457200</xdr:colOff>
      <xdr:row>93</xdr:row>
      <xdr:rowOff>66675</xdr:rowOff>
    </xdr:to>
    <xdr:graphicFrame macro="">
      <xdr:nvGraphicFramePr>
        <xdr:cNvPr id="1483440" name="グラフ 14">
          <a:extLst>
            <a:ext uri="{FF2B5EF4-FFF2-40B4-BE49-F238E27FC236}">
              <a16:creationId xmlns:a16="http://schemas.microsoft.com/office/drawing/2014/main" id="{C1D2891F-E81B-4FD4-BE7A-3B86251A6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</xdr:row>
      <xdr:rowOff>95250</xdr:rowOff>
    </xdr:from>
    <xdr:to>
      <xdr:col>20</xdr:col>
      <xdr:colOff>533400</xdr:colOff>
      <xdr:row>27</xdr:row>
      <xdr:rowOff>123825</xdr:rowOff>
    </xdr:to>
    <xdr:graphicFrame macro="">
      <xdr:nvGraphicFramePr>
        <xdr:cNvPr id="1483441" name="グラフ 5">
          <a:extLst>
            <a:ext uri="{FF2B5EF4-FFF2-40B4-BE49-F238E27FC236}">
              <a16:creationId xmlns:a16="http://schemas.microsoft.com/office/drawing/2014/main" id="{A2E31B25-423F-452C-A9A8-2D240B43F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28</xdr:row>
      <xdr:rowOff>47625</xdr:rowOff>
    </xdr:from>
    <xdr:to>
      <xdr:col>20</xdr:col>
      <xdr:colOff>514350</xdr:colOff>
      <xdr:row>49</xdr:row>
      <xdr:rowOff>76200</xdr:rowOff>
    </xdr:to>
    <xdr:graphicFrame macro="">
      <xdr:nvGraphicFramePr>
        <xdr:cNvPr id="1483442" name="グラフ 6">
          <a:extLst>
            <a:ext uri="{FF2B5EF4-FFF2-40B4-BE49-F238E27FC236}">
              <a16:creationId xmlns:a16="http://schemas.microsoft.com/office/drawing/2014/main" id="{8D47E39C-5D02-4604-870C-5593C83A0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228600</xdr:colOff>
      <xdr:row>50</xdr:row>
      <xdr:rowOff>66675</xdr:rowOff>
    </xdr:from>
    <xdr:to>
      <xdr:col>20</xdr:col>
      <xdr:colOff>504825</xdr:colOff>
      <xdr:row>71</xdr:row>
      <xdr:rowOff>95250</xdr:rowOff>
    </xdr:to>
    <xdr:graphicFrame macro="">
      <xdr:nvGraphicFramePr>
        <xdr:cNvPr id="1483443" name="グラフ 7">
          <a:extLst>
            <a:ext uri="{FF2B5EF4-FFF2-40B4-BE49-F238E27FC236}">
              <a16:creationId xmlns:a16="http://schemas.microsoft.com/office/drawing/2014/main" id="{305F8A80-FD51-46E8-8233-23269B59E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47625</xdr:colOff>
      <xdr:row>94</xdr:row>
      <xdr:rowOff>66675</xdr:rowOff>
    </xdr:from>
    <xdr:to>
      <xdr:col>20</xdr:col>
      <xdr:colOff>476250</xdr:colOff>
      <xdr:row>115</xdr:row>
      <xdr:rowOff>57150</xdr:rowOff>
    </xdr:to>
    <xdr:graphicFrame macro="">
      <xdr:nvGraphicFramePr>
        <xdr:cNvPr id="1483444" name="グラフ 14">
          <a:extLst>
            <a:ext uri="{FF2B5EF4-FFF2-40B4-BE49-F238E27FC236}">
              <a16:creationId xmlns:a16="http://schemas.microsoft.com/office/drawing/2014/main" id="{67E23FC1-491B-4BF7-8D3D-FAD733BC8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0.52317</cdr:x>
      <cdr:y>0.93208</cdr:y>
    </cdr:from>
    <cdr:to>
      <cdr:x>0.55054</cdr:x>
      <cdr:y>0.98413</cdr:y>
    </cdr:to>
    <cdr:sp macro="" textlink="">
      <cdr:nvSpPr>
        <cdr:cNvPr id="15329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21018" y="2799048"/>
          <a:ext cx="190957" cy="156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0.01882</cdr:y>
    </cdr:from>
    <cdr:to>
      <cdr:x>0.05586</cdr:x>
      <cdr:y>0.10987</cdr:y>
    </cdr:to>
    <cdr:sp macro="" textlink="">
      <cdr:nvSpPr>
        <cdr:cNvPr id="14858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0769"/>
          <a:ext cx="390525" cy="2939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0.0608</cdr:x>
      <cdr:y>0.01882</cdr:y>
    </cdr:from>
    <cdr:to>
      <cdr:x>0.11258</cdr:x>
      <cdr:y>0.08687</cdr:y>
    </cdr:to>
    <cdr:sp macro="" textlink="">
      <cdr:nvSpPr>
        <cdr:cNvPr id="1491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36" y="60365"/>
          <a:ext cx="359092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tani\&#21002;&#34892;&#29289;\&#24066;&#21306;&#30010;&#20006;&#2556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2)"/>
      <sheetName val="地域順"/>
      <sheetName val="ｺｰﾄﾞ順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EEE1C-1093-44C7-9C1F-E4F48280355D}">
  <dimension ref="A1:I2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6" sqref="I16"/>
    </sheetView>
  </sheetViews>
  <sheetFormatPr defaultRowHeight="13.5"/>
  <cols>
    <col min="1" max="1" width="10.125" customWidth="1"/>
    <col min="2" max="2" width="13.875" customWidth="1"/>
    <col min="3" max="8" width="11" customWidth="1"/>
  </cols>
  <sheetData>
    <row r="1" spans="1:9" ht="15" customHeight="1">
      <c r="A1" s="292" t="s">
        <v>1015</v>
      </c>
      <c r="B1" s="289"/>
      <c r="C1" s="289"/>
      <c r="D1" s="289"/>
      <c r="E1" s="289"/>
      <c r="F1" s="289"/>
      <c r="G1" s="289" t="s">
        <v>928</v>
      </c>
      <c r="H1" s="289"/>
    </row>
    <row r="2" spans="1:9" ht="15" customHeight="1">
      <c r="A2" s="290" t="s">
        <v>879</v>
      </c>
      <c r="B2" s="1183"/>
      <c r="C2" s="351" t="s">
        <v>533</v>
      </c>
      <c r="D2" s="349" t="s">
        <v>929</v>
      </c>
      <c r="E2" s="351" t="s">
        <v>930</v>
      </c>
      <c r="F2" s="349" t="s">
        <v>362</v>
      </c>
      <c r="G2" s="1066" t="s">
        <v>397</v>
      </c>
      <c r="H2" s="1184"/>
    </row>
    <row r="3" spans="1:9" ht="15" customHeight="1">
      <c r="A3" s="355"/>
      <c r="B3" s="1185" t="s">
        <v>1016</v>
      </c>
      <c r="C3" s="927" t="s">
        <v>936</v>
      </c>
      <c r="D3" s="788" t="s">
        <v>938</v>
      </c>
      <c r="E3" s="927" t="s">
        <v>939</v>
      </c>
      <c r="F3" s="788" t="s">
        <v>940</v>
      </c>
      <c r="G3" s="790" t="s">
        <v>937</v>
      </c>
      <c r="H3" s="1208" t="s">
        <v>926</v>
      </c>
    </row>
    <row r="4" spans="1:9" ht="15" customHeight="1">
      <c r="A4" s="377" t="s">
        <v>380</v>
      </c>
      <c r="B4" s="1186"/>
      <c r="C4" s="1220">
        <v>2301799</v>
      </c>
      <c r="D4" s="805">
        <v>3309935</v>
      </c>
      <c r="E4" s="1220">
        <v>4667928</v>
      </c>
      <c r="F4" s="805">
        <v>5588133</v>
      </c>
      <c r="G4" s="801">
        <f>'2市区町別1'!C6</f>
        <v>5465002</v>
      </c>
      <c r="H4" s="808">
        <f>G4/C4*100</f>
        <v>237.42307647192479</v>
      </c>
    </row>
    <row r="5" spans="1:9" ht="15" customHeight="1">
      <c r="A5" s="377"/>
      <c r="B5" s="787" t="s">
        <v>925</v>
      </c>
      <c r="C5" s="1226">
        <v>34.684857409491038</v>
      </c>
      <c r="D5" s="799">
        <v>33.323769808576486</v>
      </c>
      <c r="E5" s="1226">
        <v>23.499891172271724</v>
      </c>
      <c r="F5" s="799">
        <v>13.665388516082469</v>
      </c>
      <c r="G5" s="1716">
        <v>12.1</v>
      </c>
      <c r="H5" s="1732">
        <f>G5-C5</f>
        <v>-22.584857409491036</v>
      </c>
    </row>
    <row r="6" spans="1:9" ht="15" customHeight="1">
      <c r="A6" s="377"/>
      <c r="B6" s="800" t="s">
        <v>308</v>
      </c>
      <c r="C6" s="1227">
        <v>57.254070400901867</v>
      </c>
      <c r="D6" s="808">
        <v>61.802637841599037</v>
      </c>
      <c r="E6" s="1227">
        <v>69.559020618998417</v>
      </c>
      <c r="F6" s="808">
        <v>63.270559671574389</v>
      </c>
      <c r="G6" s="1718">
        <v>58.3</v>
      </c>
      <c r="H6" s="1733">
        <f t="shared" ref="H6:H7" si="0">G6-C6</f>
        <v>1.0459295990981303</v>
      </c>
    </row>
    <row r="7" spans="1:9" ht="15" customHeight="1">
      <c r="A7" s="377"/>
      <c r="B7" s="789" t="s">
        <v>870</v>
      </c>
      <c r="C7" s="1227">
        <v>8.0610721896070974</v>
      </c>
      <c r="D7" s="808">
        <v>4.8735923498244738</v>
      </c>
      <c r="E7" s="1227">
        <v>6.9410882087298686</v>
      </c>
      <c r="F7" s="808">
        <v>23.064051812343138</v>
      </c>
      <c r="G7" s="1718">
        <v>29.6</v>
      </c>
      <c r="H7" s="1734">
        <f t="shared" si="0"/>
        <v>21.538927810392906</v>
      </c>
    </row>
    <row r="8" spans="1:9" ht="15" customHeight="1">
      <c r="A8" s="290" t="s">
        <v>1021</v>
      </c>
      <c r="B8" s="1184"/>
      <c r="C8" s="1221">
        <v>492529</v>
      </c>
      <c r="D8" s="928">
        <v>713901</v>
      </c>
      <c r="E8" s="1221">
        <v>1269229</v>
      </c>
      <c r="F8" s="928">
        <v>2255318</v>
      </c>
      <c r="G8" s="802">
        <f>'2市区町別1'!E6</f>
        <v>2402484</v>
      </c>
      <c r="H8" s="808">
        <f t="shared" ref="H8:H19" si="1">G8/C8*100</f>
        <v>487.78528776985723</v>
      </c>
    </row>
    <row r="9" spans="1:9" ht="15" customHeight="1">
      <c r="A9" s="355"/>
      <c r="B9" s="791" t="s">
        <v>927</v>
      </c>
      <c r="C9" s="1224">
        <v>4.6734283666545524</v>
      </c>
      <c r="D9" s="1225">
        <v>4.6836824938622748</v>
      </c>
      <c r="E9" s="1224">
        <v>3.7851389649090796</v>
      </c>
      <c r="F9" s="1225">
        <v>2.4808339274821734</v>
      </c>
      <c r="G9" s="930">
        <f>'3市区町別2'!I7</f>
        <v>2.2747298213016194</v>
      </c>
      <c r="H9" s="793">
        <f t="shared" si="1"/>
        <v>48.673685415445277</v>
      </c>
    </row>
    <row r="10" spans="1:9" ht="15" customHeight="1">
      <c r="A10" s="290" t="s">
        <v>279</v>
      </c>
      <c r="B10" s="787" t="s">
        <v>85</v>
      </c>
      <c r="C10" s="1221">
        <v>746534</v>
      </c>
      <c r="D10" s="928">
        <v>820956</v>
      </c>
      <c r="E10" s="1221">
        <v>1288901</v>
      </c>
      <c r="F10" s="802">
        <v>1544200</v>
      </c>
      <c r="G10" s="928">
        <f>'3市区町別2'!E8</f>
        <v>1525152</v>
      </c>
      <c r="H10" s="1711">
        <f t="shared" si="1"/>
        <v>204.29772789986794</v>
      </c>
    </row>
    <row r="11" spans="1:9" ht="15" customHeight="1">
      <c r="A11" s="377"/>
      <c r="B11" s="800" t="s">
        <v>9</v>
      </c>
      <c r="C11" s="1222">
        <v>149803</v>
      </c>
      <c r="D11" s="805">
        <v>490534</v>
      </c>
      <c r="E11" s="1222">
        <v>1001677</v>
      </c>
      <c r="F11" s="801">
        <v>1029626</v>
      </c>
      <c r="G11" s="805">
        <f>'3市区町別2'!E9</f>
        <v>1039102</v>
      </c>
      <c r="H11" s="1712">
        <f t="shared" si="1"/>
        <v>693.64565462640928</v>
      </c>
      <c r="I11" t="s">
        <v>1035</v>
      </c>
    </row>
    <row r="12" spans="1:9" ht="15" customHeight="1">
      <c r="A12" s="377"/>
      <c r="B12" s="800" t="s">
        <v>10</v>
      </c>
      <c r="C12" s="1222">
        <v>77452</v>
      </c>
      <c r="D12" s="805">
        <v>181756</v>
      </c>
      <c r="E12" s="1222">
        <v>408191</v>
      </c>
      <c r="F12" s="801">
        <v>724205</v>
      </c>
      <c r="G12" s="805">
        <f>'3市区町別2'!E10</f>
        <v>715809</v>
      </c>
      <c r="H12" s="1712">
        <f t="shared" si="1"/>
        <v>924.19692196457163</v>
      </c>
    </row>
    <row r="13" spans="1:9" ht="15" customHeight="1">
      <c r="A13" s="377"/>
      <c r="B13" s="800" t="s">
        <v>11</v>
      </c>
      <c r="C13" s="1222">
        <v>168570</v>
      </c>
      <c r="D13" s="805">
        <v>285721</v>
      </c>
      <c r="E13" s="1222">
        <v>450061</v>
      </c>
      <c r="F13" s="801">
        <v>716006</v>
      </c>
      <c r="G13" s="805">
        <f>'3市区町別2'!E11</f>
        <v>716073</v>
      </c>
      <c r="H13" s="1712">
        <f t="shared" si="1"/>
        <v>424.79266773447233</v>
      </c>
    </row>
    <row r="14" spans="1:9" ht="15" customHeight="1">
      <c r="A14" s="377"/>
      <c r="B14" s="800" t="s">
        <v>12</v>
      </c>
      <c r="C14" s="1222">
        <v>164372</v>
      </c>
      <c r="D14" s="805">
        <v>237124</v>
      </c>
      <c r="E14" s="1222">
        <v>239443</v>
      </c>
      <c r="F14" s="801">
        <v>284769</v>
      </c>
      <c r="G14" s="805">
        <f>'3市区町別2'!E12</f>
        <v>264135</v>
      </c>
      <c r="H14" s="1712">
        <f t="shared" si="1"/>
        <v>160.693427104373</v>
      </c>
    </row>
    <row r="15" spans="1:9" ht="15" customHeight="1">
      <c r="A15" s="377"/>
      <c r="B15" s="800" t="s">
        <v>13</v>
      </c>
      <c r="C15" s="1222">
        <v>246507</v>
      </c>
      <c r="D15" s="805">
        <v>374521</v>
      </c>
      <c r="E15" s="1222">
        <v>493648</v>
      </c>
      <c r="F15" s="801">
        <v>581677</v>
      </c>
      <c r="G15" s="805">
        <f>'3市区町別2'!E13</f>
        <v>571719</v>
      </c>
      <c r="H15" s="1712">
        <f t="shared" si="1"/>
        <v>231.92809940488505</v>
      </c>
    </row>
    <row r="16" spans="1:9" ht="15" customHeight="1">
      <c r="A16" s="377"/>
      <c r="B16" s="800" t="s">
        <v>14</v>
      </c>
      <c r="C16" s="1222">
        <v>207976</v>
      </c>
      <c r="D16" s="805">
        <v>283103</v>
      </c>
      <c r="E16" s="1222">
        <v>271984</v>
      </c>
      <c r="F16" s="801">
        <v>272476</v>
      </c>
      <c r="G16" s="805">
        <f>'3市区町別2'!E14</f>
        <v>246601</v>
      </c>
      <c r="H16" s="1712">
        <f t="shared" si="1"/>
        <v>118.57185444474364</v>
      </c>
    </row>
    <row r="17" spans="1:8" ht="15" customHeight="1">
      <c r="A17" s="377"/>
      <c r="B17" s="800" t="s">
        <v>15</v>
      </c>
      <c r="C17" s="1222">
        <v>234468</v>
      </c>
      <c r="D17" s="805">
        <v>266849</v>
      </c>
      <c r="E17" s="1222">
        <v>222236</v>
      </c>
      <c r="F17" s="801">
        <v>180607</v>
      </c>
      <c r="G17" s="805">
        <f>'3市区町別2'!E15</f>
        <v>157989</v>
      </c>
      <c r="H17" s="1712">
        <f t="shared" si="1"/>
        <v>67.381902860944777</v>
      </c>
    </row>
    <row r="18" spans="1:8" ht="15" customHeight="1">
      <c r="A18" s="377"/>
      <c r="B18" s="800" t="s">
        <v>16</v>
      </c>
      <c r="C18" s="1222">
        <v>120884</v>
      </c>
      <c r="D18" s="805">
        <v>144682</v>
      </c>
      <c r="E18" s="1222">
        <v>115869</v>
      </c>
      <c r="F18" s="801">
        <v>111020</v>
      </c>
      <c r="G18" s="805">
        <f>'3市区町別2'!E16</f>
        <v>101082</v>
      </c>
      <c r="H18" s="1712">
        <f t="shared" si="1"/>
        <v>83.61900665100427</v>
      </c>
    </row>
    <row r="19" spans="1:8" ht="15" customHeight="1">
      <c r="A19" s="377"/>
      <c r="B19" s="800" t="s">
        <v>17</v>
      </c>
      <c r="C19" s="1223">
        <v>186217</v>
      </c>
      <c r="D19" s="816">
        <v>226280</v>
      </c>
      <c r="E19" s="1223">
        <v>175918</v>
      </c>
      <c r="F19" s="812">
        <v>143547</v>
      </c>
      <c r="G19" s="816">
        <f>'3市区町別2'!E17</f>
        <v>127340</v>
      </c>
      <c r="H19" s="1713">
        <f t="shared" si="1"/>
        <v>68.382585907838703</v>
      </c>
    </row>
    <row r="20" spans="1:8" ht="15.6" customHeight="1">
      <c r="A20" s="291" t="s">
        <v>558</v>
      </c>
      <c r="B20" s="877"/>
      <c r="C20" s="876" t="s">
        <v>931</v>
      </c>
      <c r="D20" s="350" t="s">
        <v>932</v>
      </c>
      <c r="E20" s="876" t="s">
        <v>933</v>
      </c>
      <c r="F20" s="350" t="s">
        <v>935</v>
      </c>
      <c r="G20" s="788" t="s">
        <v>934</v>
      </c>
      <c r="H20" s="1735" t="s">
        <v>1274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EEF2C-6B90-41FD-AE08-AA24C6BB953F}">
  <sheetPr>
    <tabColor theme="9" tint="0.79998168889431442"/>
  </sheetPr>
  <dimension ref="B1:V66"/>
  <sheetViews>
    <sheetView workbookViewId="0">
      <selection activeCell="H20" sqref="H20"/>
    </sheetView>
  </sheetViews>
  <sheetFormatPr defaultColWidth="9" defaultRowHeight="12"/>
  <cols>
    <col min="1" max="1" width="2.125" style="220" customWidth="1"/>
    <col min="2" max="2" width="5.25" style="520" customWidth="1"/>
    <col min="3" max="3" width="7.625" style="520" customWidth="1"/>
    <col min="4" max="10" width="7.625" style="220" customWidth="1"/>
    <col min="11" max="11" width="5" style="220" customWidth="1"/>
    <col min="12" max="12" width="6.375" style="220" customWidth="1"/>
    <col min="13" max="23" width="7.875" style="220"/>
    <col min="24" max="24" width="6" style="220" bestFit="1" customWidth="1"/>
    <col min="25" max="16384" width="9" style="220"/>
  </cols>
  <sheetData>
    <row r="1" spans="2:22">
      <c r="B1" s="952"/>
      <c r="C1" s="953" t="s">
        <v>1270</v>
      </c>
      <c r="D1" s="953"/>
      <c r="E1" s="953"/>
      <c r="F1" s="953"/>
      <c r="G1" s="953"/>
      <c r="H1" s="953"/>
      <c r="I1" s="953"/>
      <c r="J1" s="953"/>
    </row>
    <row r="2" spans="2:22">
      <c r="B2" s="952"/>
      <c r="C2" s="953" t="s">
        <v>530</v>
      </c>
      <c r="D2" s="953"/>
      <c r="E2" s="953"/>
      <c r="F2" s="953"/>
      <c r="G2" s="953"/>
      <c r="H2" s="953"/>
      <c r="I2" s="953"/>
      <c r="J2" s="953"/>
    </row>
    <row r="3" spans="2:22" s="43" customFormat="1">
      <c r="B3" s="2088" t="s">
        <v>46</v>
      </c>
      <c r="C3" s="2088" t="s">
        <v>923</v>
      </c>
      <c r="D3" s="2088"/>
      <c r="E3" s="2088"/>
      <c r="F3" s="2088"/>
      <c r="G3" s="2088" t="s">
        <v>924</v>
      </c>
      <c r="H3" s="2088"/>
      <c r="I3" s="2088"/>
      <c r="J3" s="2088"/>
      <c r="K3" s="125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2:22" s="43" customFormat="1" ht="24">
      <c r="B4" s="2088"/>
      <c r="C4" s="521" t="s">
        <v>525</v>
      </c>
      <c r="D4" s="522" t="s">
        <v>528</v>
      </c>
      <c r="E4" s="521" t="s">
        <v>525</v>
      </c>
      <c r="F4" s="522" t="s">
        <v>527</v>
      </c>
      <c r="G4" s="521" t="s">
        <v>525</v>
      </c>
      <c r="H4" s="522" t="s">
        <v>528</v>
      </c>
      <c r="I4" s="521" t="s">
        <v>525</v>
      </c>
      <c r="J4" s="522" t="s">
        <v>527</v>
      </c>
      <c r="K4" s="125"/>
    </row>
    <row r="5" spans="2:22" s="524" customFormat="1">
      <c r="B5" s="954"/>
      <c r="C5" s="955"/>
      <c r="D5" s="956" t="s">
        <v>3</v>
      </c>
      <c r="E5" s="957"/>
      <c r="F5" s="958" t="s">
        <v>178</v>
      </c>
      <c r="G5" s="959"/>
      <c r="H5" s="960" t="s">
        <v>3</v>
      </c>
      <c r="I5" s="961"/>
      <c r="J5" s="960" t="s">
        <v>178</v>
      </c>
    </row>
    <row r="6" spans="2:22" s="524" customFormat="1">
      <c r="B6" s="962">
        <v>1</v>
      </c>
      <c r="C6" s="963" t="str">
        <f>'3市区町別2'!D26</f>
        <v>中央区</v>
      </c>
      <c r="D6" s="964">
        <f>'3市区町別2'!T26</f>
        <v>12365</v>
      </c>
      <c r="E6" s="963" t="str">
        <f>'2市区町別1'!B10</f>
        <v>中央区</v>
      </c>
      <c r="F6" s="965">
        <f>'2市区町別1'!T10</f>
        <v>9.1488905166736956</v>
      </c>
      <c r="G6" s="963" t="str">
        <f>'2市区町別1'!B10</f>
        <v>中央区</v>
      </c>
      <c r="H6" s="966">
        <f>'2市区町別1'!V10</f>
        <v>8760</v>
      </c>
      <c r="I6" s="967" t="str">
        <f>'2市区町別1'!B10</f>
        <v>中央区</v>
      </c>
      <c r="J6" s="968">
        <f>'2市区町別1'!X10</f>
        <v>6.9307635707673692</v>
      </c>
    </row>
    <row r="7" spans="2:22" s="524" customFormat="1">
      <c r="B7" s="969">
        <v>2</v>
      </c>
      <c r="C7" s="970" t="str">
        <f>'2市区町別1'!B28</f>
        <v>明石市</v>
      </c>
      <c r="D7" s="971">
        <f>'2市区町別1'!R28</f>
        <v>10192</v>
      </c>
      <c r="E7" s="970" t="str">
        <f>'2市区町別1'!B28</f>
        <v>明石市</v>
      </c>
      <c r="F7" s="972">
        <f>'2市区町別1'!T28</f>
        <v>3.4736494108905993</v>
      </c>
      <c r="G7" s="970" t="str">
        <f>'2市区町別1'!B19</f>
        <v>西宮市</v>
      </c>
      <c r="H7" s="973">
        <f>'2市区町別1'!V19</f>
        <v>5210</v>
      </c>
      <c r="I7" s="974" t="str">
        <f>'2市区町別1'!B20</f>
        <v>芦屋市</v>
      </c>
      <c r="J7" s="975">
        <f>'2市区町別1'!X20</f>
        <v>2.2651708530856518</v>
      </c>
    </row>
    <row r="8" spans="2:22" s="524" customFormat="1">
      <c r="B8" s="962">
        <v>3</v>
      </c>
      <c r="C8" s="970" t="str">
        <f>'2市区町別1'!B18</f>
        <v>尼崎市</v>
      </c>
      <c r="D8" s="971">
        <f>'2市区町別1'!R18</f>
        <v>7030</v>
      </c>
      <c r="E8" s="970" t="str">
        <f>'2市区町別1'!B11</f>
        <v>兵庫区</v>
      </c>
      <c r="F8" s="972">
        <f>'2市区町別1'!T11</f>
        <v>2.045701035940013</v>
      </c>
      <c r="G8" s="970" t="str">
        <f>'2市区町別1'!B8</f>
        <v>東灘区</v>
      </c>
      <c r="H8" s="973">
        <f>'2市区町別1'!V8</f>
        <v>3226</v>
      </c>
      <c r="I8" s="974" t="str">
        <f>'2市区町別1'!B9</f>
        <v>灘区</v>
      </c>
      <c r="J8" s="975">
        <f>'2市区町別1'!X9</f>
        <v>1.9760061745509587</v>
      </c>
    </row>
    <row r="9" spans="2:22" s="524" customFormat="1">
      <c r="B9" s="969">
        <v>4</v>
      </c>
      <c r="C9" s="970" t="str">
        <f>'2市区町別1'!B11</f>
        <v>兵庫区</v>
      </c>
      <c r="D9" s="971">
        <f>'2市区町別1'!R11</f>
        <v>2188</v>
      </c>
      <c r="E9" s="970" t="str">
        <f>'2市区町別1'!B18</f>
        <v>尼崎市</v>
      </c>
      <c r="F9" s="972">
        <f>'2市区町別1'!T18</f>
        <v>1.5533748892419399</v>
      </c>
      <c r="G9" s="970" t="str">
        <f>'2市区町別1'!B9</f>
        <v>灘区</v>
      </c>
      <c r="H9" s="973">
        <f>'2市区町別1'!V9</f>
        <v>2637</v>
      </c>
      <c r="I9" s="974" t="str">
        <f>'2市区町別1'!B32</f>
        <v>播磨町</v>
      </c>
      <c r="J9" s="975">
        <f>'2市区町別1'!X32</f>
        <v>1.6755567609920741</v>
      </c>
    </row>
    <row r="10" spans="2:22" s="524" customFormat="1">
      <c r="B10" s="962">
        <v>5</v>
      </c>
      <c r="C10" s="970" t="str">
        <f>'2市区町別1'!B23</f>
        <v>宝塚市</v>
      </c>
      <c r="D10" s="971">
        <f>'2市区町別1'!R23</f>
        <v>1529</v>
      </c>
      <c r="E10" s="970" t="str">
        <f>'2市区町別1'!B38</f>
        <v>加東市</v>
      </c>
      <c r="F10" s="972">
        <f>'2市区町別1'!T38</f>
        <v>0.83105929049863558</v>
      </c>
      <c r="G10" s="970" t="str">
        <f>'2市区町別1'!B28</f>
        <v>明石市</v>
      </c>
      <c r="H10" s="973">
        <f>'2市区町別1'!V28</f>
        <v>2450</v>
      </c>
      <c r="I10" s="974" t="str">
        <f>'2市区町別1'!B8</f>
        <v>東灘区</v>
      </c>
      <c r="J10" s="975">
        <f>'2市区町別1'!X8</f>
        <v>1.533211664955705</v>
      </c>
    </row>
    <row r="11" spans="2:22" s="524" customFormat="1">
      <c r="B11" s="962">
        <v>45</v>
      </c>
      <c r="C11" s="970" t="str">
        <f>'2市区町別1'!B54</f>
        <v>豊岡市</v>
      </c>
      <c r="D11" s="971">
        <f>'2市区町別1'!R54</f>
        <v>-4761</v>
      </c>
      <c r="E11" s="970" t="str">
        <f>'2市区町別1'!B55</f>
        <v>養父市</v>
      </c>
      <c r="F11" s="972">
        <f>'2市区町別1'!T55</f>
        <v>-8.8891633728590254</v>
      </c>
      <c r="G11" s="976" t="str">
        <f>'2市区町別1'!B37</f>
        <v>加西市</v>
      </c>
      <c r="H11" s="973">
        <f>'2市区町別1'!V37</f>
        <v>-3680</v>
      </c>
      <c r="I11" s="977" t="str">
        <f>'2市区町別1'!B39</f>
        <v>多可町</v>
      </c>
      <c r="J11" s="975">
        <f>'2市区町別1'!X39</f>
        <v>-8.2409972299168981</v>
      </c>
    </row>
    <row r="12" spans="2:22" s="524" customFormat="1">
      <c r="B12" s="969">
        <v>46</v>
      </c>
      <c r="C12" s="976" t="str">
        <f>'2市区町別1'!B41</f>
        <v>姫路市</v>
      </c>
      <c r="D12" s="971">
        <f>'2市区町別1'!R41</f>
        <v>-5169</v>
      </c>
      <c r="E12" s="970" t="str">
        <f>'2市区町別1'!B39</f>
        <v>多可町</v>
      </c>
      <c r="F12" s="972">
        <f>'2市区町別1'!T39</f>
        <v>-9.1462264150943398</v>
      </c>
      <c r="G12" s="978" t="str">
        <f>'2市区町別1'!B13</f>
        <v>長田区</v>
      </c>
      <c r="H12" s="979">
        <f>'2市区町別1'!V13</f>
        <v>-3712</v>
      </c>
      <c r="I12" s="977" t="str">
        <f>'2市区町別1'!B57</f>
        <v>香美町</v>
      </c>
      <c r="J12" s="975">
        <f>'2市区町別1'!X57</f>
        <v>-8.2554833468724613</v>
      </c>
    </row>
    <row r="13" spans="2:22" s="524" customFormat="1">
      <c r="B13" s="962">
        <v>47</v>
      </c>
      <c r="C13" s="976" t="str">
        <f>'2市区町別1'!B29</f>
        <v>加古川市</v>
      </c>
      <c r="D13" s="971">
        <f>'2市区町別1'!R29</f>
        <v>-6557</v>
      </c>
      <c r="E13" s="970" t="str">
        <f>'2市区町別1'!B52</f>
        <v>佐用町</v>
      </c>
      <c r="F13" s="972">
        <f>'2市区町別1'!T52</f>
        <v>-9.4060536836093664</v>
      </c>
      <c r="G13" s="978" t="str">
        <f>'2市区町別1'!B35</f>
        <v>三木市</v>
      </c>
      <c r="H13" s="979">
        <f>'2市区町別1'!V35</f>
        <v>-3831</v>
      </c>
      <c r="I13" s="977" t="str">
        <f>'2市区町別1'!B55</f>
        <v>養父市</v>
      </c>
      <c r="J13" s="975">
        <f>'2市区町別1'!X55</f>
        <v>-8.3506282781781813</v>
      </c>
    </row>
    <row r="14" spans="2:22" s="524" customFormat="1">
      <c r="B14" s="969">
        <v>48</v>
      </c>
      <c r="C14" s="976" t="str">
        <f>'2市区町別1'!B16</f>
        <v>西区</v>
      </c>
      <c r="D14" s="971">
        <f>'2市区町別1'!R16</f>
        <v>-6905</v>
      </c>
      <c r="E14" s="970" t="str">
        <f>'2市区町別1'!B58</f>
        <v>新温泉町</v>
      </c>
      <c r="F14" s="972">
        <f>'2市区町別1'!T58</f>
        <v>-10.128888588973615</v>
      </c>
      <c r="G14" s="978" t="str">
        <f>'2市区町別1'!B14</f>
        <v>須磨区</v>
      </c>
      <c r="H14" s="979">
        <f>'2市区町別1'!V14</f>
        <v>-5007</v>
      </c>
      <c r="I14" s="977" t="str">
        <f>'2市区町別1'!B51</f>
        <v>上郡町</v>
      </c>
      <c r="J14" s="975">
        <f>'2市区町別1'!X51</f>
        <v>-8.4876172156768455</v>
      </c>
    </row>
    <row r="15" spans="2:22">
      <c r="B15" s="962">
        <v>49</v>
      </c>
      <c r="C15" s="978" t="str">
        <f>'2市区町別1'!B12</f>
        <v>北区</v>
      </c>
      <c r="D15" s="980">
        <f>'2市区町別1'!R12</f>
        <v>-9313</v>
      </c>
      <c r="E15" s="970" t="str">
        <f>'2市区町別1'!B57</f>
        <v>香美町</v>
      </c>
      <c r="F15" s="972">
        <f>'2市区町別1'!T57</f>
        <v>-11.101272827891533</v>
      </c>
      <c r="G15" s="976" t="str">
        <f>'2市区町別1'!B12</f>
        <v>北区</v>
      </c>
      <c r="H15" s="973">
        <f>'2市区町別1'!V12</f>
        <v>-7031</v>
      </c>
      <c r="I15" s="981" t="str">
        <f>'2市区町別1'!B52</f>
        <v>佐用町</v>
      </c>
      <c r="J15" s="982">
        <f>'2市区町別1'!X52</f>
        <v>-9.1097845834414741</v>
      </c>
    </row>
    <row r="16" spans="2:22" ht="13.5">
      <c r="B16" s="924" t="s">
        <v>396</v>
      </c>
      <c r="C16" s="525"/>
      <c r="D16" s="525"/>
      <c r="E16" s="526"/>
      <c r="F16" s="527"/>
      <c r="G16" s="525"/>
      <c r="H16" s="528"/>
    </row>
    <row r="17" spans="2:13" ht="24">
      <c r="C17" s="983" t="s">
        <v>525</v>
      </c>
      <c r="D17" s="984" t="s">
        <v>526</v>
      </c>
      <c r="E17" s="985" t="s">
        <v>525</v>
      </c>
      <c r="F17" s="986" t="s">
        <v>524</v>
      </c>
      <c r="H17" s="220" t="s">
        <v>549</v>
      </c>
    </row>
    <row r="18" spans="2:13">
      <c r="B18" s="43"/>
      <c r="C18" s="987" t="str">
        <f t="shared" ref="C18:F22" si="0">+C6</f>
        <v>中央区</v>
      </c>
      <c r="D18" s="988">
        <f t="shared" si="0"/>
        <v>12365</v>
      </c>
      <c r="E18" s="989" t="str">
        <f t="shared" si="0"/>
        <v>中央区</v>
      </c>
      <c r="F18" s="990">
        <f t="shared" si="0"/>
        <v>9.1488905166736956</v>
      </c>
    </row>
    <row r="19" spans="2:13">
      <c r="B19" s="220"/>
      <c r="C19" s="991" t="str">
        <f t="shared" si="0"/>
        <v>明石市</v>
      </c>
      <c r="D19" s="992">
        <f t="shared" si="0"/>
        <v>10192</v>
      </c>
      <c r="E19" s="993" t="str">
        <f t="shared" si="0"/>
        <v>明石市</v>
      </c>
      <c r="F19" s="994">
        <f t="shared" si="0"/>
        <v>3.4736494108905993</v>
      </c>
      <c r="M19" s="531"/>
    </row>
    <row r="20" spans="2:13">
      <c r="B20" s="220"/>
      <c r="C20" s="991" t="str">
        <f t="shared" si="0"/>
        <v>尼崎市</v>
      </c>
      <c r="D20" s="992">
        <f t="shared" si="0"/>
        <v>7030</v>
      </c>
      <c r="E20" s="993" t="str">
        <f t="shared" si="0"/>
        <v>兵庫区</v>
      </c>
      <c r="F20" s="994">
        <f t="shared" si="0"/>
        <v>2.045701035940013</v>
      </c>
      <c r="M20" s="531"/>
    </row>
    <row r="21" spans="2:13">
      <c r="B21" s="220"/>
      <c r="C21" s="991" t="str">
        <f t="shared" si="0"/>
        <v>兵庫区</v>
      </c>
      <c r="D21" s="992">
        <f t="shared" si="0"/>
        <v>2188</v>
      </c>
      <c r="E21" s="993" t="str">
        <f t="shared" si="0"/>
        <v>尼崎市</v>
      </c>
      <c r="F21" s="994">
        <f t="shared" si="0"/>
        <v>1.5533748892419399</v>
      </c>
      <c r="M21" s="531"/>
    </row>
    <row r="22" spans="2:13">
      <c r="B22" s="220"/>
      <c r="C22" s="995" t="str">
        <f t="shared" si="0"/>
        <v>宝塚市</v>
      </c>
      <c r="D22" s="996">
        <f t="shared" si="0"/>
        <v>1529</v>
      </c>
      <c r="E22" s="997" t="str">
        <f t="shared" si="0"/>
        <v>加東市</v>
      </c>
      <c r="F22" s="998">
        <f t="shared" si="0"/>
        <v>0.83105929049863558</v>
      </c>
      <c r="M22" s="531"/>
    </row>
    <row r="23" spans="2:13">
      <c r="B23" s="220"/>
      <c r="C23" s="529"/>
      <c r="D23" s="532"/>
      <c r="E23" s="530"/>
      <c r="F23" s="552"/>
    </row>
    <row r="24" spans="2:13">
      <c r="B24" s="220"/>
      <c r="C24" s="987" t="str">
        <f t="shared" ref="C24:F28" si="1">+C11</f>
        <v>豊岡市</v>
      </c>
      <c r="D24" s="988">
        <f t="shared" si="1"/>
        <v>-4761</v>
      </c>
      <c r="E24" s="989" t="str">
        <f t="shared" si="1"/>
        <v>養父市</v>
      </c>
      <c r="F24" s="990">
        <f t="shared" si="1"/>
        <v>-8.8891633728590254</v>
      </c>
    </row>
    <row r="25" spans="2:13">
      <c r="B25" s="220"/>
      <c r="C25" s="991" t="str">
        <f t="shared" si="1"/>
        <v>姫路市</v>
      </c>
      <c r="D25" s="992">
        <f t="shared" si="1"/>
        <v>-5169</v>
      </c>
      <c r="E25" s="993" t="str">
        <f t="shared" si="1"/>
        <v>多可町</v>
      </c>
      <c r="F25" s="994">
        <f t="shared" si="1"/>
        <v>-9.1462264150943398</v>
      </c>
    </row>
    <row r="26" spans="2:13">
      <c r="B26" s="220"/>
      <c r="C26" s="991" t="str">
        <f t="shared" si="1"/>
        <v>加古川市</v>
      </c>
      <c r="D26" s="992">
        <f t="shared" si="1"/>
        <v>-6557</v>
      </c>
      <c r="E26" s="993" t="str">
        <f t="shared" si="1"/>
        <v>佐用町</v>
      </c>
      <c r="F26" s="994">
        <f t="shared" si="1"/>
        <v>-9.4060536836093664</v>
      </c>
    </row>
    <row r="27" spans="2:13">
      <c r="B27" s="220"/>
      <c r="C27" s="991" t="str">
        <f t="shared" si="1"/>
        <v>西区</v>
      </c>
      <c r="D27" s="992">
        <f t="shared" si="1"/>
        <v>-6905</v>
      </c>
      <c r="E27" s="993" t="str">
        <f t="shared" si="1"/>
        <v>新温泉町</v>
      </c>
      <c r="F27" s="994">
        <f t="shared" si="1"/>
        <v>-10.128888588973615</v>
      </c>
    </row>
    <row r="28" spans="2:13">
      <c r="B28" s="220"/>
      <c r="C28" s="995" t="str">
        <f t="shared" si="1"/>
        <v>北区</v>
      </c>
      <c r="D28" s="996">
        <f t="shared" si="1"/>
        <v>-9313</v>
      </c>
      <c r="E28" s="997" t="str">
        <f t="shared" si="1"/>
        <v>香美町</v>
      </c>
      <c r="F28" s="998">
        <f t="shared" si="1"/>
        <v>-11.101272827891533</v>
      </c>
    </row>
    <row r="29" spans="2:13">
      <c r="B29" s="220"/>
    </row>
    <row r="30" spans="2:13">
      <c r="B30" s="952"/>
      <c r="C30" s="953" t="s">
        <v>523</v>
      </c>
      <c r="D30" s="953"/>
      <c r="E30" s="953"/>
      <c r="F30" s="953" t="s">
        <v>522</v>
      </c>
      <c r="G30" s="952"/>
      <c r="H30" s="952"/>
    </row>
    <row r="31" spans="2:13" s="43" customFormat="1">
      <c r="B31" s="2089" t="s">
        <v>521</v>
      </c>
      <c r="C31" s="2091" t="s">
        <v>508</v>
      </c>
      <c r="D31" s="2086" t="s">
        <v>550</v>
      </c>
      <c r="E31" s="2092" t="s">
        <v>551</v>
      </c>
      <c r="F31" s="2087" t="s">
        <v>508</v>
      </c>
      <c r="G31" s="2092" t="s">
        <v>552</v>
      </c>
      <c r="H31" s="2086" t="s">
        <v>553</v>
      </c>
      <c r="I31" s="220"/>
    </row>
    <row r="32" spans="2:13" s="43" customFormat="1">
      <c r="B32" s="2090"/>
      <c r="C32" s="2091"/>
      <c r="D32" s="2087"/>
      <c r="E32" s="2093"/>
      <c r="F32" s="2087"/>
      <c r="G32" s="2093"/>
      <c r="H32" s="2087"/>
    </row>
    <row r="33" spans="2:14" s="524" customFormat="1">
      <c r="B33" s="999"/>
      <c r="C33" s="1000" t="s">
        <v>520</v>
      </c>
      <c r="D33" s="999" t="s">
        <v>520</v>
      </c>
      <c r="E33" s="1001" t="s">
        <v>520</v>
      </c>
      <c r="F33" s="999" t="s">
        <v>509</v>
      </c>
      <c r="G33" s="1001" t="s">
        <v>509</v>
      </c>
      <c r="H33" s="999" t="s">
        <v>509</v>
      </c>
      <c r="J33" s="597"/>
      <c r="K33" s="597" t="str">
        <f>+D31</f>
        <v>増加
市町数</v>
      </c>
      <c r="L33" s="597" t="str">
        <f>+E31</f>
        <v>減少
市町数</v>
      </c>
      <c r="M33" s="597" t="s">
        <v>548</v>
      </c>
    </row>
    <row r="34" spans="2:14">
      <c r="B34" s="1002" t="s">
        <v>311</v>
      </c>
      <c r="C34" s="1003">
        <v>94</v>
      </c>
      <c r="D34" s="610">
        <v>28</v>
      </c>
      <c r="E34" s="609">
        <v>66</v>
      </c>
      <c r="F34" s="1004">
        <v>101</v>
      </c>
      <c r="G34" s="1005"/>
      <c r="H34" s="1004"/>
      <c r="I34" s="533" t="str">
        <f t="shared" ref="I34:I43" si="2">IF(SUM(D34:E34)=C34,"","エラー！合計不一致")</f>
        <v/>
      </c>
      <c r="J34" s="220">
        <v>1970</v>
      </c>
      <c r="K34" s="599">
        <f t="shared" ref="K34:K43" si="3">+D34</f>
        <v>28</v>
      </c>
      <c r="L34" s="599">
        <f t="shared" ref="L34:L43" si="4">+E34</f>
        <v>66</v>
      </c>
      <c r="M34" s="599">
        <f>K34+L34</f>
        <v>94</v>
      </c>
    </row>
    <row r="35" spans="2:14">
      <c r="B35" s="1002" t="s">
        <v>519</v>
      </c>
      <c r="C35" s="1003">
        <v>92</v>
      </c>
      <c r="D35" s="610">
        <v>49</v>
      </c>
      <c r="E35" s="609">
        <v>43</v>
      </c>
      <c r="F35" s="610">
        <v>100</v>
      </c>
      <c r="G35" s="609"/>
      <c r="H35" s="610"/>
      <c r="I35" s="533" t="str">
        <f t="shared" si="2"/>
        <v/>
      </c>
      <c r="J35" s="220">
        <v>75</v>
      </c>
      <c r="K35" s="534">
        <f t="shared" si="3"/>
        <v>49</v>
      </c>
      <c r="L35" s="534">
        <f t="shared" si="4"/>
        <v>43</v>
      </c>
      <c r="M35" s="534">
        <f t="shared" ref="M35:M45" si="5">K35+L35</f>
        <v>92</v>
      </c>
    </row>
    <row r="36" spans="2:14">
      <c r="B36" s="1002" t="s">
        <v>518</v>
      </c>
      <c r="C36" s="1003">
        <v>91</v>
      </c>
      <c r="D36" s="610">
        <v>52</v>
      </c>
      <c r="E36" s="609">
        <v>39</v>
      </c>
      <c r="F36" s="610">
        <v>99</v>
      </c>
      <c r="G36" s="609"/>
      <c r="H36" s="610"/>
      <c r="I36" s="533" t="str">
        <f t="shared" si="2"/>
        <v/>
      </c>
      <c r="J36" s="220">
        <v>80</v>
      </c>
      <c r="K36" s="534">
        <f t="shared" si="3"/>
        <v>52</v>
      </c>
      <c r="L36" s="534">
        <f t="shared" si="4"/>
        <v>39</v>
      </c>
      <c r="M36" s="534">
        <f t="shared" si="5"/>
        <v>91</v>
      </c>
    </row>
    <row r="37" spans="2:14">
      <c r="B37" s="1002" t="s">
        <v>517</v>
      </c>
      <c r="C37" s="1006">
        <v>91</v>
      </c>
      <c r="D37" s="610">
        <v>55</v>
      </c>
      <c r="E37" s="609">
        <v>36</v>
      </c>
      <c r="F37" s="1004">
        <v>99</v>
      </c>
      <c r="G37" s="1005"/>
      <c r="H37" s="1004"/>
      <c r="I37" s="533" t="str">
        <f t="shared" si="2"/>
        <v/>
      </c>
      <c r="J37" s="220">
        <v>85</v>
      </c>
      <c r="K37" s="534">
        <f t="shared" si="3"/>
        <v>55</v>
      </c>
      <c r="L37" s="534">
        <f t="shared" si="4"/>
        <v>36</v>
      </c>
      <c r="M37" s="534">
        <f t="shared" si="5"/>
        <v>91</v>
      </c>
    </row>
    <row r="38" spans="2:14">
      <c r="B38" s="1002" t="s">
        <v>315</v>
      </c>
      <c r="C38" s="1003">
        <v>91</v>
      </c>
      <c r="D38" s="610">
        <v>32</v>
      </c>
      <c r="E38" s="609">
        <v>59</v>
      </c>
      <c r="F38" s="610">
        <v>99</v>
      </c>
      <c r="G38" s="609"/>
      <c r="H38" s="610"/>
      <c r="I38" s="533" t="str">
        <f t="shared" si="2"/>
        <v/>
      </c>
      <c r="J38" s="220">
        <v>90</v>
      </c>
      <c r="K38" s="534">
        <f t="shared" si="3"/>
        <v>32</v>
      </c>
      <c r="L38" s="534">
        <f t="shared" si="4"/>
        <v>59</v>
      </c>
      <c r="M38" s="534">
        <f t="shared" si="5"/>
        <v>91</v>
      </c>
    </row>
    <row r="39" spans="2:14">
      <c r="B39" s="1002" t="s">
        <v>516</v>
      </c>
      <c r="C39" s="1003">
        <v>91</v>
      </c>
      <c r="D39" s="610">
        <v>42</v>
      </c>
      <c r="E39" s="609">
        <v>49</v>
      </c>
      <c r="F39" s="610">
        <v>99</v>
      </c>
      <c r="G39" s="609"/>
      <c r="H39" s="610"/>
      <c r="I39" s="533" t="str">
        <f t="shared" si="2"/>
        <v/>
      </c>
      <c r="J39" s="220">
        <v>95</v>
      </c>
      <c r="K39" s="534">
        <f t="shared" si="3"/>
        <v>42</v>
      </c>
      <c r="L39" s="534">
        <f t="shared" si="4"/>
        <v>49</v>
      </c>
      <c r="M39" s="534">
        <f t="shared" si="5"/>
        <v>91</v>
      </c>
    </row>
    <row r="40" spans="2:14">
      <c r="B40" s="1002" t="s">
        <v>515</v>
      </c>
      <c r="C40" s="1003">
        <v>88</v>
      </c>
      <c r="D40" s="610">
        <v>29</v>
      </c>
      <c r="E40" s="609">
        <v>59</v>
      </c>
      <c r="F40" s="610">
        <v>96</v>
      </c>
      <c r="G40" s="609"/>
      <c r="H40" s="610"/>
      <c r="I40" s="533" t="str">
        <f t="shared" si="2"/>
        <v/>
      </c>
      <c r="J40" s="1409">
        <v>2000</v>
      </c>
      <c r="K40" s="534">
        <f t="shared" si="3"/>
        <v>29</v>
      </c>
      <c r="L40" s="534">
        <f t="shared" si="4"/>
        <v>59</v>
      </c>
      <c r="M40" s="534">
        <f t="shared" si="5"/>
        <v>88</v>
      </c>
      <c r="N40" s="1409"/>
    </row>
    <row r="41" spans="2:14">
      <c r="B41" s="1002" t="s">
        <v>514</v>
      </c>
      <c r="C41" s="1003">
        <v>52</v>
      </c>
      <c r="D41" s="610">
        <v>15</v>
      </c>
      <c r="E41" s="609">
        <v>37</v>
      </c>
      <c r="F41" s="610">
        <v>60</v>
      </c>
      <c r="G41" s="609">
        <v>20</v>
      </c>
      <c r="H41" s="610">
        <v>40</v>
      </c>
      <c r="I41" s="533" t="str">
        <f t="shared" si="2"/>
        <v/>
      </c>
      <c r="J41" s="1410" t="s">
        <v>1026</v>
      </c>
      <c r="K41" s="534">
        <f t="shared" si="3"/>
        <v>15</v>
      </c>
      <c r="L41" s="534">
        <f t="shared" si="4"/>
        <v>37</v>
      </c>
      <c r="M41" s="534">
        <f t="shared" si="5"/>
        <v>52</v>
      </c>
      <c r="N41" s="1409"/>
    </row>
    <row r="42" spans="2:14" ht="24">
      <c r="B42" s="1007" t="s">
        <v>513</v>
      </c>
      <c r="C42" s="1003">
        <v>41</v>
      </c>
      <c r="D42" s="610">
        <v>13</v>
      </c>
      <c r="E42" s="609">
        <v>28</v>
      </c>
      <c r="F42" s="610">
        <v>49</v>
      </c>
      <c r="G42" s="609">
        <v>18</v>
      </c>
      <c r="H42" s="610">
        <v>31</v>
      </c>
      <c r="I42" s="533" t="str">
        <f t="shared" si="2"/>
        <v/>
      </c>
      <c r="J42" s="1410" t="s">
        <v>1027</v>
      </c>
      <c r="K42" s="598">
        <f t="shared" si="3"/>
        <v>13</v>
      </c>
      <c r="L42" s="598">
        <f t="shared" si="4"/>
        <v>28</v>
      </c>
      <c r="M42" s="534">
        <f t="shared" si="5"/>
        <v>41</v>
      </c>
      <c r="N42" s="1409"/>
    </row>
    <row r="43" spans="2:14">
      <c r="B43" s="1002" t="s">
        <v>512</v>
      </c>
      <c r="C43" s="1003">
        <v>41</v>
      </c>
      <c r="D43" s="610">
        <v>10</v>
      </c>
      <c r="E43" s="609">
        <v>31</v>
      </c>
      <c r="F43" s="610">
        <v>49</v>
      </c>
      <c r="G43" s="609">
        <v>15</v>
      </c>
      <c r="H43" s="610">
        <v>34</v>
      </c>
      <c r="I43" s="533" t="str">
        <f t="shared" si="2"/>
        <v/>
      </c>
      <c r="J43" s="220">
        <v>10</v>
      </c>
      <c r="K43" s="534">
        <f t="shared" si="3"/>
        <v>10</v>
      </c>
      <c r="L43" s="534">
        <f t="shared" si="4"/>
        <v>31</v>
      </c>
      <c r="M43" s="534">
        <f t="shared" si="5"/>
        <v>41</v>
      </c>
    </row>
    <row r="44" spans="2:14">
      <c r="B44" s="1008" t="s">
        <v>547</v>
      </c>
      <c r="C44" s="607">
        <f>D44+E44</f>
        <v>41</v>
      </c>
      <c r="D44" s="608">
        <f>K44</f>
        <v>8</v>
      </c>
      <c r="E44" s="607">
        <f>L44</f>
        <v>33</v>
      </c>
      <c r="F44" s="608">
        <v>49</v>
      </c>
      <c r="G44" s="607">
        <v>18</v>
      </c>
      <c r="H44" s="608">
        <v>31</v>
      </c>
      <c r="I44" s="533"/>
      <c r="J44" s="220">
        <v>15</v>
      </c>
      <c r="K44" s="534">
        <v>8</v>
      </c>
      <c r="L44" s="534">
        <v>33</v>
      </c>
      <c r="M44" s="534">
        <f t="shared" si="5"/>
        <v>41</v>
      </c>
    </row>
    <row r="45" spans="2:14">
      <c r="B45" s="1002" t="s">
        <v>354</v>
      </c>
      <c r="C45" s="609">
        <f>D45+E45</f>
        <v>41</v>
      </c>
      <c r="D45" s="610">
        <f>K45</f>
        <v>5</v>
      </c>
      <c r="E45" s="609">
        <f>L45</f>
        <v>36</v>
      </c>
      <c r="F45" s="610">
        <v>49</v>
      </c>
      <c r="G45" s="609">
        <v>19</v>
      </c>
      <c r="H45" s="610">
        <v>30</v>
      </c>
      <c r="I45" s="533"/>
      <c r="J45" s="220">
        <v>20</v>
      </c>
      <c r="K45" s="600">
        <v>5</v>
      </c>
      <c r="L45" s="600">
        <v>36</v>
      </c>
      <c r="M45" s="600">
        <f t="shared" si="5"/>
        <v>41</v>
      </c>
    </row>
    <row r="46" spans="2:14">
      <c r="B46" s="953" t="s">
        <v>714</v>
      </c>
      <c r="D46" s="1009"/>
      <c r="E46" s="1009"/>
      <c r="F46" s="953"/>
      <c r="G46" s="953"/>
      <c r="H46" s="953"/>
    </row>
    <row r="47" spans="2:14">
      <c r="B47" s="535"/>
      <c r="C47" s="220"/>
      <c r="D47" s="536"/>
      <c r="E47" s="536"/>
    </row>
    <row r="48" spans="2:14">
      <c r="B48" s="220"/>
      <c r="C48" s="220" t="s">
        <v>511</v>
      </c>
    </row>
    <row r="49" spans="2:19">
      <c r="B49" s="220"/>
      <c r="D49" s="536"/>
    </row>
    <row r="50" spans="2:19" ht="24">
      <c r="B50" s="220"/>
      <c r="C50" s="537" t="s">
        <v>52</v>
      </c>
      <c r="D50" s="538" t="s">
        <v>506</v>
      </c>
      <c r="E50" s="539" t="s">
        <v>510</v>
      </c>
      <c r="F50" s="537" t="s">
        <v>507</v>
      </c>
    </row>
    <row r="51" spans="2:19">
      <c r="B51" s="220"/>
      <c r="C51" s="540"/>
      <c r="D51" s="541" t="s">
        <v>509</v>
      </c>
      <c r="E51" s="542" t="s">
        <v>509</v>
      </c>
      <c r="F51" s="542" t="s">
        <v>509</v>
      </c>
    </row>
    <row r="52" spans="2:19">
      <c r="B52" s="220"/>
      <c r="C52" s="543" t="s">
        <v>508</v>
      </c>
      <c r="D52" s="544">
        <v>49</v>
      </c>
      <c r="E52" s="545">
        <v>49</v>
      </c>
      <c r="F52" s="545">
        <v>60</v>
      </c>
      <c r="H52" s="546" t="s">
        <v>361</v>
      </c>
      <c r="I52" s="546" t="s">
        <v>1054</v>
      </c>
      <c r="J52" s="546" t="s">
        <v>362</v>
      </c>
      <c r="L52" s="125"/>
      <c r="M52" s="125"/>
      <c r="N52" s="125"/>
      <c r="O52" s="125"/>
      <c r="P52" s="125"/>
      <c r="Q52" s="125"/>
      <c r="R52" s="43"/>
      <c r="S52" s="125"/>
    </row>
    <row r="53" spans="2:19" ht="24">
      <c r="C53" s="547" t="s">
        <v>505</v>
      </c>
      <c r="D53" s="548">
        <v>10</v>
      </c>
      <c r="E53" s="549">
        <v>18</v>
      </c>
      <c r="F53" s="549">
        <v>20</v>
      </c>
      <c r="G53" s="601" t="s">
        <v>504</v>
      </c>
      <c r="H53" s="602">
        <v>20</v>
      </c>
      <c r="I53" s="602">
        <v>18</v>
      </c>
      <c r="J53" s="603">
        <f>+D53</f>
        <v>10</v>
      </c>
      <c r="M53" s="611"/>
    </row>
    <row r="54" spans="2:19" ht="24">
      <c r="B54" s="220"/>
      <c r="C54" s="547" t="s">
        <v>503</v>
      </c>
      <c r="D54" s="548">
        <v>39</v>
      </c>
      <c r="E54" s="549">
        <v>31</v>
      </c>
      <c r="F54" s="549">
        <v>40</v>
      </c>
      <c r="G54" s="604" t="s">
        <v>502</v>
      </c>
      <c r="H54" s="605">
        <v>40</v>
      </c>
      <c r="I54" s="605">
        <v>31</v>
      </c>
      <c r="J54" s="606">
        <f>+D54</f>
        <v>39</v>
      </c>
      <c r="M54" s="611"/>
    </row>
    <row r="55" spans="2:19">
      <c r="C55" s="220" t="s">
        <v>670</v>
      </c>
      <c r="M55" s="611"/>
    </row>
    <row r="56" spans="2:19">
      <c r="C56" s="220"/>
      <c r="M56" s="611"/>
    </row>
    <row r="57" spans="2:19">
      <c r="M57" s="611"/>
    </row>
    <row r="58" spans="2:19">
      <c r="G58" s="550"/>
      <c r="M58" s="611"/>
    </row>
    <row r="59" spans="2:19">
      <c r="M59" s="611"/>
    </row>
    <row r="60" spans="2:19">
      <c r="M60" s="611"/>
    </row>
    <row r="61" spans="2:19">
      <c r="D61" s="550"/>
      <c r="E61" s="550"/>
      <c r="F61" s="550"/>
      <c r="M61" s="611"/>
    </row>
    <row r="65" spans="3:14">
      <c r="C65" s="125"/>
      <c r="D65" s="125"/>
      <c r="E65" s="43"/>
      <c r="L65" s="551"/>
      <c r="M65" s="551"/>
      <c r="N65" s="551"/>
    </row>
    <row r="66" spans="3:14">
      <c r="C66" s="125"/>
      <c r="D66" s="125"/>
      <c r="E66" s="523"/>
    </row>
  </sheetData>
  <mergeCells count="10">
    <mergeCell ref="H31:H32"/>
    <mergeCell ref="G3:J3"/>
    <mergeCell ref="B3:B4"/>
    <mergeCell ref="C3:F3"/>
    <mergeCell ref="B31:B32"/>
    <mergeCell ref="C31:C32"/>
    <mergeCell ref="D31:D32"/>
    <mergeCell ref="E31:E32"/>
    <mergeCell ref="F31:F32"/>
    <mergeCell ref="G31:G32"/>
  </mergeCells>
  <phoneticPr fontId="2"/>
  <conditionalFormatting sqref="D34:E34">
    <cfRule type="expression" dxfId="5" priority="3" stopIfTrue="1">
      <formula>D34&gt;AVERAGE( IF(ISERROR($D$34:$E$34), "", IF(ISBLANK($D$34:$E$34), "", $D$34:$E$34)))</formula>
    </cfRule>
    <cfRule type="expression" dxfId="4" priority="4" stopIfTrue="1">
      <formula>D34&gt;AVERAGE( IF(ISERROR($D$34:$E$34), "", IF(ISBLANK($D$34:$E$34), "", $D$34:$E$34)))</formula>
    </cfRule>
  </conditionalFormatting>
  <conditionalFormatting sqref="D35:E40">
    <cfRule type="expression" dxfId="3" priority="5" stopIfTrue="1">
      <formula>D35&gt;AVERAGE( IF(ISERROR($D$35:$E$40), "", IF(ISBLANK($D$35:$E$40), "", $D$35:$E$40)))</formula>
    </cfRule>
    <cfRule type="expression" dxfId="2" priority="6" stopIfTrue="1">
      <formula>D35&gt;AVERAGE( IF(ISERROR($D$35:$E$40), "", IF(ISBLANK($D$35:$E$40), "", $D$35:$E$40)))</formula>
    </cfRule>
  </conditionalFormatting>
  <conditionalFormatting sqref="D41:E45">
    <cfRule type="expression" dxfId="1" priority="1" stopIfTrue="1">
      <formula>D41&gt;AVERAGE( IF(ISERROR($D$41:$E$43), "", IF(ISBLANK($D$41:$E$43), "", $D$41:$E$43)))</formula>
    </cfRule>
    <cfRule type="expression" dxfId="0" priority="2" stopIfTrue="1">
      <formula>D41&gt;AVERAGE( IF(ISERROR($D$41:$E$43), "", IF(ISBLANK($D$41:$E$43), "", $D$41:$E$43)))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F106"/>
  <sheetViews>
    <sheetView view="pageBreakPreview" zoomScaleNormal="100" zoomScaleSheetLayoutView="100" workbookViewId="0">
      <selection activeCell="B17" sqref="B17"/>
    </sheetView>
  </sheetViews>
  <sheetFormatPr defaultColWidth="6.75" defaultRowHeight="12"/>
  <cols>
    <col min="1" max="1" width="4.5" style="1" bestFit="1" customWidth="1"/>
    <col min="2" max="2" width="7.625" style="1" customWidth="1"/>
    <col min="3" max="3" width="8.375" style="1" bestFit="1" customWidth="1"/>
    <col min="4" max="4" width="6.125" style="1" bestFit="1" customWidth="1"/>
    <col min="5" max="5" width="9" style="1" customWidth="1"/>
    <col min="6" max="6" width="6.125" style="1" bestFit="1" customWidth="1"/>
    <col min="7" max="7" width="8.375" style="1" bestFit="1" customWidth="1"/>
    <col min="8" max="8" width="6.125" style="1" bestFit="1" customWidth="1"/>
    <col min="9" max="9" width="7.625" style="1" customWidth="1"/>
    <col min="10" max="10" width="6.125" style="1" bestFit="1" customWidth="1"/>
    <col min="11" max="11" width="7.125" style="1" customWidth="1"/>
    <col min="12" max="12" width="7.5" style="1" bestFit="1" customWidth="1"/>
    <col min="13" max="13" width="7.625" style="1" bestFit="1" customWidth="1"/>
    <col min="14" max="15" width="8.375" style="1" bestFit="1" customWidth="1"/>
    <col min="16" max="16" width="7.25" style="1" bestFit="1" customWidth="1"/>
    <col min="17" max="17" width="8" style="1" customWidth="1"/>
    <col min="18" max="18" width="6.75" style="1"/>
    <col min="19" max="22" width="7.875" style="1" customWidth="1"/>
    <col min="23" max="23" width="6.75" style="1"/>
    <col min="24" max="24" width="11" style="1" customWidth="1"/>
    <col min="25" max="16384" width="6.75" style="1"/>
  </cols>
  <sheetData>
    <row r="1" spans="1:32">
      <c r="B1" s="239" t="s">
        <v>1121</v>
      </c>
      <c r="L1" s="124" t="s">
        <v>329</v>
      </c>
    </row>
    <row r="2" spans="1:32">
      <c r="A2" s="125"/>
      <c r="B2" s="1982" t="s">
        <v>59</v>
      </c>
      <c r="C2" s="2094" t="s">
        <v>60</v>
      </c>
      <c r="D2" s="126"/>
      <c r="E2" s="126"/>
      <c r="F2" s="127"/>
      <c r="G2" s="2094" t="s">
        <v>51</v>
      </c>
      <c r="H2" s="126"/>
      <c r="I2" s="126"/>
      <c r="J2" s="127"/>
      <c r="K2" s="2097" t="s">
        <v>67</v>
      </c>
      <c r="L2" s="2096" t="s">
        <v>529</v>
      </c>
      <c r="M2" s="1998" t="s">
        <v>5</v>
      </c>
      <c r="N2" s="142" t="s">
        <v>363</v>
      </c>
      <c r="O2" s="142" t="s">
        <v>363</v>
      </c>
      <c r="X2" s="128" t="s">
        <v>281</v>
      </c>
      <c r="Y2" s="128"/>
      <c r="Z2" s="128"/>
      <c r="AA2" s="128"/>
      <c r="AB2" s="128"/>
      <c r="AC2" s="128"/>
      <c r="AD2" s="128"/>
    </row>
    <row r="3" spans="1:32">
      <c r="A3" s="125"/>
      <c r="B3" s="1983"/>
      <c r="C3" s="2095"/>
      <c r="D3" s="2" t="s">
        <v>47</v>
      </c>
      <c r="E3" s="270" t="s">
        <v>1</v>
      </c>
      <c r="F3" s="2" t="s">
        <v>2</v>
      </c>
      <c r="G3" s="2095"/>
      <c r="H3" s="2" t="s">
        <v>47</v>
      </c>
      <c r="I3" s="270" t="s">
        <v>1</v>
      </c>
      <c r="J3" s="2" t="s">
        <v>2</v>
      </c>
      <c r="K3" s="2095"/>
      <c r="L3" s="1988"/>
      <c r="M3" s="1999"/>
      <c r="N3" s="142" t="s">
        <v>0</v>
      </c>
      <c r="O3" s="142" t="s">
        <v>51</v>
      </c>
      <c r="X3" s="129" t="s">
        <v>282</v>
      </c>
      <c r="Y3" s="130" t="s">
        <v>283</v>
      </c>
      <c r="Z3" s="130"/>
      <c r="AA3" s="130"/>
      <c r="AB3" s="130"/>
      <c r="AC3" s="131"/>
      <c r="AD3" s="132"/>
      <c r="AE3" s="42"/>
      <c r="AF3" s="42"/>
    </row>
    <row r="4" spans="1:32">
      <c r="A4" s="125"/>
      <c r="B4" s="269"/>
      <c r="C4" s="134" t="s">
        <v>53</v>
      </c>
      <c r="D4" s="12" t="s">
        <v>223</v>
      </c>
      <c r="E4" s="134" t="s">
        <v>53</v>
      </c>
      <c r="F4" s="12" t="s">
        <v>223</v>
      </c>
      <c r="G4" s="272" t="s">
        <v>4</v>
      </c>
      <c r="H4" s="12" t="s">
        <v>223</v>
      </c>
      <c r="I4" s="272" t="s">
        <v>4</v>
      </c>
      <c r="J4" s="12" t="s">
        <v>223</v>
      </c>
      <c r="K4" s="272" t="s">
        <v>8</v>
      </c>
      <c r="L4" s="135" t="s">
        <v>7</v>
      </c>
      <c r="M4" s="135" t="s">
        <v>50</v>
      </c>
      <c r="Q4" s="142" t="s">
        <v>363</v>
      </c>
      <c r="R4" s="142"/>
      <c r="S4" s="142" t="s">
        <v>362</v>
      </c>
      <c r="T4" s="596" t="s">
        <v>1028</v>
      </c>
      <c r="U4" s="596" t="s">
        <v>1029</v>
      </c>
      <c r="X4" s="129" t="s">
        <v>284</v>
      </c>
      <c r="Y4" s="130" t="s">
        <v>285</v>
      </c>
      <c r="Z4" s="130"/>
      <c r="AA4" s="130"/>
      <c r="AB4" s="130"/>
      <c r="AC4" s="131"/>
      <c r="AD4" s="132"/>
      <c r="AE4" s="42"/>
      <c r="AF4" s="42"/>
    </row>
    <row r="5" spans="1:32">
      <c r="B5" s="133" t="s">
        <v>61</v>
      </c>
      <c r="C5" s="266">
        <f>'3市区町別2'!E7</f>
        <v>5465002</v>
      </c>
      <c r="D5" s="137">
        <f t="shared" ref="D5:D15" si="0">C5/C$5*100</f>
        <v>100</v>
      </c>
      <c r="E5" s="267">
        <f>SUM(E6:E15)</f>
        <v>-69798</v>
      </c>
      <c r="F5" s="138">
        <v>-0.91522517449029939</v>
      </c>
      <c r="G5" s="266">
        <f>'3市区町別2'!G7</f>
        <v>2402484</v>
      </c>
      <c r="H5" s="137">
        <f t="shared" ref="H5:H15" si="1">G5/G$5*100</f>
        <v>100</v>
      </c>
      <c r="I5" s="267">
        <f>SUM(I6:I15)</f>
        <v>87284</v>
      </c>
      <c r="J5" s="139">
        <f t="shared" ref="J5:J15" si="2">I5/O5*100</f>
        <v>3.7700414651002072</v>
      </c>
      <c r="K5" s="268">
        <f t="shared" ref="K5:K15" si="3">C5/G5</f>
        <v>2.2747298213016194</v>
      </c>
      <c r="L5" s="136">
        <f>SUM(L6:L15)</f>
        <v>8401.0299999999988</v>
      </c>
      <c r="M5" s="275">
        <f t="shared" ref="M5:M15" si="4">C5/L5</f>
        <v>650.51571057358456</v>
      </c>
      <c r="N5" s="140">
        <f>'3市区町別2'!J7</f>
        <v>5534800</v>
      </c>
      <c r="O5" s="141">
        <f>'3市区町別2'!L7</f>
        <v>2315200</v>
      </c>
      <c r="P5" s="902" t="s">
        <v>68</v>
      </c>
      <c r="Q5" s="903">
        <f t="shared" ref="Q5:Q15" si="5">+C5</f>
        <v>5465002</v>
      </c>
      <c r="R5" s="904"/>
      <c r="S5" s="905">
        <v>5534800</v>
      </c>
      <c r="T5" s="906">
        <f>'3市区町別2'!J7</f>
        <v>5534800</v>
      </c>
      <c r="U5" s="906">
        <f>'3市区町別2'!E7</f>
        <v>5465002</v>
      </c>
      <c r="V5" s="154"/>
      <c r="X5" s="129" t="s">
        <v>286</v>
      </c>
      <c r="Y5" s="130" t="s">
        <v>287</v>
      </c>
      <c r="Z5" s="130"/>
      <c r="AA5" s="130"/>
      <c r="AB5" s="130"/>
      <c r="AC5" s="131"/>
      <c r="AD5" s="132"/>
      <c r="AE5" s="42"/>
      <c r="AF5" s="42"/>
    </row>
    <row r="6" spans="1:32" ht="13.5" customHeight="1">
      <c r="B6" s="133" t="s">
        <v>62</v>
      </c>
      <c r="C6" s="266">
        <f>'3市区町別2'!E8</f>
        <v>1525152</v>
      </c>
      <c r="D6" s="137">
        <f t="shared" si="0"/>
        <v>27.90762016189564</v>
      </c>
      <c r="E6" s="267">
        <f>C6-N6</f>
        <v>-12120</v>
      </c>
      <c r="F6" s="138">
        <v>-0.41056857919958556</v>
      </c>
      <c r="G6" s="266">
        <f>'3市区町別2'!G8</f>
        <v>734920</v>
      </c>
      <c r="H6" s="137">
        <f t="shared" si="1"/>
        <v>30.590006010445851</v>
      </c>
      <c r="I6" s="267">
        <f>G6-O6</f>
        <v>29461</v>
      </c>
      <c r="J6" s="139">
        <f t="shared" si="2"/>
        <v>4.176146310416339</v>
      </c>
      <c r="K6" s="268">
        <f t="shared" si="3"/>
        <v>2.0752626136178089</v>
      </c>
      <c r="L6" s="276">
        <f>'3市区町別2'!AC8</f>
        <v>557.02</v>
      </c>
      <c r="M6" s="275">
        <f t="shared" si="4"/>
        <v>2738.0560841621486</v>
      </c>
      <c r="N6" s="140">
        <f>'3市区町別2'!J8</f>
        <v>1537272</v>
      </c>
      <c r="O6" s="141">
        <f>'3市区町別2'!L8</f>
        <v>705459</v>
      </c>
      <c r="P6" s="143" t="s">
        <v>225</v>
      </c>
      <c r="Q6" s="164">
        <f t="shared" si="5"/>
        <v>1525152</v>
      </c>
      <c r="R6" s="143" t="s">
        <v>224</v>
      </c>
      <c r="S6" s="46">
        <v>1537272</v>
      </c>
      <c r="T6" s="514">
        <f>'3市区町別2'!J8</f>
        <v>1537272</v>
      </c>
      <c r="U6" s="514">
        <f>'3市区町別2'!E8</f>
        <v>1525152</v>
      </c>
      <c r="V6" s="144"/>
      <c r="X6" s="129" t="s">
        <v>288</v>
      </c>
      <c r="Y6" s="130" t="s">
        <v>289</v>
      </c>
      <c r="Z6" s="130"/>
      <c r="AA6" s="130"/>
      <c r="AB6" s="130"/>
      <c r="AC6" s="131"/>
      <c r="AD6" s="132"/>
      <c r="AE6" s="42"/>
      <c r="AF6" s="42"/>
    </row>
    <row r="7" spans="1:32" ht="13.5" customHeight="1">
      <c r="B7" s="133" t="s">
        <v>226</v>
      </c>
      <c r="C7" s="266">
        <f>'3市区町別2'!E9</f>
        <v>1039102</v>
      </c>
      <c r="D7" s="137">
        <f t="shared" si="0"/>
        <v>19.01375333439951</v>
      </c>
      <c r="E7" s="267">
        <f t="shared" ref="E7:E15" si="6">C7-N7</f>
        <v>3339</v>
      </c>
      <c r="F7" s="138">
        <v>0.63440511408997047</v>
      </c>
      <c r="G7" s="266">
        <f>'3市区町別2'!G9</f>
        <v>479577</v>
      </c>
      <c r="H7" s="137">
        <f t="shared" si="1"/>
        <v>19.961714625362749</v>
      </c>
      <c r="I7" s="267">
        <f t="shared" ref="I7:I15" si="7">G7-O7</f>
        <v>16298</v>
      </c>
      <c r="J7" s="139">
        <f t="shared" si="2"/>
        <v>3.5179664953516134</v>
      </c>
      <c r="K7" s="268">
        <f t="shared" si="3"/>
        <v>2.1667052423281352</v>
      </c>
      <c r="L7" s="276">
        <f>'3市区町別2'!AC9</f>
        <v>169.15</v>
      </c>
      <c r="M7" s="275">
        <f t="shared" si="4"/>
        <v>6143.0801064144252</v>
      </c>
      <c r="N7" s="140">
        <f>'3市区町別2'!J9</f>
        <v>1035763</v>
      </c>
      <c r="O7" s="141">
        <f>'3市区町別2'!L9</f>
        <v>463279</v>
      </c>
      <c r="P7" s="143" t="s">
        <v>226</v>
      </c>
      <c r="Q7" s="164">
        <f t="shared" si="5"/>
        <v>1039102</v>
      </c>
      <c r="R7" s="143" t="s">
        <v>226</v>
      </c>
      <c r="S7" s="46">
        <v>1035763</v>
      </c>
      <c r="T7" s="514">
        <f>'3市区町別2'!J9</f>
        <v>1035763</v>
      </c>
      <c r="U7" s="514">
        <f>'3市区町別2'!E9</f>
        <v>1039102</v>
      </c>
      <c r="V7" s="144"/>
      <c r="X7" s="129" t="s">
        <v>290</v>
      </c>
      <c r="Y7" s="130" t="s">
        <v>291</v>
      </c>
      <c r="Z7" s="130"/>
      <c r="AA7" s="130"/>
      <c r="AB7" s="130"/>
      <c r="AC7" s="131"/>
      <c r="AD7" s="132"/>
      <c r="AE7" s="42"/>
      <c r="AF7" s="42"/>
    </row>
    <row r="8" spans="1:32" ht="13.5" customHeight="1">
      <c r="B8" s="133" t="s">
        <v>227</v>
      </c>
      <c r="C8" s="266">
        <f>'3市区町別2'!E10</f>
        <v>715809</v>
      </c>
      <c r="D8" s="137">
        <f t="shared" si="0"/>
        <v>13.098055590830523</v>
      </c>
      <c r="E8" s="267">
        <f t="shared" si="6"/>
        <v>-5881</v>
      </c>
      <c r="F8" s="138">
        <v>-0.29328712174039118</v>
      </c>
      <c r="G8" s="266">
        <f>'3市区町別2'!G10</f>
        <v>294673</v>
      </c>
      <c r="H8" s="137">
        <f t="shared" si="1"/>
        <v>12.265347032488041</v>
      </c>
      <c r="I8" s="267">
        <f t="shared" si="7"/>
        <v>7105</v>
      </c>
      <c r="J8" s="139">
        <f t="shared" si="2"/>
        <v>2.4707199688421522</v>
      </c>
      <c r="K8" s="268">
        <f t="shared" si="3"/>
        <v>2.4291638528131183</v>
      </c>
      <c r="L8" s="276">
        <f>'3市区町別2'!AC10</f>
        <v>480.89</v>
      </c>
      <c r="M8" s="275">
        <f t="shared" si="4"/>
        <v>1488.5088065877851</v>
      </c>
      <c r="N8" s="140">
        <f>'3市区町別2'!J10</f>
        <v>721690</v>
      </c>
      <c r="O8" s="141">
        <f>'3市区町別2'!L10</f>
        <v>287568</v>
      </c>
      <c r="P8" s="143" t="s">
        <v>227</v>
      </c>
      <c r="Q8" s="164">
        <f t="shared" si="5"/>
        <v>715809</v>
      </c>
      <c r="R8" s="143" t="s">
        <v>227</v>
      </c>
      <c r="S8" s="46">
        <v>721690</v>
      </c>
      <c r="T8" s="514">
        <f>'3市区町別2'!J10</f>
        <v>721690</v>
      </c>
      <c r="U8" s="514">
        <f>'3市区町別2'!E10</f>
        <v>715809</v>
      </c>
      <c r="V8" s="144"/>
      <c r="X8" s="129" t="s">
        <v>292</v>
      </c>
      <c r="Y8" s="130" t="s">
        <v>293</v>
      </c>
      <c r="Z8" s="130"/>
      <c r="AA8" s="130"/>
      <c r="AB8" s="130"/>
      <c r="AC8" s="131"/>
      <c r="AD8" s="132"/>
      <c r="AE8" s="42"/>
      <c r="AF8" s="42"/>
    </row>
    <row r="9" spans="1:32" ht="13.5" customHeight="1">
      <c r="B9" s="133" t="s">
        <v>228</v>
      </c>
      <c r="C9" s="266">
        <f>'3市区町別2'!E11</f>
        <v>716073</v>
      </c>
      <c r="D9" s="137">
        <f t="shared" si="0"/>
        <v>13.10288633014224</v>
      </c>
      <c r="E9" s="267">
        <f t="shared" si="6"/>
        <v>-560</v>
      </c>
      <c r="F9" s="138">
        <v>0.11033427094186363</v>
      </c>
      <c r="G9" s="266">
        <f>'3市区町別2'!G11</f>
        <v>302730</v>
      </c>
      <c r="H9" s="137">
        <f t="shared" si="1"/>
        <v>12.600708266943714</v>
      </c>
      <c r="I9" s="267">
        <f t="shared" si="7"/>
        <v>16721</v>
      </c>
      <c r="J9" s="139">
        <f t="shared" si="2"/>
        <v>5.8463195214136618</v>
      </c>
      <c r="K9" s="268">
        <f t="shared" si="3"/>
        <v>2.3653849965315628</v>
      </c>
      <c r="L9" s="276">
        <f>'3市区町別2'!AC11</f>
        <v>266.33</v>
      </c>
      <c r="M9" s="275">
        <f t="shared" si="4"/>
        <v>2688.668193594413</v>
      </c>
      <c r="N9" s="140">
        <f>'3市区町別2'!J11</f>
        <v>716633</v>
      </c>
      <c r="O9" s="141">
        <f>'3市区町別2'!L11</f>
        <v>286009</v>
      </c>
      <c r="P9" s="143" t="s">
        <v>228</v>
      </c>
      <c r="Q9" s="164">
        <f t="shared" si="5"/>
        <v>716073</v>
      </c>
      <c r="R9" s="143" t="s">
        <v>228</v>
      </c>
      <c r="S9" s="46">
        <v>716633</v>
      </c>
      <c r="T9" s="514">
        <f>'3市区町別2'!J11</f>
        <v>716633</v>
      </c>
      <c r="U9" s="514">
        <f>'3市区町別2'!E11</f>
        <v>716073</v>
      </c>
      <c r="V9" s="144"/>
      <c r="X9" s="129" t="s">
        <v>294</v>
      </c>
      <c r="Y9" s="130" t="s">
        <v>295</v>
      </c>
      <c r="Z9" s="130"/>
      <c r="AA9" s="130"/>
      <c r="AB9" s="130"/>
      <c r="AC9" s="131"/>
      <c r="AD9" s="132"/>
      <c r="AE9" s="42"/>
      <c r="AF9" s="42"/>
    </row>
    <row r="10" spans="1:32" ht="13.5" customHeight="1">
      <c r="B10" s="133" t="s">
        <v>229</v>
      </c>
      <c r="C10" s="266">
        <f>'3市区町別2'!E12</f>
        <v>264135</v>
      </c>
      <c r="D10" s="137">
        <f t="shared" si="0"/>
        <v>4.8332095761355625</v>
      </c>
      <c r="E10" s="267">
        <f t="shared" si="6"/>
        <v>-8312</v>
      </c>
      <c r="F10" s="138">
        <v>-4.2343092120279948</v>
      </c>
      <c r="G10" s="266">
        <f>'3市区町別2'!G12</f>
        <v>103224</v>
      </c>
      <c r="H10" s="137">
        <f t="shared" si="1"/>
        <v>4.2965530675750596</v>
      </c>
      <c r="I10" s="267">
        <f t="shared" si="7"/>
        <v>5547</v>
      </c>
      <c r="J10" s="139">
        <f t="shared" si="2"/>
        <v>5.6789213427930836</v>
      </c>
      <c r="K10" s="268">
        <f t="shared" si="3"/>
        <v>2.5588525924203673</v>
      </c>
      <c r="L10" s="276">
        <f>'3市区町別2'!AC12</f>
        <v>895.61000000000013</v>
      </c>
      <c r="M10" s="275">
        <f t="shared" si="4"/>
        <v>294.92189680776227</v>
      </c>
      <c r="N10" s="140">
        <f>'3市区町別2'!J12</f>
        <v>272447</v>
      </c>
      <c r="O10" s="141">
        <f>'3市区町別2'!L12</f>
        <v>97677</v>
      </c>
      <c r="P10" s="143" t="s">
        <v>229</v>
      </c>
      <c r="Q10" s="164">
        <f t="shared" si="5"/>
        <v>264135</v>
      </c>
      <c r="R10" s="143" t="s">
        <v>229</v>
      </c>
      <c r="S10" s="46">
        <v>272447</v>
      </c>
      <c r="T10" s="514">
        <f>'3市区町別2'!J12</f>
        <v>272447</v>
      </c>
      <c r="U10" s="514">
        <f>'3市区町別2'!E12</f>
        <v>264135</v>
      </c>
      <c r="V10" s="144"/>
      <c r="X10" s="129" t="s">
        <v>296</v>
      </c>
      <c r="Y10" s="130" t="s">
        <v>297</v>
      </c>
      <c r="Z10" s="130"/>
      <c r="AA10" s="130"/>
      <c r="AB10" s="130"/>
      <c r="AC10" s="131"/>
      <c r="AD10" s="132"/>
      <c r="AE10" s="42"/>
      <c r="AF10" s="42"/>
    </row>
    <row r="11" spans="1:32" ht="13.5" customHeight="1">
      <c r="B11" s="133" t="s">
        <v>230</v>
      </c>
      <c r="C11" s="266">
        <f>'3市区町別2'!E13</f>
        <v>571719</v>
      </c>
      <c r="D11" s="137">
        <f t="shared" si="0"/>
        <v>10.461460032402551</v>
      </c>
      <c r="E11" s="267">
        <f t="shared" si="6"/>
        <v>-7435</v>
      </c>
      <c r="F11" s="138">
        <v>-0.40434811759791089</v>
      </c>
      <c r="G11" s="266">
        <f>'3市区町別2'!G13</f>
        <v>240004</v>
      </c>
      <c r="H11" s="137">
        <f t="shared" si="1"/>
        <v>9.9898271955193039</v>
      </c>
      <c r="I11" s="267">
        <f t="shared" si="7"/>
        <v>12165</v>
      </c>
      <c r="J11" s="139">
        <f t="shared" si="2"/>
        <v>5.3392966085700868</v>
      </c>
      <c r="K11" s="268">
        <f t="shared" si="3"/>
        <v>2.3821227979533672</v>
      </c>
      <c r="L11" s="276">
        <f>'3市区町別2'!AC13</f>
        <v>865.24999999999989</v>
      </c>
      <c r="M11" s="275">
        <f t="shared" si="4"/>
        <v>660.7558509101417</v>
      </c>
      <c r="N11" s="140">
        <f>'3市区町別2'!J13</f>
        <v>579154</v>
      </c>
      <c r="O11" s="141">
        <f>'3市区町別2'!L13</f>
        <v>227839</v>
      </c>
      <c r="P11" s="143" t="s">
        <v>230</v>
      </c>
      <c r="Q11" s="164">
        <f t="shared" si="5"/>
        <v>571719</v>
      </c>
      <c r="R11" s="143" t="s">
        <v>230</v>
      </c>
      <c r="S11" s="46">
        <v>579154</v>
      </c>
      <c r="T11" s="514">
        <f>'3市区町別2'!J13</f>
        <v>579154</v>
      </c>
      <c r="U11" s="514">
        <f>'3市区町別2'!E13</f>
        <v>571719</v>
      </c>
      <c r="V11" s="144"/>
      <c r="X11" s="129" t="s">
        <v>298</v>
      </c>
      <c r="Y11" s="130" t="s">
        <v>299</v>
      </c>
      <c r="Z11" s="130"/>
      <c r="AA11" s="130"/>
      <c r="AB11" s="130"/>
      <c r="AC11" s="131"/>
      <c r="AD11" s="132"/>
      <c r="AE11" s="42"/>
      <c r="AF11" s="42"/>
    </row>
    <row r="12" spans="1:32" ht="13.5" customHeight="1">
      <c r="B12" s="133" t="s">
        <v>231</v>
      </c>
      <c r="C12" s="266">
        <f>'3市区町別2'!E14</f>
        <v>246601</v>
      </c>
      <c r="D12" s="137">
        <f t="shared" si="0"/>
        <v>4.512367973515838</v>
      </c>
      <c r="E12" s="267">
        <f t="shared" si="6"/>
        <v>-13711</v>
      </c>
      <c r="F12" s="138">
        <v>-4.4290139315022241</v>
      </c>
      <c r="G12" s="266">
        <f>'3市区町別2'!G14</f>
        <v>95577</v>
      </c>
      <c r="H12" s="137">
        <f t="shared" si="1"/>
        <v>3.9782575034838943</v>
      </c>
      <c r="I12" s="267">
        <f t="shared" si="7"/>
        <v>760</v>
      </c>
      <c r="J12" s="139">
        <f t="shared" si="2"/>
        <v>0.80154402691500459</v>
      </c>
      <c r="K12" s="268">
        <f t="shared" si="3"/>
        <v>2.5801291105600721</v>
      </c>
      <c r="L12" s="276">
        <f>'3市区町別2'!AC14</f>
        <v>1566.9699999999998</v>
      </c>
      <c r="M12" s="275">
        <f t="shared" si="4"/>
        <v>157.37442324996653</v>
      </c>
      <c r="N12" s="140">
        <f>'3市区町別2'!J14</f>
        <v>260312</v>
      </c>
      <c r="O12" s="141">
        <f>'3市区町別2'!L14</f>
        <v>94817</v>
      </c>
      <c r="P12" s="143" t="s">
        <v>231</v>
      </c>
      <c r="Q12" s="164">
        <f t="shared" si="5"/>
        <v>246601</v>
      </c>
      <c r="R12" s="143" t="s">
        <v>231</v>
      </c>
      <c r="S12" s="46">
        <v>260312</v>
      </c>
      <c r="T12" s="514">
        <f>'3市区町別2'!J14</f>
        <v>260312</v>
      </c>
      <c r="U12" s="514">
        <f>'3市区町別2'!E14</f>
        <v>246601</v>
      </c>
      <c r="V12" s="144"/>
      <c r="X12" s="129" t="s">
        <v>300</v>
      </c>
      <c r="Y12" s="130" t="s">
        <v>301</v>
      </c>
      <c r="Z12" s="130"/>
      <c r="AA12" s="130"/>
      <c r="AB12" s="130"/>
      <c r="AC12" s="131"/>
      <c r="AD12" s="132"/>
      <c r="AE12" s="42"/>
      <c r="AF12" s="42"/>
    </row>
    <row r="13" spans="1:32" ht="13.5" customHeight="1">
      <c r="B13" s="133" t="s">
        <v>233</v>
      </c>
      <c r="C13" s="266">
        <f>'3市区町別2'!E15</f>
        <v>157989</v>
      </c>
      <c r="D13" s="137">
        <f t="shared" si="0"/>
        <v>2.8909230042367779</v>
      </c>
      <c r="E13" s="267">
        <f t="shared" si="6"/>
        <v>-12243</v>
      </c>
      <c r="F13" s="138">
        <v>-5.7007757174417382</v>
      </c>
      <c r="G13" s="266">
        <f>'3市区町別2'!G15</f>
        <v>60808</v>
      </c>
      <c r="H13" s="137">
        <f t="shared" si="1"/>
        <v>2.5310470329875248</v>
      </c>
      <c r="I13" s="267">
        <f t="shared" si="7"/>
        <v>-1113</v>
      </c>
      <c r="J13" s="139">
        <f t="shared" si="2"/>
        <v>-1.7974515915440643</v>
      </c>
      <c r="K13" s="268">
        <f t="shared" si="3"/>
        <v>2.5981614261281409</v>
      </c>
      <c r="L13" s="276">
        <f>'3市区町別2'!AC15</f>
        <v>2133.3000000000002</v>
      </c>
      <c r="M13" s="275">
        <f t="shared" si="4"/>
        <v>74.058500914076774</v>
      </c>
      <c r="N13" s="140">
        <f>'3市区町別2'!J15</f>
        <v>170232</v>
      </c>
      <c r="O13" s="141">
        <f>'3市区町別2'!L15</f>
        <v>61921</v>
      </c>
      <c r="P13" s="143" t="s">
        <v>232</v>
      </c>
      <c r="Q13" s="164">
        <f t="shared" si="5"/>
        <v>157989</v>
      </c>
      <c r="R13" s="143" t="s">
        <v>232</v>
      </c>
      <c r="S13" s="46">
        <v>170232</v>
      </c>
      <c r="T13" s="514">
        <f>'3市区町別2'!J15</f>
        <v>170232</v>
      </c>
      <c r="U13" s="514">
        <f>'3市区町別2'!E15</f>
        <v>157989</v>
      </c>
      <c r="V13" s="144"/>
    </row>
    <row r="14" spans="1:32" ht="13.5" customHeight="1">
      <c r="B14" s="133" t="s">
        <v>235</v>
      </c>
      <c r="C14" s="266">
        <f>'3市区町別2'!E16</f>
        <v>101082</v>
      </c>
      <c r="D14" s="137">
        <f t="shared" si="0"/>
        <v>1.8496242087377095</v>
      </c>
      <c r="E14" s="267">
        <f t="shared" si="6"/>
        <v>-5068</v>
      </c>
      <c r="F14" s="138">
        <v>-4.3460637722932809</v>
      </c>
      <c r="G14" s="266">
        <f>'3市区町別2'!G16</f>
        <v>38638</v>
      </c>
      <c r="H14" s="137">
        <f t="shared" si="1"/>
        <v>1.6082521257165499</v>
      </c>
      <c r="I14" s="267">
        <f t="shared" si="7"/>
        <v>507</v>
      </c>
      <c r="J14" s="139">
        <f t="shared" si="2"/>
        <v>1.3296268128294564</v>
      </c>
      <c r="K14" s="268">
        <f t="shared" si="3"/>
        <v>2.6161291992339146</v>
      </c>
      <c r="L14" s="276">
        <f>'3市区町別2'!AC16</f>
        <v>870.8</v>
      </c>
      <c r="M14" s="275">
        <f t="shared" si="4"/>
        <v>116.07946715663758</v>
      </c>
      <c r="N14" s="140">
        <f>'3市区町別2'!J16</f>
        <v>106150</v>
      </c>
      <c r="O14" s="141">
        <f>'3市区町別2'!L16</f>
        <v>38131</v>
      </c>
      <c r="P14" s="143" t="s">
        <v>234</v>
      </c>
      <c r="Q14" s="164">
        <f t="shared" si="5"/>
        <v>101082</v>
      </c>
      <c r="R14" s="143" t="s">
        <v>234</v>
      </c>
      <c r="S14" s="46">
        <v>106150</v>
      </c>
      <c r="T14" s="514">
        <f>'3市区町別2'!J16</f>
        <v>106150</v>
      </c>
      <c r="U14" s="514">
        <f>'3市区町別2'!E16</f>
        <v>101082</v>
      </c>
      <c r="V14" s="144"/>
    </row>
    <row r="15" spans="1:32" ht="13.5" customHeight="1">
      <c r="B15" s="133" t="s">
        <v>237</v>
      </c>
      <c r="C15" s="266">
        <f>'3市区町別2'!E17</f>
        <v>127340</v>
      </c>
      <c r="D15" s="137">
        <f t="shared" si="0"/>
        <v>2.3300997877036456</v>
      </c>
      <c r="E15" s="267">
        <f t="shared" si="6"/>
        <v>-7807</v>
      </c>
      <c r="F15" s="138">
        <v>-5.8538318460155905</v>
      </c>
      <c r="G15" s="266">
        <f>'3市区町別2'!G17</f>
        <v>52333</v>
      </c>
      <c r="H15" s="137">
        <f t="shared" si="1"/>
        <v>2.1782871394773076</v>
      </c>
      <c r="I15" s="267">
        <f t="shared" si="7"/>
        <v>-167</v>
      </c>
      <c r="J15" s="139">
        <f t="shared" si="2"/>
        <v>-0.3180952380952381</v>
      </c>
      <c r="K15" s="268">
        <f t="shared" si="3"/>
        <v>2.4332639061395294</v>
      </c>
      <c r="L15" s="276">
        <f>'3市区町別2'!AC17</f>
        <v>595.71</v>
      </c>
      <c r="M15" s="275">
        <f t="shared" si="4"/>
        <v>213.76172970069328</v>
      </c>
      <c r="N15" s="140">
        <f>'3市区町別2'!J17</f>
        <v>135147</v>
      </c>
      <c r="O15" s="141">
        <f>'3市区町別2'!L17</f>
        <v>52500</v>
      </c>
      <c r="P15" s="907" t="s">
        <v>236</v>
      </c>
      <c r="Q15" s="908">
        <f t="shared" si="5"/>
        <v>127340</v>
      </c>
      <c r="R15" s="907" t="s">
        <v>236</v>
      </c>
      <c r="S15" s="909">
        <v>135147</v>
      </c>
      <c r="T15" s="910">
        <f>'3市区町別2'!J17</f>
        <v>135147</v>
      </c>
      <c r="U15" s="910">
        <f>'3市区町別2'!E17</f>
        <v>127340</v>
      </c>
      <c r="V15" s="144"/>
    </row>
    <row r="16" spans="1:32" ht="3.75" customHeight="1">
      <c r="B16" s="98"/>
      <c r="C16" s="93"/>
      <c r="D16" s="227"/>
      <c r="E16" s="271"/>
      <c r="F16" s="96"/>
      <c r="G16" s="273"/>
      <c r="H16" s="95"/>
      <c r="I16" s="271"/>
      <c r="J16" s="96"/>
      <c r="K16" s="274"/>
      <c r="L16" s="147"/>
      <c r="M16" s="97"/>
      <c r="N16" s="46"/>
      <c r="O16" s="46"/>
    </row>
    <row r="17" spans="1:19" ht="13.5">
      <c r="B17" s="924" t="s">
        <v>396</v>
      </c>
    </row>
    <row r="18" spans="1:19">
      <c r="K18" s="503"/>
      <c r="L18" s="503"/>
      <c r="M18" s="503"/>
      <c r="N18" s="503"/>
      <c r="O18" s="503"/>
      <c r="P18" s="503"/>
      <c r="Q18" s="503"/>
      <c r="R18" s="503"/>
      <c r="S18" s="503"/>
    </row>
    <row r="19" spans="1:19">
      <c r="A19" s="148"/>
      <c r="B19" s="148"/>
      <c r="C19" s="148"/>
      <c r="D19" s="148"/>
      <c r="E19" s="148"/>
      <c r="F19" s="148"/>
      <c r="G19" s="148"/>
      <c r="H19" s="149"/>
      <c r="I19" s="149"/>
      <c r="J19" s="149"/>
      <c r="K19" s="504"/>
      <c r="L19" s="503"/>
      <c r="M19" s="503" t="s">
        <v>279</v>
      </c>
      <c r="N19" s="503"/>
      <c r="O19" s="503"/>
      <c r="P19" s="503"/>
      <c r="Q19" s="503"/>
      <c r="R19" s="503"/>
      <c r="S19" s="503"/>
    </row>
    <row r="20" spans="1:19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504"/>
      <c r="L20" s="503"/>
      <c r="M20" s="503"/>
      <c r="N20" s="503"/>
      <c r="O20" s="503"/>
      <c r="P20" s="503"/>
      <c r="Q20" s="503"/>
      <c r="R20" s="503"/>
      <c r="S20" s="503"/>
    </row>
    <row r="21" spans="1:19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504"/>
      <c r="L21" s="503"/>
      <c r="M21" s="503"/>
      <c r="N21" s="503"/>
      <c r="O21" s="503"/>
      <c r="P21" s="503"/>
      <c r="Q21" s="503"/>
      <c r="R21" s="503"/>
      <c r="S21" s="503"/>
    </row>
    <row r="22" spans="1:19">
      <c r="A22" s="43"/>
      <c r="B22" s="150"/>
      <c r="C22" s="150"/>
      <c r="D22" s="150"/>
      <c r="E22" s="150"/>
      <c r="F22" s="150"/>
      <c r="G22" s="150"/>
      <c r="H22" s="150"/>
      <c r="I22" s="150"/>
      <c r="J22" s="150"/>
      <c r="K22" s="505"/>
      <c r="L22" s="503"/>
      <c r="M22" s="503"/>
      <c r="N22" s="503"/>
      <c r="O22" s="503"/>
      <c r="P22" s="503"/>
      <c r="Q22" s="503"/>
      <c r="R22" s="503"/>
      <c r="S22" s="503"/>
    </row>
    <row r="23" spans="1:19">
      <c r="A23" s="73"/>
      <c r="B23" s="151"/>
      <c r="C23" s="151"/>
      <c r="D23" s="151"/>
      <c r="E23" s="151"/>
      <c r="F23" s="151"/>
      <c r="G23" s="151"/>
      <c r="H23" s="151"/>
      <c r="I23" s="151"/>
      <c r="J23" s="151"/>
      <c r="K23" s="506"/>
      <c r="L23" s="503"/>
      <c r="M23" s="503"/>
      <c r="N23" s="503"/>
      <c r="O23" s="503"/>
      <c r="P23" s="503"/>
      <c r="Q23" s="503"/>
      <c r="R23" s="503"/>
      <c r="S23" s="503"/>
    </row>
    <row r="24" spans="1:19" s="153" customFormat="1">
      <c r="A24" s="152"/>
      <c r="E24" s="145"/>
      <c r="F24" s="145"/>
      <c r="G24" s="145"/>
      <c r="H24" s="145"/>
      <c r="I24" s="145"/>
      <c r="J24" s="145"/>
      <c r="K24" s="507"/>
      <c r="L24" s="508"/>
      <c r="M24" s="508"/>
      <c r="N24" s="509"/>
      <c r="O24" s="509"/>
      <c r="P24" s="509"/>
      <c r="Q24" s="509"/>
      <c r="R24" s="509"/>
      <c r="S24" s="509"/>
    </row>
    <row r="25" spans="1:19" s="153" customFormat="1">
      <c r="A25" s="152"/>
      <c r="E25" s="145"/>
      <c r="F25" s="145"/>
      <c r="G25" s="145"/>
      <c r="H25" s="145"/>
      <c r="I25" s="145"/>
      <c r="J25" s="145"/>
      <c r="K25" s="507"/>
      <c r="L25" s="508"/>
      <c r="M25" s="508"/>
      <c r="N25" s="509"/>
      <c r="O25" s="509"/>
      <c r="P25" s="509"/>
      <c r="Q25" s="509"/>
      <c r="R25" s="509"/>
      <c r="S25" s="509"/>
    </row>
    <row r="26" spans="1:19">
      <c r="A26" s="152"/>
      <c r="E26" s="145"/>
      <c r="F26" s="145"/>
      <c r="G26" s="145"/>
      <c r="H26" s="145"/>
      <c r="I26" s="145"/>
      <c r="J26" s="145"/>
      <c r="K26" s="507"/>
      <c r="L26" s="508"/>
      <c r="M26" s="508"/>
      <c r="N26" s="503"/>
      <c r="O26" s="503"/>
      <c r="P26" s="503"/>
      <c r="Q26" s="503"/>
      <c r="R26" s="503"/>
      <c r="S26" s="503"/>
    </row>
    <row r="27" spans="1:19">
      <c r="A27" s="152"/>
      <c r="E27" s="145"/>
      <c r="F27" s="145"/>
      <c r="G27" s="145"/>
      <c r="H27" s="145"/>
      <c r="I27" s="145"/>
      <c r="J27" s="145"/>
      <c r="K27" s="507"/>
      <c r="L27" s="508"/>
      <c r="M27" s="508"/>
      <c r="N27" s="503"/>
      <c r="O27" s="503"/>
      <c r="P27" s="503"/>
      <c r="Q27" s="503"/>
      <c r="R27" s="503"/>
      <c r="S27" s="503"/>
    </row>
    <row r="28" spans="1:19">
      <c r="A28" s="152"/>
      <c r="E28" s="145"/>
      <c r="F28" s="145"/>
      <c r="G28" s="145"/>
      <c r="H28" s="145"/>
      <c r="I28" s="145"/>
      <c r="J28" s="145"/>
      <c r="K28" s="507"/>
      <c r="L28" s="508"/>
      <c r="M28" s="508"/>
      <c r="N28" s="503"/>
      <c r="O28" s="503"/>
      <c r="P28" s="503"/>
      <c r="Q28" s="503"/>
      <c r="R28" s="503"/>
      <c r="S28" s="503"/>
    </row>
    <row r="29" spans="1:19">
      <c r="A29" s="152"/>
      <c r="E29" s="145"/>
      <c r="F29" s="145"/>
      <c r="G29" s="145"/>
      <c r="H29" s="145"/>
      <c r="I29" s="145"/>
      <c r="J29" s="145"/>
      <c r="K29" s="507"/>
      <c r="L29" s="508"/>
      <c r="M29" s="508"/>
      <c r="N29" s="503"/>
      <c r="O29" s="503"/>
      <c r="P29" s="503"/>
      <c r="Q29" s="503"/>
      <c r="R29" s="503"/>
      <c r="S29" s="503"/>
    </row>
    <row r="30" spans="1:19">
      <c r="A30" s="152"/>
      <c r="E30" s="145"/>
      <c r="F30" s="145"/>
      <c r="G30" s="145"/>
      <c r="H30" s="145"/>
      <c r="I30" s="145"/>
      <c r="J30" s="145"/>
      <c r="K30" s="507"/>
      <c r="L30" s="508"/>
      <c r="M30" s="508"/>
      <c r="N30" s="503"/>
      <c r="O30" s="503"/>
      <c r="P30" s="503"/>
      <c r="Q30" s="503"/>
      <c r="R30" s="503"/>
      <c r="S30" s="503"/>
    </row>
    <row r="31" spans="1:19">
      <c r="A31" s="152"/>
      <c r="E31" s="145"/>
      <c r="F31" s="145"/>
      <c r="G31" s="145"/>
      <c r="H31" s="145"/>
      <c r="I31" s="145"/>
      <c r="J31" s="145"/>
      <c r="K31" s="507"/>
      <c r="L31" s="508"/>
      <c r="M31" s="508"/>
      <c r="N31" s="503"/>
      <c r="O31" s="503"/>
      <c r="P31" s="503"/>
      <c r="Q31" s="503"/>
      <c r="R31" s="503"/>
      <c r="S31" s="503"/>
    </row>
    <row r="32" spans="1:19">
      <c r="A32" s="152"/>
      <c r="E32" s="145"/>
      <c r="F32" s="145"/>
      <c r="G32" s="145"/>
      <c r="H32" s="145"/>
      <c r="I32" s="145"/>
      <c r="J32" s="145"/>
      <c r="K32" s="507"/>
      <c r="L32" s="508"/>
      <c r="M32" s="508"/>
      <c r="N32" s="503"/>
      <c r="O32" s="503"/>
      <c r="P32" s="503"/>
      <c r="Q32" s="503"/>
      <c r="R32" s="503"/>
      <c r="S32" s="503"/>
    </row>
    <row r="33" spans="1:19" ht="11.25" customHeight="1">
      <c r="A33" s="152"/>
      <c r="E33" s="145"/>
      <c r="F33" s="145"/>
      <c r="G33" s="145"/>
      <c r="H33" s="145"/>
      <c r="I33" s="145"/>
      <c r="J33" s="145"/>
      <c r="K33" s="507"/>
      <c r="L33" s="508"/>
      <c r="M33" s="508"/>
      <c r="N33" s="503"/>
      <c r="O33" s="503"/>
      <c r="P33" s="503"/>
      <c r="Q33" s="503"/>
      <c r="R33" s="503"/>
      <c r="S33" s="503"/>
    </row>
    <row r="34" spans="1:19" ht="11.25" customHeight="1">
      <c r="A34" s="152"/>
      <c r="E34" s="145"/>
      <c r="F34" s="145"/>
      <c r="G34" s="145"/>
      <c r="H34" s="145"/>
      <c r="I34" s="145"/>
      <c r="J34" s="145"/>
      <c r="K34" s="507"/>
      <c r="L34" s="508"/>
      <c r="M34" s="508"/>
      <c r="N34" s="503"/>
      <c r="O34" s="503"/>
      <c r="P34" s="503"/>
      <c r="Q34" s="503"/>
      <c r="R34" s="503"/>
      <c r="S34" s="503"/>
    </row>
    <row r="35" spans="1:19" ht="11.25" customHeight="1">
      <c r="A35" s="152"/>
      <c r="B35" s="144"/>
      <c r="C35" s="145"/>
      <c r="D35" s="145"/>
      <c r="E35" s="144"/>
      <c r="F35" s="145"/>
      <c r="G35" s="145"/>
      <c r="H35" s="144"/>
      <c r="I35" s="145"/>
      <c r="J35" s="145"/>
      <c r="K35" s="507"/>
      <c r="L35" s="508"/>
      <c r="M35" s="508"/>
      <c r="N35" s="503"/>
      <c r="O35" s="503"/>
      <c r="P35" s="503"/>
      <c r="Q35" s="503"/>
      <c r="R35" s="503"/>
      <c r="S35" s="503"/>
    </row>
    <row r="36" spans="1:19" ht="11.25" customHeight="1">
      <c r="A36" s="152"/>
      <c r="E36" s="145"/>
      <c r="F36" s="145"/>
      <c r="G36" s="145"/>
      <c r="H36" s="145"/>
      <c r="I36" s="145"/>
      <c r="J36" s="145"/>
      <c r="K36" s="507"/>
      <c r="L36" s="508"/>
      <c r="M36" s="508"/>
      <c r="N36" s="503"/>
      <c r="O36" s="503"/>
      <c r="P36" s="503"/>
      <c r="Q36" s="503"/>
      <c r="R36" s="503"/>
      <c r="S36" s="503"/>
    </row>
    <row r="37" spans="1:19" ht="11.25" customHeight="1">
      <c r="A37" s="155"/>
      <c r="E37" s="155"/>
      <c r="F37" s="155"/>
      <c r="G37" s="155"/>
      <c r="H37" s="155"/>
      <c r="I37" s="155"/>
      <c r="J37" s="155"/>
      <c r="K37" s="510"/>
      <c r="L37" s="510"/>
      <c r="M37" s="508"/>
      <c r="N37" s="503"/>
      <c r="O37" s="503"/>
      <c r="P37" s="503"/>
      <c r="Q37" s="503"/>
      <c r="R37" s="503"/>
      <c r="S37" s="503"/>
    </row>
    <row r="38" spans="1:19" ht="11.25" customHeight="1">
      <c r="A38" s="152"/>
      <c r="E38" s="145"/>
      <c r="F38" s="145"/>
      <c r="G38" s="145"/>
      <c r="H38" s="145"/>
      <c r="I38" s="145"/>
      <c r="J38" s="145"/>
      <c r="K38" s="507"/>
      <c r="L38" s="508"/>
      <c r="M38" s="508"/>
      <c r="N38" s="503"/>
      <c r="O38" s="503"/>
      <c r="P38" s="503"/>
      <c r="Q38" s="503"/>
      <c r="R38" s="503"/>
      <c r="S38" s="503"/>
    </row>
    <row r="39" spans="1:19" ht="11.25" customHeight="1">
      <c r="A39" s="156"/>
      <c r="E39" s="157"/>
      <c r="F39" s="157"/>
      <c r="G39" s="157"/>
      <c r="H39" s="157"/>
      <c r="I39" s="156"/>
      <c r="J39" s="156"/>
      <c r="K39" s="511"/>
      <c r="L39" s="508"/>
      <c r="M39" s="503"/>
      <c r="N39" s="503"/>
      <c r="O39" s="503"/>
      <c r="P39" s="503"/>
      <c r="Q39" s="503"/>
      <c r="R39" s="503"/>
      <c r="S39" s="503"/>
    </row>
    <row r="40" spans="1:19" ht="11.25" customHeight="1">
      <c r="A40" s="123"/>
      <c r="E40" s="123"/>
      <c r="F40" s="123"/>
      <c r="G40" s="123"/>
      <c r="H40" s="123"/>
      <c r="I40" s="123"/>
      <c r="J40" s="123"/>
      <c r="K40" s="247"/>
      <c r="L40" s="508"/>
      <c r="M40" s="508"/>
      <c r="N40" s="503"/>
      <c r="O40" s="503"/>
      <c r="P40" s="503"/>
      <c r="Q40" s="503"/>
      <c r="R40" s="503"/>
      <c r="S40" s="503"/>
    </row>
    <row r="41" spans="1:19" ht="11.25" customHeight="1">
      <c r="A41" s="123"/>
      <c r="E41" s="123"/>
      <c r="F41" s="123"/>
      <c r="G41" s="123"/>
      <c r="H41" s="123"/>
      <c r="I41" s="123"/>
      <c r="J41" s="123"/>
      <c r="K41" s="247"/>
      <c r="L41" s="508"/>
      <c r="M41" s="508"/>
      <c r="N41" s="503"/>
      <c r="O41" s="503"/>
      <c r="P41" s="503"/>
      <c r="Q41" s="503"/>
      <c r="R41" s="503"/>
      <c r="S41" s="503"/>
    </row>
    <row r="42" spans="1:19" ht="11.25" customHeight="1">
      <c r="A42" s="123"/>
      <c r="E42" s="123"/>
      <c r="F42" s="123"/>
      <c r="G42" s="123"/>
      <c r="H42" s="123"/>
      <c r="I42" s="123"/>
      <c r="J42" s="123"/>
      <c r="K42" s="247"/>
      <c r="L42" s="508"/>
      <c r="M42" s="508"/>
      <c r="N42" s="503"/>
      <c r="O42" s="503"/>
      <c r="P42" s="503"/>
      <c r="Q42" s="503"/>
      <c r="R42" s="503"/>
      <c r="S42" s="503"/>
    </row>
    <row r="43" spans="1:19" ht="11.25" customHeight="1">
      <c r="A43" s="123"/>
      <c r="E43" s="123"/>
      <c r="F43" s="123"/>
      <c r="G43" s="123"/>
      <c r="H43" s="123"/>
      <c r="I43" s="123"/>
      <c r="J43" s="123"/>
      <c r="K43" s="247"/>
      <c r="L43" s="508"/>
      <c r="M43" s="508"/>
      <c r="N43" s="503"/>
      <c r="O43" s="503"/>
      <c r="P43" s="503"/>
      <c r="Q43" s="503"/>
      <c r="R43" s="503"/>
      <c r="S43" s="503"/>
    </row>
    <row r="44" spans="1:19" ht="11.25" customHeight="1">
      <c r="A44" s="123"/>
      <c r="E44" s="123"/>
      <c r="F44" s="123"/>
      <c r="G44" s="123"/>
      <c r="H44" s="123"/>
      <c r="I44" s="123"/>
      <c r="J44" s="123"/>
      <c r="K44" s="247"/>
      <c r="L44" s="508"/>
      <c r="M44" s="508"/>
      <c r="N44" s="503"/>
      <c r="O44" s="503"/>
      <c r="P44" s="503"/>
      <c r="Q44" s="503"/>
      <c r="R44" s="503"/>
      <c r="S44" s="503"/>
    </row>
    <row r="45" spans="1:19" ht="11.25" customHeight="1">
      <c r="A45" s="123"/>
      <c r="E45" s="123"/>
      <c r="F45" s="123"/>
      <c r="G45" s="123"/>
      <c r="H45" s="123"/>
      <c r="I45" s="123"/>
      <c r="J45" s="123"/>
      <c r="K45" s="247"/>
      <c r="L45" s="508"/>
      <c r="M45" s="508"/>
      <c r="N45" s="503"/>
      <c r="O45" s="503"/>
      <c r="P45" s="503"/>
      <c r="Q45" s="503"/>
      <c r="R45" s="503"/>
      <c r="S45" s="503"/>
    </row>
    <row r="46" spans="1:19" ht="11.25" customHeight="1">
      <c r="A46" s="123"/>
      <c r="E46" s="123"/>
      <c r="F46" s="123"/>
      <c r="G46" s="123"/>
      <c r="H46" s="123"/>
      <c r="I46" s="123"/>
      <c r="J46" s="123"/>
      <c r="K46" s="247"/>
      <c r="L46" s="508"/>
      <c r="M46" s="508"/>
      <c r="N46" s="503"/>
      <c r="O46" s="503"/>
      <c r="P46" s="503"/>
      <c r="Q46" s="503"/>
      <c r="R46" s="503"/>
      <c r="S46" s="503"/>
    </row>
    <row r="47" spans="1:19" ht="11.25" customHeight="1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247"/>
      <c r="L47" s="508"/>
      <c r="M47" s="508"/>
      <c r="N47" s="503"/>
      <c r="O47" s="503"/>
      <c r="P47" s="503"/>
      <c r="Q47" s="503"/>
      <c r="R47" s="503"/>
      <c r="S47" s="503"/>
    </row>
    <row r="48" spans="1:19" ht="11.25" customHeight="1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247"/>
      <c r="L48" s="508"/>
      <c r="M48" s="508"/>
      <c r="N48" s="503"/>
      <c r="O48" s="503"/>
      <c r="P48" s="503"/>
      <c r="Q48" s="503"/>
      <c r="R48" s="503"/>
      <c r="S48" s="503"/>
    </row>
    <row r="49" spans="1:25" ht="11.2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247"/>
      <c r="L49" s="508"/>
      <c r="M49" s="508"/>
      <c r="N49" s="503"/>
      <c r="O49" s="503"/>
      <c r="P49" s="503"/>
      <c r="Q49" s="503"/>
      <c r="R49" s="503"/>
      <c r="S49" s="503"/>
    </row>
    <row r="50" spans="1:25" ht="11.2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54"/>
      <c r="M50" s="154"/>
    </row>
    <row r="51" spans="1:25" ht="11.2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54"/>
      <c r="M51" s="154"/>
      <c r="Q51" s="145"/>
      <c r="R51" s="145"/>
      <c r="S51" s="145"/>
      <c r="T51" s="145"/>
      <c r="U51" s="145"/>
      <c r="V51" s="145"/>
      <c r="W51" s="145"/>
      <c r="X51" s="145"/>
      <c r="Y51" s="145"/>
    </row>
    <row r="52" spans="1:25" ht="11.2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54"/>
      <c r="M52" s="154"/>
      <c r="Q52" s="145"/>
      <c r="R52" s="145"/>
      <c r="S52" s="145"/>
      <c r="T52" s="145"/>
      <c r="U52" s="145"/>
      <c r="V52" s="145"/>
      <c r="W52" s="145"/>
      <c r="X52" s="145"/>
      <c r="Y52" s="145"/>
    </row>
    <row r="53" spans="1:25" ht="11.25" customHeight="1">
      <c r="A53" s="156"/>
      <c r="B53" s="156"/>
      <c r="C53" s="157"/>
      <c r="D53" s="157"/>
      <c r="E53" s="157"/>
      <c r="F53" s="157"/>
      <c r="G53" s="157"/>
      <c r="H53" s="157"/>
      <c r="I53" s="156"/>
      <c r="J53" s="156"/>
      <c r="K53" s="156"/>
      <c r="Q53" s="145"/>
      <c r="R53" s="145"/>
      <c r="S53" s="145"/>
      <c r="T53" s="145"/>
      <c r="U53" s="145"/>
      <c r="V53" s="145"/>
      <c r="W53" s="145"/>
      <c r="X53" s="145"/>
      <c r="Y53" s="145"/>
    </row>
    <row r="54" spans="1:25" ht="11.25" customHeight="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Q54" s="145"/>
      <c r="R54" s="145"/>
      <c r="S54" s="145"/>
      <c r="T54" s="145"/>
      <c r="U54" s="145"/>
      <c r="V54" s="145"/>
      <c r="W54" s="145"/>
      <c r="X54" s="145"/>
      <c r="Y54" s="145"/>
    </row>
    <row r="55" spans="1:25" ht="11.25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Q55" s="145"/>
      <c r="R55" s="145"/>
      <c r="S55" s="145"/>
      <c r="T55" s="145"/>
      <c r="U55" s="145"/>
      <c r="V55" s="145"/>
      <c r="W55" s="145"/>
      <c r="X55" s="145"/>
      <c r="Y55" s="145"/>
    </row>
    <row r="56" spans="1:25" ht="15" customHeight="1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59"/>
      <c r="Q56" s="145"/>
      <c r="R56" s="145"/>
      <c r="S56" s="145"/>
      <c r="T56" s="145"/>
      <c r="U56" s="145"/>
      <c r="V56" s="145"/>
      <c r="W56" s="145"/>
      <c r="X56" s="145"/>
      <c r="Y56" s="145"/>
    </row>
    <row r="57" spans="1:25" ht="11.25" customHeight="1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Q57" s="145"/>
      <c r="R57" s="145"/>
      <c r="S57" s="145"/>
      <c r="T57" s="145"/>
      <c r="U57" s="145"/>
      <c r="V57" s="145"/>
      <c r="W57" s="145"/>
      <c r="X57" s="145"/>
      <c r="Y57" s="145"/>
    </row>
    <row r="58" spans="1:25" ht="11.25" customHeight="1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Q58" s="145"/>
      <c r="R58" s="145"/>
      <c r="S58" s="145"/>
      <c r="T58" s="145"/>
      <c r="U58" s="145"/>
      <c r="V58" s="145"/>
      <c r="W58" s="145"/>
      <c r="X58" s="145"/>
      <c r="Y58" s="145"/>
    </row>
    <row r="59" spans="1:25">
      <c r="Q59" s="145"/>
      <c r="R59" s="145"/>
      <c r="S59" s="145"/>
      <c r="T59" s="145"/>
      <c r="U59" s="145"/>
      <c r="V59" s="145"/>
      <c r="W59" s="145"/>
      <c r="X59" s="145"/>
      <c r="Y59" s="145"/>
    </row>
    <row r="60" spans="1:25" s="125" customFormat="1">
      <c r="B60" s="160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</row>
    <row r="61" spans="1:25" s="125" customFormat="1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</row>
    <row r="62" spans="1:25" s="125" customFormat="1">
      <c r="B62" s="163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</row>
    <row r="63" spans="1:25" s="125" customFormat="1">
      <c r="A63" s="165"/>
      <c r="B63" s="163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</row>
    <row r="64" spans="1:25" s="125" customFormat="1">
      <c r="A64" s="165"/>
      <c r="B64" s="163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</row>
    <row r="65" spans="1:27" s="125" customFormat="1">
      <c r="A65" s="165"/>
      <c r="B65" s="163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</row>
    <row r="66" spans="1:27" s="125" customFormat="1">
      <c r="A66" s="165"/>
      <c r="B66" s="163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</row>
    <row r="67" spans="1:27" s="125" customFormat="1">
      <c r="A67" s="165"/>
      <c r="B67" s="163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</row>
    <row r="68" spans="1:27" s="125" customFormat="1">
      <c r="A68" s="165"/>
      <c r="B68" s="163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</row>
    <row r="69" spans="1:27" s="125" customFormat="1">
      <c r="A69" s="165"/>
      <c r="B69" s="163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</row>
    <row r="70" spans="1:27" s="125" customFormat="1">
      <c r="A70" s="165"/>
      <c r="B70" s="163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O70" s="160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</row>
    <row r="71" spans="1:27" s="125" customFormat="1">
      <c r="A71" s="165"/>
      <c r="B71" s="163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O71" s="163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</row>
    <row r="72" spans="1:27" s="125" customFormat="1">
      <c r="A72" s="165"/>
      <c r="B72" s="163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O72" s="163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</row>
    <row r="73" spans="1:27" s="125" customFormat="1">
      <c r="A73" s="165"/>
      <c r="B73" s="163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O73" s="163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</row>
    <row r="74" spans="1:27" s="125" customFormat="1">
      <c r="A74" s="165"/>
      <c r="B74" s="163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O74" s="163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</row>
    <row r="75" spans="1:27" s="125" customFormat="1">
      <c r="A75" s="165"/>
      <c r="B75" s="163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O75" s="163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</row>
    <row r="76" spans="1:27" s="125" customFormat="1">
      <c r="A76" s="165"/>
      <c r="B76" s="163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O76" s="163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</row>
    <row r="77" spans="1:27" s="125" customFormat="1">
      <c r="A77" s="16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O77" s="163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</row>
    <row r="78" spans="1:27" s="125" customFormat="1">
      <c r="B78" s="163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O78" s="163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</row>
    <row r="79" spans="1:27" s="125" customFormat="1">
      <c r="A79" s="165"/>
      <c r="B79" s="163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O79" s="163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</row>
    <row r="80" spans="1:27" s="125" customFormat="1">
      <c r="A80" s="165"/>
      <c r="B80" s="163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O80" s="163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</row>
    <row r="81" s="125" customFormat="1"/>
    <row r="82" s="125" customFormat="1"/>
    <row r="83" s="125" customFormat="1"/>
    <row r="84" s="125" customFormat="1"/>
    <row r="85" s="125" customFormat="1"/>
    <row r="86" s="125" customFormat="1"/>
    <row r="87" s="125" customFormat="1"/>
    <row r="88" s="125" customFormat="1"/>
    <row r="89" s="125" customFormat="1"/>
    <row r="90" s="125" customFormat="1"/>
    <row r="91" s="125" customFormat="1"/>
    <row r="92" s="125" customFormat="1"/>
    <row r="93" s="125" customFormat="1"/>
    <row r="94" s="125" customFormat="1"/>
    <row r="95" s="125" customFormat="1"/>
    <row r="96" s="125" customFormat="1"/>
    <row r="97" s="125" customFormat="1"/>
    <row r="98" s="125" customFormat="1"/>
    <row r="99" s="125" customFormat="1"/>
    <row r="100" s="125" customFormat="1"/>
    <row r="101" s="125" customFormat="1"/>
    <row r="102" s="125" customFormat="1"/>
    <row r="103" s="125" customFormat="1"/>
    <row r="104" s="125" customFormat="1"/>
    <row r="105" s="125" customFormat="1"/>
    <row r="106" s="125" customFormat="1"/>
  </sheetData>
  <mergeCells count="6">
    <mergeCell ref="M2:M3"/>
    <mergeCell ref="B2:B3"/>
    <mergeCell ref="C2:C3"/>
    <mergeCell ref="G2:G3"/>
    <mergeCell ref="L2:L3"/>
    <mergeCell ref="K2:K3"/>
  </mergeCells>
  <phoneticPr fontId="2"/>
  <pageMargins left="0.39370078740157483" right="0" top="0.39370078740157483" bottom="0.39370078740157483" header="0.19685039370078741" footer="0.19685039370078741"/>
  <pageSetup paperSize="9" scale="8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DEB7-75A1-49D5-ADED-7EFB7ACE4B80}">
  <sheetPr>
    <tabColor theme="0"/>
  </sheetPr>
  <dimension ref="A1:AG27"/>
  <sheetViews>
    <sheetView workbookViewId="0">
      <pane xSplit="1" ySplit="2" topLeftCell="U6" activePane="bottomRight" state="frozen"/>
      <selection pane="topRight" activeCell="B1" sqref="B1"/>
      <selection pane="bottomLeft" activeCell="A3" sqref="A3"/>
      <selection pane="bottomRight" activeCell="AK18" sqref="AK18"/>
    </sheetView>
  </sheetViews>
  <sheetFormatPr defaultColWidth="9" defaultRowHeight="13.5"/>
  <cols>
    <col min="1" max="1" width="10.625" style="924" customWidth="1"/>
    <col min="2" max="16384" width="9" style="924"/>
  </cols>
  <sheetData>
    <row r="1" spans="1:33" s="1818" customFormat="1" ht="12.75">
      <c r="A1" s="1817" t="s">
        <v>1333</v>
      </c>
      <c r="T1" s="1818" t="s">
        <v>546</v>
      </c>
      <c r="X1" s="1819" t="s">
        <v>673</v>
      </c>
      <c r="Y1" s="711" t="s">
        <v>674</v>
      </c>
      <c r="Z1" s="1819" t="s">
        <v>673</v>
      </c>
      <c r="AC1" s="1818" t="s">
        <v>675</v>
      </c>
    </row>
    <row r="2" spans="1:33" s="1818" customFormat="1" ht="25.5">
      <c r="A2" s="1820"/>
      <c r="B2" s="1821" t="s">
        <v>676</v>
      </c>
      <c r="C2" s="1822" t="s">
        <v>677</v>
      </c>
      <c r="D2" s="1822" t="s">
        <v>678</v>
      </c>
      <c r="E2" s="1822" t="s">
        <v>679</v>
      </c>
      <c r="F2" s="1823" t="s">
        <v>680</v>
      </c>
      <c r="G2" s="1823" t="s">
        <v>681</v>
      </c>
      <c r="H2" s="1823" t="s">
        <v>682</v>
      </c>
      <c r="I2" s="1823" t="s">
        <v>683</v>
      </c>
      <c r="J2" s="1823" t="s">
        <v>684</v>
      </c>
      <c r="K2" s="1823" t="s">
        <v>685</v>
      </c>
      <c r="L2" s="1823" t="s">
        <v>686</v>
      </c>
      <c r="M2" s="1823" t="s">
        <v>687</v>
      </c>
      <c r="N2" s="1822" t="s">
        <v>688</v>
      </c>
      <c r="O2" s="1822" t="s">
        <v>689</v>
      </c>
      <c r="P2" s="1822" t="s">
        <v>690</v>
      </c>
      <c r="Q2" s="1822" t="s">
        <v>691</v>
      </c>
      <c r="R2" s="1822" t="s">
        <v>692</v>
      </c>
      <c r="S2" s="1824" t="s">
        <v>693</v>
      </c>
      <c r="T2" s="1822" t="s">
        <v>694</v>
      </c>
      <c r="U2" s="1825" t="s">
        <v>695</v>
      </c>
      <c r="V2" s="1822" t="s">
        <v>696</v>
      </c>
      <c r="W2" s="1822" t="s">
        <v>697</v>
      </c>
      <c r="X2" s="1822" t="s">
        <v>698</v>
      </c>
      <c r="Y2" s="1822" t="s">
        <v>699</v>
      </c>
      <c r="Z2" s="1822" t="s">
        <v>700</v>
      </c>
      <c r="AA2" s="1822" t="s">
        <v>701</v>
      </c>
      <c r="AB2" s="1822" t="s">
        <v>702</v>
      </c>
      <c r="AC2" s="1822" t="s">
        <v>703</v>
      </c>
      <c r="AD2" s="1822" t="s">
        <v>704</v>
      </c>
      <c r="AE2" s="1822" t="s">
        <v>960</v>
      </c>
      <c r="AF2" s="1822" t="s">
        <v>1334</v>
      </c>
      <c r="AG2" s="1822" t="s">
        <v>1335</v>
      </c>
    </row>
    <row r="3" spans="1:33" s="1818" customFormat="1" ht="12.75">
      <c r="A3" s="1826" t="s">
        <v>705</v>
      </c>
      <c r="B3" s="1827">
        <v>2302783</v>
      </c>
      <c r="C3" s="1827">
        <v>2455668</v>
      </c>
      <c r="D3" s="1827">
        <v>2647326</v>
      </c>
      <c r="E3" s="1827">
        <v>2924276</v>
      </c>
      <c r="F3" s="1827">
        <v>3222490</v>
      </c>
      <c r="G3" s="1827">
        <v>3059083</v>
      </c>
      <c r="H3" s="1827">
        <v>3311526</v>
      </c>
      <c r="I3" s="1827">
        <v>3622519</v>
      </c>
      <c r="J3" s="1827">
        <v>3908127</v>
      </c>
      <c r="K3" s="1827">
        <v>4309944</v>
      </c>
      <c r="L3" s="1827">
        <v>4667928</v>
      </c>
      <c r="M3" s="1827">
        <v>4992140</v>
      </c>
      <c r="N3" s="1827">
        <v>5144892</v>
      </c>
      <c r="O3" s="1827">
        <v>5278050</v>
      </c>
      <c r="P3" s="1827">
        <v>5405040</v>
      </c>
      <c r="Q3" s="1827">
        <v>5401877</v>
      </c>
      <c r="R3" s="1827">
        <v>5550574</v>
      </c>
      <c r="S3" s="1827">
        <v>5590601</v>
      </c>
      <c r="T3" s="1828">
        <v>5588133</v>
      </c>
      <c r="U3" s="1827">
        <v>5582038</v>
      </c>
      <c r="V3" s="1827">
        <v>5571096</v>
      </c>
      <c r="W3" s="1828">
        <v>5556788</v>
      </c>
      <c r="X3" s="1827">
        <v>5541205</v>
      </c>
      <c r="Y3" s="911">
        <v>5534800</v>
      </c>
      <c r="Z3" s="911">
        <v>5525803</v>
      </c>
      <c r="AA3" s="911">
        <v>5513470</v>
      </c>
      <c r="AB3" s="911">
        <v>5499119</v>
      </c>
      <c r="AC3" s="911">
        <v>5484485</v>
      </c>
      <c r="AD3" s="911">
        <v>5465002</v>
      </c>
      <c r="AE3" s="911">
        <v>5432577</v>
      </c>
      <c r="AF3" s="911">
        <v>5403819</v>
      </c>
      <c r="AG3" s="911">
        <v>5369834</v>
      </c>
    </row>
    <row r="4" spans="1:33" s="1818" customFormat="1" ht="12.75">
      <c r="A4" s="1829" t="s">
        <v>85</v>
      </c>
      <c r="B4" s="1830">
        <v>746534</v>
      </c>
      <c r="C4" s="1830">
        <v>818602</v>
      </c>
      <c r="D4" s="1830">
        <v>915216</v>
      </c>
      <c r="E4" s="1830">
        <v>1058033</v>
      </c>
      <c r="F4" s="1830">
        <v>1134436</v>
      </c>
      <c r="G4" s="1830">
        <v>693971</v>
      </c>
      <c r="H4" s="1830">
        <v>820956</v>
      </c>
      <c r="I4" s="1830">
        <v>986311</v>
      </c>
      <c r="J4" s="1830">
        <v>1113937</v>
      </c>
      <c r="K4" s="1830">
        <v>1216614</v>
      </c>
      <c r="L4" s="1830">
        <v>1288901</v>
      </c>
      <c r="M4" s="1830">
        <v>1360565</v>
      </c>
      <c r="N4" s="1830">
        <v>1367390</v>
      </c>
      <c r="O4" s="1830">
        <v>1410834</v>
      </c>
      <c r="P4" s="1830">
        <v>1477410</v>
      </c>
      <c r="Q4" s="1830">
        <v>1423792</v>
      </c>
      <c r="R4" s="1830">
        <v>1493398</v>
      </c>
      <c r="S4" s="1830">
        <v>1525393</v>
      </c>
      <c r="T4" s="1831">
        <v>1544200</v>
      </c>
      <c r="U4" s="1830">
        <v>1544496</v>
      </c>
      <c r="V4" s="1830">
        <v>1542128</v>
      </c>
      <c r="W4" s="1831">
        <v>1539751</v>
      </c>
      <c r="X4" s="1830">
        <v>1537864</v>
      </c>
      <c r="Y4" s="911">
        <v>1537272</v>
      </c>
      <c r="Z4" s="911">
        <v>1537467</v>
      </c>
      <c r="AA4" s="911">
        <v>1535559</v>
      </c>
      <c r="AB4" s="911">
        <v>1532515</v>
      </c>
      <c r="AC4" s="911">
        <v>1529756</v>
      </c>
      <c r="AD4" s="911">
        <v>1525152</v>
      </c>
      <c r="AE4" s="911">
        <v>1517073</v>
      </c>
      <c r="AF4" s="911">
        <v>1510171</v>
      </c>
      <c r="AG4" s="911">
        <v>1499887</v>
      </c>
    </row>
    <row r="5" spans="1:33" s="1818" customFormat="1" ht="12.75">
      <c r="A5" s="1829" t="s">
        <v>9</v>
      </c>
      <c r="B5" s="1832">
        <v>149803</v>
      </c>
      <c r="C5" s="1832">
        <v>198802</v>
      </c>
      <c r="D5" s="1832">
        <v>248207</v>
      </c>
      <c r="E5" s="1832">
        <v>339054</v>
      </c>
      <c r="F5" s="1832">
        <v>483423</v>
      </c>
      <c r="G5" s="1832">
        <v>414026</v>
      </c>
      <c r="H5" s="1832">
        <v>490534</v>
      </c>
      <c r="I5" s="1832">
        <v>596652</v>
      </c>
      <c r="J5" s="1832">
        <v>725613</v>
      </c>
      <c r="K5" s="1832">
        <v>901058</v>
      </c>
      <c r="L5" s="1832">
        <v>1001677</v>
      </c>
      <c r="M5" s="1832">
        <v>1022616</v>
      </c>
      <c r="N5" s="1832">
        <v>1015724</v>
      </c>
      <c r="O5" s="1832">
        <v>1017509</v>
      </c>
      <c r="P5" s="1832">
        <v>1013432</v>
      </c>
      <c r="Q5" s="1832">
        <v>954007</v>
      </c>
      <c r="R5" s="1832">
        <v>988126</v>
      </c>
      <c r="S5" s="1832">
        <v>1018574</v>
      </c>
      <c r="T5" s="1833">
        <v>1029626</v>
      </c>
      <c r="U5" s="1832">
        <v>1029378</v>
      </c>
      <c r="V5" s="1832">
        <v>1029324</v>
      </c>
      <c r="W5" s="1833">
        <v>1029733</v>
      </c>
      <c r="X5" s="1832">
        <v>1029517</v>
      </c>
      <c r="Y5" s="912">
        <v>1035763</v>
      </c>
      <c r="Z5" s="912">
        <v>1036771</v>
      </c>
      <c r="AA5" s="912">
        <v>1036857</v>
      </c>
      <c r="AB5" s="912">
        <v>1037742</v>
      </c>
      <c r="AC5" s="912">
        <v>1038274</v>
      </c>
      <c r="AD5" s="912">
        <v>1039102</v>
      </c>
      <c r="AE5" s="912">
        <v>1036128</v>
      </c>
      <c r="AF5" s="912">
        <v>1033854</v>
      </c>
      <c r="AG5" s="912">
        <v>1031704</v>
      </c>
    </row>
    <row r="6" spans="1:33" s="1818" customFormat="1" ht="12.75">
      <c r="A6" s="1829" t="s">
        <v>10</v>
      </c>
      <c r="B6" s="1832">
        <v>77452</v>
      </c>
      <c r="C6" s="1832">
        <v>84554</v>
      </c>
      <c r="D6" s="1832">
        <v>93997</v>
      </c>
      <c r="E6" s="1832">
        <v>106638</v>
      </c>
      <c r="F6" s="1832">
        <v>124850</v>
      </c>
      <c r="G6" s="1832">
        <v>175551</v>
      </c>
      <c r="H6" s="1832">
        <v>181756</v>
      </c>
      <c r="I6" s="1832">
        <v>200501</v>
      </c>
      <c r="J6" s="1832">
        <v>234568</v>
      </c>
      <c r="K6" s="1832">
        <v>313451</v>
      </c>
      <c r="L6" s="1832">
        <v>408191</v>
      </c>
      <c r="M6" s="1832">
        <v>493576</v>
      </c>
      <c r="N6" s="1832">
        <v>539745</v>
      </c>
      <c r="O6" s="1832">
        <v>568526</v>
      </c>
      <c r="P6" s="1832">
        <v>615367</v>
      </c>
      <c r="Q6" s="1832">
        <v>658923</v>
      </c>
      <c r="R6" s="1832">
        <v>699789</v>
      </c>
      <c r="S6" s="1832">
        <v>713373</v>
      </c>
      <c r="T6" s="1833">
        <v>724205</v>
      </c>
      <c r="U6" s="1832">
        <v>726260</v>
      </c>
      <c r="V6" s="1832">
        <v>727488</v>
      </c>
      <c r="W6" s="1833">
        <v>727284</v>
      </c>
      <c r="X6" s="1832">
        <v>726539</v>
      </c>
      <c r="Y6" s="912">
        <v>721690</v>
      </c>
      <c r="Z6" s="912">
        <v>721448</v>
      </c>
      <c r="AA6" s="912">
        <v>720764</v>
      </c>
      <c r="AB6" s="912">
        <v>719841</v>
      </c>
      <c r="AC6" s="912">
        <v>718732</v>
      </c>
      <c r="AD6" s="912">
        <v>715809</v>
      </c>
      <c r="AE6" s="912">
        <v>711969</v>
      </c>
      <c r="AF6" s="912">
        <v>708052</v>
      </c>
      <c r="AG6" s="912">
        <v>702574</v>
      </c>
    </row>
    <row r="7" spans="1:33" s="1818" customFormat="1" ht="12.75">
      <c r="A7" s="1829" t="s">
        <v>11</v>
      </c>
      <c r="B7" s="1832">
        <v>168570</v>
      </c>
      <c r="C7" s="1832">
        <v>182433</v>
      </c>
      <c r="D7" s="1832">
        <v>190212</v>
      </c>
      <c r="E7" s="1832">
        <v>203985</v>
      </c>
      <c r="F7" s="1832">
        <v>225060</v>
      </c>
      <c r="G7" s="1832">
        <v>267575</v>
      </c>
      <c r="H7" s="1832">
        <v>285721</v>
      </c>
      <c r="I7" s="1832">
        <v>298858</v>
      </c>
      <c r="J7" s="1832">
        <v>313039</v>
      </c>
      <c r="K7" s="1832">
        <v>364824</v>
      </c>
      <c r="L7" s="1832">
        <v>450061</v>
      </c>
      <c r="M7" s="1832">
        <v>538741</v>
      </c>
      <c r="N7" s="1832">
        <v>606701</v>
      </c>
      <c r="O7" s="1832">
        <v>641444</v>
      </c>
      <c r="P7" s="1832">
        <v>665214</v>
      </c>
      <c r="Q7" s="1832">
        <v>710765</v>
      </c>
      <c r="R7" s="1832">
        <v>721127</v>
      </c>
      <c r="S7" s="1832">
        <v>718429</v>
      </c>
      <c r="T7" s="1833">
        <v>716006</v>
      </c>
      <c r="U7" s="1832">
        <v>716586</v>
      </c>
      <c r="V7" s="1832">
        <v>716451</v>
      </c>
      <c r="W7" s="1833">
        <v>715647</v>
      </c>
      <c r="X7" s="1832">
        <v>714587</v>
      </c>
      <c r="Y7" s="912">
        <v>716633</v>
      </c>
      <c r="Z7" s="912">
        <v>716193</v>
      </c>
      <c r="AA7" s="912">
        <v>716619</v>
      </c>
      <c r="AB7" s="912">
        <v>717027</v>
      </c>
      <c r="AC7" s="912">
        <v>716763</v>
      </c>
      <c r="AD7" s="912">
        <v>716073</v>
      </c>
      <c r="AE7" s="912">
        <v>714287</v>
      </c>
      <c r="AF7" s="912">
        <v>712440</v>
      </c>
      <c r="AG7" s="912">
        <v>711496</v>
      </c>
    </row>
    <row r="8" spans="1:33" s="1818" customFormat="1" ht="12.75">
      <c r="A8" s="1829" t="s">
        <v>12</v>
      </c>
      <c r="B8" s="1832">
        <v>164372</v>
      </c>
      <c r="C8" s="1832">
        <v>168383</v>
      </c>
      <c r="D8" s="1832">
        <v>174941</v>
      </c>
      <c r="E8" s="1832">
        <v>180611</v>
      </c>
      <c r="F8" s="1832">
        <v>185090</v>
      </c>
      <c r="G8" s="1832">
        <v>227028</v>
      </c>
      <c r="H8" s="1832">
        <v>237124</v>
      </c>
      <c r="I8" s="1832">
        <v>246112</v>
      </c>
      <c r="J8" s="1832">
        <v>246644</v>
      </c>
      <c r="K8" s="1832">
        <v>240051</v>
      </c>
      <c r="L8" s="1832">
        <v>239443</v>
      </c>
      <c r="M8" s="1832">
        <v>259327</v>
      </c>
      <c r="N8" s="1832">
        <v>279672</v>
      </c>
      <c r="O8" s="1832">
        <v>289898</v>
      </c>
      <c r="P8" s="1832">
        <v>292471</v>
      </c>
      <c r="Q8" s="1832">
        <v>298004</v>
      </c>
      <c r="R8" s="1832">
        <v>298390</v>
      </c>
      <c r="S8" s="1832">
        <v>291745</v>
      </c>
      <c r="T8" s="1833">
        <v>284769</v>
      </c>
      <c r="U8" s="1832">
        <v>282942</v>
      </c>
      <c r="V8" s="1832">
        <v>281009</v>
      </c>
      <c r="W8" s="1833">
        <v>278449</v>
      </c>
      <c r="X8" s="1832">
        <v>275971</v>
      </c>
      <c r="Y8" s="912">
        <v>272447</v>
      </c>
      <c r="Z8" s="912">
        <v>271221</v>
      </c>
      <c r="AA8" s="912">
        <v>269613</v>
      </c>
      <c r="AB8" s="912">
        <v>268123</v>
      </c>
      <c r="AC8" s="912">
        <v>266277</v>
      </c>
      <c r="AD8" s="912">
        <v>264135</v>
      </c>
      <c r="AE8" s="912">
        <v>260742</v>
      </c>
      <c r="AF8" s="912">
        <v>258193</v>
      </c>
      <c r="AG8" s="912">
        <v>255530</v>
      </c>
    </row>
    <row r="9" spans="1:33" s="1818" customFormat="1" ht="12.75">
      <c r="A9" s="1829" t="s">
        <v>13</v>
      </c>
      <c r="B9" s="1832">
        <v>246507</v>
      </c>
      <c r="C9" s="1832">
        <v>258611</v>
      </c>
      <c r="D9" s="1832">
        <v>270883</v>
      </c>
      <c r="E9" s="1832">
        <v>282066</v>
      </c>
      <c r="F9" s="1832">
        <v>308755</v>
      </c>
      <c r="G9" s="1832">
        <v>356740</v>
      </c>
      <c r="H9" s="1832">
        <v>374521</v>
      </c>
      <c r="I9" s="1832">
        <v>396977</v>
      </c>
      <c r="J9" s="1832">
        <v>420478</v>
      </c>
      <c r="K9" s="1832">
        <v>459172</v>
      </c>
      <c r="L9" s="1832">
        <v>493648</v>
      </c>
      <c r="M9" s="1832">
        <v>526395</v>
      </c>
      <c r="N9" s="1832">
        <v>542545</v>
      </c>
      <c r="O9" s="1832">
        <v>554508</v>
      </c>
      <c r="P9" s="1832">
        <v>558639</v>
      </c>
      <c r="Q9" s="1832">
        <v>576597</v>
      </c>
      <c r="R9" s="1832">
        <v>582863</v>
      </c>
      <c r="S9" s="1832">
        <v>584128</v>
      </c>
      <c r="T9" s="1833">
        <v>581677</v>
      </c>
      <c r="U9" s="1832">
        <v>581442</v>
      </c>
      <c r="V9" s="1832">
        <v>580870</v>
      </c>
      <c r="W9" s="1833">
        <v>580002</v>
      </c>
      <c r="X9" s="1832">
        <v>578624</v>
      </c>
      <c r="Y9" s="912">
        <v>579154</v>
      </c>
      <c r="Z9" s="912">
        <v>578013</v>
      </c>
      <c r="AA9" s="912">
        <v>576501</v>
      </c>
      <c r="AB9" s="912">
        <v>574658</v>
      </c>
      <c r="AC9" s="912">
        <v>573638</v>
      </c>
      <c r="AD9" s="912">
        <v>571719</v>
      </c>
      <c r="AE9" s="912">
        <v>568018</v>
      </c>
      <c r="AF9" s="912">
        <v>565003</v>
      </c>
      <c r="AG9" s="912">
        <v>561805</v>
      </c>
    </row>
    <row r="10" spans="1:33" s="1818" customFormat="1" ht="12.75">
      <c r="A10" s="1829" t="s">
        <v>14</v>
      </c>
      <c r="B10" s="1832">
        <v>207976</v>
      </c>
      <c r="C10" s="1832">
        <v>200611</v>
      </c>
      <c r="D10" s="1832">
        <v>207724</v>
      </c>
      <c r="E10" s="1832">
        <v>210596</v>
      </c>
      <c r="F10" s="1832">
        <v>222313</v>
      </c>
      <c r="G10" s="1832">
        <v>284785</v>
      </c>
      <c r="H10" s="1832">
        <v>283103</v>
      </c>
      <c r="I10" s="1832">
        <v>276572</v>
      </c>
      <c r="J10" s="1832">
        <v>268761</v>
      </c>
      <c r="K10" s="1832">
        <v>268467</v>
      </c>
      <c r="L10" s="1832">
        <v>271984</v>
      </c>
      <c r="M10" s="1832">
        <v>286544</v>
      </c>
      <c r="N10" s="1832">
        <v>292743</v>
      </c>
      <c r="O10" s="1832">
        <v>297235</v>
      </c>
      <c r="P10" s="1832">
        <v>292586</v>
      </c>
      <c r="Q10" s="1832">
        <v>292469</v>
      </c>
      <c r="R10" s="1832">
        <v>287780</v>
      </c>
      <c r="S10" s="1832">
        <v>280302</v>
      </c>
      <c r="T10" s="1833">
        <v>272476</v>
      </c>
      <c r="U10" s="1832">
        <v>270439</v>
      </c>
      <c r="V10" s="1832">
        <v>268281</v>
      </c>
      <c r="W10" s="1833">
        <v>265803</v>
      </c>
      <c r="X10" s="1832">
        <v>263148</v>
      </c>
      <c r="Y10" s="912">
        <v>260312</v>
      </c>
      <c r="Z10" s="912">
        <v>257611</v>
      </c>
      <c r="AA10" s="912">
        <v>255216</v>
      </c>
      <c r="AB10" s="912">
        <v>252236</v>
      </c>
      <c r="AC10" s="912">
        <v>249467</v>
      </c>
      <c r="AD10" s="912">
        <v>246601</v>
      </c>
      <c r="AE10" s="912">
        <v>243286</v>
      </c>
      <c r="AF10" s="912">
        <v>240168</v>
      </c>
      <c r="AG10" s="912">
        <v>236655</v>
      </c>
    </row>
    <row r="11" spans="1:33" s="1818" customFormat="1" ht="12.75">
      <c r="A11" s="1829" t="s">
        <v>15</v>
      </c>
      <c r="B11" s="1832">
        <v>234468</v>
      </c>
      <c r="C11" s="1832">
        <v>232840</v>
      </c>
      <c r="D11" s="1832">
        <v>235392</v>
      </c>
      <c r="E11" s="1832">
        <v>234011</v>
      </c>
      <c r="F11" s="1832">
        <v>236378</v>
      </c>
      <c r="G11" s="1832">
        <v>266180</v>
      </c>
      <c r="H11" s="1832">
        <v>266849</v>
      </c>
      <c r="I11" s="1832">
        <v>264484</v>
      </c>
      <c r="J11" s="1832">
        <v>253020</v>
      </c>
      <c r="K11" s="1832">
        <v>237611</v>
      </c>
      <c r="L11" s="1832">
        <v>222236</v>
      </c>
      <c r="M11" s="1832">
        <v>217816</v>
      </c>
      <c r="N11" s="1832">
        <v>215485</v>
      </c>
      <c r="O11" s="1832">
        <v>213805</v>
      </c>
      <c r="P11" s="1832">
        <v>208242</v>
      </c>
      <c r="Q11" s="1832">
        <v>205842</v>
      </c>
      <c r="R11" s="1832">
        <v>200803</v>
      </c>
      <c r="S11" s="1832">
        <v>191211</v>
      </c>
      <c r="T11" s="1833">
        <v>180607</v>
      </c>
      <c r="U11" s="1832">
        <v>178494</v>
      </c>
      <c r="V11" s="1832">
        <v>176177</v>
      </c>
      <c r="W11" s="1833">
        <v>173744</v>
      </c>
      <c r="X11" s="1832">
        <v>171295</v>
      </c>
      <c r="Y11" s="912">
        <v>170232</v>
      </c>
      <c r="Z11" s="912">
        <v>168124</v>
      </c>
      <c r="AA11" s="912">
        <v>165797</v>
      </c>
      <c r="AB11" s="912">
        <v>163252</v>
      </c>
      <c r="AC11" s="912">
        <v>160494</v>
      </c>
      <c r="AD11" s="912">
        <v>157989</v>
      </c>
      <c r="AE11" s="912">
        <v>155285</v>
      </c>
      <c r="AF11" s="912">
        <v>152674</v>
      </c>
      <c r="AG11" s="912">
        <v>149768</v>
      </c>
    </row>
    <row r="12" spans="1:33" s="1818" customFormat="1" ht="12.75">
      <c r="A12" s="1829" t="s">
        <v>16</v>
      </c>
      <c r="B12" s="1832">
        <v>120884</v>
      </c>
      <c r="C12" s="1832">
        <v>120546</v>
      </c>
      <c r="D12" s="1832">
        <v>122255</v>
      </c>
      <c r="E12" s="1832">
        <v>119242</v>
      </c>
      <c r="F12" s="1832">
        <v>117090</v>
      </c>
      <c r="G12" s="1832">
        <v>146337</v>
      </c>
      <c r="H12" s="1832">
        <v>144682</v>
      </c>
      <c r="I12" s="1832">
        <v>141144</v>
      </c>
      <c r="J12" s="1832">
        <v>133259</v>
      </c>
      <c r="K12" s="1832">
        <v>123223</v>
      </c>
      <c r="L12" s="1832">
        <v>115869</v>
      </c>
      <c r="M12" s="1832">
        <v>114427</v>
      </c>
      <c r="N12" s="1832">
        <v>114667</v>
      </c>
      <c r="O12" s="1832">
        <v>115247</v>
      </c>
      <c r="P12" s="1832">
        <v>115461</v>
      </c>
      <c r="Q12" s="1832">
        <v>118740</v>
      </c>
      <c r="R12" s="1832">
        <v>119187</v>
      </c>
      <c r="S12" s="1832">
        <v>116055</v>
      </c>
      <c r="T12" s="1833">
        <v>111020</v>
      </c>
      <c r="U12" s="1832">
        <v>110185</v>
      </c>
      <c r="V12" s="1832">
        <v>109173</v>
      </c>
      <c r="W12" s="1833">
        <v>108034</v>
      </c>
      <c r="X12" s="1832">
        <v>106812</v>
      </c>
      <c r="Y12" s="912">
        <v>106150</v>
      </c>
      <c r="Z12" s="912">
        <v>105236</v>
      </c>
      <c r="AA12" s="912">
        <v>104219</v>
      </c>
      <c r="AB12" s="912">
        <v>103270</v>
      </c>
      <c r="AC12" s="912">
        <v>102246</v>
      </c>
      <c r="AD12" s="912">
        <v>101082</v>
      </c>
      <c r="AE12" s="912">
        <v>99744</v>
      </c>
      <c r="AF12" s="912">
        <v>98700</v>
      </c>
      <c r="AG12" s="912">
        <v>97547</v>
      </c>
    </row>
    <row r="13" spans="1:33" s="1818" customFormat="1" ht="12.75">
      <c r="A13" s="1834" t="s">
        <v>17</v>
      </c>
      <c r="B13" s="1835">
        <v>186217</v>
      </c>
      <c r="C13" s="1835">
        <v>190286</v>
      </c>
      <c r="D13" s="1835">
        <v>188499</v>
      </c>
      <c r="E13" s="1835">
        <v>190040</v>
      </c>
      <c r="F13" s="1835">
        <v>185095</v>
      </c>
      <c r="G13" s="1835">
        <v>226890</v>
      </c>
      <c r="H13" s="1835">
        <v>226280</v>
      </c>
      <c r="I13" s="1835">
        <v>214908</v>
      </c>
      <c r="J13" s="1835">
        <v>198808</v>
      </c>
      <c r="K13" s="1835">
        <v>185473</v>
      </c>
      <c r="L13" s="1835">
        <v>175918</v>
      </c>
      <c r="M13" s="1835">
        <v>172133</v>
      </c>
      <c r="N13" s="1835">
        <v>170220</v>
      </c>
      <c r="O13" s="1835">
        <v>169044</v>
      </c>
      <c r="P13" s="1835">
        <v>166218</v>
      </c>
      <c r="Q13" s="1835">
        <v>162738</v>
      </c>
      <c r="R13" s="1835">
        <v>159111</v>
      </c>
      <c r="S13" s="1835">
        <v>151391</v>
      </c>
      <c r="T13" s="1836">
        <v>143547</v>
      </c>
      <c r="U13" s="1835">
        <v>141816</v>
      </c>
      <c r="V13" s="1835">
        <v>140195</v>
      </c>
      <c r="W13" s="1836">
        <v>138341</v>
      </c>
      <c r="X13" s="1835">
        <v>136848</v>
      </c>
      <c r="Y13" s="913">
        <v>135147</v>
      </c>
      <c r="Z13" s="913">
        <v>133719</v>
      </c>
      <c r="AA13" s="913">
        <v>132325</v>
      </c>
      <c r="AB13" s="913">
        <v>130455</v>
      </c>
      <c r="AC13" s="913">
        <v>128838</v>
      </c>
      <c r="AD13" s="913">
        <v>127340</v>
      </c>
      <c r="AE13" s="913">
        <v>126045</v>
      </c>
      <c r="AF13" s="913">
        <v>124564</v>
      </c>
      <c r="AG13" s="913">
        <v>122868</v>
      </c>
    </row>
    <row r="14" spans="1:33" s="1818" customFormat="1" ht="12.75">
      <c r="A14" s="1817" t="s">
        <v>706</v>
      </c>
      <c r="T14" s="1818" t="s">
        <v>707</v>
      </c>
      <c r="Y14" s="1830"/>
    </row>
    <row r="15" spans="1:33" s="1818" customFormat="1" ht="12.75">
      <c r="A15" s="1826" t="s">
        <v>705</v>
      </c>
      <c r="B15" s="914">
        <v>100</v>
      </c>
      <c r="C15" s="914">
        <v>100</v>
      </c>
      <c r="D15" s="914">
        <v>100</v>
      </c>
      <c r="E15" s="914">
        <v>100</v>
      </c>
      <c r="F15" s="914">
        <v>100</v>
      </c>
      <c r="G15" s="914">
        <v>100</v>
      </c>
      <c r="H15" s="914">
        <v>100</v>
      </c>
      <c r="I15" s="914">
        <v>100</v>
      </c>
      <c r="J15" s="914">
        <v>100</v>
      </c>
      <c r="K15" s="914">
        <v>100</v>
      </c>
      <c r="L15" s="914">
        <v>100</v>
      </c>
      <c r="M15" s="914">
        <v>100</v>
      </c>
      <c r="N15" s="914">
        <v>100</v>
      </c>
      <c r="O15" s="914">
        <v>100</v>
      </c>
      <c r="P15" s="914">
        <v>100</v>
      </c>
      <c r="Q15" s="914">
        <v>100</v>
      </c>
      <c r="R15" s="914">
        <v>100</v>
      </c>
      <c r="S15" s="914">
        <v>100</v>
      </c>
      <c r="T15" s="915">
        <v>100</v>
      </c>
      <c r="U15" s="914">
        <v>100</v>
      </c>
      <c r="V15" s="914">
        <v>100</v>
      </c>
      <c r="W15" s="915">
        <v>100</v>
      </c>
      <c r="X15" s="915">
        <v>100</v>
      </c>
      <c r="Y15" s="916">
        <f t="shared" ref="Y15:AG25" si="0">Y3/Y$3*100</f>
        <v>100</v>
      </c>
      <c r="Z15" s="916">
        <f t="shared" si="0"/>
        <v>100</v>
      </c>
      <c r="AA15" s="916">
        <f t="shared" si="0"/>
        <v>100</v>
      </c>
      <c r="AB15" s="916">
        <f t="shared" si="0"/>
        <v>100</v>
      </c>
      <c r="AC15" s="916">
        <f t="shared" si="0"/>
        <v>100</v>
      </c>
      <c r="AD15" s="916">
        <f t="shared" si="0"/>
        <v>100</v>
      </c>
      <c r="AE15" s="916">
        <f t="shared" si="0"/>
        <v>100</v>
      </c>
      <c r="AF15" s="916">
        <f t="shared" si="0"/>
        <v>100</v>
      </c>
      <c r="AG15" s="916">
        <f t="shared" si="0"/>
        <v>100</v>
      </c>
    </row>
    <row r="16" spans="1:33" s="1818" customFormat="1" ht="12.75">
      <c r="A16" s="1829" t="s">
        <v>85</v>
      </c>
      <c r="B16" s="917">
        <v>32.4</v>
      </c>
      <c r="C16" s="917">
        <v>33.299999999999997</v>
      </c>
      <c r="D16" s="917">
        <v>34.6</v>
      </c>
      <c r="E16" s="917">
        <v>36.200000000000003</v>
      </c>
      <c r="F16" s="917">
        <v>35.200000000000003</v>
      </c>
      <c r="G16" s="917">
        <v>22.7</v>
      </c>
      <c r="H16" s="917">
        <v>24.8</v>
      </c>
      <c r="I16" s="917">
        <v>27.2</v>
      </c>
      <c r="J16" s="917">
        <v>28.5</v>
      </c>
      <c r="K16" s="917">
        <v>28.2</v>
      </c>
      <c r="L16" s="917">
        <v>27.6</v>
      </c>
      <c r="M16" s="917">
        <v>27.3</v>
      </c>
      <c r="N16" s="917">
        <v>26.6</v>
      </c>
      <c r="O16" s="917">
        <v>26.7</v>
      </c>
      <c r="P16" s="917">
        <v>27.3</v>
      </c>
      <c r="Q16" s="917">
        <v>26.4</v>
      </c>
      <c r="R16" s="917">
        <v>26.9</v>
      </c>
      <c r="S16" s="917">
        <v>27.3</v>
      </c>
      <c r="T16" s="918">
        <v>27.6</v>
      </c>
      <c r="U16" s="917">
        <v>27.7</v>
      </c>
      <c r="V16" s="917">
        <v>27.7</v>
      </c>
      <c r="W16" s="918">
        <v>27.7</v>
      </c>
      <c r="X16" s="917">
        <v>27.8</v>
      </c>
      <c r="Y16" s="916">
        <f t="shared" si="0"/>
        <v>27.774662137746621</v>
      </c>
      <c r="Z16" s="916">
        <f t="shared" si="0"/>
        <v>27.823413176329304</v>
      </c>
      <c r="AA16" s="916">
        <f t="shared" si="0"/>
        <v>27.851044804814389</v>
      </c>
      <c r="AB16" s="916">
        <f t="shared" si="0"/>
        <v>27.868373097581632</v>
      </c>
      <c r="AC16" s="916">
        <f t="shared" si="0"/>
        <v>27.892427456725656</v>
      </c>
      <c r="AD16" s="916">
        <f t="shared" si="0"/>
        <v>27.90762016189564</v>
      </c>
      <c r="AE16" s="916">
        <f t="shared" si="0"/>
        <v>27.925476251878251</v>
      </c>
      <c r="AF16" s="916">
        <f t="shared" si="0"/>
        <v>27.946365339031527</v>
      </c>
      <c r="AG16" s="916">
        <f t="shared" si="0"/>
        <v>27.931720049446596</v>
      </c>
    </row>
    <row r="17" spans="1:33" s="1818" customFormat="1" ht="12.75">
      <c r="A17" s="1829" t="s">
        <v>9</v>
      </c>
      <c r="B17" s="917">
        <v>6.5</v>
      </c>
      <c r="C17" s="917">
        <v>8.1</v>
      </c>
      <c r="D17" s="917">
        <v>9.4</v>
      </c>
      <c r="E17" s="917">
        <v>11.6</v>
      </c>
      <c r="F17" s="917">
        <v>15</v>
      </c>
      <c r="G17" s="917">
        <v>13.5</v>
      </c>
      <c r="H17" s="917">
        <v>14.8</v>
      </c>
      <c r="I17" s="917">
        <v>16.5</v>
      </c>
      <c r="J17" s="917">
        <v>18.600000000000001</v>
      </c>
      <c r="K17" s="917">
        <v>20.9</v>
      </c>
      <c r="L17" s="917">
        <v>21.5</v>
      </c>
      <c r="M17" s="917">
        <v>20.5</v>
      </c>
      <c r="N17" s="917">
        <v>19.7</v>
      </c>
      <c r="O17" s="917">
        <v>19.3</v>
      </c>
      <c r="P17" s="917">
        <v>18.7</v>
      </c>
      <c r="Q17" s="917">
        <v>17.7</v>
      </c>
      <c r="R17" s="917">
        <v>17.8</v>
      </c>
      <c r="S17" s="917">
        <v>18.2</v>
      </c>
      <c r="T17" s="918">
        <v>18.399999999999999</v>
      </c>
      <c r="U17" s="917">
        <v>18.399999999999999</v>
      </c>
      <c r="V17" s="917">
        <v>18.5</v>
      </c>
      <c r="W17" s="918">
        <v>18.5</v>
      </c>
      <c r="X17" s="917">
        <v>18.600000000000001</v>
      </c>
      <c r="Y17" s="919">
        <f t="shared" si="0"/>
        <v>18.71364818963648</v>
      </c>
      <c r="Z17" s="919">
        <f t="shared" si="0"/>
        <v>18.762359063470051</v>
      </c>
      <c r="AA17" s="919">
        <f t="shared" si="0"/>
        <v>18.805888124901376</v>
      </c>
      <c r="AB17" s="919">
        <f t="shared" si="0"/>
        <v>18.871059164204301</v>
      </c>
      <c r="AC17" s="919">
        <f t="shared" si="0"/>
        <v>18.931112036955156</v>
      </c>
      <c r="AD17" s="919">
        <f t="shared" si="0"/>
        <v>19.01375333439951</v>
      </c>
      <c r="AE17" s="919">
        <f t="shared" si="0"/>
        <v>19.072495428964928</v>
      </c>
      <c r="AF17" s="919">
        <f t="shared" si="0"/>
        <v>19.131913929759676</v>
      </c>
      <c r="AG17" s="919">
        <f t="shared" si="0"/>
        <v>19.212958910834114</v>
      </c>
    </row>
    <row r="18" spans="1:33" s="1818" customFormat="1" ht="12.75">
      <c r="A18" s="1829" t="s">
        <v>10</v>
      </c>
      <c r="B18" s="917">
        <v>3.4</v>
      </c>
      <c r="C18" s="917">
        <v>3.4</v>
      </c>
      <c r="D18" s="917">
        <v>3.6</v>
      </c>
      <c r="E18" s="917">
        <v>3.6</v>
      </c>
      <c r="F18" s="917">
        <v>3.9</v>
      </c>
      <c r="G18" s="917">
        <v>5.7</v>
      </c>
      <c r="H18" s="917">
        <v>5.5</v>
      </c>
      <c r="I18" s="917">
        <v>5.5</v>
      </c>
      <c r="J18" s="917">
        <v>6</v>
      </c>
      <c r="K18" s="917">
        <v>7.3</v>
      </c>
      <c r="L18" s="917">
        <v>8.6999999999999993</v>
      </c>
      <c r="M18" s="917">
        <v>9.9</v>
      </c>
      <c r="N18" s="917">
        <v>10.5</v>
      </c>
      <c r="O18" s="917">
        <v>10.8</v>
      </c>
      <c r="P18" s="917">
        <v>11.4</v>
      </c>
      <c r="Q18" s="917">
        <v>12.2</v>
      </c>
      <c r="R18" s="917">
        <v>12.6</v>
      </c>
      <c r="S18" s="917">
        <v>12.8</v>
      </c>
      <c r="T18" s="918">
        <v>13</v>
      </c>
      <c r="U18" s="917">
        <v>13</v>
      </c>
      <c r="V18" s="917">
        <v>13.1</v>
      </c>
      <c r="W18" s="918">
        <v>13.1</v>
      </c>
      <c r="X18" s="917">
        <v>13.1</v>
      </c>
      <c r="Y18" s="919">
        <f t="shared" si="0"/>
        <v>13.039134205391342</v>
      </c>
      <c r="Z18" s="919">
        <f t="shared" si="0"/>
        <v>13.055984804380467</v>
      </c>
      <c r="AA18" s="919">
        <f t="shared" si="0"/>
        <v>13.072783564615387</v>
      </c>
      <c r="AB18" s="919">
        <f t="shared" si="0"/>
        <v>13.090114980235926</v>
      </c>
      <c r="AC18" s="919">
        <f t="shared" si="0"/>
        <v>13.104822057130249</v>
      </c>
      <c r="AD18" s="919">
        <f t="shared" si="0"/>
        <v>13.098055590830523</v>
      </c>
      <c r="AE18" s="919">
        <f t="shared" si="0"/>
        <v>13.105548250857742</v>
      </c>
      <c r="AF18" s="919">
        <f t="shared" si="0"/>
        <v>13.102807477452519</v>
      </c>
      <c r="AG18" s="919">
        <f t="shared" si="0"/>
        <v>13.08371916152343</v>
      </c>
    </row>
    <row r="19" spans="1:33" s="1818" customFormat="1" ht="12.75">
      <c r="A19" s="1829" t="s">
        <v>11</v>
      </c>
      <c r="B19" s="917">
        <v>7.3</v>
      </c>
      <c r="C19" s="917">
        <v>7.4</v>
      </c>
      <c r="D19" s="917">
        <v>7.2</v>
      </c>
      <c r="E19" s="917">
        <v>7</v>
      </c>
      <c r="F19" s="917">
        <v>7</v>
      </c>
      <c r="G19" s="917">
        <v>8.6999999999999993</v>
      </c>
      <c r="H19" s="917">
        <v>8.6</v>
      </c>
      <c r="I19" s="917">
        <v>8.3000000000000007</v>
      </c>
      <c r="J19" s="917">
        <v>8</v>
      </c>
      <c r="K19" s="917">
        <v>8.5</v>
      </c>
      <c r="L19" s="917">
        <v>9.6</v>
      </c>
      <c r="M19" s="917">
        <v>10.8</v>
      </c>
      <c r="N19" s="917">
        <v>11.8</v>
      </c>
      <c r="O19" s="917">
        <v>12.2</v>
      </c>
      <c r="P19" s="917">
        <v>12.3</v>
      </c>
      <c r="Q19" s="917">
        <v>13.2</v>
      </c>
      <c r="R19" s="917">
        <v>13</v>
      </c>
      <c r="S19" s="917">
        <v>12.9</v>
      </c>
      <c r="T19" s="918">
        <v>12.8</v>
      </c>
      <c r="U19" s="917">
        <v>12.8</v>
      </c>
      <c r="V19" s="917">
        <v>12.9</v>
      </c>
      <c r="W19" s="918">
        <v>12.9</v>
      </c>
      <c r="X19" s="917">
        <v>12.9</v>
      </c>
      <c r="Y19" s="919">
        <f t="shared" si="0"/>
        <v>12.947766856977669</v>
      </c>
      <c r="Z19" s="919">
        <f t="shared" si="0"/>
        <v>12.960885503880611</v>
      </c>
      <c r="AA19" s="919">
        <f t="shared" si="0"/>
        <v>12.997604049718237</v>
      </c>
      <c r="AB19" s="919">
        <f t="shared" si="0"/>
        <v>13.038943147075013</v>
      </c>
      <c r="AC19" s="919">
        <f t="shared" si="0"/>
        <v>13.068920782899395</v>
      </c>
      <c r="AD19" s="919">
        <f t="shared" si="0"/>
        <v>13.10288633014224</v>
      </c>
      <c r="AE19" s="919">
        <f t="shared" si="0"/>
        <v>13.14821676710703</v>
      </c>
      <c r="AF19" s="919">
        <f t="shared" si="0"/>
        <v>13.184009308972044</v>
      </c>
      <c r="AG19" s="919">
        <f t="shared" si="0"/>
        <v>13.249869549040064</v>
      </c>
    </row>
    <row r="20" spans="1:33" s="1818" customFormat="1" ht="12.75">
      <c r="A20" s="1829" t="s">
        <v>12</v>
      </c>
      <c r="B20" s="917">
        <v>7.1</v>
      </c>
      <c r="C20" s="917">
        <v>6.9</v>
      </c>
      <c r="D20" s="917">
        <v>6.6</v>
      </c>
      <c r="E20" s="917">
        <v>6.2</v>
      </c>
      <c r="F20" s="917">
        <v>5.7</v>
      </c>
      <c r="G20" s="917">
        <v>7.4</v>
      </c>
      <c r="H20" s="917">
        <v>7.2</v>
      </c>
      <c r="I20" s="917">
        <v>6.8</v>
      </c>
      <c r="J20" s="917">
        <v>6.3</v>
      </c>
      <c r="K20" s="917">
        <v>5.6</v>
      </c>
      <c r="L20" s="917">
        <v>5.0999999999999996</v>
      </c>
      <c r="M20" s="917">
        <v>5.2</v>
      </c>
      <c r="N20" s="917">
        <v>5.4</v>
      </c>
      <c r="O20" s="917">
        <v>5.5</v>
      </c>
      <c r="P20" s="917">
        <v>5.4</v>
      </c>
      <c r="Q20" s="917">
        <v>5.5</v>
      </c>
      <c r="R20" s="917">
        <v>5.4</v>
      </c>
      <c r="S20" s="917">
        <v>5.2</v>
      </c>
      <c r="T20" s="918">
        <v>5.0999999999999996</v>
      </c>
      <c r="U20" s="917">
        <v>5.0999999999999996</v>
      </c>
      <c r="V20" s="917">
        <v>5</v>
      </c>
      <c r="W20" s="918">
        <v>5</v>
      </c>
      <c r="X20" s="917">
        <v>5</v>
      </c>
      <c r="Y20" s="919">
        <f t="shared" si="0"/>
        <v>4.9224362217243618</v>
      </c>
      <c r="Z20" s="919">
        <f t="shared" si="0"/>
        <v>4.9082640115834746</v>
      </c>
      <c r="AA20" s="919">
        <f t="shared" si="0"/>
        <v>4.890078299147361</v>
      </c>
      <c r="AB20" s="919">
        <f t="shared" si="0"/>
        <v>4.8757446420053832</v>
      </c>
      <c r="AC20" s="919">
        <f t="shared" si="0"/>
        <v>4.8550957838338515</v>
      </c>
      <c r="AD20" s="919">
        <f t="shared" si="0"/>
        <v>4.8332095761355625</v>
      </c>
      <c r="AE20" s="919">
        <f t="shared" si="0"/>
        <v>4.799600631523492</v>
      </c>
      <c r="AF20" s="919">
        <f t="shared" si="0"/>
        <v>4.7779727633364484</v>
      </c>
      <c r="AG20" s="919">
        <f t="shared" si="0"/>
        <v>4.75862009887084</v>
      </c>
    </row>
    <row r="21" spans="1:33" s="1818" customFormat="1" ht="12.75">
      <c r="A21" s="1829" t="s">
        <v>13</v>
      </c>
      <c r="B21" s="917">
        <v>10.7</v>
      </c>
      <c r="C21" s="917">
        <v>10.5</v>
      </c>
      <c r="D21" s="917">
        <v>10.199999999999999</v>
      </c>
      <c r="E21" s="917">
        <v>9.6</v>
      </c>
      <c r="F21" s="917">
        <v>9.6</v>
      </c>
      <c r="G21" s="917">
        <v>11.7</v>
      </c>
      <c r="H21" s="917">
        <v>11.3</v>
      </c>
      <c r="I21" s="917">
        <v>11</v>
      </c>
      <c r="J21" s="917">
        <v>10.8</v>
      </c>
      <c r="K21" s="917">
        <v>10.7</v>
      </c>
      <c r="L21" s="917">
        <v>10.6</v>
      </c>
      <c r="M21" s="917">
        <v>10.5</v>
      </c>
      <c r="N21" s="917">
        <v>10.5</v>
      </c>
      <c r="O21" s="917">
        <v>10.5</v>
      </c>
      <c r="P21" s="917">
        <v>10.3</v>
      </c>
      <c r="Q21" s="917">
        <v>10.7</v>
      </c>
      <c r="R21" s="917">
        <v>10.5</v>
      </c>
      <c r="S21" s="917">
        <v>10.4</v>
      </c>
      <c r="T21" s="918">
        <v>10.4</v>
      </c>
      <c r="U21" s="917">
        <v>10.4</v>
      </c>
      <c r="V21" s="917">
        <v>10.4</v>
      </c>
      <c r="W21" s="918">
        <v>10.4</v>
      </c>
      <c r="X21" s="917">
        <v>10.4</v>
      </c>
      <c r="Y21" s="919">
        <f t="shared" si="0"/>
        <v>10.46386499963865</v>
      </c>
      <c r="Z21" s="919">
        <f t="shared" si="0"/>
        <v>10.460253469043321</v>
      </c>
      <c r="AA21" s="919">
        <f t="shared" si="0"/>
        <v>10.456228110427734</v>
      </c>
      <c r="AB21" s="919">
        <f t="shared" si="0"/>
        <v>10.450001172915153</v>
      </c>
      <c r="AC21" s="919">
        <f t="shared" si="0"/>
        <v>10.459286514595263</v>
      </c>
      <c r="AD21" s="919">
        <f t="shared" si="0"/>
        <v>10.461460032402551</v>
      </c>
      <c r="AE21" s="919">
        <f t="shared" si="0"/>
        <v>10.455774487871961</v>
      </c>
      <c r="AF21" s="919">
        <f t="shared" si="0"/>
        <v>10.45562406882984</v>
      </c>
      <c r="AG21" s="919">
        <f t="shared" si="0"/>
        <v>10.462241477110839</v>
      </c>
    </row>
    <row r="22" spans="1:33" s="1818" customFormat="1" ht="12.75">
      <c r="A22" s="1829" t="s">
        <v>14</v>
      </c>
      <c r="B22" s="917">
        <v>9</v>
      </c>
      <c r="C22" s="917">
        <v>8.1999999999999993</v>
      </c>
      <c r="D22" s="917">
        <v>7.8</v>
      </c>
      <c r="E22" s="917">
        <v>7.2</v>
      </c>
      <c r="F22" s="917">
        <v>6.9</v>
      </c>
      <c r="G22" s="917">
        <v>9.3000000000000007</v>
      </c>
      <c r="H22" s="917">
        <v>8.5</v>
      </c>
      <c r="I22" s="917">
        <v>7.6</v>
      </c>
      <c r="J22" s="917">
        <v>6.9</v>
      </c>
      <c r="K22" s="917">
        <v>6.2</v>
      </c>
      <c r="L22" s="917">
        <v>5.8</v>
      </c>
      <c r="M22" s="917">
        <v>5.7</v>
      </c>
      <c r="N22" s="917">
        <v>5.7</v>
      </c>
      <c r="O22" s="917">
        <v>5.6</v>
      </c>
      <c r="P22" s="917">
        <v>5.4</v>
      </c>
      <c r="Q22" s="917">
        <v>5.4</v>
      </c>
      <c r="R22" s="917">
        <v>5.2</v>
      </c>
      <c r="S22" s="917">
        <v>5</v>
      </c>
      <c r="T22" s="918">
        <v>4.9000000000000004</v>
      </c>
      <c r="U22" s="917">
        <v>4.8</v>
      </c>
      <c r="V22" s="917">
        <v>4.8</v>
      </c>
      <c r="W22" s="918">
        <v>4.8</v>
      </c>
      <c r="X22" s="917">
        <v>4.7</v>
      </c>
      <c r="Y22" s="919">
        <f t="shared" si="0"/>
        <v>4.7031871070318712</v>
      </c>
      <c r="Z22" s="919">
        <f t="shared" si="0"/>
        <v>4.6619649669016434</v>
      </c>
      <c r="AA22" s="919">
        <f t="shared" si="0"/>
        <v>4.6289541794913189</v>
      </c>
      <c r="AB22" s="919">
        <f t="shared" si="0"/>
        <v>4.5868438198918771</v>
      </c>
      <c r="AC22" s="919">
        <f t="shared" si="0"/>
        <v>4.5485948088106722</v>
      </c>
      <c r="AD22" s="919">
        <f t="shared" si="0"/>
        <v>4.512367973515838</v>
      </c>
      <c r="AE22" s="919">
        <f t="shared" si="0"/>
        <v>4.4782798292596677</v>
      </c>
      <c r="AF22" s="919">
        <f t="shared" si="0"/>
        <v>4.4444123683639294</v>
      </c>
      <c r="AG22" s="919">
        <f t="shared" si="0"/>
        <v>4.4071194752016538</v>
      </c>
    </row>
    <row r="23" spans="1:33" s="1818" customFormat="1" ht="12.75">
      <c r="A23" s="1829" t="s">
        <v>15</v>
      </c>
      <c r="B23" s="917">
        <v>10.199999999999999</v>
      </c>
      <c r="C23" s="917">
        <v>9.5</v>
      </c>
      <c r="D23" s="917">
        <v>8.9</v>
      </c>
      <c r="E23" s="917">
        <v>8</v>
      </c>
      <c r="F23" s="917">
        <v>7.3</v>
      </c>
      <c r="G23" s="917">
        <v>8.6999999999999993</v>
      </c>
      <c r="H23" s="917">
        <v>8.1</v>
      </c>
      <c r="I23" s="917">
        <v>7.3</v>
      </c>
      <c r="J23" s="917">
        <v>6.5</v>
      </c>
      <c r="K23" s="917">
        <v>5.5</v>
      </c>
      <c r="L23" s="917">
        <v>4.8</v>
      </c>
      <c r="M23" s="917">
        <v>4.4000000000000004</v>
      </c>
      <c r="N23" s="917">
        <v>4.2</v>
      </c>
      <c r="O23" s="917">
        <v>4.0999999999999996</v>
      </c>
      <c r="P23" s="917">
        <v>3.9</v>
      </c>
      <c r="Q23" s="917">
        <v>3.8</v>
      </c>
      <c r="R23" s="917">
        <v>3.6</v>
      </c>
      <c r="S23" s="917">
        <v>3.4</v>
      </c>
      <c r="T23" s="918">
        <v>3.2</v>
      </c>
      <c r="U23" s="917">
        <v>3.2</v>
      </c>
      <c r="V23" s="917">
        <v>3.2</v>
      </c>
      <c r="W23" s="918">
        <v>3.1</v>
      </c>
      <c r="X23" s="917">
        <v>3.1</v>
      </c>
      <c r="Y23" s="919">
        <f t="shared" si="0"/>
        <v>3.075666690756667</v>
      </c>
      <c r="Z23" s="919">
        <f t="shared" si="0"/>
        <v>3.0425261269719535</v>
      </c>
      <c r="AA23" s="919">
        <f t="shared" si="0"/>
        <v>3.0071261836919398</v>
      </c>
      <c r="AB23" s="919">
        <f t="shared" si="0"/>
        <v>2.9686937125746873</v>
      </c>
      <c r="AC23" s="919">
        <f t="shared" si="0"/>
        <v>2.9263276314913798</v>
      </c>
      <c r="AD23" s="919">
        <f t="shared" si="0"/>
        <v>2.8909230042367779</v>
      </c>
      <c r="AE23" s="919">
        <f t="shared" si="0"/>
        <v>2.8584040318250437</v>
      </c>
      <c r="AF23" s="919">
        <f t="shared" si="0"/>
        <v>2.8252981826371313</v>
      </c>
      <c r="AG23" s="919">
        <f t="shared" si="0"/>
        <v>2.7890620082482998</v>
      </c>
    </row>
    <row r="24" spans="1:33" s="1818" customFormat="1" ht="12.75">
      <c r="A24" s="1829" t="s">
        <v>16</v>
      </c>
      <c r="B24" s="917">
        <v>5.2</v>
      </c>
      <c r="C24" s="917">
        <v>4.9000000000000004</v>
      </c>
      <c r="D24" s="917">
        <v>4.5999999999999996</v>
      </c>
      <c r="E24" s="917">
        <v>4.0999999999999996</v>
      </c>
      <c r="F24" s="917">
        <v>3.6</v>
      </c>
      <c r="G24" s="917">
        <v>4.8</v>
      </c>
      <c r="H24" s="917">
        <v>4.4000000000000004</v>
      </c>
      <c r="I24" s="917">
        <v>3.9</v>
      </c>
      <c r="J24" s="917">
        <v>3.4</v>
      </c>
      <c r="K24" s="917">
        <v>2.9</v>
      </c>
      <c r="L24" s="917">
        <v>2.5</v>
      </c>
      <c r="M24" s="917">
        <v>2.2999999999999998</v>
      </c>
      <c r="N24" s="917">
        <v>2.2000000000000002</v>
      </c>
      <c r="O24" s="917">
        <v>2.2000000000000002</v>
      </c>
      <c r="P24" s="917">
        <v>2.1</v>
      </c>
      <c r="Q24" s="917">
        <v>2.2000000000000002</v>
      </c>
      <c r="R24" s="917">
        <v>2.1</v>
      </c>
      <c r="S24" s="917">
        <v>2.1</v>
      </c>
      <c r="T24" s="918">
        <v>2</v>
      </c>
      <c r="U24" s="917">
        <v>2</v>
      </c>
      <c r="V24" s="917">
        <v>2</v>
      </c>
      <c r="W24" s="918">
        <v>1.9</v>
      </c>
      <c r="X24" s="917">
        <v>1.9</v>
      </c>
      <c r="Y24" s="919">
        <f t="shared" si="0"/>
        <v>1.9178651441786516</v>
      </c>
      <c r="Z24" s="919">
        <f t="shared" si="0"/>
        <v>1.9044471907521856</v>
      </c>
      <c r="AA24" s="919">
        <f t="shared" si="0"/>
        <v>1.8902614868676171</v>
      </c>
      <c r="AB24" s="919">
        <f t="shared" si="0"/>
        <v>1.8779371750274907</v>
      </c>
      <c r="AC24" s="919">
        <f t="shared" si="0"/>
        <v>1.8642771381451495</v>
      </c>
      <c r="AD24" s="919">
        <f t="shared" si="0"/>
        <v>1.8496242087377095</v>
      </c>
      <c r="AE24" s="919">
        <f t="shared" si="0"/>
        <v>1.8360347216431538</v>
      </c>
      <c r="AF24" s="919">
        <f t="shared" si="0"/>
        <v>1.8264860462572858</v>
      </c>
      <c r="AG24" s="919">
        <f t="shared" si="0"/>
        <v>1.8165738456719518</v>
      </c>
    </row>
    <row r="25" spans="1:33" s="1818" customFormat="1" ht="12.75">
      <c r="A25" s="1834" t="s">
        <v>17</v>
      </c>
      <c r="B25" s="920">
        <v>8.1</v>
      </c>
      <c r="C25" s="920">
        <v>7.7</v>
      </c>
      <c r="D25" s="920">
        <v>7.1</v>
      </c>
      <c r="E25" s="920">
        <v>6.5</v>
      </c>
      <c r="F25" s="920">
        <v>5.7</v>
      </c>
      <c r="G25" s="920">
        <v>7.4</v>
      </c>
      <c r="H25" s="920">
        <v>6.8</v>
      </c>
      <c r="I25" s="920">
        <v>5.9</v>
      </c>
      <c r="J25" s="920">
        <v>5.0999999999999996</v>
      </c>
      <c r="K25" s="920">
        <v>4.3</v>
      </c>
      <c r="L25" s="920">
        <v>3.8</v>
      </c>
      <c r="M25" s="920">
        <v>3.4</v>
      </c>
      <c r="N25" s="920">
        <v>3.3</v>
      </c>
      <c r="O25" s="920">
        <v>3.2</v>
      </c>
      <c r="P25" s="920">
        <v>3.1</v>
      </c>
      <c r="Q25" s="920">
        <v>3</v>
      </c>
      <c r="R25" s="920">
        <v>2.9</v>
      </c>
      <c r="S25" s="920">
        <v>2.7</v>
      </c>
      <c r="T25" s="921">
        <v>2.6</v>
      </c>
      <c r="U25" s="920">
        <v>2.5</v>
      </c>
      <c r="V25" s="920">
        <v>2.5</v>
      </c>
      <c r="W25" s="921">
        <v>2.5</v>
      </c>
      <c r="X25" s="920">
        <v>2.5</v>
      </c>
      <c r="Y25" s="922">
        <f t="shared" si="0"/>
        <v>2.4417684469176844</v>
      </c>
      <c r="Z25" s="922">
        <f t="shared" si="0"/>
        <v>2.4199016866869849</v>
      </c>
      <c r="AA25" s="922">
        <f t="shared" si="0"/>
        <v>2.4000311963246377</v>
      </c>
      <c r="AB25" s="922">
        <f t="shared" si="0"/>
        <v>2.3722890884885381</v>
      </c>
      <c r="AC25" s="922">
        <f t="shared" si="0"/>
        <v>2.3491357894132268</v>
      </c>
      <c r="AD25" s="922">
        <f t="shared" si="0"/>
        <v>2.3300997877036456</v>
      </c>
      <c r="AE25" s="922">
        <f t="shared" si="0"/>
        <v>2.3201695990687292</v>
      </c>
      <c r="AF25" s="922">
        <f t="shared" si="0"/>
        <v>2.3051105153596003</v>
      </c>
      <c r="AG25" s="922">
        <f t="shared" si="0"/>
        <v>2.288115424052215</v>
      </c>
    </row>
    <row r="26" spans="1:33" s="923" customFormat="1" ht="12.75">
      <c r="A26" s="1837" t="s">
        <v>708</v>
      </c>
    </row>
    <row r="27" spans="1:33" s="923" customFormat="1" ht="12.75"/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AA63"/>
  <sheetViews>
    <sheetView topLeftCell="N42" zoomScaleNormal="100" zoomScaleSheetLayoutView="100" workbookViewId="0">
      <selection activeCell="AI65" sqref="AI65"/>
    </sheetView>
  </sheetViews>
  <sheetFormatPr defaultColWidth="9" defaultRowHeight="12"/>
  <cols>
    <col min="1" max="1" width="3.125" style="125" customWidth="1"/>
    <col min="2" max="2" width="4.5" style="125" bestFit="1" customWidth="1"/>
    <col min="3" max="3" width="5.875" style="125" customWidth="1"/>
    <col min="4" max="5" width="9.125" style="125" customWidth="1"/>
    <col min="6" max="10" width="7.625" style="125" customWidth="1"/>
    <col min="11" max="11" width="8.5" style="125" customWidth="1"/>
    <col min="12" max="13" width="7.625" style="125" customWidth="1"/>
    <col min="14" max="14" width="9.125" style="125" customWidth="1"/>
    <col min="15" max="15" width="2.875" style="125" customWidth="1"/>
    <col min="16" max="16" width="4" style="125" customWidth="1"/>
    <col min="17" max="18" width="7.625" style="125" bestFit="1" customWidth="1"/>
    <col min="19" max="19" width="6.5" style="125" bestFit="1" customWidth="1"/>
    <col min="20" max="21" width="6.875" style="125" bestFit="1" customWidth="1"/>
    <col min="22" max="22" width="6.5" style="125" bestFit="1" customWidth="1"/>
    <col min="23" max="23" width="7.625" style="125" bestFit="1" customWidth="1"/>
    <col min="24" max="24" width="7.5" style="125" bestFit="1" customWidth="1"/>
    <col min="25" max="25" width="6.875" style="125" bestFit="1" customWidth="1"/>
    <col min="26" max="27" width="7.5" style="125" bestFit="1" customWidth="1"/>
    <col min="28" max="28" width="5.125" style="125" customWidth="1"/>
    <col min="29" max="16384" width="9" style="125"/>
  </cols>
  <sheetData>
    <row r="1" spans="2:27">
      <c r="C1" s="160" t="s">
        <v>239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2:27" ht="15.75" customHeight="1">
      <c r="B2" s="166"/>
      <c r="C2" s="1467" t="s">
        <v>52</v>
      </c>
      <c r="D2" s="167" t="s">
        <v>72</v>
      </c>
      <c r="E2" s="167" t="s">
        <v>73</v>
      </c>
      <c r="F2" s="167" t="s">
        <v>74</v>
      </c>
      <c r="G2" s="167" t="s">
        <v>75</v>
      </c>
      <c r="H2" s="167" t="s">
        <v>76</v>
      </c>
      <c r="I2" s="167" t="s">
        <v>77</v>
      </c>
      <c r="J2" s="167" t="s">
        <v>78</v>
      </c>
      <c r="K2" s="167" t="s">
        <v>79</v>
      </c>
      <c r="L2" s="167" t="s">
        <v>80</v>
      </c>
      <c r="M2" s="256" t="s">
        <v>81</v>
      </c>
      <c r="N2" s="167" t="s">
        <v>82</v>
      </c>
    </row>
    <row r="3" spans="2:27">
      <c r="B3" s="166"/>
      <c r="C3" s="1466" t="s">
        <v>238</v>
      </c>
      <c r="D3" s="168" t="s">
        <v>3</v>
      </c>
      <c r="E3" s="168" t="s">
        <v>3</v>
      </c>
      <c r="F3" s="168" t="s">
        <v>3</v>
      </c>
      <c r="G3" s="168" t="s">
        <v>3</v>
      </c>
      <c r="H3" s="168" t="s">
        <v>3</v>
      </c>
      <c r="I3" s="168" t="s">
        <v>3</v>
      </c>
      <c r="J3" s="168" t="s">
        <v>3</v>
      </c>
      <c r="K3" s="168" t="s">
        <v>3</v>
      </c>
      <c r="L3" s="168" t="s">
        <v>3</v>
      </c>
      <c r="M3" s="257" t="s">
        <v>3</v>
      </c>
      <c r="N3" s="168" t="s">
        <v>3</v>
      </c>
    </row>
    <row r="4" spans="2:27">
      <c r="B4" s="166"/>
      <c r="C4" s="169">
        <v>55</v>
      </c>
      <c r="D4" s="146">
        <v>986344</v>
      </c>
      <c r="E4" s="146">
        <v>596652</v>
      </c>
      <c r="F4" s="146">
        <v>200501</v>
      </c>
      <c r="G4" s="146">
        <v>298825</v>
      </c>
      <c r="H4" s="146">
        <v>246112</v>
      </c>
      <c r="I4" s="146">
        <v>396977</v>
      </c>
      <c r="J4" s="146">
        <v>275000</v>
      </c>
      <c r="K4" s="146">
        <v>264484</v>
      </c>
      <c r="L4" s="146">
        <v>141144</v>
      </c>
      <c r="M4" s="258">
        <v>214908</v>
      </c>
      <c r="N4" s="146">
        <f t="shared" ref="N4:N15" si="0">SUM(D4:M4)</f>
        <v>3620947</v>
      </c>
    </row>
    <row r="5" spans="2:27">
      <c r="B5" s="166"/>
      <c r="C5" s="170">
        <v>60</v>
      </c>
      <c r="D5" s="171">
        <v>1113977</v>
      </c>
      <c r="E5" s="171">
        <v>725613</v>
      </c>
      <c r="F5" s="171">
        <v>234568</v>
      </c>
      <c r="G5" s="171">
        <v>312999</v>
      </c>
      <c r="H5" s="171">
        <v>246644</v>
      </c>
      <c r="I5" s="171">
        <v>420478</v>
      </c>
      <c r="J5" s="171">
        <v>267121</v>
      </c>
      <c r="K5" s="171">
        <v>253020</v>
      </c>
      <c r="L5" s="171">
        <v>133259</v>
      </c>
      <c r="M5" s="259">
        <v>198808</v>
      </c>
      <c r="N5" s="171">
        <f t="shared" si="0"/>
        <v>3906487</v>
      </c>
      <c r="P5" s="160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</row>
    <row r="6" spans="2:27">
      <c r="B6" s="166"/>
      <c r="C6" s="170">
        <v>65</v>
      </c>
      <c r="D6" s="171">
        <v>1216666</v>
      </c>
      <c r="E6" s="171">
        <v>901058</v>
      </c>
      <c r="F6" s="171">
        <v>313451</v>
      </c>
      <c r="G6" s="171">
        <v>364772</v>
      </c>
      <c r="H6" s="171">
        <v>240051</v>
      </c>
      <c r="I6" s="171">
        <v>459172</v>
      </c>
      <c r="J6" s="171">
        <v>268467</v>
      </c>
      <c r="K6" s="171">
        <v>237611</v>
      </c>
      <c r="L6" s="171">
        <v>123223</v>
      </c>
      <c r="M6" s="259">
        <v>185473</v>
      </c>
      <c r="N6" s="171">
        <f t="shared" si="0"/>
        <v>4309944</v>
      </c>
      <c r="P6" s="163"/>
    </row>
    <row r="7" spans="2:27">
      <c r="B7" s="166"/>
      <c r="C7" s="170">
        <v>70</v>
      </c>
      <c r="D7" s="171">
        <v>1288937</v>
      </c>
      <c r="E7" s="171">
        <v>1001677</v>
      </c>
      <c r="F7" s="171">
        <v>408191</v>
      </c>
      <c r="G7" s="171">
        <v>450025</v>
      </c>
      <c r="H7" s="171">
        <v>239443</v>
      </c>
      <c r="I7" s="171">
        <v>493648</v>
      </c>
      <c r="J7" s="171">
        <v>271984</v>
      </c>
      <c r="K7" s="171">
        <v>222236</v>
      </c>
      <c r="L7" s="171">
        <v>115869</v>
      </c>
      <c r="M7" s="259">
        <v>175918</v>
      </c>
      <c r="N7" s="171">
        <f t="shared" si="0"/>
        <v>4667928</v>
      </c>
      <c r="P7" s="163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</row>
    <row r="8" spans="2:27">
      <c r="B8" s="166"/>
      <c r="C8" s="170">
        <v>75</v>
      </c>
      <c r="D8" s="171">
        <v>1360605</v>
      </c>
      <c r="E8" s="171">
        <v>1022616</v>
      </c>
      <c r="F8" s="171">
        <v>493576</v>
      </c>
      <c r="G8" s="171">
        <v>538701</v>
      </c>
      <c r="H8" s="171">
        <v>259327</v>
      </c>
      <c r="I8" s="171">
        <v>526395</v>
      </c>
      <c r="J8" s="171">
        <v>286544</v>
      </c>
      <c r="K8" s="171">
        <v>217816</v>
      </c>
      <c r="L8" s="171">
        <v>114427</v>
      </c>
      <c r="M8" s="259">
        <v>172133</v>
      </c>
      <c r="N8" s="171">
        <f t="shared" si="0"/>
        <v>4992140</v>
      </c>
      <c r="P8" s="163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</row>
    <row r="9" spans="2:27">
      <c r="B9" s="166"/>
      <c r="C9" s="170">
        <v>80</v>
      </c>
      <c r="D9" s="171">
        <v>1367390</v>
      </c>
      <c r="E9" s="171">
        <v>1015724</v>
      </c>
      <c r="F9" s="171">
        <v>539745</v>
      </c>
      <c r="G9" s="171">
        <v>606701</v>
      </c>
      <c r="H9" s="171">
        <v>279672</v>
      </c>
      <c r="I9" s="171">
        <v>542545</v>
      </c>
      <c r="J9" s="171">
        <v>292743</v>
      </c>
      <c r="K9" s="171">
        <v>215485</v>
      </c>
      <c r="L9" s="171">
        <v>114667</v>
      </c>
      <c r="M9" s="259">
        <v>170220</v>
      </c>
      <c r="N9" s="171">
        <f t="shared" si="0"/>
        <v>5144892</v>
      </c>
      <c r="P9" s="163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2:27" ht="12" customHeight="1">
      <c r="B10" s="166"/>
      <c r="C10" s="172">
        <v>85</v>
      </c>
      <c r="D10" s="146">
        <v>1410834</v>
      </c>
      <c r="E10" s="146">
        <v>1017509</v>
      </c>
      <c r="F10" s="146">
        <v>568526</v>
      </c>
      <c r="G10" s="146">
        <v>641444</v>
      </c>
      <c r="H10" s="146">
        <v>289898</v>
      </c>
      <c r="I10" s="146">
        <v>554508</v>
      </c>
      <c r="J10" s="146">
        <v>297235</v>
      </c>
      <c r="K10" s="146">
        <v>213805</v>
      </c>
      <c r="L10" s="146">
        <v>115247</v>
      </c>
      <c r="M10" s="258">
        <v>169044</v>
      </c>
      <c r="N10" s="146">
        <f t="shared" si="0"/>
        <v>5278050</v>
      </c>
    </row>
    <row r="11" spans="2:27" ht="12" customHeight="1">
      <c r="B11" s="166"/>
      <c r="C11" s="173">
        <v>90</v>
      </c>
      <c r="D11" s="171">
        <v>1477410</v>
      </c>
      <c r="E11" s="171">
        <v>1013432</v>
      </c>
      <c r="F11" s="171">
        <v>615367</v>
      </c>
      <c r="G11" s="171">
        <v>665214</v>
      </c>
      <c r="H11" s="171">
        <v>292471</v>
      </c>
      <c r="I11" s="171">
        <v>558639</v>
      </c>
      <c r="J11" s="171">
        <v>292586</v>
      </c>
      <c r="K11" s="171">
        <v>208242</v>
      </c>
      <c r="L11" s="171">
        <v>115461</v>
      </c>
      <c r="M11" s="259">
        <v>166218</v>
      </c>
      <c r="N11" s="171">
        <f t="shared" si="0"/>
        <v>5405040</v>
      </c>
    </row>
    <row r="12" spans="2:27" ht="12" customHeight="1">
      <c r="B12" s="166"/>
      <c r="C12" s="173">
        <v>95</v>
      </c>
      <c r="D12" s="171">
        <v>1423792</v>
      </c>
      <c r="E12" s="171">
        <v>954007</v>
      </c>
      <c r="F12" s="171">
        <v>658923</v>
      </c>
      <c r="G12" s="171">
        <v>710765</v>
      </c>
      <c r="H12" s="171">
        <v>298004</v>
      </c>
      <c r="I12" s="171">
        <v>576597</v>
      </c>
      <c r="J12" s="171">
        <v>292469</v>
      </c>
      <c r="K12" s="171">
        <v>205842</v>
      </c>
      <c r="L12" s="171">
        <v>118740</v>
      </c>
      <c r="M12" s="259">
        <v>162738</v>
      </c>
      <c r="N12" s="171">
        <f t="shared" si="0"/>
        <v>5401877</v>
      </c>
    </row>
    <row r="13" spans="2:27" ht="12" customHeight="1">
      <c r="B13" s="166"/>
      <c r="C13" s="1468" t="s">
        <v>1055</v>
      </c>
      <c r="D13" s="171">
        <v>1493398</v>
      </c>
      <c r="E13" s="171">
        <v>988126</v>
      </c>
      <c r="F13" s="171">
        <v>699789</v>
      </c>
      <c r="G13" s="171">
        <v>721127</v>
      </c>
      <c r="H13" s="171">
        <v>298390</v>
      </c>
      <c r="I13" s="171">
        <v>582863</v>
      </c>
      <c r="J13" s="171">
        <v>287780</v>
      </c>
      <c r="K13" s="171">
        <v>200803</v>
      </c>
      <c r="L13" s="171">
        <v>119187</v>
      </c>
      <c r="M13" s="259">
        <v>159111</v>
      </c>
      <c r="N13" s="171">
        <f t="shared" si="0"/>
        <v>5550574</v>
      </c>
    </row>
    <row r="14" spans="2:27" ht="12" customHeight="1">
      <c r="B14" s="166"/>
      <c r="C14" s="1468" t="s">
        <v>563</v>
      </c>
      <c r="D14" s="171">
        <v>1525393</v>
      </c>
      <c r="E14" s="171">
        <v>1018574</v>
      </c>
      <c r="F14" s="171">
        <v>713373</v>
      </c>
      <c r="G14" s="171">
        <v>718429</v>
      </c>
      <c r="H14" s="171">
        <v>291745</v>
      </c>
      <c r="I14" s="171">
        <v>584128</v>
      </c>
      <c r="J14" s="171">
        <v>280302</v>
      </c>
      <c r="K14" s="171">
        <v>191211</v>
      </c>
      <c r="L14" s="171">
        <v>116055</v>
      </c>
      <c r="M14" s="259">
        <v>151391</v>
      </c>
      <c r="N14" s="171">
        <f t="shared" si="0"/>
        <v>5590601</v>
      </c>
    </row>
    <row r="15" spans="2:27" ht="12" customHeight="1">
      <c r="B15" s="166"/>
      <c r="C15" s="173">
        <v>10</v>
      </c>
      <c r="D15" s="171">
        <v>1544200</v>
      </c>
      <c r="E15" s="171">
        <v>1029626</v>
      </c>
      <c r="F15" s="171">
        <v>724205</v>
      </c>
      <c r="G15" s="171">
        <v>716006</v>
      </c>
      <c r="H15" s="171">
        <v>284769</v>
      </c>
      <c r="I15" s="171">
        <v>581677</v>
      </c>
      <c r="J15" s="171">
        <v>272476</v>
      </c>
      <c r="K15" s="171">
        <v>180607</v>
      </c>
      <c r="L15" s="171">
        <v>111020</v>
      </c>
      <c r="M15" s="259">
        <v>143547</v>
      </c>
      <c r="N15" s="171">
        <f t="shared" si="0"/>
        <v>5588133</v>
      </c>
    </row>
    <row r="16" spans="2:27" ht="12" customHeight="1">
      <c r="B16" s="166"/>
      <c r="C16" s="586">
        <v>15</v>
      </c>
      <c r="D16" s="259">
        <v>1537272</v>
      </c>
      <c r="E16" s="259">
        <v>1035763</v>
      </c>
      <c r="F16" s="259">
        <v>721690</v>
      </c>
      <c r="G16" s="259">
        <v>716633</v>
      </c>
      <c r="H16" s="259">
        <v>272447</v>
      </c>
      <c r="I16" s="259">
        <v>579154</v>
      </c>
      <c r="J16" s="259">
        <v>260312</v>
      </c>
      <c r="K16" s="259">
        <v>170232</v>
      </c>
      <c r="L16" s="259">
        <v>106150</v>
      </c>
      <c r="M16" s="259">
        <v>135147</v>
      </c>
      <c r="N16" s="259">
        <f>SUM(D16:M16)</f>
        <v>5534800</v>
      </c>
    </row>
    <row r="17" spans="2:14" ht="12" customHeight="1">
      <c r="B17" s="166"/>
      <c r="C17" s="286">
        <v>20</v>
      </c>
      <c r="D17" s="285">
        <v>1525152</v>
      </c>
      <c r="E17" s="285">
        <v>1039102</v>
      </c>
      <c r="F17" s="285">
        <v>715809</v>
      </c>
      <c r="G17" s="285">
        <v>716073</v>
      </c>
      <c r="H17" s="285">
        <v>264135</v>
      </c>
      <c r="I17" s="285">
        <v>571719</v>
      </c>
      <c r="J17" s="285">
        <v>246601</v>
      </c>
      <c r="K17" s="285">
        <v>157989</v>
      </c>
      <c r="L17" s="285">
        <v>101082</v>
      </c>
      <c r="M17" s="285">
        <v>127340</v>
      </c>
      <c r="N17" s="584">
        <f>SUM(D17:M17)</f>
        <v>5465002</v>
      </c>
    </row>
    <row r="18" spans="2:14" ht="14.25" customHeight="1">
      <c r="B18" s="166"/>
      <c r="C18" s="1465" t="s">
        <v>1</v>
      </c>
      <c r="D18" s="168" t="s">
        <v>3</v>
      </c>
      <c r="E18" s="168" t="s">
        <v>3</v>
      </c>
      <c r="F18" s="168" t="s">
        <v>3</v>
      </c>
      <c r="G18" s="168" t="s">
        <v>3</v>
      </c>
      <c r="H18" s="168" t="s">
        <v>3</v>
      </c>
      <c r="I18" s="168" t="s">
        <v>3</v>
      </c>
      <c r="J18" s="168" t="s">
        <v>3</v>
      </c>
      <c r="K18" s="168" t="s">
        <v>3</v>
      </c>
      <c r="L18" s="168" t="s">
        <v>3</v>
      </c>
      <c r="M18" s="257" t="s">
        <v>3</v>
      </c>
      <c r="N18" s="168" t="s">
        <v>3</v>
      </c>
    </row>
    <row r="19" spans="2:14" ht="12" customHeight="1">
      <c r="B19" s="166"/>
      <c r="C19" s="172">
        <v>85</v>
      </c>
      <c r="D19" s="174">
        <f>SUM(D10,-D9)</f>
        <v>43444</v>
      </c>
      <c r="E19" s="174">
        <f t="shared" ref="E19:N19" si="1">SUM(E10,-E9)</f>
        <v>1785</v>
      </c>
      <c r="F19" s="174">
        <f t="shared" si="1"/>
        <v>28781</v>
      </c>
      <c r="G19" s="174">
        <f t="shared" si="1"/>
        <v>34743</v>
      </c>
      <c r="H19" s="174">
        <f t="shared" si="1"/>
        <v>10226</v>
      </c>
      <c r="I19" s="174">
        <f t="shared" si="1"/>
        <v>11963</v>
      </c>
      <c r="J19" s="174">
        <f t="shared" si="1"/>
        <v>4492</v>
      </c>
      <c r="K19" s="174">
        <f t="shared" si="1"/>
        <v>-1680</v>
      </c>
      <c r="L19" s="174">
        <f t="shared" si="1"/>
        <v>580</v>
      </c>
      <c r="M19" s="260">
        <f t="shared" si="1"/>
        <v>-1176</v>
      </c>
      <c r="N19" s="174">
        <f t="shared" si="1"/>
        <v>133158</v>
      </c>
    </row>
    <row r="20" spans="2:14" ht="12" customHeight="1">
      <c r="B20" s="166"/>
      <c r="C20" s="173">
        <v>90</v>
      </c>
      <c r="D20" s="175">
        <f t="shared" ref="D20:N20" si="2">SUM(D11,-D10)</f>
        <v>66576</v>
      </c>
      <c r="E20" s="175">
        <f t="shared" si="2"/>
        <v>-4077</v>
      </c>
      <c r="F20" s="175">
        <f t="shared" si="2"/>
        <v>46841</v>
      </c>
      <c r="G20" s="175">
        <f t="shared" si="2"/>
        <v>23770</v>
      </c>
      <c r="H20" s="175">
        <f t="shared" si="2"/>
        <v>2573</v>
      </c>
      <c r="I20" s="175">
        <f t="shared" si="2"/>
        <v>4131</v>
      </c>
      <c r="J20" s="175">
        <f t="shared" si="2"/>
        <v>-4649</v>
      </c>
      <c r="K20" s="175">
        <f t="shared" si="2"/>
        <v>-5563</v>
      </c>
      <c r="L20" s="175">
        <f t="shared" si="2"/>
        <v>214</v>
      </c>
      <c r="M20" s="261">
        <f t="shared" si="2"/>
        <v>-2826</v>
      </c>
      <c r="N20" s="175">
        <f t="shared" si="2"/>
        <v>126990</v>
      </c>
    </row>
    <row r="21" spans="2:14" ht="12" customHeight="1">
      <c r="B21" s="166"/>
      <c r="C21" s="173">
        <v>95</v>
      </c>
      <c r="D21" s="175">
        <f t="shared" ref="D21:N21" si="3">SUM(D12,-D11)</f>
        <v>-53618</v>
      </c>
      <c r="E21" s="175">
        <f t="shared" si="3"/>
        <v>-59425</v>
      </c>
      <c r="F21" s="175">
        <f t="shared" si="3"/>
        <v>43556</v>
      </c>
      <c r="G21" s="175">
        <f t="shared" si="3"/>
        <v>45551</v>
      </c>
      <c r="H21" s="175">
        <f t="shared" si="3"/>
        <v>5533</v>
      </c>
      <c r="I21" s="175">
        <f t="shared" si="3"/>
        <v>17958</v>
      </c>
      <c r="J21" s="175">
        <f t="shared" si="3"/>
        <v>-117</v>
      </c>
      <c r="K21" s="175">
        <f t="shared" si="3"/>
        <v>-2400</v>
      </c>
      <c r="L21" s="175">
        <f t="shared" si="3"/>
        <v>3279</v>
      </c>
      <c r="M21" s="261">
        <f t="shared" si="3"/>
        <v>-3480</v>
      </c>
      <c r="N21" s="175">
        <f t="shared" si="3"/>
        <v>-3163</v>
      </c>
    </row>
    <row r="22" spans="2:14" ht="12" customHeight="1">
      <c r="B22" s="166"/>
      <c r="C22" s="1468" t="s">
        <v>1056</v>
      </c>
      <c r="D22" s="175">
        <f t="shared" ref="D22:N22" si="4">SUM(D13,-D12)</f>
        <v>69606</v>
      </c>
      <c r="E22" s="175">
        <f t="shared" si="4"/>
        <v>34119</v>
      </c>
      <c r="F22" s="175">
        <f t="shared" si="4"/>
        <v>40866</v>
      </c>
      <c r="G22" s="175">
        <f t="shared" si="4"/>
        <v>10362</v>
      </c>
      <c r="H22" s="175">
        <f t="shared" si="4"/>
        <v>386</v>
      </c>
      <c r="I22" s="175">
        <f t="shared" si="4"/>
        <v>6266</v>
      </c>
      <c r="J22" s="175">
        <f t="shared" si="4"/>
        <v>-4689</v>
      </c>
      <c r="K22" s="175">
        <f t="shared" si="4"/>
        <v>-5039</v>
      </c>
      <c r="L22" s="175">
        <f t="shared" si="4"/>
        <v>447</v>
      </c>
      <c r="M22" s="261">
        <f t="shared" si="4"/>
        <v>-3627</v>
      </c>
      <c r="N22" s="175">
        <f t="shared" si="4"/>
        <v>148697</v>
      </c>
    </row>
    <row r="23" spans="2:14" ht="12" customHeight="1">
      <c r="B23" s="166"/>
      <c r="C23" s="1468" t="s">
        <v>1057</v>
      </c>
      <c r="D23" s="175">
        <f t="shared" ref="D23:N23" si="5">SUM(D14,-D13)</f>
        <v>31995</v>
      </c>
      <c r="E23" s="175">
        <f t="shared" si="5"/>
        <v>30448</v>
      </c>
      <c r="F23" s="175">
        <f t="shared" si="5"/>
        <v>13584</v>
      </c>
      <c r="G23" s="175">
        <f t="shared" si="5"/>
        <v>-2698</v>
      </c>
      <c r="H23" s="175">
        <f t="shared" si="5"/>
        <v>-6645</v>
      </c>
      <c r="I23" s="175">
        <f t="shared" si="5"/>
        <v>1265</v>
      </c>
      <c r="J23" s="175">
        <f t="shared" si="5"/>
        <v>-7478</v>
      </c>
      <c r="K23" s="175">
        <f t="shared" si="5"/>
        <v>-9592</v>
      </c>
      <c r="L23" s="175">
        <f t="shared" si="5"/>
        <v>-3132</v>
      </c>
      <c r="M23" s="261">
        <f t="shared" si="5"/>
        <v>-7720</v>
      </c>
      <c r="N23" s="175">
        <f t="shared" si="5"/>
        <v>40027</v>
      </c>
    </row>
    <row r="24" spans="2:14" ht="12" customHeight="1">
      <c r="B24" s="166"/>
      <c r="C24" s="173">
        <v>10</v>
      </c>
      <c r="D24" s="175">
        <f t="shared" ref="D24:N24" si="6">SUM(D15,-D14)</f>
        <v>18807</v>
      </c>
      <c r="E24" s="175">
        <f t="shared" si="6"/>
        <v>11052</v>
      </c>
      <c r="F24" s="175">
        <f t="shared" si="6"/>
        <v>10832</v>
      </c>
      <c r="G24" s="175">
        <f t="shared" si="6"/>
        <v>-2423</v>
      </c>
      <c r="H24" s="175">
        <f t="shared" si="6"/>
        <v>-6976</v>
      </c>
      <c r="I24" s="175">
        <f t="shared" si="6"/>
        <v>-2451</v>
      </c>
      <c r="J24" s="175">
        <f t="shared" si="6"/>
        <v>-7826</v>
      </c>
      <c r="K24" s="175">
        <f t="shared" si="6"/>
        <v>-10604</v>
      </c>
      <c r="L24" s="175">
        <f t="shared" si="6"/>
        <v>-5035</v>
      </c>
      <c r="M24" s="261">
        <f t="shared" si="6"/>
        <v>-7844</v>
      </c>
      <c r="N24" s="175">
        <f t="shared" si="6"/>
        <v>-2468</v>
      </c>
    </row>
    <row r="25" spans="2:14" ht="12" customHeight="1">
      <c r="B25" s="166"/>
      <c r="C25" s="172">
        <v>15</v>
      </c>
      <c r="D25" s="175">
        <f t="shared" ref="D25:N26" si="7">SUM(D16,-D15)</f>
        <v>-6928</v>
      </c>
      <c r="E25" s="175">
        <f t="shared" si="7"/>
        <v>6137</v>
      </c>
      <c r="F25" s="175">
        <f t="shared" si="7"/>
        <v>-2515</v>
      </c>
      <c r="G25" s="175">
        <f t="shared" si="7"/>
        <v>627</v>
      </c>
      <c r="H25" s="175">
        <f t="shared" si="7"/>
        <v>-12322</v>
      </c>
      <c r="I25" s="175">
        <f t="shared" si="7"/>
        <v>-2523</v>
      </c>
      <c r="J25" s="175">
        <f t="shared" si="7"/>
        <v>-12164</v>
      </c>
      <c r="K25" s="175">
        <f t="shared" si="7"/>
        <v>-10375</v>
      </c>
      <c r="L25" s="175">
        <f t="shared" si="7"/>
        <v>-4870</v>
      </c>
      <c r="M25" s="261">
        <f t="shared" si="7"/>
        <v>-8400</v>
      </c>
      <c r="N25" s="175">
        <f t="shared" si="7"/>
        <v>-53333</v>
      </c>
    </row>
    <row r="26" spans="2:14" ht="12" customHeight="1">
      <c r="B26" s="166"/>
      <c r="C26" s="286">
        <v>20</v>
      </c>
      <c r="D26" s="583">
        <f t="shared" si="7"/>
        <v>-12120</v>
      </c>
      <c r="E26" s="583">
        <f t="shared" si="7"/>
        <v>3339</v>
      </c>
      <c r="F26" s="583">
        <f t="shared" si="7"/>
        <v>-5881</v>
      </c>
      <c r="G26" s="583">
        <f t="shared" si="7"/>
        <v>-560</v>
      </c>
      <c r="H26" s="583">
        <f t="shared" si="7"/>
        <v>-8312</v>
      </c>
      <c r="I26" s="583">
        <f t="shared" si="7"/>
        <v>-7435</v>
      </c>
      <c r="J26" s="583">
        <f t="shared" si="7"/>
        <v>-13711</v>
      </c>
      <c r="K26" s="583">
        <f t="shared" si="7"/>
        <v>-12243</v>
      </c>
      <c r="L26" s="583">
        <f t="shared" si="7"/>
        <v>-5068</v>
      </c>
      <c r="M26" s="583">
        <f t="shared" si="7"/>
        <v>-7807</v>
      </c>
      <c r="N26" s="583">
        <f t="shared" si="7"/>
        <v>-69798</v>
      </c>
    </row>
    <row r="27" spans="2:14" ht="12" customHeight="1">
      <c r="B27" s="166"/>
      <c r="C27" s="1465" t="s">
        <v>64</v>
      </c>
      <c r="D27" s="168" t="s">
        <v>280</v>
      </c>
      <c r="E27" s="168" t="s">
        <v>280</v>
      </c>
      <c r="F27" s="168" t="s">
        <v>280</v>
      </c>
      <c r="G27" s="168" t="s">
        <v>280</v>
      </c>
      <c r="H27" s="168" t="s">
        <v>280</v>
      </c>
      <c r="I27" s="168" t="s">
        <v>280</v>
      </c>
      <c r="J27" s="168" t="s">
        <v>280</v>
      </c>
      <c r="K27" s="168" t="s">
        <v>280</v>
      </c>
      <c r="L27" s="168" t="s">
        <v>280</v>
      </c>
      <c r="M27" s="257" t="s">
        <v>280</v>
      </c>
      <c r="N27" s="168" t="s">
        <v>280</v>
      </c>
    </row>
    <row r="28" spans="2:14" ht="12" customHeight="1">
      <c r="B28" s="166"/>
      <c r="C28" s="173">
        <v>90</v>
      </c>
      <c r="D28" s="176">
        <f t="shared" ref="D28:F34" si="8">+D20/D10*100</f>
        <v>4.7189109420385389</v>
      </c>
      <c r="E28" s="176">
        <f t="shared" si="8"/>
        <v>-0.40068441655061526</v>
      </c>
      <c r="F28" s="176">
        <f t="shared" si="8"/>
        <v>8.2390251281383797</v>
      </c>
      <c r="G28" s="176">
        <f t="shared" ref="G28:N28" si="9">+G20/G10*100</f>
        <v>3.7057015109658829</v>
      </c>
      <c r="H28" s="176">
        <f t="shared" si="9"/>
        <v>0.88755355331875341</v>
      </c>
      <c r="I28" s="176">
        <f t="shared" si="9"/>
        <v>0.74498474323183794</v>
      </c>
      <c r="J28" s="176">
        <f t="shared" si="9"/>
        <v>-1.5640822917893249</v>
      </c>
      <c r="K28" s="176">
        <f t="shared" si="9"/>
        <v>-2.6019036037510817</v>
      </c>
      <c r="L28" s="176">
        <f t="shared" si="9"/>
        <v>0.18568813071056081</v>
      </c>
      <c r="M28" s="176">
        <f t="shared" si="9"/>
        <v>-1.6717540995243843</v>
      </c>
      <c r="N28" s="176">
        <f t="shared" si="9"/>
        <v>2.406002216727769</v>
      </c>
    </row>
    <row r="29" spans="2:14" ht="12" customHeight="1">
      <c r="B29" s="166"/>
      <c r="C29" s="173">
        <v>95</v>
      </c>
      <c r="D29" s="176">
        <f t="shared" si="8"/>
        <v>-3.6291889184451169</v>
      </c>
      <c r="E29" s="176">
        <f t="shared" si="8"/>
        <v>-5.8637382675897349</v>
      </c>
      <c r="F29" s="176">
        <f t="shared" si="8"/>
        <v>7.0780526092559404</v>
      </c>
      <c r="G29" s="176">
        <f t="shared" ref="G29:N29" si="10">+G21/G11*100</f>
        <v>6.8475708568971783</v>
      </c>
      <c r="H29" s="176">
        <f t="shared" si="10"/>
        <v>1.8918114958406131</v>
      </c>
      <c r="I29" s="176">
        <f t="shared" si="10"/>
        <v>3.2145983363137911</v>
      </c>
      <c r="J29" s="176">
        <f t="shared" si="10"/>
        <v>-3.9988242773065008E-2</v>
      </c>
      <c r="K29" s="176">
        <f t="shared" si="10"/>
        <v>-1.1525052583052409</v>
      </c>
      <c r="L29" s="176">
        <f t="shared" si="10"/>
        <v>2.8399199729778886</v>
      </c>
      <c r="M29" s="176">
        <f t="shared" si="10"/>
        <v>-2.0936360682958526</v>
      </c>
      <c r="N29" s="176">
        <f t="shared" si="10"/>
        <v>-5.8519455915219863E-2</v>
      </c>
    </row>
    <row r="30" spans="2:14" ht="12" customHeight="1">
      <c r="B30" s="166"/>
      <c r="C30" s="1468" t="s">
        <v>1056</v>
      </c>
      <c r="D30" s="176">
        <f t="shared" si="8"/>
        <v>4.888775888612944</v>
      </c>
      <c r="E30" s="176">
        <f t="shared" si="8"/>
        <v>3.5763888524926966</v>
      </c>
      <c r="F30" s="176">
        <f t="shared" si="8"/>
        <v>6.2019386180175839</v>
      </c>
      <c r="G30" s="176">
        <f t="shared" ref="G30:N30" si="11">+G22/G12*100</f>
        <v>1.4578658206298847</v>
      </c>
      <c r="H30" s="176">
        <f t="shared" si="11"/>
        <v>0.1295284627051986</v>
      </c>
      <c r="I30" s="176">
        <f t="shared" si="11"/>
        <v>1.0867208813087825</v>
      </c>
      <c r="J30" s="176">
        <f t="shared" si="11"/>
        <v>-1.6032468398360169</v>
      </c>
      <c r="K30" s="176">
        <f t="shared" si="11"/>
        <v>-2.4479940925564265</v>
      </c>
      <c r="L30" s="176">
        <f t="shared" si="11"/>
        <v>0.37645275391611926</v>
      </c>
      <c r="M30" s="176">
        <f t="shared" si="11"/>
        <v>-2.2287357593186594</v>
      </c>
      <c r="N30" s="176">
        <f t="shared" si="11"/>
        <v>2.7526913330310929</v>
      </c>
    </row>
    <row r="31" spans="2:14" ht="12" customHeight="1">
      <c r="B31" s="166"/>
      <c r="C31" s="1468" t="s">
        <v>1057</v>
      </c>
      <c r="D31" s="176">
        <f t="shared" si="8"/>
        <v>2.1424295465776706</v>
      </c>
      <c r="E31" s="176">
        <f t="shared" si="8"/>
        <v>3.0813884059320373</v>
      </c>
      <c r="F31" s="176">
        <f t="shared" si="8"/>
        <v>1.9411565486167972</v>
      </c>
      <c r="G31" s="176">
        <f t="shared" ref="G31:N31" si="12">+G23/G13*100</f>
        <v>-0.37413659452495884</v>
      </c>
      <c r="H31" s="176">
        <f t="shared" si="12"/>
        <v>-2.2269513053386509</v>
      </c>
      <c r="I31" s="176">
        <f t="shared" si="12"/>
        <v>0.21703213276533248</v>
      </c>
      <c r="J31" s="176">
        <f t="shared" si="12"/>
        <v>-2.5985127527972756</v>
      </c>
      <c r="K31" s="176">
        <f t="shared" si="12"/>
        <v>-4.7768210634303276</v>
      </c>
      <c r="L31" s="176">
        <f t="shared" si="12"/>
        <v>-2.6278033678169601</v>
      </c>
      <c r="M31" s="176">
        <f t="shared" si="12"/>
        <v>-4.8519586955018825</v>
      </c>
      <c r="N31" s="176">
        <f t="shared" si="12"/>
        <v>0.72113262520236643</v>
      </c>
    </row>
    <row r="32" spans="2:14" ht="12" customHeight="1">
      <c r="B32" s="166"/>
      <c r="C32" s="173">
        <v>10</v>
      </c>
      <c r="D32" s="176">
        <f t="shared" si="8"/>
        <v>1.2329281699863577</v>
      </c>
      <c r="E32" s="176">
        <f t="shared" si="8"/>
        <v>1.0850463491116011</v>
      </c>
      <c r="F32" s="176">
        <f t="shared" si="8"/>
        <v>1.5184202373793234</v>
      </c>
      <c r="G32" s="176">
        <f t="shared" ref="G32:N32" si="13">+G24/G14*100</f>
        <v>-0.33726366836528038</v>
      </c>
      <c r="H32" s="176">
        <f t="shared" si="13"/>
        <v>-2.3911292395756565</v>
      </c>
      <c r="I32" s="176">
        <f t="shared" si="13"/>
        <v>-0.41959981373945437</v>
      </c>
      <c r="J32" s="176">
        <f t="shared" si="13"/>
        <v>-2.7919886408231118</v>
      </c>
      <c r="K32" s="176">
        <f t="shared" si="13"/>
        <v>-5.5457060524760609</v>
      </c>
      <c r="L32" s="176">
        <f t="shared" si="13"/>
        <v>-4.3384602128301237</v>
      </c>
      <c r="M32" s="176">
        <f t="shared" si="13"/>
        <v>-5.1812855453758813</v>
      </c>
      <c r="N32" s="176">
        <f t="shared" si="13"/>
        <v>-4.4145522100396718E-2</v>
      </c>
    </row>
    <row r="33" spans="2:25" ht="12" customHeight="1">
      <c r="B33" s="166"/>
      <c r="C33" s="172">
        <v>15</v>
      </c>
      <c r="D33" s="176">
        <f t="shared" si="8"/>
        <v>-0.44864654837456286</v>
      </c>
      <c r="E33" s="176">
        <f t="shared" si="8"/>
        <v>0.5960416694994104</v>
      </c>
      <c r="F33" s="176">
        <f t="shared" si="8"/>
        <v>-0.34727735931124476</v>
      </c>
      <c r="G33" s="176">
        <f t="shared" ref="G33:N34" si="14">+G25/G15*100</f>
        <v>8.7569098582972765E-2</v>
      </c>
      <c r="H33" s="176">
        <f t="shared" si="14"/>
        <v>-4.3270159322117223</v>
      </c>
      <c r="I33" s="176">
        <f t="shared" si="14"/>
        <v>-0.433745876147759</v>
      </c>
      <c r="J33" s="176">
        <f t="shared" si="14"/>
        <v>-4.4642463923428117</v>
      </c>
      <c r="K33" s="176">
        <f t="shared" si="14"/>
        <v>-5.7445171006660871</v>
      </c>
      <c r="L33" s="176">
        <f t="shared" si="14"/>
        <v>-4.3865970095478293</v>
      </c>
      <c r="M33" s="176">
        <f t="shared" si="14"/>
        <v>-5.8517419381805258</v>
      </c>
      <c r="N33" s="176">
        <f t="shared" si="14"/>
        <v>-0.95439747049685475</v>
      </c>
    </row>
    <row r="34" spans="2:25" ht="12" customHeight="1">
      <c r="B34" s="166"/>
      <c r="C34" s="287">
        <v>20</v>
      </c>
      <c r="D34" s="585">
        <f t="shared" si="8"/>
        <v>-0.78840959830140667</v>
      </c>
      <c r="E34" s="585">
        <f t="shared" si="8"/>
        <v>0.32237104434122477</v>
      </c>
      <c r="F34" s="585">
        <f t="shared" si="8"/>
        <v>-0.8148928210173344</v>
      </c>
      <c r="G34" s="585">
        <f t="shared" si="14"/>
        <v>-7.8143205797109538E-2</v>
      </c>
      <c r="H34" s="585">
        <f t="shared" si="14"/>
        <v>-3.0508686093074981</v>
      </c>
      <c r="I34" s="585">
        <f t="shared" si="14"/>
        <v>-1.2837690838706113</v>
      </c>
      <c r="J34" s="585">
        <f t="shared" si="14"/>
        <v>-5.2671409692983806</v>
      </c>
      <c r="K34" s="585">
        <f t="shared" si="14"/>
        <v>-7.1919498096715069</v>
      </c>
      <c r="L34" s="585">
        <f t="shared" si="14"/>
        <v>-4.7743758831841729</v>
      </c>
      <c r="M34" s="585">
        <f t="shared" si="14"/>
        <v>-5.7766728081274463</v>
      </c>
      <c r="N34" s="585">
        <f t="shared" si="14"/>
        <v>-1.2610753776107537</v>
      </c>
    </row>
    <row r="35" spans="2:25" ht="12" customHeight="1">
      <c r="B35" s="166"/>
      <c r="C35" s="924" t="s">
        <v>396</v>
      </c>
    </row>
    <row r="36" spans="2:25" ht="12" customHeight="1">
      <c r="B36" s="166"/>
      <c r="C36" s="177" t="s">
        <v>328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925" t="s">
        <v>710</v>
      </c>
    </row>
    <row r="37" spans="2:25" ht="12" customHeight="1">
      <c r="B37" s="166"/>
      <c r="C37" s="177" t="s">
        <v>709</v>
      </c>
      <c r="D37" s="925">
        <f t="shared" ref="D37:N37" si="15">D26-D25</f>
        <v>-5192</v>
      </c>
      <c r="E37" s="925">
        <f t="shared" si="15"/>
        <v>-2798</v>
      </c>
      <c r="F37" s="925">
        <f t="shared" si="15"/>
        <v>-3366</v>
      </c>
      <c r="G37" s="925">
        <f t="shared" si="15"/>
        <v>-1187</v>
      </c>
      <c r="H37" s="926">
        <f t="shared" si="15"/>
        <v>4010</v>
      </c>
      <c r="I37" s="925">
        <f t="shared" si="15"/>
        <v>-4912</v>
      </c>
      <c r="J37" s="925">
        <f t="shared" si="15"/>
        <v>-1547</v>
      </c>
      <c r="K37" s="925">
        <f t="shared" si="15"/>
        <v>-1868</v>
      </c>
      <c r="L37" s="925">
        <f t="shared" si="15"/>
        <v>-198</v>
      </c>
      <c r="M37" s="926">
        <f t="shared" si="15"/>
        <v>593</v>
      </c>
      <c r="N37" s="925">
        <f t="shared" si="15"/>
        <v>-16465</v>
      </c>
    </row>
    <row r="38" spans="2:25">
      <c r="B38" s="179" t="s">
        <v>219</v>
      </c>
      <c r="C38" s="125" t="s">
        <v>344</v>
      </c>
      <c r="D38" s="262">
        <f t="shared" ref="D38:N38" si="16">D16-D10</f>
        <v>126438</v>
      </c>
      <c r="E38" s="262">
        <f t="shared" si="16"/>
        <v>18254</v>
      </c>
      <c r="F38" s="262">
        <f t="shared" si="16"/>
        <v>153164</v>
      </c>
      <c r="G38" s="262">
        <f t="shared" si="16"/>
        <v>75189</v>
      </c>
      <c r="H38" s="262">
        <f t="shared" si="16"/>
        <v>-17451</v>
      </c>
      <c r="I38" s="262">
        <f t="shared" si="16"/>
        <v>24646</v>
      </c>
      <c r="J38" s="262">
        <f t="shared" si="16"/>
        <v>-36923</v>
      </c>
      <c r="K38" s="262">
        <f t="shared" si="16"/>
        <v>-43573</v>
      </c>
      <c r="L38" s="262">
        <f t="shared" si="16"/>
        <v>-9097</v>
      </c>
      <c r="M38" s="262">
        <f t="shared" si="16"/>
        <v>-33897</v>
      </c>
      <c r="N38" s="262">
        <f t="shared" si="16"/>
        <v>256750</v>
      </c>
    </row>
    <row r="39" spans="2:25">
      <c r="B39" s="179" t="s">
        <v>49</v>
      </c>
      <c r="D39" s="263">
        <f t="shared" ref="D39:N39" si="17">+D38/D10</f>
        <v>8.9619331544320599E-2</v>
      </c>
      <c r="E39" s="263">
        <f t="shared" si="17"/>
        <v>1.793989045797138E-2</v>
      </c>
      <c r="F39" s="263">
        <f t="shared" si="17"/>
        <v>0.26940544495766244</v>
      </c>
      <c r="G39" s="263">
        <f t="shared" si="17"/>
        <v>0.11721833862348077</v>
      </c>
      <c r="H39" s="263">
        <f t="shared" si="17"/>
        <v>-6.0197034819143284E-2</v>
      </c>
      <c r="I39" s="263">
        <f t="shared" si="17"/>
        <v>4.4446608525034806E-2</v>
      </c>
      <c r="J39" s="263">
        <f t="shared" si="17"/>
        <v>-0.12422157552105237</v>
      </c>
      <c r="K39" s="263">
        <f t="shared" si="17"/>
        <v>-0.20379785318397606</v>
      </c>
      <c r="L39" s="263">
        <f t="shared" si="17"/>
        <v>-7.8934809582895865E-2</v>
      </c>
      <c r="M39" s="263">
        <f t="shared" si="17"/>
        <v>-0.20052175764889615</v>
      </c>
      <c r="N39" s="263">
        <f t="shared" si="17"/>
        <v>4.8644859370411422E-2</v>
      </c>
    </row>
    <row r="40" spans="2:25">
      <c r="C40" s="163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</row>
    <row r="41" spans="2:25">
      <c r="C41" s="125" t="s">
        <v>1058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</row>
    <row r="44" spans="2:25">
      <c r="C44" s="293"/>
      <c r="D44" s="293" t="s">
        <v>671</v>
      </c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</row>
    <row r="45" spans="2:25"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</row>
    <row r="46" spans="2:25"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</row>
    <row r="47" spans="2:25"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</row>
    <row r="48" spans="2:25"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</row>
    <row r="49" spans="3:25"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</row>
    <row r="50" spans="3:25"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</row>
    <row r="51" spans="3:25"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</row>
    <row r="52" spans="3:25"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</row>
    <row r="53" spans="3:25"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</row>
    <row r="54" spans="3:25"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</row>
    <row r="55" spans="3:25"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</row>
    <row r="56" spans="3:25"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</row>
    <row r="57" spans="3:25"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</row>
    <row r="58" spans="3:25"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</row>
    <row r="59" spans="3:25"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</row>
    <row r="60" spans="3:25"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</row>
    <row r="61" spans="3:25"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</row>
    <row r="62" spans="3:25"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</row>
    <row r="63" spans="3:25"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</row>
  </sheetData>
  <phoneticPr fontId="2"/>
  <pageMargins left="0.39370078740157483" right="0" top="0.39370078740157483" bottom="0.39370078740157483" header="0.19685039370078741" footer="0.19685039370078741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BG49"/>
  <sheetViews>
    <sheetView zoomScaleNormal="100" zoomScaleSheetLayoutView="150" workbookViewId="0"/>
  </sheetViews>
  <sheetFormatPr defaultColWidth="13.5" defaultRowHeight="12"/>
  <cols>
    <col min="1" max="1" width="5.5" style="185" customWidth="1"/>
    <col min="2" max="5" width="8.375" style="185" bestFit="1" customWidth="1"/>
    <col min="6" max="7" width="7.375" style="185" customWidth="1"/>
    <col min="8" max="10" width="4.625" style="185" bestFit="1" customWidth="1"/>
    <col min="11" max="12" width="4.5" style="185" customWidth="1"/>
    <col min="13" max="18" width="10.125" style="185" hidden="1" customWidth="1"/>
    <col min="19" max="19" width="4.875" style="185" bestFit="1" customWidth="1"/>
    <col min="20" max="23" width="4.625" style="185" bestFit="1" customWidth="1"/>
    <col min="24" max="24" width="8" style="185" customWidth="1"/>
    <col min="25" max="25" width="12" style="185" customWidth="1"/>
    <col min="26" max="26" width="3.375" style="185" customWidth="1"/>
    <col min="27" max="28" width="5.375" style="185" bestFit="1" customWidth="1"/>
    <col min="29" max="29" width="8.25" style="185" bestFit="1" customWidth="1"/>
    <col min="30" max="30" width="6.125" style="185" bestFit="1" customWidth="1"/>
    <col min="31" max="33" width="8.375" style="185" bestFit="1" customWidth="1"/>
    <col min="34" max="37" width="5.75" style="185" bestFit="1" customWidth="1"/>
    <col min="38" max="45" width="5.625" style="185" bestFit="1" customWidth="1"/>
    <col min="46" max="59" width="13.5" style="185" hidden="1" customWidth="1"/>
    <col min="60" max="69" width="7.5" style="185" customWidth="1"/>
    <col min="70" max="16384" width="13.5" style="185"/>
  </cols>
  <sheetData>
    <row r="1" spans="1:45" ht="15.75" customHeight="1">
      <c r="A1" s="180"/>
      <c r="B1" s="242" t="s">
        <v>303</v>
      </c>
      <c r="C1" s="181"/>
      <c r="D1" s="181"/>
      <c r="E1" s="181"/>
      <c r="F1" s="181"/>
      <c r="G1" s="182"/>
      <c r="H1" s="181"/>
      <c r="I1" s="181"/>
      <c r="J1" s="181"/>
      <c r="K1" s="181"/>
      <c r="L1" s="180"/>
      <c r="M1" s="180"/>
      <c r="N1" s="181"/>
      <c r="O1" s="181"/>
      <c r="P1" s="180"/>
      <c r="Q1" s="181"/>
      <c r="R1" s="181"/>
      <c r="S1" s="181"/>
      <c r="T1" s="181"/>
      <c r="U1" s="181"/>
      <c r="V1" s="181"/>
      <c r="W1" s="182"/>
      <c r="X1" s="182"/>
      <c r="Y1" s="182"/>
      <c r="Z1" s="183"/>
      <c r="AA1" s="183"/>
      <c r="AB1" s="183"/>
      <c r="AC1" s="229" t="s">
        <v>331</v>
      </c>
      <c r="AD1" s="183" t="s">
        <v>333</v>
      </c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4"/>
      <c r="AP1" s="184"/>
      <c r="AQ1" s="184"/>
      <c r="AR1" s="184"/>
      <c r="AS1" s="184"/>
    </row>
    <row r="2" spans="1:45" ht="13.5" customHeight="1">
      <c r="A2" s="2109" t="s">
        <v>52</v>
      </c>
      <c r="B2" s="2110" t="s">
        <v>1019</v>
      </c>
      <c r="C2" s="2110"/>
      <c r="D2" s="2110"/>
      <c r="E2" s="2110"/>
      <c r="F2" s="2110"/>
      <c r="G2" s="2110"/>
      <c r="H2" s="2098" t="s">
        <v>304</v>
      </c>
      <c r="I2" s="2099"/>
      <c r="J2" s="2099"/>
      <c r="K2" s="2099"/>
      <c r="L2" s="2100"/>
      <c r="M2" s="2098" t="s">
        <v>305</v>
      </c>
      <c r="N2" s="2099"/>
      <c r="O2" s="2099"/>
      <c r="P2" s="2099"/>
      <c r="Q2" s="2099"/>
      <c r="R2" s="2100"/>
      <c r="S2" s="2098" t="s">
        <v>306</v>
      </c>
      <c r="T2" s="2099"/>
      <c r="U2" s="2099"/>
      <c r="V2" s="2099"/>
      <c r="W2" s="2100"/>
      <c r="X2" s="244"/>
      <c r="Y2" s="244"/>
      <c r="AG2" s="186"/>
      <c r="AH2" s="186"/>
      <c r="AI2" s="186"/>
    </row>
    <row r="3" spans="1:45" ht="6.75" customHeight="1">
      <c r="A3" s="2109"/>
      <c r="B3" s="2103" t="s">
        <v>317</v>
      </c>
      <c r="C3" s="2101" t="s">
        <v>318</v>
      </c>
      <c r="D3" s="2101" t="s">
        <v>307</v>
      </c>
      <c r="E3" s="2105" t="s">
        <v>319</v>
      </c>
      <c r="F3" s="187"/>
      <c r="G3" s="188"/>
      <c r="H3" s="2101" t="s">
        <v>320</v>
      </c>
      <c r="I3" s="2101" t="s">
        <v>307</v>
      </c>
      <c r="J3" s="2105" t="s">
        <v>319</v>
      </c>
      <c r="K3" s="187"/>
      <c r="L3" s="188"/>
      <c r="M3" s="2107" t="s">
        <v>321</v>
      </c>
      <c r="N3" s="2101" t="s">
        <v>320</v>
      </c>
      <c r="O3" s="2101" t="s">
        <v>307</v>
      </c>
      <c r="P3" s="2105" t="s">
        <v>319</v>
      </c>
      <c r="Q3" s="187"/>
      <c r="R3" s="187"/>
      <c r="S3" s="2101" t="s">
        <v>320</v>
      </c>
      <c r="T3" s="2101" t="s">
        <v>307</v>
      </c>
      <c r="U3" s="2105" t="s">
        <v>319</v>
      </c>
      <c r="V3" s="187"/>
      <c r="W3" s="188"/>
      <c r="X3" s="245"/>
      <c r="Y3" s="245"/>
      <c r="Z3" s="189"/>
      <c r="AA3" s="189"/>
      <c r="AB3" s="189"/>
      <c r="AF3" s="189"/>
      <c r="AG3" s="189"/>
      <c r="AH3" s="189"/>
    </row>
    <row r="4" spans="1:45" ht="24">
      <c r="A4" s="2109"/>
      <c r="B4" s="2104"/>
      <c r="C4" s="2102"/>
      <c r="D4" s="2102"/>
      <c r="E4" s="2106"/>
      <c r="F4" s="190" t="s">
        <v>322</v>
      </c>
      <c r="G4" s="190" t="s">
        <v>323</v>
      </c>
      <c r="H4" s="2102"/>
      <c r="I4" s="2102"/>
      <c r="J4" s="2106"/>
      <c r="K4" s="190" t="s">
        <v>322</v>
      </c>
      <c r="L4" s="190" t="s">
        <v>323</v>
      </c>
      <c r="M4" s="2108"/>
      <c r="N4" s="2102"/>
      <c r="O4" s="2102"/>
      <c r="P4" s="2106"/>
      <c r="Q4" s="190" t="s">
        <v>322</v>
      </c>
      <c r="R4" s="191" t="s">
        <v>323</v>
      </c>
      <c r="S4" s="2102"/>
      <c r="T4" s="2102"/>
      <c r="U4" s="2106"/>
      <c r="V4" s="190" t="s">
        <v>322</v>
      </c>
      <c r="W4" s="190" t="s">
        <v>323</v>
      </c>
      <c r="X4" s="246"/>
      <c r="Y4" s="246"/>
      <c r="AB4" s="185" t="s">
        <v>672</v>
      </c>
      <c r="AI4" s="189"/>
      <c r="AJ4" s="189"/>
    </row>
    <row r="5" spans="1:45">
      <c r="A5" s="192"/>
      <c r="B5" s="193" t="s">
        <v>3</v>
      </c>
      <c r="C5" s="194" t="s">
        <v>3</v>
      </c>
      <c r="D5" s="194" t="s">
        <v>3</v>
      </c>
      <c r="E5" s="195" t="s">
        <v>3</v>
      </c>
      <c r="F5" s="195" t="s">
        <v>3</v>
      </c>
      <c r="G5" s="196" t="s">
        <v>3</v>
      </c>
      <c r="H5" s="248" t="s">
        <v>220</v>
      </c>
      <c r="I5" s="198" t="s">
        <v>220</v>
      </c>
      <c r="J5" s="198" t="s">
        <v>220</v>
      </c>
      <c r="K5" s="198" t="s">
        <v>220</v>
      </c>
      <c r="L5" s="249" t="s">
        <v>220</v>
      </c>
      <c r="M5" s="194" t="s">
        <v>3</v>
      </c>
      <c r="N5" s="194" t="s">
        <v>3</v>
      </c>
      <c r="O5" s="194" t="s">
        <v>3</v>
      </c>
      <c r="P5" s="194" t="s">
        <v>3</v>
      </c>
      <c r="Q5" s="194" t="s">
        <v>3</v>
      </c>
      <c r="R5" s="194" t="s">
        <v>3</v>
      </c>
      <c r="S5" s="200" t="s">
        <v>220</v>
      </c>
      <c r="T5" s="197" t="s">
        <v>220</v>
      </c>
      <c r="U5" s="197" t="s">
        <v>220</v>
      </c>
      <c r="V5" s="197" t="s">
        <v>220</v>
      </c>
      <c r="W5" s="199" t="s">
        <v>220</v>
      </c>
      <c r="X5" s="197"/>
      <c r="Y5" s="197"/>
      <c r="AC5" s="189"/>
      <c r="AD5" s="1411"/>
      <c r="AE5" s="1412" t="s">
        <v>324</v>
      </c>
      <c r="AF5" s="1412" t="s">
        <v>308</v>
      </c>
      <c r="AG5" s="1412" t="s">
        <v>325</v>
      </c>
      <c r="AH5" s="1411"/>
      <c r="AI5" s="1412" t="s">
        <v>326</v>
      </c>
      <c r="AJ5" s="1412" t="s">
        <v>308</v>
      </c>
      <c r="AK5" s="1412" t="s">
        <v>325</v>
      </c>
    </row>
    <row r="6" spans="1:45">
      <c r="A6" s="1402" t="s">
        <v>309</v>
      </c>
      <c r="B6" s="201">
        <v>3906487</v>
      </c>
      <c r="C6" s="202">
        <v>1089072</v>
      </c>
      <c r="D6" s="202">
        <v>2594822</v>
      </c>
      <c r="E6" s="202">
        <v>222593</v>
      </c>
      <c r="F6" s="202">
        <f>SUM(E6,-G6)</f>
        <v>154769</v>
      </c>
      <c r="G6" s="203">
        <v>67824</v>
      </c>
      <c r="H6" s="207">
        <f>ROUND(+C6/$X6*100,1)</f>
        <v>27.9</v>
      </c>
      <c r="I6" s="204">
        <f>ROUND(+D6/$X6*100,1)</f>
        <v>66.400000000000006</v>
      </c>
      <c r="J6" s="1400">
        <f>ROUND(+E6/$X6*100,1)</f>
        <v>5.7</v>
      </c>
      <c r="K6" s="204">
        <f>ROUND(+F6/$X6*100,1)</f>
        <v>4</v>
      </c>
      <c r="L6" s="205">
        <f>ROUND(+G6/$X6*100,1)</f>
        <v>1.7</v>
      </c>
      <c r="M6" s="206">
        <v>94301623</v>
      </c>
      <c r="N6" s="206">
        <v>28434159</v>
      </c>
      <c r="O6" s="206">
        <v>60469355</v>
      </c>
      <c r="P6" s="206">
        <v>5397980</v>
      </c>
      <c r="Q6" s="202">
        <f>SUM(P6,-R6)</f>
        <v>3756317</v>
      </c>
      <c r="R6" s="206">
        <v>1641663</v>
      </c>
      <c r="S6" s="207">
        <f>+N6/$Y6*100</f>
        <v>30.152395040528202</v>
      </c>
      <c r="T6" s="204">
        <f>+O6/$Y6*100</f>
        <v>64.12343265738717</v>
      </c>
      <c r="U6" s="1400">
        <f>+P6/$Y6*100</f>
        <v>5.7241723020846305</v>
      </c>
      <c r="V6" s="204">
        <f>+Q6/$Y6*100</f>
        <v>3.9833059272634639</v>
      </c>
      <c r="W6" s="205">
        <f>+R6/$Y6*100</f>
        <v>1.7408663748211668</v>
      </c>
      <c r="X6" s="247">
        <f t="shared" ref="X6:X17" si="0">SUM(C6:E6)</f>
        <v>3906487</v>
      </c>
      <c r="Y6" s="247">
        <f>SUM(N6:P6)</f>
        <v>94301494</v>
      </c>
      <c r="AA6" s="208">
        <f t="shared" ref="AA6:AA15" si="1">SUM(H6:J6)</f>
        <v>100.00000000000001</v>
      </c>
      <c r="AB6" s="208">
        <f t="shared" ref="AB6:AB15" si="2">SUM(S6:U6)</f>
        <v>100</v>
      </c>
      <c r="AC6" s="189"/>
      <c r="AD6" s="209">
        <v>1960</v>
      </c>
      <c r="AE6" s="46">
        <f t="shared" ref="AE6:AE15" si="3">+C6</f>
        <v>1089072</v>
      </c>
      <c r="AF6" s="46">
        <f t="shared" ref="AF6:AF15" si="4">+D6</f>
        <v>2594822</v>
      </c>
      <c r="AG6" s="46">
        <f t="shared" ref="AG6:AG15" si="5">+E6</f>
        <v>222593</v>
      </c>
      <c r="AH6" s="209">
        <v>1960</v>
      </c>
      <c r="AI6" s="204">
        <f t="shared" ref="AI6:AI16" si="6">+H6</f>
        <v>27.9</v>
      </c>
      <c r="AJ6" s="204">
        <f t="shared" ref="AJ6:AJ16" si="7">+I6</f>
        <v>66.400000000000006</v>
      </c>
      <c r="AK6" s="204">
        <f t="shared" ref="AK6:AK16" si="8">+J6</f>
        <v>5.7</v>
      </c>
    </row>
    <row r="7" spans="1:45">
      <c r="A7" s="1402" t="s">
        <v>310</v>
      </c>
      <c r="B7" s="201">
        <v>4309944</v>
      </c>
      <c r="C7" s="202">
        <v>1037393</v>
      </c>
      <c r="D7" s="202">
        <v>3006974</v>
      </c>
      <c r="E7" s="202">
        <v>265577</v>
      </c>
      <c r="F7" s="202">
        <f>SUM(E7,-G7)</f>
        <v>186064</v>
      </c>
      <c r="G7" s="203">
        <v>79513</v>
      </c>
      <c r="H7" s="207">
        <f t="shared" ref="H7:H17" si="9">ROUND(+C7/$X7*100,1)</f>
        <v>24.1</v>
      </c>
      <c r="I7" s="204">
        <f t="shared" ref="I7:I17" si="10">ROUND(+D7/$X7*100,1)</f>
        <v>69.8</v>
      </c>
      <c r="J7" s="1400">
        <f t="shared" ref="J7:J17" si="11">ROUND(+E7/$X7*100,1)</f>
        <v>6.2</v>
      </c>
      <c r="K7" s="204">
        <f t="shared" ref="K7:K17" si="12">ROUND(+F7/$X7*100,1)</f>
        <v>4.3</v>
      </c>
      <c r="L7" s="205">
        <f t="shared" ref="L7:L17" si="13">ROUND(+G7/$X7*100,1)</f>
        <v>1.8</v>
      </c>
      <c r="M7" s="206">
        <v>99209137</v>
      </c>
      <c r="N7" s="206">
        <v>25529230</v>
      </c>
      <c r="O7" s="206">
        <v>67444242</v>
      </c>
      <c r="P7" s="206">
        <v>6236614</v>
      </c>
      <c r="Q7" s="202">
        <f>SUM(P7,-R7)</f>
        <v>4343084</v>
      </c>
      <c r="R7" s="206">
        <v>1893530</v>
      </c>
      <c r="S7" s="207">
        <f t="shared" ref="S7:S17" si="14">+N7/$Y7*100</f>
        <v>25.732494577214659</v>
      </c>
      <c r="T7" s="204">
        <f t="shared" ref="T7:T17" si="15">+O7/$Y7*100</f>
        <v>67.981235294967888</v>
      </c>
      <c r="U7" s="1400">
        <f t="shared" ref="U7:U17" si="16">+P7/$Y7*100</f>
        <v>6.2862701278174473</v>
      </c>
      <c r="V7" s="204">
        <f t="shared" ref="V7:V17" si="17">+Q7/$Y7*100</f>
        <v>4.3776637790637531</v>
      </c>
      <c r="W7" s="205">
        <f t="shared" ref="W7:W17" si="18">+R7/$Y7*100</f>
        <v>1.9086063487536942</v>
      </c>
      <c r="X7" s="247">
        <f t="shared" si="0"/>
        <v>4309944</v>
      </c>
      <c r="Y7" s="247">
        <f t="shared" ref="Y7:Y17" si="19">SUM(N7:P7)</f>
        <v>99210086</v>
      </c>
      <c r="AA7" s="208">
        <f t="shared" si="1"/>
        <v>100.10000000000001</v>
      </c>
      <c r="AB7" s="208">
        <f t="shared" si="2"/>
        <v>99.999999999999986</v>
      </c>
      <c r="AC7" s="189"/>
      <c r="AD7" s="209">
        <v>65</v>
      </c>
      <c r="AE7" s="46">
        <f t="shared" si="3"/>
        <v>1037393</v>
      </c>
      <c r="AF7" s="46">
        <f t="shared" si="4"/>
        <v>3006974</v>
      </c>
      <c r="AG7" s="46">
        <f t="shared" si="5"/>
        <v>265577</v>
      </c>
      <c r="AH7" s="209">
        <v>65</v>
      </c>
      <c r="AI7" s="204">
        <f t="shared" si="6"/>
        <v>24.1</v>
      </c>
      <c r="AJ7" s="204">
        <f t="shared" si="7"/>
        <v>69.8</v>
      </c>
      <c r="AK7" s="204">
        <f t="shared" si="8"/>
        <v>6.2</v>
      </c>
    </row>
    <row r="8" spans="1:45">
      <c r="A8" s="1402" t="s">
        <v>311</v>
      </c>
      <c r="B8" s="201">
        <v>4667928</v>
      </c>
      <c r="C8" s="202">
        <v>1096958</v>
      </c>
      <c r="D8" s="202">
        <v>3246965</v>
      </c>
      <c r="E8" s="202">
        <v>324005</v>
      </c>
      <c r="F8" s="202">
        <f>SUM(E8,-G8)</f>
        <v>228130</v>
      </c>
      <c r="G8" s="203">
        <v>95875</v>
      </c>
      <c r="H8" s="207">
        <f t="shared" si="9"/>
        <v>23.5</v>
      </c>
      <c r="I8" s="204">
        <f t="shared" si="10"/>
        <v>69.599999999999994</v>
      </c>
      <c r="J8" s="1400">
        <f t="shared" si="11"/>
        <v>6.9</v>
      </c>
      <c r="K8" s="204">
        <f t="shared" si="12"/>
        <v>4.9000000000000004</v>
      </c>
      <c r="L8" s="205">
        <f t="shared" si="13"/>
        <v>2.1</v>
      </c>
      <c r="M8" s="206">
        <v>104665171</v>
      </c>
      <c r="N8" s="206">
        <v>25152779</v>
      </c>
      <c r="O8" s="206">
        <v>72119100</v>
      </c>
      <c r="P8" s="206">
        <v>7393292</v>
      </c>
      <c r="Q8" s="202">
        <f>SUM(P8,-R8)</f>
        <v>5155992</v>
      </c>
      <c r="R8" s="206">
        <v>2237300</v>
      </c>
      <c r="S8" s="207">
        <f t="shared" si="14"/>
        <v>24.031660923766129</v>
      </c>
      <c r="T8" s="204">
        <f t="shared" si="15"/>
        <v>68.904583359444374</v>
      </c>
      <c r="U8" s="1400">
        <f t="shared" si="16"/>
        <v>7.063755716789494</v>
      </c>
      <c r="V8" s="204">
        <f t="shared" si="17"/>
        <v>4.926177400503172</v>
      </c>
      <c r="W8" s="205">
        <f t="shared" si="18"/>
        <v>2.137578316286322</v>
      </c>
      <c r="X8" s="247">
        <f t="shared" si="0"/>
        <v>4667928</v>
      </c>
      <c r="Y8" s="247">
        <f t="shared" si="19"/>
        <v>104665171</v>
      </c>
      <c r="AA8" s="208">
        <f t="shared" si="1"/>
        <v>100</v>
      </c>
      <c r="AB8" s="208">
        <f t="shared" si="2"/>
        <v>100</v>
      </c>
      <c r="AC8" s="189"/>
      <c r="AD8" s="209">
        <v>70</v>
      </c>
      <c r="AE8" s="46">
        <f t="shared" si="3"/>
        <v>1096958</v>
      </c>
      <c r="AF8" s="46">
        <f t="shared" si="4"/>
        <v>3246965</v>
      </c>
      <c r="AG8" s="46">
        <f t="shared" si="5"/>
        <v>324005</v>
      </c>
      <c r="AH8" s="209">
        <v>70</v>
      </c>
      <c r="AI8" s="204">
        <f t="shared" si="6"/>
        <v>23.5</v>
      </c>
      <c r="AJ8" s="204">
        <f t="shared" si="7"/>
        <v>69.599999999999994</v>
      </c>
      <c r="AK8" s="204">
        <f t="shared" si="8"/>
        <v>6.9</v>
      </c>
    </row>
    <row r="9" spans="1:45">
      <c r="A9" s="1402" t="s">
        <v>312</v>
      </c>
      <c r="B9" s="201">
        <v>4992140</v>
      </c>
      <c r="C9" s="202">
        <v>1224538</v>
      </c>
      <c r="D9" s="202">
        <v>3369577</v>
      </c>
      <c r="E9" s="202">
        <v>395727</v>
      </c>
      <c r="F9" s="202">
        <f>SUM(E9,-G9)</f>
        <v>270725</v>
      </c>
      <c r="G9" s="203">
        <v>125002</v>
      </c>
      <c r="H9" s="207">
        <f t="shared" si="9"/>
        <v>24.5</v>
      </c>
      <c r="I9" s="204">
        <f t="shared" si="10"/>
        <v>67.5</v>
      </c>
      <c r="J9" s="1400">
        <f t="shared" si="11"/>
        <v>7.9</v>
      </c>
      <c r="K9" s="204">
        <f t="shared" si="12"/>
        <v>5.4</v>
      </c>
      <c r="L9" s="205">
        <f t="shared" si="13"/>
        <v>2.5</v>
      </c>
      <c r="M9" s="206">
        <v>111939643</v>
      </c>
      <c r="N9" s="206">
        <v>27220692</v>
      </c>
      <c r="O9" s="206">
        <v>75807317</v>
      </c>
      <c r="P9" s="206">
        <v>8865429</v>
      </c>
      <c r="Q9" s="202">
        <f>SUM(P9,-R9)</f>
        <v>6024919</v>
      </c>
      <c r="R9" s="206">
        <v>2840510</v>
      </c>
      <c r="S9" s="207">
        <f t="shared" si="14"/>
        <v>24.327335442137365</v>
      </c>
      <c r="T9" s="204">
        <f t="shared" si="15"/>
        <v>67.749564545509813</v>
      </c>
      <c r="U9" s="1400">
        <f t="shared" si="16"/>
        <v>7.9231000123528244</v>
      </c>
      <c r="V9" s="204">
        <f t="shared" si="17"/>
        <v>5.3845150418919117</v>
      </c>
      <c r="W9" s="205">
        <f t="shared" si="18"/>
        <v>2.5385849704609131</v>
      </c>
      <c r="X9" s="247">
        <f t="shared" si="0"/>
        <v>4989842</v>
      </c>
      <c r="Y9" s="247">
        <f t="shared" si="19"/>
        <v>111893438</v>
      </c>
      <c r="AA9" s="208">
        <f t="shared" si="1"/>
        <v>99.9</v>
      </c>
      <c r="AB9" s="208">
        <f t="shared" si="2"/>
        <v>100</v>
      </c>
      <c r="AC9" s="189"/>
      <c r="AD9" s="209">
        <v>75</v>
      </c>
      <c r="AE9" s="46">
        <f t="shared" si="3"/>
        <v>1224538</v>
      </c>
      <c r="AF9" s="46">
        <f t="shared" si="4"/>
        <v>3369577</v>
      </c>
      <c r="AG9" s="46">
        <f t="shared" si="5"/>
        <v>395727</v>
      </c>
      <c r="AH9" s="209">
        <v>75</v>
      </c>
      <c r="AI9" s="204">
        <f t="shared" si="6"/>
        <v>24.5</v>
      </c>
      <c r="AJ9" s="204">
        <f t="shared" si="7"/>
        <v>67.5</v>
      </c>
      <c r="AK9" s="204">
        <f t="shared" si="8"/>
        <v>7.9</v>
      </c>
    </row>
    <row r="10" spans="1:45">
      <c r="A10" s="1402" t="s">
        <v>313</v>
      </c>
      <c r="B10" s="210">
        <v>5144892</v>
      </c>
      <c r="C10" s="182">
        <v>1227770</v>
      </c>
      <c r="D10" s="182">
        <v>3435027</v>
      </c>
      <c r="E10" s="182">
        <v>474708</v>
      </c>
      <c r="F10" s="182">
        <f>176447+135564</f>
        <v>312011</v>
      </c>
      <c r="G10" s="211">
        <f>91032+48860+22805</f>
        <v>162697</v>
      </c>
      <c r="H10" s="207">
        <f t="shared" si="9"/>
        <v>23.9</v>
      </c>
      <c r="I10" s="204">
        <f t="shared" si="10"/>
        <v>66.900000000000006</v>
      </c>
      <c r="J10" s="1400">
        <f t="shared" si="11"/>
        <v>9.1999999999999993</v>
      </c>
      <c r="K10" s="204">
        <f t="shared" si="12"/>
        <v>6.1</v>
      </c>
      <c r="L10" s="205">
        <f t="shared" si="13"/>
        <v>3.2</v>
      </c>
      <c r="M10" s="181">
        <v>117060396</v>
      </c>
      <c r="N10" s="181">
        <v>27507078</v>
      </c>
      <c r="O10" s="181">
        <v>78834599</v>
      </c>
      <c r="P10" s="181">
        <v>10647356</v>
      </c>
      <c r="Q10" s="181">
        <v>6987658</v>
      </c>
      <c r="R10" s="181">
        <v>3659698</v>
      </c>
      <c r="S10" s="207">
        <f t="shared" si="14"/>
        <v>23.512527024648541</v>
      </c>
      <c r="T10" s="204">
        <f t="shared" si="15"/>
        <v>67.386315604472088</v>
      </c>
      <c r="U10" s="1400">
        <f t="shared" si="16"/>
        <v>9.1011573708793723</v>
      </c>
      <c r="V10" s="204">
        <f t="shared" si="17"/>
        <v>5.9729171366003166</v>
      </c>
      <c r="W10" s="205">
        <f t="shared" si="18"/>
        <v>3.1282402342790538</v>
      </c>
      <c r="X10" s="247">
        <f t="shared" si="0"/>
        <v>5137505</v>
      </c>
      <c r="Y10" s="247">
        <f t="shared" si="19"/>
        <v>116989033</v>
      </c>
      <c r="Z10" s="212"/>
      <c r="AA10" s="208">
        <f t="shared" si="1"/>
        <v>100.00000000000001</v>
      </c>
      <c r="AB10" s="208">
        <f t="shared" si="2"/>
        <v>100</v>
      </c>
      <c r="AD10" s="209">
        <v>80</v>
      </c>
      <c r="AE10" s="46">
        <f t="shared" si="3"/>
        <v>1227770</v>
      </c>
      <c r="AF10" s="46">
        <f t="shared" si="4"/>
        <v>3435027</v>
      </c>
      <c r="AG10" s="46">
        <f t="shared" si="5"/>
        <v>474708</v>
      </c>
      <c r="AH10" s="209">
        <v>80</v>
      </c>
      <c r="AI10" s="204">
        <f t="shared" si="6"/>
        <v>23.9</v>
      </c>
      <c r="AJ10" s="204">
        <f t="shared" si="7"/>
        <v>66.900000000000006</v>
      </c>
      <c r="AK10" s="204">
        <f t="shared" si="8"/>
        <v>9.1999999999999993</v>
      </c>
      <c r="AL10" s="208"/>
    </row>
    <row r="11" spans="1:45">
      <c r="A11" s="1402" t="s">
        <v>314</v>
      </c>
      <c r="B11" s="210">
        <v>5278050</v>
      </c>
      <c r="C11" s="182">
        <v>1149105</v>
      </c>
      <c r="D11" s="182">
        <v>3581543</v>
      </c>
      <c r="E11" s="182">
        <v>545382</v>
      </c>
      <c r="F11" s="182">
        <f>177822+158213</f>
        <v>336035</v>
      </c>
      <c r="G11" s="211">
        <f>111395+63653+34299</f>
        <v>209347</v>
      </c>
      <c r="H11" s="207">
        <f t="shared" si="9"/>
        <v>21.8</v>
      </c>
      <c r="I11" s="204">
        <f t="shared" si="10"/>
        <v>67.900000000000006</v>
      </c>
      <c r="J11" s="1400">
        <f t="shared" si="11"/>
        <v>10.3</v>
      </c>
      <c r="K11" s="204">
        <f t="shared" si="12"/>
        <v>6.4</v>
      </c>
      <c r="L11" s="205">
        <f t="shared" si="13"/>
        <v>4</v>
      </c>
      <c r="M11" s="181">
        <v>121048923</v>
      </c>
      <c r="N11" s="181">
        <v>26033218</v>
      </c>
      <c r="O11" s="181">
        <v>82506016</v>
      </c>
      <c r="P11" s="181">
        <v>12468343</v>
      </c>
      <c r="Q11" s="181">
        <v>7756816</v>
      </c>
      <c r="R11" s="181">
        <v>4711527</v>
      </c>
      <c r="S11" s="207">
        <f t="shared" si="14"/>
        <v>21.513709013444672</v>
      </c>
      <c r="T11" s="204">
        <f t="shared" si="15"/>
        <v>68.182520504480465</v>
      </c>
      <c r="U11" s="1400">
        <f t="shared" si="16"/>
        <v>10.303770482074853</v>
      </c>
      <c r="V11" s="204">
        <f t="shared" si="17"/>
        <v>6.4101903304782315</v>
      </c>
      <c r="W11" s="205">
        <f t="shared" si="18"/>
        <v>3.8935801515966229</v>
      </c>
      <c r="X11" s="247">
        <f t="shared" si="0"/>
        <v>5276030</v>
      </c>
      <c r="Y11" s="247">
        <f t="shared" si="19"/>
        <v>121007577</v>
      </c>
      <c r="Z11" s="212"/>
      <c r="AA11" s="208">
        <f t="shared" si="1"/>
        <v>100</v>
      </c>
      <c r="AB11" s="208">
        <f t="shared" si="2"/>
        <v>99.999999999999986</v>
      </c>
      <c r="AD11" s="209">
        <v>85</v>
      </c>
      <c r="AE11" s="46">
        <f t="shared" si="3"/>
        <v>1149105</v>
      </c>
      <c r="AF11" s="46">
        <f t="shared" si="4"/>
        <v>3581543</v>
      </c>
      <c r="AG11" s="46">
        <f t="shared" si="5"/>
        <v>545382</v>
      </c>
      <c r="AH11" s="209">
        <v>85</v>
      </c>
      <c r="AI11" s="204">
        <f t="shared" si="6"/>
        <v>21.8</v>
      </c>
      <c r="AJ11" s="204">
        <f t="shared" si="7"/>
        <v>67.900000000000006</v>
      </c>
      <c r="AK11" s="204">
        <f t="shared" si="8"/>
        <v>10.3</v>
      </c>
      <c r="AL11" s="208"/>
    </row>
    <row r="12" spans="1:45">
      <c r="A12" s="1402" t="s">
        <v>315</v>
      </c>
      <c r="B12" s="213">
        <v>5405040</v>
      </c>
      <c r="C12" s="182">
        <v>991045</v>
      </c>
      <c r="D12" s="182">
        <v>3752880</v>
      </c>
      <c r="E12" s="182">
        <v>642401</v>
      </c>
      <c r="F12" s="182">
        <f>217944+161388</f>
        <v>379332</v>
      </c>
      <c r="G12" s="211">
        <f>132978+81349+48742</f>
        <v>263069</v>
      </c>
      <c r="H12" s="207">
        <f t="shared" si="9"/>
        <v>18.399999999999999</v>
      </c>
      <c r="I12" s="204">
        <f t="shared" si="10"/>
        <v>69.7</v>
      </c>
      <c r="J12" s="1400">
        <f t="shared" si="11"/>
        <v>11.9</v>
      </c>
      <c r="K12" s="204">
        <f t="shared" si="12"/>
        <v>7</v>
      </c>
      <c r="L12" s="205">
        <f t="shared" si="13"/>
        <v>4.9000000000000004</v>
      </c>
      <c r="M12" s="181">
        <v>123611167</v>
      </c>
      <c r="N12" s="181">
        <v>22486239</v>
      </c>
      <c r="O12" s="181">
        <v>85903976</v>
      </c>
      <c r="P12" s="181">
        <v>14894595</v>
      </c>
      <c r="Q12" s="181">
        <v>8921110</v>
      </c>
      <c r="R12" s="181">
        <v>5973485</v>
      </c>
      <c r="S12" s="207">
        <f t="shared" si="14"/>
        <v>18.239261592729875</v>
      </c>
      <c r="T12" s="204">
        <f t="shared" si="15"/>
        <v>69.679286523619581</v>
      </c>
      <c r="U12" s="1400">
        <f t="shared" si="16"/>
        <v>12.081451883650548</v>
      </c>
      <c r="V12" s="204">
        <f t="shared" si="17"/>
        <v>7.2361793800874583</v>
      </c>
      <c r="W12" s="205">
        <f t="shared" si="18"/>
        <v>4.8452725035630912</v>
      </c>
      <c r="X12" s="247">
        <f t="shared" si="0"/>
        <v>5386326</v>
      </c>
      <c r="Y12" s="247">
        <f t="shared" si="19"/>
        <v>123284810</v>
      </c>
      <c r="Z12" s="212"/>
      <c r="AA12" s="208">
        <f t="shared" si="1"/>
        <v>100</v>
      </c>
      <c r="AB12" s="208">
        <f t="shared" si="2"/>
        <v>100</v>
      </c>
      <c r="AD12" s="209">
        <v>90</v>
      </c>
      <c r="AE12" s="46">
        <f t="shared" si="3"/>
        <v>991045</v>
      </c>
      <c r="AF12" s="46">
        <f t="shared" si="4"/>
        <v>3752880</v>
      </c>
      <c r="AG12" s="46">
        <f t="shared" si="5"/>
        <v>642401</v>
      </c>
      <c r="AH12" s="209">
        <v>90</v>
      </c>
      <c r="AI12" s="204">
        <f t="shared" si="6"/>
        <v>18.399999999999999</v>
      </c>
      <c r="AJ12" s="204">
        <f t="shared" si="7"/>
        <v>69.7</v>
      </c>
      <c r="AK12" s="204">
        <f t="shared" si="8"/>
        <v>11.9</v>
      </c>
      <c r="AL12" s="208"/>
    </row>
    <row r="13" spans="1:45">
      <c r="A13" s="1402" t="s">
        <v>316</v>
      </c>
      <c r="B13" s="213">
        <v>5401877</v>
      </c>
      <c r="C13" s="182">
        <v>880094</v>
      </c>
      <c r="D13" s="182">
        <v>3755500</v>
      </c>
      <c r="E13" s="182">
        <v>763752</v>
      </c>
      <c r="F13" s="182">
        <v>467092</v>
      </c>
      <c r="G13" s="211">
        <v>296660</v>
      </c>
      <c r="H13" s="207">
        <f t="shared" si="9"/>
        <v>16.3</v>
      </c>
      <c r="I13" s="204">
        <f t="shared" si="10"/>
        <v>69.599999999999994</v>
      </c>
      <c r="J13" s="1400">
        <f t="shared" si="11"/>
        <v>14.1</v>
      </c>
      <c r="K13" s="204">
        <f t="shared" si="12"/>
        <v>8.6999999999999993</v>
      </c>
      <c r="L13" s="205">
        <f t="shared" si="13"/>
        <v>5.5</v>
      </c>
      <c r="M13" s="181">
        <v>125570246</v>
      </c>
      <c r="N13" s="181">
        <v>20013730</v>
      </c>
      <c r="O13" s="181">
        <v>87164721</v>
      </c>
      <c r="P13" s="181">
        <v>18260822</v>
      </c>
      <c r="Q13" s="181">
        <v>11091245</v>
      </c>
      <c r="R13" s="181">
        <v>7169577</v>
      </c>
      <c r="S13" s="207">
        <f t="shared" si="14"/>
        <v>15.954915491259264</v>
      </c>
      <c r="T13" s="204">
        <f t="shared" si="15"/>
        <v>69.487584641852948</v>
      </c>
      <c r="U13" s="1400">
        <f t="shared" si="16"/>
        <v>14.557499866887779</v>
      </c>
      <c r="V13" s="204">
        <f t="shared" si="17"/>
        <v>8.8419238526677368</v>
      </c>
      <c r="W13" s="205">
        <f t="shared" si="18"/>
        <v>5.7155760142200442</v>
      </c>
      <c r="X13" s="247">
        <f t="shared" si="0"/>
        <v>5399346</v>
      </c>
      <c r="Y13" s="247">
        <f t="shared" si="19"/>
        <v>125439273</v>
      </c>
      <c r="Z13" s="212"/>
      <c r="AA13" s="208">
        <f t="shared" si="1"/>
        <v>99.999999999999986</v>
      </c>
      <c r="AB13" s="208">
        <f t="shared" si="2"/>
        <v>100</v>
      </c>
      <c r="AD13" s="209">
        <v>95</v>
      </c>
      <c r="AE13" s="46">
        <f t="shared" si="3"/>
        <v>880094</v>
      </c>
      <c r="AF13" s="46">
        <f t="shared" si="4"/>
        <v>3755500</v>
      </c>
      <c r="AG13" s="46">
        <f t="shared" si="5"/>
        <v>763752</v>
      </c>
      <c r="AH13" s="209">
        <v>95</v>
      </c>
      <c r="AI13" s="204">
        <f t="shared" si="6"/>
        <v>16.3</v>
      </c>
      <c r="AJ13" s="204">
        <f t="shared" si="7"/>
        <v>69.599999999999994</v>
      </c>
      <c r="AK13" s="204">
        <f t="shared" si="8"/>
        <v>14.1</v>
      </c>
      <c r="AL13" s="208"/>
    </row>
    <row r="14" spans="1:45">
      <c r="A14" s="1402" t="s">
        <v>240</v>
      </c>
      <c r="B14" s="213">
        <v>5550574</v>
      </c>
      <c r="C14" s="182">
        <v>830112</v>
      </c>
      <c r="D14" s="182">
        <v>3776483</v>
      </c>
      <c r="E14" s="182">
        <v>939950</v>
      </c>
      <c r="F14" s="182">
        <v>563395</v>
      </c>
      <c r="G14" s="211">
        <v>376555</v>
      </c>
      <c r="H14" s="207">
        <f t="shared" si="9"/>
        <v>15</v>
      </c>
      <c r="I14" s="204">
        <f t="shared" si="10"/>
        <v>68.099999999999994</v>
      </c>
      <c r="J14" s="1400">
        <f t="shared" si="11"/>
        <v>16.899999999999999</v>
      </c>
      <c r="K14" s="204">
        <f t="shared" si="12"/>
        <v>10.199999999999999</v>
      </c>
      <c r="L14" s="205">
        <f t="shared" si="13"/>
        <v>6.8</v>
      </c>
      <c r="M14" s="181">
        <v>126925843</v>
      </c>
      <c r="N14" s="181">
        <v>18472499</v>
      </c>
      <c r="O14" s="181">
        <v>86219631</v>
      </c>
      <c r="P14" s="181">
        <v>22005152</v>
      </c>
      <c r="Q14" s="181">
        <v>13006515</v>
      </c>
      <c r="R14" s="181">
        <v>8998637</v>
      </c>
      <c r="S14" s="207">
        <f t="shared" si="14"/>
        <v>14.580027849374069</v>
      </c>
      <c r="T14" s="204">
        <f t="shared" si="15"/>
        <v>68.051681645388413</v>
      </c>
      <c r="U14" s="1400">
        <f t="shared" si="16"/>
        <v>17.368290505237518</v>
      </c>
      <c r="V14" s="204">
        <f t="shared" si="17"/>
        <v>10.265820067079261</v>
      </c>
      <c r="W14" s="205">
        <f t="shared" si="18"/>
        <v>7.1024704381582549</v>
      </c>
      <c r="X14" s="247">
        <f t="shared" si="0"/>
        <v>5546545</v>
      </c>
      <c r="Y14" s="247">
        <f t="shared" si="19"/>
        <v>126697282</v>
      </c>
      <c r="Z14" s="212"/>
      <c r="AA14" s="208">
        <f t="shared" si="1"/>
        <v>100</v>
      </c>
      <c r="AB14" s="208">
        <f t="shared" si="2"/>
        <v>100</v>
      </c>
      <c r="AD14" s="209">
        <v>2000</v>
      </c>
      <c r="AE14" s="46">
        <f t="shared" si="3"/>
        <v>830112</v>
      </c>
      <c r="AF14" s="46">
        <f t="shared" si="4"/>
        <v>3776483</v>
      </c>
      <c r="AG14" s="46">
        <f t="shared" si="5"/>
        <v>939950</v>
      </c>
      <c r="AH14" s="209">
        <v>2000</v>
      </c>
      <c r="AI14" s="204">
        <f t="shared" si="6"/>
        <v>15</v>
      </c>
      <c r="AJ14" s="204">
        <f t="shared" si="7"/>
        <v>68.099999999999994</v>
      </c>
      <c r="AK14" s="204">
        <f t="shared" si="8"/>
        <v>16.899999999999999</v>
      </c>
      <c r="AL14" s="208"/>
    </row>
    <row r="15" spans="1:45">
      <c r="A15" s="1402" t="s">
        <v>69</v>
      </c>
      <c r="B15" s="213">
        <v>5590601</v>
      </c>
      <c r="C15" s="182">
        <v>793885</v>
      </c>
      <c r="D15" s="182">
        <v>3667475</v>
      </c>
      <c r="E15" s="182">
        <v>1108564</v>
      </c>
      <c r="F15" s="182">
        <v>616949</v>
      </c>
      <c r="G15" s="211">
        <v>491615</v>
      </c>
      <c r="H15" s="207">
        <f t="shared" si="9"/>
        <v>14.3</v>
      </c>
      <c r="I15" s="204">
        <f t="shared" si="10"/>
        <v>65.8</v>
      </c>
      <c r="J15" s="1400">
        <f t="shared" si="11"/>
        <v>19.899999999999999</v>
      </c>
      <c r="K15" s="204">
        <f t="shared" si="12"/>
        <v>11.1</v>
      </c>
      <c r="L15" s="205">
        <f t="shared" si="13"/>
        <v>8.8000000000000007</v>
      </c>
      <c r="M15" s="181">
        <v>127767994</v>
      </c>
      <c r="N15" s="181">
        <v>17521234</v>
      </c>
      <c r="O15" s="181">
        <v>84092414</v>
      </c>
      <c r="P15" s="181">
        <v>25672005</v>
      </c>
      <c r="Q15" s="181">
        <v>14070107</v>
      </c>
      <c r="R15" s="181">
        <v>11601898</v>
      </c>
      <c r="S15" s="207">
        <f t="shared" si="14"/>
        <v>13.7652858645428</v>
      </c>
      <c r="T15" s="204">
        <f t="shared" si="15"/>
        <v>66.065901394244335</v>
      </c>
      <c r="U15" s="1400">
        <f t="shared" si="16"/>
        <v>20.168812741212868</v>
      </c>
      <c r="V15" s="204">
        <f t="shared" si="17"/>
        <v>11.053961439000513</v>
      </c>
      <c r="W15" s="205">
        <f t="shared" si="18"/>
        <v>9.1148513022123545</v>
      </c>
      <c r="X15" s="247">
        <f t="shared" si="0"/>
        <v>5569924</v>
      </c>
      <c r="Y15" s="247">
        <f t="shared" si="19"/>
        <v>127285653</v>
      </c>
      <c r="Z15" s="212"/>
      <c r="AA15" s="208">
        <f t="shared" si="1"/>
        <v>100</v>
      </c>
      <c r="AB15" s="208">
        <f t="shared" si="2"/>
        <v>100</v>
      </c>
      <c r="AD15" s="1401" t="s">
        <v>1020</v>
      </c>
      <c r="AE15" s="46">
        <f t="shared" si="3"/>
        <v>793885</v>
      </c>
      <c r="AF15" s="46">
        <f t="shared" si="4"/>
        <v>3667475</v>
      </c>
      <c r="AG15" s="46">
        <f t="shared" si="5"/>
        <v>1108564</v>
      </c>
      <c r="AH15" s="1401" t="s">
        <v>1020</v>
      </c>
      <c r="AI15" s="204">
        <f t="shared" si="6"/>
        <v>14.3</v>
      </c>
      <c r="AJ15" s="204">
        <f t="shared" si="7"/>
        <v>65.8</v>
      </c>
      <c r="AK15" s="204">
        <f t="shared" si="8"/>
        <v>19.899999999999999</v>
      </c>
      <c r="AL15" s="208"/>
    </row>
    <row r="16" spans="1:45">
      <c r="A16" s="1402" t="s">
        <v>70</v>
      </c>
      <c r="B16" s="587">
        <v>5588133</v>
      </c>
      <c r="C16" s="247">
        <v>759277</v>
      </c>
      <c r="D16" s="247">
        <v>3515442</v>
      </c>
      <c r="E16" s="247">
        <v>1281486</v>
      </c>
      <c r="F16" s="588">
        <f>E16-G16</f>
        <v>681163</v>
      </c>
      <c r="G16" s="589">
        <v>600323</v>
      </c>
      <c r="H16" s="207">
        <f t="shared" si="9"/>
        <v>13.7</v>
      </c>
      <c r="I16" s="204">
        <f t="shared" si="10"/>
        <v>63.3</v>
      </c>
      <c r="J16" s="1400">
        <f t="shared" si="11"/>
        <v>23.1</v>
      </c>
      <c r="K16" s="204">
        <f t="shared" si="12"/>
        <v>12.3</v>
      </c>
      <c r="L16" s="205">
        <f t="shared" si="13"/>
        <v>10.8</v>
      </c>
      <c r="M16" s="215">
        <v>128057352</v>
      </c>
      <c r="N16" s="215">
        <v>16803444</v>
      </c>
      <c r="O16" s="215">
        <v>81031800</v>
      </c>
      <c r="P16" s="215">
        <v>29245685</v>
      </c>
      <c r="Q16" s="216">
        <f>P16-R16</f>
        <v>15173475</v>
      </c>
      <c r="R16" s="215">
        <v>14072210</v>
      </c>
      <c r="S16" s="207">
        <f t="shared" si="14"/>
        <v>13.222632327467485</v>
      </c>
      <c r="T16" s="204">
        <f t="shared" si="15"/>
        <v>63.76393424067588</v>
      </c>
      <c r="U16" s="1400">
        <f t="shared" si="16"/>
        <v>23.01343343185664</v>
      </c>
      <c r="V16" s="204">
        <f t="shared" si="17"/>
        <v>11.940009503707673</v>
      </c>
      <c r="W16" s="205">
        <f t="shared" si="18"/>
        <v>11.073423928148967</v>
      </c>
      <c r="X16" s="247">
        <f>SUM(C16:E16)</f>
        <v>5556205</v>
      </c>
      <c r="Y16" s="247">
        <f t="shared" si="19"/>
        <v>127080929</v>
      </c>
      <c r="Z16" s="212"/>
      <c r="AA16" s="208">
        <f>SUM(H16:J16)</f>
        <v>100.1</v>
      </c>
      <c r="AB16" s="208">
        <f>SUM(S16:U16)</f>
        <v>100</v>
      </c>
      <c r="AD16" s="209">
        <v>10</v>
      </c>
      <c r="AE16" s="46">
        <f t="shared" ref="AE16:AG17" si="20">+C16</f>
        <v>759277</v>
      </c>
      <c r="AF16" s="46">
        <f t="shared" si="20"/>
        <v>3515442</v>
      </c>
      <c r="AG16" s="46">
        <f t="shared" si="20"/>
        <v>1281486</v>
      </c>
      <c r="AH16" s="209">
        <v>10</v>
      </c>
      <c r="AI16" s="204">
        <f t="shared" si="6"/>
        <v>13.7</v>
      </c>
      <c r="AJ16" s="204">
        <f t="shared" si="7"/>
        <v>63.3</v>
      </c>
      <c r="AK16" s="204">
        <f t="shared" si="8"/>
        <v>23.1</v>
      </c>
      <c r="AL16" s="208"/>
    </row>
    <row r="17" spans="1:37">
      <c r="A17" s="1403" t="s">
        <v>332</v>
      </c>
      <c r="B17" s="1655">
        <v>5534800</v>
      </c>
      <c r="C17" s="243">
        <v>710647</v>
      </c>
      <c r="D17" s="243">
        <v>3322644</v>
      </c>
      <c r="E17" s="243">
        <v>1501509</v>
      </c>
      <c r="F17" s="265">
        <f>E17-G17</f>
        <v>796738</v>
      </c>
      <c r="G17" s="1656">
        <v>704771</v>
      </c>
      <c r="H17" s="593">
        <f t="shared" si="9"/>
        <v>12.8</v>
      </c>
      <c r="I17" s="594">
        <f t="shared" si="10"/>
        <v>60</v>
      </c>
      <c r="J17" s="594">
        <f t="shared" si="11"/>
        <v>27.1</v>
      </c>
      <c r="K17" s="594">
        <f t="shared" si="12"/>
        <v>14.4</v>
      </c>
      <c r="L17" s="595">
        <f t="shared" si="13"/>
        <v>12.7</v>
      </c>
      <c r="M17" s="243">
        <v>127094745</v>
      </c>
      <c r="N17" s="243">
        <v>15886810</v>
      </c>
      <c r="O17" s="243">
        <v>76288736</v>
      </c>
      <c r="P17" s="243">
        <v>33465441</v>
      </c>
      <c r="Q17" s="265">
        <f>P17-R17</f>
        <v>17339678</v>
      </c>
      <c r="R17" s="243">
        <v>16125763</v>
      </c>
      <c r="S17" s="593">
        <f t="shared" si="14"/>
        <v>12.64460776641304</v>
      </c>
      <c r="T17" s="594">
        <f t="shared" si="15"/>
        <v>60.719624878464217</v>
      </c>
      <c r="U17" s="594">
        <f t="shared" si="16"/>
        <v>26.635767355122734</v>
      </c>
      <c r="V17" s="594">
        <f t="shared" si="17"/>
        <v>13.800972448584792</v>
      </c>
      <c r="W17" s="595">
        <f t="shared" si="18"/>
        <v>12.834794906537944</v>
      </c>
      <c r="X17" s="247">
        <f t="shared" si="0"/>
        <v>5534800</v>
      </c>
      <c r="Y17" s="247">
        <f t="shared" si="19"/>
        <v>125640987</v>
      </c>
      <c r="AA17" s="208">
        <f>SUM(H17:J17)</f>
        <v>99.9</v>
      </c>
      <c r="AB17" s="208">
        <f>SUM(S17:U17)</f>
        <v>100</v>
      </c>
      <c r="AD17" s="209">
        <v>15</v>
      </c>
      <c r="AE17" s="46">
        <f t="shared" si="20"/>
        <v>710647</v>
      </c>
      <c r="AF17" s="46">
        <f t="shared" si="20"/>
        <v>3322644</v>
      </c>
      <c r="AG17" s="46">
        <f t="shared" si="20"/>
        <v>1501509</v>
      </c>
      <c r="AH17" s="209">
        <v>15</v>
      </c>
      <c r="AI17" s="204">
        <f t="shared" ref="AI17:AK18" si="21">+H17</f>
        <v>12.8</v>
      </c>
      <c r="AJ17" s="204">
        <f t="shared" si="21"/>
        <v>60</v>
      </c>
      <c r="AK17" s="204">
        <f t="shared" si="21"/>
        <v>27.1</v>
      </c>
    </row>
    <row r="18" spans="1:37">
      <c r="A18" s="590" t="s">
        <v>354</v>
      </c>
      <c r="B18" s="591">
        <f>'21_3地域年齢別2020'!F167</f>
        <v>5465002</v>
      </c>
      <c r="C18" s="279">
        <f>'21_3地域年齢別2020'!AB167</f>
        <v>666511</v>
      </c>
      <c r="D18" s="279">
        <f>'21_3地域年齢別2020'!AC167</f>
        <v>3197092</v>
      </c>
      <c r="E18" s="279">
        <f>'21_3地域年齢別2020'!AD167</f>
        <v>1601399</v>
      </c>
      <c r="F18" s="592">
        <f>E18-G18</f>
        <v>770758</v>
      </c>
      <c r="G18" s="284">
        <f>'21_3地域年齢別2020'!AE167</f>
        <v>830641</v>
      </c>
      <c r="H18" s="593">
        <f>ROUND(+C18/$X18*100,1)</f>
        <v>12.2</v>
      </c>
      <c r="I18" s="594">
        <f>ROUND(+D18/$X18*100,1)</f>
        <v>58.5</v>
      </c>
      <c r="J18" s="594">
        <f>ROUND(+E18/$X18*100,1)</f>
        <v>29.3</v>
      </c>
      <c r="K18" s="594">
        <f>ROUND(+F18/$X18*100,1)</f>
        <v>14.1</v>
      </c>
      <c r="L18" s="595">
        <f>ROUND(+G18/$X18*100,1)</f>
        <v>15.2</v>
      </c>
      <c r="M18" s="279">
        <v>126167000</v>
      </c>
      <c r="N18" s="279">
        <v>15210000</v>
      </c>
      <c r="O18" s="279">
        <v>75072000</v>
      </c>
      <c r="P18" s="279">
        <v>35885000</v>
      </c>
      <c r="Q18" s="592">
        <f>P18-R18</f>
        <v>17395000</v>
      </c>
      <c r="R18" s="592">
        <v>18490000</v>
      </c>
      <c r="S18" s="593">
        <f>+N18/$Y18*100</f>
        <v>12.055450315851212</v>
      </c>
      <c r="T18" s="594">
        <f>+O18/$Y18*100</f>
        <v>59.502088501747686</v>
      </c>
      <c r="U18" s="594">
        <f>+P18/$Y18*100</f>
        <v>28.442461182401104</v>
      </c>
      <c r="V18" s="594">
        <f>+Q18/$Y18*100</f>
        <v>13.787281935846933</v>
      </c>
      <c r="W18" s="595">
        <f>+R18/$Y18*100</f>
        <v>14.655179246554169</v>
      </c>
      <c r="X18" s="247">
        <f>SUM(C18:E18)</f>
        <v>5465002</v>
      </c>
      <c r="Y18" s="247">
        <f>SUM(N18:P18)</f>
        <v>126167000</v>
      </c>
      <c r="AA18" s="208">
        <f>SUM(H18:J18)</f>
        <v>100</v>
      </c>
      <c r="AB18" s="208">
        <f>SUM(S18:U18)</f>
        <v>100</v>
      </c>
      <c r="AD18" s="209">
        <v>20</v>
      </c>
      <c r="AE18" s="46">
        <f>+C18</f>
        <v>666511</v>
      </c>
      <c r="AF18" s="46">
        <f>+D18</f>
        <v>3197092</v>
      </c>
      <c r="AG18" s="46">
        <f>+E18</f>
        <v>1601399</v>
      </c>
      <c r="AH18" s="209">
        <v>20</v>
      </c>
      <c r="AI18" s="204">
        <f t="shared" si="21"/>
        <v>12.2</v>
      </c>
      <c r="AJ18" s="204">
        <f t="shared" si="21"/>
        <v>58.5</v>
      </c>
      <c r="AK18" s="204">
        <f t="shared" si="21"/>
        <v>29.3</v>
      </c>
    </row>
    <row r="19" spans="1:37">
      <c r="A19" s="180"/>
      <c r="B19" s="217" t="s">
        <v>1142</v>
      </c>
      <c r="C19" s="180"/>
      <c r="D19" s="180"/>
      <c r="E19" s="180"/>
      <c r="F19" s="180"/>
      <c r="G19" s="180"/>
      <c r="H19" s="180"/>
      <c r="I19" s="180"/>
      <c r="J19" s="180"/>
      <c r="K19" s="264" t="s">
        <v>345</v>
      </c>
      <c r="L19" s="180" t="s">
        <v>346</v>
      </c>
      <c r="M19" s="180"/>
      <c r="N19" s="180"/>
      <c r="O19" s="180"/>
      <c r="P19" s="180"/>
      <c r="Q19" s="180"/>
      <c r="R19" s="180"/>
      <c r="S19" s="180"/>
      <c r="T19" s="180"/>
      <c r="U19" s="180"/>
      <c r="V19" s="264" t="s">
        <v>345</v>
      </c>
      <c r="W19" s="180" t="s">
        <v>346</v>
      </c>
      <c r="X19" s="180"/>
      <c r="Y19" s="180"/>
      <c r="AD19" s="185" t="s">
        <v>331</v>
      </c>
    </row>
    <row r="20" spans="1:37" ht="11.25" customHeight="1">
      <c r="A20" s="180"/>
      <c r="B20" s="180" t="s">
        <v>715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AD20" s="185" t="s">
        <v>331</v>
      </c>
    </row>
    <row r="47" spans="2:5">
      <c r="B47" s="209"/>
      <c r="C47" s="46"/>
      <c r="D47" s="46"/>
      <c r="E47" s="46"/>
    </row>
    <row r="48" spans="2:5">
      <c r="B48" s="209"/>
      <c r="C48" s="46"/>
      <c r="D48" s="46"/>
      <c r="E48" s="46"/>
    </row>
    <row r="49" spans="2:5">
      <c r="B49" s="209"/>
      <c r="C49" s="46"/>
      <c r="D49" s="46"/>
      <c r="E49" s="46"/>
    </row>
  </sheetData>
  <mergeCells count="19">
    <mergeCell ref="A2:A4"/>
    <mergeCell ref="B2:G2"/>
    <mergeCell ref="H2:L2"/>
    <mergeCell ref="M2:R2"/>
    <mergeCell ref="S2:W2"/>
    <mergeCell ref="T3:T4"/>
    <mergeCell ref="B3:B4"/>
    <mergeCell ref="C3:C4"/>
    <mergeCell ref="D3:D4"/>
    <mergeCell ref="U3:U4"/>
    <mergeCell ref="O3:O4"/>
    <mergeCell ref="H3:H4"/>
    <mergeCell ref="I3:I4"/>
    <mergeCell ref="J3:J4"/>
    <mergeCell ref="S3:S4"/>
    <mergeCell ref="P3:P4"/>
    <mergeCell ref="E3:E4"/>
    <mergeCell ref="M3:M4"/>
    <mergeCell ref="N3:N4"/>
  </mergeCells>
  <phoneticPr fontId="2"/>
  <printOptions horizontalCentered="1"/>
  <pageMargins left="0.39370078740157483" right="0" top="0.39370078740157483" bottom="0.39370078740157483" header="0.19685039370078741" footer="0.19685039370078741"/>
  <pageSetup paperSize="9" orientation="portrait" blackAndWhite="1" r:id="rId1"/>
  <headerFooter alignWithMargins="0">
    <oddHeader>&amp;R&amp;8&amp;F　&amp;A　&amp;D</oddHeader>
    <oddFooter>&amp;C&amp;8&amp;P/&amp;N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F6CE-5E7A-49AC-ABB4-4B48CDA66DDD}">
  <sheetPr>
    <tabColor theme="9" tint="0.79998168889431442"/>
  </sheetPr>
  <dimension ref="A1:BS5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6" sqref="P6"/>
    </sheetView>
  </sheetViews>
  <sheetFormatPr defaultRowHeight="12"/>
  <cols>
    <col min="1" max="1" width="3.5" style="706" customWidth="1"/>
    <col min="2" max="2" width="7.5" style="706" bestFit="1" customWidth="1"/>
    <col min="3" max="17" width="10.625" style="706" customWidth="1"/>
    <col min="18" max="58" width="9.625" style="706" customWidth="1"/>
    <col min="59" max="64" width="10.125" style="706" bestFit="1" customWidth="1"/>
    <col min="65" max="71" width="10.125" style="706" customWidth="1"/>
    <col min="72" max="268" width="9" style="706"/>
    <col min="269" max="269" width="3.5" style="706" customWidth="1"/>
    <col min="270" max="270" width="7.5" style="706" bestFit="1" customWidth="1"/>
    <col min="271" max="290" width="0" style="706" hidden="1" customWidth="1"/>
    <col min="291" max="311" width="9.625" style="706" customWidth="1"/>
    <col min="312" max="524" width="9" style="706"/>
    <col min="525" max="525" width="3.5" style="706" customWidth="1"/>
    <col min="526" max="526" width="7.5" style="706" bestFit="1" customWidth="1"/>
    <col min="527" max="546" width="0" style="706" hidden="1" customWidth="1"/>
    <col min="547" max="567" width="9.625" style="706" customWidth="1"/>
    <col min="568" max="780" width="9" style="706"/>
    <col min="781" max="781" width="3.5" style="706" customWidth="1"/>
    <col min="782" max="782" width="7.5" style="706" bestFit="1" customWidth="1"/>
    <col min="783" max="802" width="0" style="706" hidden="1" customWidth="1"/>
    <col min="803" max="823" width="9.625" style="706" customWidth="1"/>
    <col min="824" max="1036" width="9" style="706"/>
    <col min="1037" max="1037" width="3.5" style="706" customWidth="1"/>
    <col min="1038" max="1038" width="7.5" style="706" bestFit="1" customWidth="1"/>
    <col min="1039" max="1058" width="0" style="706" hidden="1" customWidth="1"/>
    <col min="1059" max="1079" width="9.625" style="706" customWidth="1"/>
    <col min="1080" max="1292" width="9" style="706"/>
    <col min="1293" max="1293" width="3.5" style="706" customWidth="1"/>
    <col min="1294" max="1294" width="7.5" style="706" bestFit="1" customWidth="1"/>
    <col min="1295" max="1314" width="0" style="706" hidden="1" customWidth="1"/>
    <col min="1315" max="1335" width="9.625" style="706" customWidth="1"/>
    <col min="1336" max="1548" width="9" style="706"/>
    <col min="1549" max="1549" width="3.5" style="706" customWidth="1"/>
    <col min="1550" max="1550" width="7.5" style="706" bestFit="1" customWidth="1"/>
    <col min="1551" max="1570" width="0" style="706" hidden="1" customWidth="1"/>
    <col min="1571" max="1591" width="9.625" style="706" customWidth="1"/>
    <col min="1592" max="1804" width="9" style="706"/>
    <col min="1805" max="1805" width="3.5" style="706" customWidth="1"/>
    <col min="1806" max="1806" width="7.5" style="706" bestFit="1" customWidth="1"/>
    <col min="1807" max="1826" width="0" style="706" hidden="1" customWidth="1"/>
    <col min="1827" max="1847" width="9.625" style="706" customWidth="1"/>
    <col min="1848" max="2060" width="9" style="706"/>
    <col min="2061" max="2061" width="3.5" style="706" customWidth="1"/>
    <col min="2062" max="2062" width="7.5" style="706" bestFit="1" customWidth="1"/>
    <col min="2063" max="2082" width="0" style="706" hidden="1" customWidth="1"/>
    <col min="2083" max="2103" width="9.625" style="706" customWidth="1"/>
    <col min="2104" max="2316" width="9" style="706"/>
    <col min="2317" max="2317" width="3.5" style="706" customWidth="1"/>
    <col min="2318" max="2318" width="7.5" style="706" bestFit="1" customWidth="1"/>
    <col min="2319" max="2338" width="0" style="706" hidden="1" customWidth="1"/>
    <col min="2339" max="2359" width="9.625" style="706" customWidth="1"/>
    <col min="2360" max="2572" width="9" style="706"/>
    <col min="2573" max="2573" width="3.5" style="706" customWidth="1"/>
    <col min="2574" max="2574" width="7.5" style="706" bestFit="1" customWidth="1"/>
    <col min="2575" max="2594" width="0" style="706" hidden="1" customWidth="1"/>
    <col min="2595" max="2615" width="9.625" style="706" customWidth="1"/>
    <col min="2616" max="2828" width="9" style="706"/>
    <col min="2829" max="2829" width="3.5" style="706" customWidth="1"/>
    <col min="2830" max="2830" width="7.5" style="706" bestFit="1" customWidth="1"/>
    <col min="2831" max="2850" width="0" style="706" hidden="1" customWidth="1"/>
    <col min="2851" max="2871" width="9.625" style="706" customWidth="1"/>
    <col min="2872" max="3084" width="9" style="706"/>
    <col min="3085" max="3085" width="3.5" style="706" customWidth="1"/>
    <col min="3086" max="3086" width="7.5" style="706" bestFit="1" customWidth="1"/>
    <col min="3087" max="3106" width="0" style="706" hidden="1" customWidth="1"/>
    <col min="3107" max="3127" width="9.625" style="706" customWidth="1"/>
    <col min="3128" max="3340" width="9" style="706"/>
    <col min="3341" max="3341" width="3.5" style="706" customWidth="1"/>
    <col min="3342" max="3342" width="7.5" style="706" bestFit="1" customWidth="1"/>
    <col min="3343" max="3362" width="0" style="706" hidden="1" customWidth="1"/>
    <col min="3363" max="3383" width="9.625" style="706" customWidth="1"/>
    <col min="3384" max="3596" width="9" style="706"/>
    <col min="3597" max="3597" width="3.5" style="706" customWidth="1"/>
    <col min="3598" max="3598" width="7.5" style="706" bestFit="1" customWidth="1"/>
    <col min="3599" max="3618" width="0" style="706" hidden="1" customWidth="1"/>
    <col min="3619" max="3639" width="9.625" style="706" customWidth="1"/>
    <col min="3640" max="3852" width="9" style="706"/>
    <col min="3853" max="3853" width="3.5" style="706" customWidth="1"/>
    <col min="3854" max="3854" width="7.5" style="706" bestFit="1" customWidth="1"/>
    <col min="3855" max="3874" width="0" style="706" hidden="1" customWidth="1"/>
    <col min="3875" max="3895" width="9.625" style="706" customWidth="1"/>
    <col min="3896" max="4108" width="9" style="706"/>
    <col min="4109" max="4109" width="3.5" style="706" customWidth="1"/>
    <col min="4110" max="4110" width="7.5" style="706" bestFit="1" customWidth="1"/>
    <col min="4111" max="4130" width="0" style="706" hidden="1" customWidth="1"/>
    <col min="4131" max="4151" width="9.625" style="706" customWidth="1"/>
    <col min="4152" max="4364" width="9" style="706"/>
    <col min="4365" max="4365" width="3.5" style="706" customWidth="1"/>
    <col min="4366" max="4366" width="7.5" style="706" bestFit="1" customWidth="1"/>
    <col min="4367" max="4386" width="0" style="706" hidden="1" customWidth="1"/>
    <col min="4387" max="4407" width="9.625" style="706" customWidth="1"/>
    <col min="4408" max="4620" width="9" style="706"/>
    <col min="4621" max="4621" width="3.5" style="706" customWidth="1"/>
    <col min="4622" max="4622" width="7.5" style="706" bestFit="1" customWidth="1"/>
    <col min="4623" max="4642" width="0" style="706" hidden="1" customWidth="1"/>
    <col min="4643" max="4663" width="9.625" style="706" customWidth="1"/>
    <col min="4664" max="4876" width="9" style="706"/>
    <col min="4877" max="4877" width="3.5" style="706" customWidth="1"/>
    <col min="4878" max="4878" width="7.5" style="706" bestFit="1" customWidth="1"/>
    <col min="4879" max="4898" width="0" style="706" hidden="1" customWidth="1"/>
    <col min="4899" max="4919" width="9.625" style="706" customWidth="1"/>
    <col min="4920" max="5132" width="9" style="706"/>
    <col min="5133" max="5133" width="3.5" style="706" customWidth="1"/>
    <col min="5134" max="5134" width="7.5" style="706" bestFit="1" customWidth="1"/>
    <col min="5135" max="5154" width="0" style="706" hidden="1" customWidth="1"/>
    <col min="5155" max="5175" width="9.625" style="706" customWidth="1"/>
    <col min="5176" max="5388" width="9" style="706"/>
    <col min="5389" max="5389" width="3.5" style="706" customWidth="1"/>
    <col min="5390" max="5390" width="7.5" style="706" bestFit="1" customWidth="1"/>
    <col min="5391" max="5410" width="0" style="706" hidden="1" customWidth="1"/>
    <col min="5411" max="5431" width="9.625" style="706" customWidth="1"/>
    <col min="5432" max="5644" width="9" style="706"/>
    <col min="5645" max="5645" width="3.5" style="706" customWidth="1"/>
    <col min="5646" max="5646" width="7.5" style="706" bestFit="1" customWidth="1"/>
    <col min="5647" max="5666" width="0" style="706" hidden="1" customWidth="1"/>
    <col min="5667" max="5687" width="9.625" style="706" customWidth="1"/>
    <col min="5688" max="5900" width="9" style="706"/>
    <col min="5901" max="5901" width="3.5" style="706" customWidth="1"/>
    <col min="5902" max="5902" width="7.5" style="706" bestFit="1" customWidth="1"/>
    <col min="5903" max="5922" width="0" style="706" hidden="1" customWidth="1"/>
    <col min="5923" max="5943" width="9.625" style="706" customWidth="1"/>
    <col min="5944" max="6156" width="9" style="706"/>
    <col min="6157" max="6157" width="3.5" style="706" customWidth="1"/>
    <col min="6158" max="6158" width="7.5" style="706" bestFit="1" customWidth="1"/>
    <col min="6159" max="6178" width="0" style="706" hidden="1" customWidth="1"/>
    <col min="6179" max="6199" width="9.625" style="706" customWidth="1"/>
    <col min="6200" max="6412" width="9" style="706"/>
    <col min="6413" max="6413" width="3.5" style="706" customWidth="1"/>
    <col min="6414" max="6414" width="7.5" style="706" bestFit="1" customWidth="1"/>
    <col min="6415" max="6434" width="0" style="706" hidden="1" customWidth="1"/>
    <col min="6435" max="6455" width="9.625" style="706" customWidth="1"/>
    <col min="6456" max="6668" width="9" style="706"/>
    <col min="6669" max="6669" width="3.5" style="706" customWidth="1"/>
    <col min="6670" max="6670" width="7.5" style="706" bestFit="1" customWidth="1"/>
    <col min="6671" max="6690" width="0" style="706" hidden="1" customWidth="1"/>
    <col min="6691" max="6711" width="9.625" style="706" customWidth="1"/>
    <col min="6712" max="6924" width="9" style="706"/>
    <col min="6925" max="6925" width="3.5" style="706" customWidth="1"/>
    <col min="6926" max="6926" width="7.5" style="706" bestFit="1" customWidth="1"/>
    <col min="6927" max="6946" width="0" style="706" hidden="1" customWidth="1"/>
    <col min="6947" max="6967" width="9.625" style="706" customWidth="1"/>
    <col min="6968" max="7180" width="9" style="706"/>
    <col min="7181" max="7181" width="3.5" style="706" customWidth="1"/>
    <col min="7182" max="7182" width="7.5" style="706" bestFit="1" customWidth="1"/>
    <col min="7183" max="7202" width="0" style="706" hidden="1" customWidth="1"/>
    <col min="7203" max="7223" width="9.625" style="706" customWidth="1"/>
    <col min="7224" max="7436" width="9" style="706"/>
    <col min="7437" max="7437" width="3.5" style="706" customWidth="1"/>
    <col min="7438" max="7438" width="7.5" style="706" bestFit="1" customWidth="1"/>
    <col min="7439" max="7458" width="0" style="706" hidden="1" customWidth="1"/>
    <col min="7459" max="7479" width="9.625" style="706" customWidth="1"/>
    <col min="7480" max="7692" width="9" style="706"/>
    <col min="7693" max="7693" width="3.5" style="706" customWidth="1"/>
    <col min="7694" max="7694" width="7.5" style="706" bestFit="1" customWidth="1"/>
    <col min="7695" max="7714" width="0" style="706" hidden="1" customWidth="1"/>
    <col min="7715" max="7735" width="9.625" style="706" customWidth="1"/>
    <col min="7736" max="7948" width="9" style="706"/>
    <col min="7949" max="7949" width="3.5" style="706" customWidth="1"/>
    <col min="7950" max="7950" width="7.5" style="706" bestFit="1" customWidth="1"/>
    <col min="7951" max="7970" width="0" style="706" hidden="1" customWidth="1"/>
    <col min="7971" max="7991" width="9.625" style="706" customWidth="1"/>
    <col min="7992" max="8204" width="9" style="706"/>
    <col min="8205" max="8205" width="3.5" style="706" customWidth="1"/>
    <col min="8206" max="8206" width="7.5" style="706" bestFit="1" customWidth="1"/>
    <col min="8207" max="8226" width="0" style="706" hidden="1" customWidth="1"/>
    <col min="8227" max="8247" width="9.625" style="706" customWidth="1"/>
    <col min="8248" max="8460" width="9" style="706"/>
    <col min="8461" max="8461" width="3.5" style="706" customWidth="1"/>
    <col min="8462" max="8462" width="7.5" style="706" bestFit="1" customWidth="1"/>
    <col min="8463" max="8482" width="0" style="706" hidden="1" customWidth="1"/>
    <col min="8483" max="8503" width="9.625" style="706" customWidth="1"/>
    <col min="8504" max="8716" width="9" style="706"/>
    <col min="8717" max="8717" width="3.5" style="706" customWidth="1"/>
    <col min="8718" max="8718" width="7.5" style="706" bestFit="1" customWidth="1"/>
    <col min="8719" max="8738" width="0" style="706" hidden="1" customWidth="1"/>
    <col min="8739" max="8759" width="9.625" style="706" customWidth="1"/>
    <col min="8760" max="8972" width="9" style="706"/>
    <col min="8973" max="8973" width="3.5" style="706" customWidth="1"/>
    <col min="8974" max="8974" width="7.5" style="706" bestFit="1" customWidth="1"/>
    <col min="8975" max="8994" width="0" style="706" hidden="1" customWidth="1"/>
    <col min="8995" max="9015" width="9.625" style="706" customWidth="1"/>
    <col min="9016" max="9228" width="9" style="706"/>
    <col min="9229" max="9229" width="3.5" style="706" customWidth="1"/>
    <col min="9230" max="9230" width="7.5" style="706" bestFit="1" customWidth="1"/>
    <col min="9231" max="9250" width="0" style="706" hidden="1" customWidth="1"/>
    <col min="9251" max="9271" width="9.625" style="706" customWidth="1"/>
    <col min="9272" max="9484" width="9" style="706"/>
    <col min="9485" max="9485" width="3.5" style="706" customWidth="1"/>
    <col min="9486" max="9486" width="7.5" style="706" bestFit="1" customWidth="1"/>
    <col min="9487" max="9506" width="0" style="706" hidden="1" customWidth="1"/>
    <col min="9507" max="9527" width="9.625" style="706" customWidth="1"/>
    <col min="9528" max="9740" width="9" style="706"/>
    <col min="9741" max="9741" width="3.5" style="706" customWidth="1"/>
    <col min="9742" max="9742" width="7.5" style="706" bestFit="1" customWidth="1"/>
    <col min="9743" max="9762" width="0" style="706" hidden="1" customWidth="1"/>
    <col min="9763" max="9783" width="9.625" style="706" customWidth="1"/>
    <col min="9784" max="9996" width="9" style="706"/>
    <col min="9997" max="9997" width="3.5" style="706" customWidth="1"/>
    <col min="9998" max="9998" width="7.5" style="706" bestFit="1" customWidth="1"/>
    <col min="9999" max="10018" width="0" style="706" hidden="1" customWidth="1"/>
    <col min="10019" max="10039" width="9.625" style="706" customWidth="1"/>
    <col min="10040" max="10252" width="9" style="706"/>
    <col min="10253" max="10253" width="3.5" style="706" customWidth="1"/>
    <col min="10254" max="10254" width="7.5" style="706" bestFit="1" customWidth="1"/>
    <col min="10255" max="10274" width="0" style="706" hidden="1" customWidth="1"/>
    <col min="10275" max="10295" width="9.625" style="706" customWidth="1"/>
    <col min="10296" max="10508" width="9" style="706"/>
    <col min="10509" max="10509" width="3.5" style="706" customWidth="1"/>
    <col min="10510" max="10510" width="7.5" style="706" bestFit="1" customWidth="1"/>
    <col min="10511" max="10530" width="0" style="706" hidden="1" customWidth="1"/>
    <col min="10531" max="10551" width="9.625" style="706" customWidth="1"/>
    <col min="10552" max="10764" width="9" style="706"/>
    <col min="10765" max="10765" width="3.5" style="706" customWidth="1"/>
    <col min="10766" max="10766" width="7.5" style="706" bestFit="1" customWidth="1"/>
    <col min="10767" max="10786" width="0" style="706" hidden="1" customWidth="1"/>
    <col min="10787" max="10807" width="9.625" style="706" customWidth="1"/>
    <col min="10808" max="11020" width="9" style="706"/>
    <col min="11021" max="11021" width="3.5" style="706" customWidth="1"/>
    <col min="11022" max="11022" width="7.5" style="706" bestFit="1" customWidth="1"/>
    <col min="11023" max="11042" width="0" style="706" hidden="1" customWidth="1"/>
    <col min="11043" max="11063" width="9.625" style="706" customWidth="1"/>
    <col min="11064" max="11276" width="9" style="706"/>
    <col min="11277" max="11277" width="3.5" style="706" customWidth="1"/>
    <col min="11278" max="11278" width="7.5" style="706" bestFit="1" customWidth="1"/>
    <col min="11279" max="11298" width="0" style="706" hidden="1" customWidth="1"/>
    <col min="11299" max="11319" width="9.625" style="706" customWidth="1"/>
    <col min="11320" max="11532" width="9" style="706"/>
    <col min="11533" max="11533" width="3.5" style="706" customWidth="1"/>
    <col min="11534" max="11534" width="7.5" style="706" bestFit="1" customWidth="1"/>
    <col min="11535" max="11554" width="0" style="706" hidden="1" customWidth="1"/>
    <col min="11555" max="11575" width="9.625" style="706" customWidth="1"/>
    <col min="11576" max="11788" width="9" style="706"/>
    <col min="11789" max="11789" width="3.5" style="706" customWidth="1"/>
    <col min="11790" max="11790" width="7.5" style="706" bestFit="1" customWidth="1"/>
    <col min="11791" max="11810" width="0" style="706" hidden="1" customWidth="1"/>
    <col min="11811" max="11831" width="9.625" style="706" customWidth="1"/>
    <col min="11832" max="12044" width="9" style="706"/>
    <col min="12045" max="12045" width="3.5" style="706" customWidth="1"/>
    <col min="12046" max="12046" width="7.5" style="706" bestFit="1" customWidth="1"/>
    <col min="12047" max="12066" width="0" style="706" hidden="1" customWidth="1"/>
    <col min="12067" max="12087" width="9.625" style="706" customWidth="1"/>
    <col min="12088" max="12300" width="9" style="706"/>
    <col min="12301" max="12301" width="3.5" style="706" customWidth="1"/>
    <col min="12302" max="12302" width="7.5" style="706" bestFit="1" customWidth="1"/>
    <col min="12303" max="12322" width="0" style="706" hidden="1" customWidth="1"/>
    <col min="12323" max="12343" width="9.625" style="706" customWidth="1"/>
    <col min="12344" max="12556" width="9" style="706"/>
    <col min="12557" max="12557" width="3.5" style="706" customWidth="1"/>
    <col min="12558" max="12558" width="7.5" style="706" bestFit="1" customWidth="1"/>
    <col min="12559" max="12578" width="0" style="706" hidden="1" customWidth="1"/>
    <col min="12579" max="12599" width="9.625" style="706" customWidth="1"/>
    <col min="12600" max="12812" width="9" style="706"/>
    <col min="12813" max="12813" width="3.5" style="706" customWidth="1"/>
    <col min="12814" max="12814" width="7.5" style="706" bestFit="1" customWidth="1"/>
    <col min="12815" max="12834" width="0" style="706" hidden="1" customWidth="1"/>
    <col min="12835" max="12855" width="9.625" style="706" customWidth="1"/>
    <col min="12856" max="13068" width="9" style="706"/>
    <col min="13069" max="13069" width="3.5" style="706" customWidth="1"/>
    <col min="13070" max="13070" width="7.5" style="706" bestFit="1" customWidth="1"/>
    <col min="13071" max="13090" width="0" style="706" hidden="1" customWidth="1"/>
    <col min="13091" max="13111" width="9.625" style="706" customWidth="1"/>
    <col min="13112" max="13324" width="9" style="706"/>
    <col min="13325" max="13325" width="3.5" style="706" customWidth="1"/>
    <col min="13326" max="13326" width="7.5" style="706" bestFit="1" customWidth="1"/>
    <col min="13327" max="13346" width="0" style="706" hidden="1" customWidth="1"/>
    <col min="13347" max="13367" width="9.625" style="706" customWidth="1"/>
    <col min="13368" max="13580" width="9" style="706"/>
    <col min="13581" max="13581" width="3.5" style="706" customWidth="1"/>
    <col min="13582" max="13582" width="7.5" style="706" bestFit="1" customWidth="1"/>
    <col min="13583" max="13602" width="0" style="706" hidden="1" customWidth="1"/>
    <col min="13603" max="13623" width="9.625" style="706" customWidth="1"/>
    <col min="13624" max="13836" width="9" style="706"/>
    <col min="13837" max="13837" width="3.5" style="706" customWidth="1"/>
    <col min="13838" max="13838" width="7.5" style="706" bestFit="1" customWidth="1"/>
    <col min="13839" max="13858" width="0" style="706" hidden="1" customWidth="1"/>
    <col min="13859" max="13879" width="9.625" style="706" customWidth="1"/>
    <col min="13880" max="14092" width="9" style="706"/>
    <col min="14093" max="14093" width="3.5" style="706" customWidth="1"/>
    <col min="14094" max="14094" width="7.5" style="706" bestFit="1" customWidth="1"/>
    <col min="14095" max="14114" width="0" style="706" hidden="1" customWidth="1"/>
    <col min="14115" max="14135" width="9.625" style="706" customWidth="1"/>
    <col min="14136" max="14348" width="9" style="706"/>
    <col min="14349" max="14349" width="3.5" style="706" customWidth="1"/>
    <col min="14350" max="14350" width="7.5" style="706" bestFit="1" customWidth="1"/>
    <col min="14351" max="14370" width="0" style="706" hidden="1" customWidth="1"/>
    <col min="14371" max="14391" width="9.625" style="706" customWidth="1"/>
    <col min="14392" max="14604" width="9" style="706"/>
    <col min="14605" max="14605" width="3.5" style="706" customWidth="1"/>
    <col min="14606" max="14606" width="7.5" style="706" bestFit="1" customWidth="1"/>
    <col min="14607" max="14626" width="0" style="706" hidden="1" customWidth="1"/>
    <col min="14627" max="14647" width="9.625" style="706" customWidth="1"/>
    <col min="14648" max="14860" width="9" style="706"/>
    <col min="14861" max="14861" width="3.5" style="706" customWidth="1"/>
    <col min="14862" max="14862" width="7.5" style="706" bestFit="1" customWidth="1"/>
    <col min="14863" max="14882" width="0" style="706" hidden="1" customWidth="1"/>
    <col min="14883" max="14903" width="9.625" style="706" customWidth="1"/>
    <col min="14904" max="15116" width="9" style="706"/>
    <col min="15117" max="15117" width="3.5" style="706" customWidth="1"/>
    <col min="15118" max="15118" width="7.5" style="706" bestFit="1" customWidth="1"/>
    <col min="15119" max="15138" width="0" style="706" hidden="1" customWidth="1"/>
    <col min="15139" max="15159" width="9.625" style="706" customWidth="1"/>
    <col min="15160" max="15372" width="9" style="706"/>
    <col min="15373" max="15373" width="3.5" style="706" customWidth="1"/>
    <col min="15374" max="15374" width="7.5" style="706" bestFit="1" customWidth="1"/>
    <col min="15375" max="15394" width="0" style="706" hidden="1" customWidth="1"/>
    <col min="15395" max="15415" width="9.625" style="706" customWidth="1"/>
    <col min="15416" max="15628" width="9" style="706"/>
    <col min="15629" max="15629" width="3.5" style="706" customWidth="1"/>
    <col min="15630" max="15630" width="7.5" style="706" bestFit="1" customWidth="1"/>
    <col min="15631" max="15650" width="0" style="706" hidden="1" customWidth="1"/>
    <col min="15651" max="15671" width="9.625" style="706" customWidth="1"/>
    <col min="15672" max="15884" width="9" style="706"/>
    <col min="15885" max="15885" width="3.5" style="706" customWidth="1"/>
    <col min="15886" max="15886" width="7.5" style="706" bestFit="1" customWidth="1"/>
    <col min="15887" max="15906" width="0" style="706" hidden="1" customWidth="1"/>
    <col min="15907" max="15927" width="9.625" style="706" customWidth="1"/>
    <col min="15928" max="16140" width="9" style="706"/>
    <col min="16141" max="16141" width="3.5" style="706" customWidth="1"/>
    <col min="16142" max="16142" width="7.5" style="706" bestFit="1" customWidth="1"/>
    <col min="16143" max="16162" width="0" style="706" hidden="1" customWidth="1"/>
    <col min="16163" max="16183" width="9.625" style="706" customWidth="1"/>
    <col min="16184" max="16384" width="9" style="706"/>
  </cols>
  <sheetData>
    <row r="1" spans="1:71">
      <c r="A1" s="705" t="s">
        <v>633</v>
      </c>
      <c r="R1" s="705"/>
      <c r="S1" s="705"/>
      <c r="BE1" s="706" t="s">
        <v>331</v>
      </c>
      <c r="BG1" s="706" t="s">
        <v>634</v>
      </c>
      <c r="BH1" s="706" t="s">
        <v>634</v>
      </c>
      <c r="BI1" s="758" t="s">
        <v>634</v>
      </c>
      <c r="BJ1" s="706" t="s">
        <v>634</v>
      </c>
      <c r="BK1" s="706" t="s">
        <v>624</v>
      </c>
      <c r="BL1" s="706" t="s">
        <v>634</v>
      </c>
      <c r="BM1" s="706" t="s">
        <v>634</v>
      </c>
      <c r="BN1" s="706" t="s">
        <v>634</v>
      </c>
      <c r="BO1" s="706" t="s">
        <v>634</v>
      </c>
      <c r="BP1" s="706" t="s">
        <v>1120</v>
      </c>
    </row>
    <row r="2" spans="1:71" s="711" customFormat="1">
      <c r="A2" s="2111" t="s">
        <v>625</v>
      </c>
      <c r="B2" s="2112"/>
      <c r="C2" s="759" t="s">
        <v>635</v>
      </c>
      <c r="D2" s="759" t="s">
        <v>635</v>
      </c>
      <c r="E2" s="759" t="s">
        <v>635</v>
      </c>
      <c r="F2" s="759" t="s">
        <v>635</v>
      </c>
      <c r="G2" s="759" t="s">
        <v>635</v>
      </c>
      <c r="H2" s="759" t="s">
        <v>635</v>
      </c>
      <c r="I2" s="759" t="s">
        <v>635</v>
      </c>
      <c r="J2" s="759" t="s">
        <v>635</v>
      </c>
      <c r="K2" s="707" t="s">
        <v>626</v>
      </c>
      <c r="L2" s="708" t="s">
        <v>626</v>
      </c>
      <c r="M2" s="707" t="s">
        <v>626</v>
      </c>
      <c r="N2" s="708" t="s">
        <v>626</v>
      </c>
      <c r="O2" s="707" t="s">
        <v>626</v>
      </c>
      <c r="P2" s="760" t="s">
        <v>636</v>
      </c>
      <c r="Q2" s="707" t="s">
        <v>626</v>
      </c>
      <c r="R2" s="709" t="s">
        <v>626</v>
      </c>
      <c r="S2" s="710" t="s">
        <v>626</v>
      </c>
      <c r="T2" s="709" t="s">
        <v>626</v>
      </c>
      <c r="U2" s="710" t="s">
        <v>626</v>
      </c>
      <c r="V2" s="709" t="s">
        <v>626</v>
      </c>
      <c r="W2" s="710" t="s">
        <v>626</v>
      </c>
      <c r="X2" s="1767" t="s">
        <v>637</v>
      </c>
      <c r="Y2" s="710" t="s">
        <v>637</v>
      </c>
      <c r="Z2" s="710" t="s">
        <v>637</v>
      </c>
      <c r="AA2" s="1766" t="s">
        <v>637</v>
      </c>
      <c r="AB2" s="710" t="s">
        <v>626</v>
      </c>
      <c r="AC2" s="1767" t="s">
        <v>637</v>
      </c>
      <c r="AD2" s="710" t="s">
        <v>637</v>
      </c>
      <c r="AE2" s="710" t="s">
        <v>637</v>
      </c>
      <c r="AF2" s="1766" t="s">
        <v>637</v>
      </c>
      <c r="AG2" s="710" t="s">
        <v>626</v>
      </c>
      <c r="AH2" s="1767" t="s">
        <v>637</v>
      </c>
      <c r="AI2" s="710" t="s">
        <v>637</v>
      </c>
      <c r="AJ2" s="710" t="s">
        <v>637</v>
      </c>
      <c r="AK2" s="1766" t="s">
        <v>637</v>
      </c>
      <c r="AL2" s="710" t="s">
        <v>626</v>
      </c>
      <c r="AM2" s="1767" t="s">
        <v>637</v>
      </c>
      <c r="AN2" s="710" t="s">
        <v>637</v>
      </c>
      <c r="AO2" s="710" t="s">
        <v>637</v>
      </c>
      <c r="AP2" s="1766" t="s">
        <v>637</v>
      </c>
      <c r="AQ2" s="710" t="s">
        <v>626</v>
      </c>
      <c r="AR2" s="1767" t="s">
        <v>637</v>
      </c>
      <c r="AS2" s="710" t="s">
        <v>637</v>
      </c>
      <c r="AT2" s="710" t="s">
        <v>637</v>
      </c>
      <c r="AU2" s="1766" t="s">
        <v>637</v>
      </c>
      <c r="AV2" s="710" t="s">
        <v>626</v>
      </c>
      <c r="AW2" s="1767" t="s">
        <v>637</v>
      </c>
      <c r="AX2" s="710" t="s">
        <v>637</v>
      </c>
      <c r="AY2" s="710" t="s">
        <v>637</v>
      </c>
      <c r="AZ2" s="1766" t="s">
        <v>637</v>
      </c>
      <c r="BA2" s="710" t="s">
        <v>626</v>
      </c>
      <c r="BB2" s="710" t="s">
        <v>637</v>
      </c>
      <c r="BC2" s="710" t="s">
        <v>637</v>
      </c>
      <c r="BD2" s="710" t="s">
        <v>637</v>
      </c>
      <c r="BE2" s="710" t="s">
        <v>637</v>
      </c>
      <c r="BF2" s="709" t="s">
        <v>626</v>
      </c>
      <c r="BG2" s="707" t="s">
        <v>637</v>
      </c>
      <c r="BH2" s="707" t="s">
        <v>637</v>
      </c>
      <c r="BI2" s="707" t="s">
        <v>637</v>
      </c>
      <c r="BJ2" s="707" t="s">
        <v>637</v>
      </c>
      <c r="BK2" s="707" t="s">
        <v>626</v>
      </c>
      <c r="BL2" s="1744" t="s">
        <v>637</v>
      </c>
      <c r="BM2" s="1744" t="s">
        <v>637</v>
      </c>
      <c r="BN2" s="1744" t="s">
        <v>637</v>
      </c>
      <c r="BO2" s="1744" t="s">
        <v>637</v>
      </c>
      <c r="BP2" s="707" t="s">
        <v>626</v>
      </c>
      <c r="BQ2" s="1744" t="s">
        <v>637</v>
      </c>
      <c r="BR2" s="1744" t="s">
        <v>637</v>
      </c>
      <c r="BS2" s="1744" t="s">
        <v>637</v>
      </c>
    </row>
    <row r="3" spans="1:71" s="711" customFormat="1">
      <c r="A3" s="2113"/>
      <c r="B3" s="2114"/>
      <c r="C3" s="1769">
        <v>1884</v>
      </c>
      <c r="D3" s="1769">
        <v>1888</v>
      </c>
      <c r="E3" s="1769">
        <v>1893</v>
      </c>
      <c r="F3" s="1769">
        <v>1898</v>
      </c>
      <c r="G3" s="1769">
        <v>1903</v>
      </c>
      <c r="H3" s="1769">
        <v>1908</v>
      </c>
      <c r="I3" s="1769">
        <v>1913</v>
      </c>
      <c r="J3" s="1769">
        <v>1918</v>
      </c>
      <c r="K3" s="712">
        <v>1920</v>
      </c>
      <c r="L3" s="713">
        <v>1925</v>
      </c>
      <c r="M3" s="712">
        <v>1930</v>
      </c>
      <c r="N3" s="713">
        <v>1935</v>
      </c>
      <c r="O3" s="712">
        <v>1940</v>
      </c>
      <c r="P3" s="1745">
        <v>1945</v>
      </c>
      <c r="Q3" s="712">
        <v>1947</v>
      </c>
      <c r="R3" s="711">
        <v>1950</v>
      </c>
      <c r="S3" s="714">
        <v>1955</v>
      </c>
      <c r="T3" s="711">
        <v>1960</v>
      </c>
      <c r="U3" s="714">
        <v>1965</v>
      </c>
      <c r="V3" s="711">
        <v>1970</v>
      </c>
      <c r="W3" s="714">
        <v>1975</v>
      </c>
      <c r="X3" s="1769">
        <v>1976</v>
      </c>
      <c r="Y3" s="714">
        <v>1977</v>
      </c>
      <c r="Z3" s="714">
        <v>1978</v>
      </c>
      <c r="AA3" s="1768">
        <v>1979</v>
      </c>
      <c r="AB3" s="714">
        <v>1980</v>
      </c>
      <c r="AC3" s="1769">
        <v>1981</v>
      </c>
      <c r="AD3" s="714">
        <v>1982</v>
      </c>
      <c r="AE3" s="714">
        <v>1983</v>
      </c>
      <c r="AF3" s="1768">
        <v>1984</v>
      </c>
      <c r="AG3" s="714">
        <v>1985</v>
      </c>
      <c r="AH3" s="1769">
        <v>1986</v>
      </c>
      <c r="AI3" s="714">
        <v>1987</v>
      </c>
      <c r="AJ3" s="714">
        <v>1988</v>
      </c>
      <c r="AK3" s="1768">
        <v>1989</v>
      </c>
      <c r="AL3" s="714">
        <v>1990</v>
      </c>
      <c r="AM3" s="1769">
        <v>1991</v>
      </c>
      <c r="AN3" s="714">
        <v>1992</v>
      </c>
      <c r="AO3" s="714">
        <v>1993</v>
      </c>
      <c r="AP3" s="1768">
        <v>1994</v>
      </c>
      <c r="AQ3" s="714">
        <v>1995</v>
      </c>
      <c r="AR3" s="1769">
        <v>1996</v>
      </c>
      <c r="AS3" s="714">
        <v>1997</v>
      </c>
      <c r="AT3" s="714">
        <v>1998</v>
      </c>
      <c r="AU3" s="1768">
        <v>1999</v>
      </c>
      <c r="AV3" s="714">
        <v>2000</v>
      </c>
      <c r="AW3" s="1769">
        <v>2001</v>
      </c>
      <c r="AX3" s="714">
        <v>2002</v>
      </c>
      <c r="AY3" s="714">
        <v>2003</v>
      </c>
      <c r="AZ3" s="1768">
        <v>2004</v>
      </c>
      <c r="BA3" s="714">
        <v>2005</v>
      </c>
      <c r="BB3" s="714">
        <v>2006</v>
      </c>
      <c r="BC3" s="714">
        <v>2007</v>
      </c>
      <c r="BD3" s="714">
        <v>2008</v>
      </c>
      <c r="BE3" s="714">
        <v>2009</v>
      </c>
      <c r="BF3" s="711">
        <v>2010</v>
      </c>
      <c r="BG3" s="712">
        <v>2011</v>
      </c>
      <c r="BH3" s="712">
        <v>2012</v>
      </c>
      <c r="BI3" s="712">
        <v>2013</v>
      </c>
      <c r="BJ3" s="712">
        <v>2014</v>
      </c>
      <c r="BK3" s="712">
        <v>2015</v>
      </c>
      <c r="BL3" s="1746">
        <v>2016</v>
      </c>
      <c r="BM3" s="1746">
        <v>2017</v>
      </c>
      <c r="BN3" s="1746">
        <v>2018</v>
      </c>
      <c r="BO3" s="1746">
        <v>2019</v>
      </c>
      <c r="BP3" s="712">
        <v>2020</v>
      </c>
      <c r="BQ3" s="1746">
        <v>2021</v>
      </c>
      <c r="BR3" s="1746">
        <v>2022</v>
      </c>
      <c r="BS3" s="1746">
        <v>2023</v>
      </c>
    </row>
    <row r="4" spans="1:71" s="711" customFormat="1">
      <c r="A4" s="2115"/>
      <c r="B4" s="2116"/>
      <c r="C4" s="1770" t="s">
        <v>638</v>
      </c>
      <c r="D4" s="1770" t="s">
        <v>639</v>
      </c>
      <c r="E4" s="1770" t="s">
        <v>640</v>
      </c>
      <c r="F4" s="1770" t="s">
        <v>641</v>
      </c>
      <c r="G4" s="762">
        <v>1461</v>
      </c>
      <c r="H4" s="762">
        <v>3288</v>
      </c>
      <c r="I4" s="762">
        <v>5114</v>
      </c>
      <c r="J4" s="762">
        <v>6940</v>
      </c>
      <c r="K4" s="715">
        <v>7580</v>
      </c>
      <c r="L4" s="716">
        <v>9406</v>
      </c>
      <c r="M4" s="715">
        <v>11232</v>
      </c>
      <c r="N4" s="716">
        <v>13058</v>
      </c>
      <c r="O4" s="715">
        <v>14885</v>
      </c>
      <c r="P4" s="761">
        <v>16742</v>
      </c>
      <c r="Q4" s="715">
        <v>17441</v>
      </c>
      <c r="R4" s="717">
        <v>18537</v>
      </c>
      <c r="S4" s="718">
        <v>20363</v>
      </c>
      <c r="T4" s="717">
        <v>22190</v>
      </c>
      <c r="U4" s="718">
        <v>24016</v>
      </c>
      <c r="V4" s="717">
        <v>25842</v>
      </c>
      <c r="W4" s="718">
        <v>27668</v>
      </c>
      <c r="X4" s="762">
        <v>28034</v>
      </c>
      <c r="Y4" s="718">
        <v>28399</v>
      </c>
      <c r="Z4" s="718">
        <v>28764</v>
      </c>
      <c r="AA4" s="763">
        <v>29129</v>
      </c>
      <c r="AB4" s="718">
        <v>29495</v>
      </c>
      <c r="AC4" s="762">
        <v>29860</v>
      </c>
      <c r="AD4" s="718">
        <v>30225</v>
      </c>
      <c r="AE4" s="718">
        <v>30590</v>
      </c>
      <c r="AF4" s="763">
        <v>30956</v>
      </c>
      <c r="AG4" s="718">
        <v>31321</v>
      </c>
      <c r="AH4" s="762">
        <v>31686</v>
      </c>
      <c r="AI4" s="718">
        <v>32051</v>
      </c>
      <c r="AJ4" s="718">
        <v>32417</v>
      </c>
      <c r="AK4" s="763">
        <v>32782</v>
      </c>
      <c r="AL4" s="718">
        <v>33147</v>
      </c>
      <c r="AM4" s="762">
        <v>33512</v>
      </c>
      <c r="AN4" s="718">
        <v>33878</v>
      </c>
      <c r="AO4" s="718">
        <v>34243</v>
      </c>
      <c r="AP4" s="763">
        <v>34608</v>
      </c>
      <c r="AQ4" s="718">
        <v>34973</v>
      </c>
      <c r="AR4" s="762">
        <v>35339</v>
      </c>
      <c r="AS4" s="718">
        <v>35704</v>
      </c>
      <c r="AT4" s="718">
        <v>36069</v>
      </c>
      <c r="AU4" s="763">
        <v>36434</v>
      </c>
      <c r="AV4" s="718">
        <v>36800</v>
      </c>
      <c r="AW4" s="762">
        <v>37165</v>
      </c>
      <c r="AX4" s="718">
        <v>37530</v>
      </c>
      <c r="AY4" s="718">
        <v>37895</v>
      </c>
      <c r="AZ4" s="763">
        <v>38261</v>
      </c>
      <c r="BA4" s="718">
        <v>38626</v>
      </c>
      <c r="BB4" s="718">
        <v>38991</v>
      </c>
      <c r="BC4" s="718">
        <v>39356</v>
      </c>
      <c r="BD4" s="718">
        <v>39722</v>
      </c>
      <c r="BE4" s="718">
        <v>40087</v>
      </c>
      <c r="BF4" s="717">
        <v>40452</v>
      </c>
      <c r="BG4" s="715">
        <v>40817</v>
      </c>
      <c r="BH4" s="715">
        <v>41183</v>
      </c>
      <c r="BI4" s="715">
        <v>41548</v>
      </c>
      <c r="BJ4" s="715">
        <v>41913</v>
      </c>
      <c r="BK4" s="715">
        <v>42278</v>
      </c>
      <c r="BL4" s="1747">
        <v>42644</v>
      </c>
      <c r="BM4" s="1747">
        <v>43009</v>
      </c>
      <c r="BN4" s="1747">
        <v>43374</v>
      </c>
      <c r="BO4" s="1748" t="s">
        <v>642</v>
      </c>
      <c r="BP4" s="715">
        <v>44105</v>
      </c>
      <c r="BQ4" s="1748" t="s">
        <v>1279</v>
      </c>
      <c r="BR4" s="1748" t="s">
        <v>1288</v>
      </c>
      <c r="BS4" s="1748" t="s">
        <v>1289</v>
      </c>
    </row>
    <row r="5" spans="1:71">
      <c r="A5" s="720"/>
      <c r="B5" s="721" t="s">
        <v>627</v>
      </c>
      <c r="C5" s="764">
        <v>37451800</v>
      </c>
      <c r="D5" s="764">
        <v>39626600</v>
      </c>
      <c r="E5" s="764">
        <v>41378600</v>
      </c>
      <c r="F5" s="764">
        <v>43716400</v>
      </c>
      <c r="G5" s="764">
        <v>46588000</v>
      </c>
      <c r="H5" s="764">
        <v>49318300</v>
      </c>
      <c r="I5" s="764">
        <v>52911800</v>
      </c>
      <c r="J5" s="764">
        <v>55662900</v>
      </c>
      <c r="K5" s="722">
        <v>55963053</v>
      </c>
      <c r="L5" s="723">
        <v>59736822</v>
      </c>
      <c r="M5" s="722">
        <v>64450005</v>
      </c>
      <c r="N5" s="723">
        <v>69254148</v>
      </c>
      <c r="O5" s="722">
        <v>73114308</v>
      </c>
      <c r="P5" s="765">
        <v>71998104</v>
      </c>
      <c r="Q5" s="722">
        <v>78101473</v>
      </c>
      <c r="R5" s="724">
        <v>84114574</v>
      </c>
      <c r="S5" s="725">
        <v>90076594</v>
      </c>
      <c r="T5" s="724">
        <v>94301623</v>
      </c>
      <c r="U5" s="725">
        <v>99209137</v>
      </c>
      <c r="V5" s="724">
        <v>104665171</v>
      </c>
      <c r="W5" s="725">
        <v>111939643</v>
      </c>
      <c r="X5" s="724">
        <v>113094803</v>
      </c>
      <c r="Y5" s="724">
        <v>114166871</v>
      </c>
      <c r="Z5" s="724">
        <v>115189813</v>
      </c>
      <c r="AA5" s="724">
        <v>116152870</v>
      </c>
      <c r="AB5" s="725">
        <v>117060396</v>
      </c>
      <c r="AC5" s="724">
        <v>117894359</v>
      </c>
      <c r="AD5" s="724">
        <v>118721502</v>
      </c>
      <c r="AE5" s="724">
        <v>119534121</v>
      </c>
      <c r="AF5" s="724">
        <v>120303852</v>
      </c>
      <c r="AG5" s="725">
        <v>121048923</v>
      </c>
      <c r="AH5" s="724">
        <v>121665188</v>
      </c>
      <c r="AI5" s="724">
        <v>122255569</v>
      </c>
      <c r="AJ5" s="724">
        <v>122770102</v>
      </c>
      <c r="AK5" s="724">
        <v>123219789</v>
      </c>
      <c r="AL5" s="725">
        <v>123611167</v>
      </c>
      <c r="AM5" s="724">
        <v>124101248</v>
      </c>
      <c r="AN5" s="724">
        <v>124567307</v>
      </c>
      <c r="AO5" s="724">
        <v>124937786</v>
      </c>
      <c r="AP5" s="724">
        <v>125265074</v>
      </c>
      <c r="AQ5" s="725">
        <v>125570246</v>
      </c>
      <c r="AR5" s="724">
        <v>125859439</v>
      </c>
      <c r="AS5" s="724">
        <v>126156558</v>
      </c>
      <c r="AT5" s="724">
        <v>126471863</v>
      </c>
      <c r="AU5" s="724">
        <v>126666894</v>
      </c>
      <c r="AV5" s="726">
        <f t="shared" ref="AV5:BF5" si="0">SUM(AV6:AV52)</f>
        <v>126925843</v>
      </c>
      <c r="AW5" s="727">
        <f t="shared" si="0"/>
        <v>127316043</v>
      </c>
      <c r="AX5" s="727">
        <f t="shared" si="0"/>
        <v>127485823</v>
      </c>
      <c r="AY5" s="727">
        <f t="shared" si="0"/>
        <v>127694277</v>
      </c>
      <c r="AZ5" s="727">
        <f t="shared" si="0"/>
        <v>127786988</v>
      </c>
      <c r="BA5" s="726">
        <f t="shared" si="0"/>
        <v>127767994</v>
      </c>
      <c r="BB5" s="1771">
        <f>SUM(BB6:BB52)</f>
        <v>127900515</v>
      </c>
      <c r="BC5" s="727">
        <f t="shared" si="0"/>
        <v>128032743</v>
      </c>
      <c r="BD5" s="727">
        <f t="shared" si="0"/>
        <v>128083960</v>
      </c>
      <c r="BE5" s="1772">
        <f t="shared" si="0"/>
        <v>128031514</v>
      </c>
      <c r="BF5" s="727">
        <f t="shared" si="0"/>
        <v>128057352</v>
      </c>
      <c r="BG5" s="1771">
        <v>127834233</v>
      </c>
      <c r="BH5" s="727">
        <v>127592657</v>
      </c>
      <c r="BI5" s="734">
        <v>127413888</v>
      </c>
      <c r="BJ5" s="771">
        <v>127237150</v>
      </c>
      <c r="BK5" s="735">
        <v>127094745</v>
      </c>
      <c r="BL5" s="1749">
        <v>127041812</v>
      </c>
      <c r="BM5" s="1749">
        <v>126918546</v>
      </c>
      <c r="BN5" s="1749">
        <v>126748506</v>
      </c>
      <c r="BO5" s="1749">
        <v>126555078</v>
      </c>
      <c r="BP5" s="735">
        <v>126146099</v>
      </c>
      <c r="BQ5" s="735">
        <v>125502290</v>
      </c>
      <c r="BR5" s="735">
        <v>124946789</v>
      </c>
      <c r="BS5" s="735">
        <v>124351877</v>
      </c>
    </row>
    <row r="6" spans="1:71">
      <c r="A6" s="728">
        <v>1</v>
      </c>
      <c r="B6" s="729" t="s">
        <v>579</v>
      </c>
      <c r="C6" s="766">
        <v>227900</v>
      </c>
      <c r="D6" s="766">
        <v>308600</v>
      </c>
      <c r="E6" s="766">
        <v>466100</v>
      </c>
      <c r="F6" s="766">
        <v>766900</v>
      </c>
      <c r="G6" s="766">
        <v>994300</v>
      </c>
      <c r="H6" s="766">
        <v>1322400</v>
      </c>
      <c r="I6" s="766">
        <v>1650100</v>
      </c>
      <c r="J6" s="766">
        <v>2048600</v>
      </c>
      <c r="K6" s="722">
        <v>2359183</v>
      </c>
      <c r="L6" s="723">
        <v>2498679</v>
      </c>
      <c r="M6" s="722">
        <v>2812335</v>
      </c>
      <c r="N6" s="723">
        <v>3068282</v>
      </c>
      <c r="O6" s="722">
        <v>3272718</v>
      </c>
      <c r="P6" s="765">
        <v>3518389</v>
      </c>
      <c r="Q6" s="722">
        <v>3852821</v>
      </c>
      <c r="R6" s="730">
        <v>4295567</v>
      </c>
      <c r="S6" s="731">
        <v>4773087</v>
      </c>
      <c r="T6" s="730">
        <v>5039206</v>
      </c>
      <c r="U6" s="731">
        <v>5171800</v>
      </c>
      <c r="V6" s="730">
        <v>5184287</v>
      </c>
      <c r="W6" s="731">
        <v>5338206</v>
      </c>
      <c r="X6" s="730">
        <v>5394846</v>
      </c>
      <c r="Y6" s="730">
        <v>5443219</v>
      </c>
      <c r="Z6" s="730">
        <v>5489946</v>
      </c>
      <c r="AA6" s="730">
        <v>5535100</v>
      </c>
      <c r="AB6" s="731">
        <v>5575989</v>
      </c>
      <c r="AC6" s="730">
        <v>5605351</v>
      </c>
      <c r="AD6" s="730">
        <v>5630032</v>
      </c>
      <c r="AE6" s="730">
        <v>5655802</v>
      </c>
      <c r="AF6" s="730">
        <v>5671864</v>
      </c>
      <c r="AG6" s="731">
        <v>5679439</v>
      </c>
      <c r="AH6" s="730">
        <v>5673233</v>
      </c>
      <c r="AI6" s="730">
        <v>5660201</v>
      </c>
      <c r="AJ6" s="730">
        <v>5655709</v>
      </c>
      <c r="AK6" s="730">
        <v>5649478</v>
      </c>
      <c r="AL6" s="731">
        <v>5643647</v>
      </c>
      <c r="AM6" s="730">
        <v>5649995</v>
      </c>
      <c r="AN6" s="730">
        <v>5660925</v>
      </c>
      <c r="AO6" s="730">
        <v>5669137</v>
      </c>
      <c r="AP6" s="730">
        <v>5680724</v>
      </c>
      <c r="AQ6" s="731">
        <v>5692321</v>
      </c>
      <c r="AR6" s="730">
        <v>5697386</v>
      </c>
      <c r="AS6" s="730">
        <v>5698506</v>
      </c>
      <c r="AT6" s="730">
        <v>5695313</v>
      </c>
      <c r="AU6" s="730">
        <v>5688679</v>
      </c>
      <c r="AV6" s="732">
        <v>5683062</v>
      </c>
      <c r="AW6" s="1773">
        <v>5680457</v>
      </c>
      <c r="AX6" s="1773">
        <v>5672473</v>
      </c>
      <c r="AY6" s="767">
        <v>5662955</v>
      </c>
      <c r="AZ6" s="767">
        <v>5649817</v>
      </c>
      <c r="BA6" s="733">
        <v>5627737</v>
      </c>
      <c r="BB6" s="768">
        <v>5604968</v>
      </c>
      <c r="BC6" s="767">
        <v>5578858</v>
      </c>
      <c r="BD6" s="767">
        <v>5548114</v>
      </c>
      <c r="BE6" s="769">
        <v>5523526</v>
      </c>
      <c r="BF6" s="734">
        <v>5506419</v>
      </c>
      <c r="BG6" s="770">
        <v>5488473</v>
      </c>
      <c r="BH6" s="734">
        <v>5465088</v>
      </c>
      <c r="BI6" s="734">
        <v>5438288</v>
      </c>
      <c r="BJ6" s="771">
        <v>5410214</v>
      </c>
      <c r="BK6" s="735">
        <v>5381733</v>
      </c>
      <c r="BL6" s="1749">
        <v>5354501</v>
      </c>
      <c r="BM6" s="1749">
        <v>5325162</v>
      </c>
      <c r="BN6" s="1749">
        <v>5293105</v>
      </c>
      <c r="BO6" s="1749">
        <v>5259379</v>
      </c>
      <c r="BP6" s="735">
        <v>5224614</v>
      </c>
      <c r="BQ6" s="735">
        <v>5182794</v>
      </c>
      <c r="BR6" s="735">
        <v>5140354</v>
      </c>
      <c r="BS6" s="735">
        <v>5092453</v>
      </c>
    </row>
    <row r="7" spans="1:71">
      <c r="A7" s="736">
        <v>2</v>
      </c>
      <c r="B7" s="737" t="s">
        <v>580</v>
      </c>
      <c r="C7" s="772">
        <v>490600</v>
      </c>
      <c r="D7" s="772">
        <v>527600</v>
      </c>
      <c r="E7" s="772">
        <v>562500</v>
      </c>
      <c r="F7" s="772">
        <v>604100</v>
      </c>
      <c r="G7" s="772">
        <v>649000</v>
      </c>
      <c r="H7" s="772">
        <v>698900</v>
      </c>
      <c r="I7" s="772">
        <v>747200</v>
      </c>
      <c r="J7" s="772">
        <v>786400</v>
      </c>
      <c r="K7" s="722">
        <v>756454</v>
      </c>
      <c r="L7" s="723">
        <v>812977</v>
      </c>
      <c r="M7" s="722">
        <v>879914</v>
      </c>
      <c r="N7" s="723">
        <v>967129</v>
      </c>
      <c r="O7" s="722">
        <v>1000509</v>
      </c>
      <c r="P7" s="765">
        <v>1083250</v>
      </c>
      <c r="Q7" s="722">
        <v>1180245</v>
      </c>
      <c r="R7" s="734">
        <v>1282867</v>
      </c>
      <c r="S7" s="738">
        <v>1382523</v>
      </c>
      <c r="T7" s="734">
        <v>1426606</v>
      </c>
      <c r="U7" s="738">
        <v>1416591</v>
      </c>
      <c r="V7" s="734">
        <v>1427520</v>
      </c>
      <c r="W7" s="738">
        <v>1468646</v>
      </c>
      <c r="X7" s="734">
        <v>1483553</v>
      </c>
      <c r="Y7" s="734">
        <v>1495683</v>
      </c>
      <c r="Z7" s="734">
        <v>1507289</v>
      </c>
      <c r="AA7" s="734">
        <v>1516424</v>
      </c>
      <c r="AB7" s="738">
        <v>1523907</v>
      </c>
      <c r="AC7" s="734">
        <v>1526470</v>
      </c>
      <c r="AD7" s="734">
        <v>1527390</v>
      </c>
      <c r="AE7" s="734">
        <v>1528420</v>
      </c>
      <c r="AF7" s="734">
        <v>1526615</v>
      </c>
      <c r="AG7" s="738">
        <v>1524448</v>
      </c>
      <c r="AH7" s="734">
        <v>1517416</v>
      </c>
      <c r="AI7" s="734">
        <v>1510947</v>
      </c>
      <c r="AJ7" s="734">
        <v>1502127</v>
      </c>
      <c r="AK7" s="734">
        <v>1492214</v>
      </c>
      <c r="AL7" s="738">
        <v>1482873</v>
      </c>
      <c r="AM7" s="734">
        <v>1478647</v>
      </c>
      <c r="AN7" s="734">
        <v>1476117</v>
      </c>
      <c r="AO7" s="734">
        <v>1476364</v>
      </c>
      <c r="AP7" s="734">
        <v>1479514</v>
      </c>
      <c r="AQ7" s="738">
        <v>1481663</v>
      </c>
      <c r="AR7" s="734">
        <v>1483081</v>
      </c>
      <c r="AS7" s="734">
        <v>1481122</v>
      </c>
      <c r="AT7" s="734">
        <v>1479412</v>
      </c>
      <c r="AU7" s="734">
        <v>1477151</v>
      </c>
      <c r="AV7" s="739">
        <v>1475728</v>
      </c>
      <c r="AW7" s="1774">
        <v>1473020</v>
      </c>
      <c r="AX7" s="1774">
        <v>1466917</v>
      </c>
      <c r="AY7" s="773">
        <v>1458767</v>
      </c>
      <c r="AZ7" s="773">
        <v>1448421</v>
      </c>
      <c r="BA7" s="740">
        <v>1436657</v>
      </c>
      <c r="BB7" s="768">
        <v>1423748</v>
      </c>
      <c r="BC7" s="767">
        <v>1409297</v>
      </c>
      <c r="BD7" s="767">
        <v>1395383</v>
      </c>
      <c r="BE7" s="769">
        <v>1383485</v>
      </c>
      <c r="BF7" s="734">
        <v>1373339</v>
      </c>
      <c r="BG7" s="770">
        <v>1363230</v>
      </c>
      <c r="BH7" s="734">
        <v>1350371</v>
      </c>
      <c r="BI7" s="734">
        <v>1336726</v>
      </c>
      <c r="BJ7" s="771">
        <v>1322706</v>
      </c>
      <c r="BK7" s="735">
        <v>1308265</v>
      </c>
      <c r="BL7" s="1749">
        <v>1295156</v>
      </c>
      <c r="BM7" s="1749">
        <v>1281787</v>
      </c>
      <c r="BN7" s="1749">
        <v>1267655</v>
      </c>
      <c r="BO7" s="1749">
        <v>1252570</v>
      </c>
      <c r="BP7" s="735">
        <v>1237984</v>
      </c>
      <c r="BQ7" s="735">
        <v>1221324</v>
      </c>
      <c r="BR7" s="735">
        <v>1204392</v>
      </c>
      <c r="BS7" s="735">
        <v>1184374</v>
      </c>
    </row>
    <row r="8" spans="1:71">
      <c r="A8" s="736">
        <v>3</v>
      </c>
      <c r="B8" s="737" t="s">
        <v>581</v>
      </c>
      <c r="C8" s="772">
        <v>613300</v>
      </c>
      <c r="D8" s="772">
        <v>655400</v>
      </c>
      <c r="E8" s="772">
        <v>688200</v>
      </c>
      <c r="F8" s="772">
        <v>708600</v>
      </c>
      <c r="G8" s="772">
        <v>735300</v>
      </c>
      <c r="H8" s="772">
        <v>760800</v>
      </c>
      <c r="I8" s="772">
        <v>827500</v>
      </c>
      <c r="J8" s="772">
        <v>847300</v>
      </c>
      <c r="K8" s="722">
        <v>845540</v>
      </c>
      <c r="L8" s="723">
        <v>900984</v>
      </c>
      <c r="M8" s="722">
        <v>975771</v>
      </c>
      <c r="N8" s="723">
        <v>1046111</v>
      </c>
      <c r="O8" s="722">
        <v>1095793</v>
      </c>
      <c r="P8" s="765">
        <v>1227789</v>
      </c>
      <c r="Q8" s="722">
        <v>1262743</v>
      </c>
      <c r="R8" s="734">
        <v>1346728</v>
      </c>
      <c r="S8" s="738">
        <v>1427097</v>
      </c>
      <c r="T8" s="734">
        <v>1448517</v>
      </c>
      <c r="U8" s="738">
        <v>1411118</v>
      </c>
      <c r="V8" s="734">
        <v>1371383</v>
      </c>
      <c r="W8" s="738">
        <v>1385563</v>
      </c>
      <c r="X8" s="734">
        <v>1395275</v>
      </c>
      <c r="Y8" s="734">
        <v>1401298</v>
      </c>
      <c r="Z8" s="734">
        <v>1408991</v>
      </c>
      <c r="AA8" s="734">
        <v>1415658</v>
      </c>
      <c r="AB8" s="738">
        <v>1421927</v>
      </c>
      <c r="AC8" s="734">
        <v>1426473</v>
      </c>
      <c r="AD8" s="734">
        <v>1429237</v>
      </c>
      <c r="AE8" s="734">
        <v>1431557</v>
      </c>
      <c r="AF8" s="734">
        <v>1433445</v>
      </c>
      <c r="AG8" s="738">
        <v>1433611</v>
      </c>
      <c r="AH8" s="734">
        <v>1430937</v>
      </c>
      <c r="AI8" s="734">
        <v>1426573</v>
      </c>
      <c r="AJ8" s="734">
        <v>1423579</v>
      </c>
      <c r="AK8" s="734">
        <v>1419220</v>
      </c>
      <c r="AL8" s="738">
        <v>1416928</v>
      </c>
      <c r="AM8" s="734">
        <v>1415581</v>
      </c>
      <c r="AN8" s="734">
        <v>1415688</v>
      </c>
      <c r="AO8" s="734">
        <v>1416950</v>
      </c>
      <c r="AP8" s="734">
        <v>1418218</v>
      </c>
      <c r="AQ8" s="738">
        <v>1419505</v>
      </c>
      <c r="AR8" s="734">
        <v>1420381</v>
      </c>
      <c r="AS8" s="734">
        <v>1419427</v>
      </c>
      <c r="AT8" s="734">
        <v>1418944</v>
      </c>
      <c r="AU8" s="734">
        <v>1417365</v>
      </c>
      <c r="AV8" s="739">
        <v>1416180</v>
      </c>
      <c r="AW8" s="1774">
        <v>1413314</v>
      </c>
      <c r="AX8" s="1774">
        <v>1407317</v>
      </c>
      <c r="AY8" s="773">
        <v>1401409</v>
      </c>
      <c r="AZ8" s="773">
        <v>1394548</v>
      </c>
      <c r="BA8" s="740">
        <v>1385041</v>
      </c>
      <c r="BB8" s="768">
        <v>1374956</v>
      </c>
      <c r="BC8" s="767">
        <v>1364051</v>
      </c>
      <c r="BD8" s="767">
        <v>1351918</v>
      </c>
      <c r="BE8" s="769">
        <v>1340110</v>
      </c>
      <c r="BF8" s="734">
        <v>1330147</v>
      </c>
      <c r="BG8" s="770">
        <v>1314664</v>
      </c>
      <c r="BH8" s="734">
        <v>1305782</v>
      </c>
      <c r="BI8" s="734">
        <v>1298507</v>
      </c>
      <c r="BJ8" s="771">
        <v>1289687</v>
      </c>
      <c r="BK8" s="735">
        <v>1279594</v>
      </c>
      <c r="BL8" s="1749">
        <v>1267829</v>
      </c>
      <c r="BM8" s="1749">
        <v>1254440</v>
      </c>
      <c r="BN8" s="1749">
        <v>1239981</v>
      </c>
      <c r="BO8" s="1749">
        <v>1225658</v>
      </c>
      <c r="BP8" s="735">
        <v>1210534</v>
      </c>
      <c r="BQ8" s="735">
        <v>1196433</v>
      </c>
      <c r="BR8" s="735">
        <v>1180595</v>
      </c>
      <c r="BS8" s="735">
        <v>1163212</v>
      </c>
    </row>
    <row r="9" spans="1:71">
      <c r="A9" s="736">
        <v>4</v>
      </c>
      <c r="B9" s="737" t="s">
        <v>582</v>
      </c>
      <c r="C9" s="772">
        <v>643400</v>
      </c>
      <c r="D9" s="772">
        <v>735100</v>
      </c>
      <c r="E9" s="772">
        <v>789600</v>
      </c>
      <c r="F9" s="772">
        <v>831200</v>
      </c>
      <c r="G9" s="772">
        <v>879600</v>
      </c>
      <c r="H9" s="772">
        <v>854100</v>
      </c>
      <c r="I9" s="772">
        <v>912700</v>
      </c>
      <c r="J9" s="772">
        <v>934600</v>
      </c>
      <c r="K9" s="722">
        <v>961768</v>
      </c>
      <c r="L9" s="723">
        <v>1044036</v>
      </c>
      <c r="M9" s="722">
        <v>1142784</v>
      </c>
      <c r="N9" s="723">
        <v>1234801</v>
      </c>
      <c r="O9" s="722">
        <v>1271238</v>
      </c>
      <c r="P9" s="765">
        <v>1462254</v>
      </c>
      <c r="Q9" s="722">
        <v>1566831</v>
      </c>
      <c r="R9" s="734">
        <v>1663442</v>
      </c>
      <c r="S9" s="738">
        <v>1727065</v>
      </c>
      <c r="T9" s="734">
        <v>1743195</v>
      </c>
      <c r="U9" s="738">
        <v>1753126</v>
      </c>
      <c r="V9" s="734">
        <v>1819223</v>
      </c>
      <c r="W9" s="738">
        <v>1955267</v>
      </c>
      <c r="X9" s="734">
        <v>1983534</v>
      </c>
      <c r="Y9" s="734">
        <v>2008109</v>
      </c>
      <c r="Z9" s="734">
        <v>2031935</v>
      </c>
      <c r="AA9" s="734">
        <v>2058585</v>
      </c>
      <c r="AB9" s="738">
        <v>2082320</v>
      </c>
      <c r="AC9" s="734">
        <v>2103608</v>
      </c>
      <c r="AD9" s="734">
        <v>2125463</v>
      </c>
      <c r="AE9" s="734">
        <v>2144328</v>
      </c>
      <c r="AF9" s="734">
        <v>2160514</v>
      </c>
      <c r="AG9" s="738">
        <v>2176295</v>
      </c>
      <c r="AH9" s="734">
        <v>2189616</v>
      </c>
      <c r="AI9" s="734">
        <v>2206309</v>
      </c>
      <c r="AJ9" s="734">
        <v>2221337</v>
      </c>
      <c r="AK9" s="734">
        <v>2236089</v>
      </c>
      <c r="AL9" s="738">
        <v>2248558</v>
      </c>
      <c r="AM9" s="734">
        <v>2266996</v>
      </c>
      <c r="AN9" s="734">
        <v>2283397</v>
      </c>
      <c r="AO9" s="734">
        <v>2298988</v>
      </c>
      <c r="AP9" s="734">
        <v>2312765</v>
      </c>
      <c r="AQ9" s="738">
        <v>2328739</v>
      </c>
      <c r="AR9" s="734">
        <v>2338263</v>
      </c>
      <c r="AS9" s="734">
        <v>2348159</v>
      </c>
      <c r="AT9" s="734">
        <v>2355043</v>
      </c>
      <c r="AU9" s="734">
        <v>2359758</v>
      </c>
      <c r="AV9" s="739">
        <v>2365320</v>
      </c>
      <c r="AW9" s="1774">
        <v>2369297</v>
      </c>
      <c r="AX9" s="1774">
        <v>2368800</v>
      </c>
      <c r="AY9" s="773">
        <v>2369128</v>
      </c>
      <c r="AZ9" s="773">
        <v>2366429</v>
      </c>
      <c r="BA9" s="740">
        <v>2360218</v>
      </c>
      <c r="BB9" s="768">
        <v>2357687</v>
      </c>
      <c r="BC9" s="767">
        <v>2353535</v>
      </c>
      <c r="BD9" s="767">
        <v>2349362</v>
      </c>
      <c r="BE9" s="769">
        <v>2347804</v>
      </c>
      <c r="BF9" s="734">
        <v>2348165</v>
      </c>
      <c r="BG9" s="770">
        <v>2326311</v>
      </c>
      <c r="BH9" s="734">
        <v>2328968</v>
      </c>
      <c r="BI9" s="734">
        <v>2333321</v>
      </c>
      <c r="BJ9" s="771">
        <v>2334948</v>
      </c>
      <c r="BK9" s="735">
        <v>2333899</v>
      </c>
      <c r="BL9" s="1749">
        <v>2331695</v>
      </c>
      <c r="BM9" s="1749">
        <v>2326252</v>
      </c>
      <c r="BN9" s="1749">
        <v>2319750</v>
      </c>
      <c r="BO9" s="1749">
        <v>2311736</v>
      </c>
      <c r="BP9" s="735">
        <v>2301996</v>
      </c>
      <c r="BQ9" s="735">
        <v>2290159</v>
      </c>
      <c r="BR9" s="735">
        <v>2279977</v>
      </c>
      <c r="BS9" s="735">
        <v>2264433</v>
      </c>
    </row>
    <row r="10" spans="1:71" ht="12.75">
      <c r="A10" s="736">
        <v>5</v>
      </c>
      <c r="B10" s="737" t="s">
        <v>583</v>
      </c>
      <c r="C10" s="772">
        <v>639500</v>
      </c>
      <c r="D10" s="772">
        <v>684300</v>
      </c>
      <c r="E10" s="772">
        <v>719600</v>
      </c>
      <c r="F10" s="772">
        <v>763600</v>
      </c>
      <c r="G10" s="772">
        <v>818400</v>
      </c>
      <c r="H10" s="772">
        <v>869800</v>
      </c>
      <c r="I10" s="772">
        <v>918800</v>
      </c>
      <c r="J10" s="772">
        <v>950800</v>
      </c>
      <c r="K10" s="722">
        <v>898537</v>
      </c>
      <c r="L10" s="723">
        <v>936408</v>
      </c>
      <c r="M10" s="722">
        <v>987706</v>
      </c>
      <c r="N10" s="723">
        <v>1037744</v>
      </c>
      <c r="O10" s="722">
        <v>1052275</v>
      </c>
      <c r="P10" s="765">
        <v>1211871</v>
      </c>
      <c r="Q10" s="722">
        <v>1257398</v>
      </c>
      <c r="R10" s="734">
        <v>1309031</v>
      </c>
      <c r="S10" s="738">
        <v>1348871</v>
      </c>
      <c r="T10" s="734">
        <v>1335580</v>
      </c>
      <c r="U10" s="741">
        <v>1279835</v>
      </c>
      <c r="V10" s="734">
        <v>1241376</v>
      </c>
      <c r="W10" s="738">
        <v>1232481</v>
      </c>
      <c r="X10" s="734">
        <v>1239209</v>
      </c>
      <c r="Y10" s="734">
        <v>1244665</v>
      </c>
      <c r="Z10" s="734">
        <v>1249517</v>
      </c>
      <c r="AA10" s="734">
        <v>1253958</v>
      </c>
      <c r="AB10" s="738">
        <v>1256745</v>
      </c>
      <c r="AC10" s="734">
        <v>1258751</v>
      </c>
      <c r="AD10" s="734">
        <v>1257966</v>
      </c>
      <c r="AE10" s="734">
        <v>1256444</v>
      </c>
      <c r="AF10" s="734">
        <v>1255323</v>
      </c>
      <c r="AG10" s="738">
        <v>1254032</v>
      </c>
      <c r="AH10" s="734">
        <v>1248642</v>
      </c>
      <c r="AI10" s="734">
        <v>1243664</v>
      </c>
      <c r="AJ10" s="734">
        <v>1237890</v>
      </c>
      <c r="AK10" s="734">
        <v>1232115</v>
      </c>
      <c r="AL10" s="738">
        <v>1227478</v>
      </c>
      <c r="AM10" s="734">
        <v>1222941</v>
      </c>
      <c r="AN10" s="734">
        <v>1219982</v>
      </c>
      <c r="AO10" s="734">
        <v>1217315</v>
      </c>
      <c r="AP10" s="734">
        <v>1216034</v>
      </c>
      <c r="AQ10" s="738">
        <v>1213667</v>
      </c>
      <c r="AR10" s="734">
        <v>1209580</v>
      </c>
      <c r="AS10" s="734">
        <v>1204824</v>
      </c>
      <c r="AT10" s="734">
        <v>1199900</v>
      </c>
      <c r="AU10" s="734">
        <v>1194601</v>
      </c>
      <c r="AV10" s="739">
        <v>1189279</v>
      </c>
      <c r="AW10" s="1774">
        <v>1183164</v>
      </c>
      <c r="AX10" s="1774">
        <v>1174946</v>
      </c>
      <c r="AY10" s="773">
        <v>1165424</v>
      </c>
      <c r="AZ10" s="773">
        <v>1156265</v>
      </c>
      <c r="BA10" s="740">
        <v>1145501</v>
      </c>
      <c r="BB10" s="768">
        <v>1134047</v>
      </c>
      <c r="BC10" s="767">
        <v>1121159</v>
      </c>
      <c r="BD10" s="767">
        <v>1108576</v>
      </c>
      <c r="BE10" s="769">
        <v>1096607</v>
      </c>
      <c r="BF10" s="734">
        <v>1085997</v>
      </c>
      <c r="BG10" s="770">
        <v>1074835</v>
      </c>
      <c r="BH10" s="734">
        <v>1062717</v>
      </c>
      <c r="BI10" s="734">
        <v>1050180</v>
      </c>
      <c r="BJ10" s="771">
        <v>1036884</v>
      </c>
      <c r="BK10" s="735">
        <v>1023119</v>
      </c>
      <c r="BL10" s="1749">
        <v>1011306</v>
      </c>
      <c r="BM10" s="1749">
        <v>998611</v>
      </c>
      <c r="BN10" s="1749">
        <v>985366</v>
      </c>
      <c r="BO10" s="1749">
        <v>972164</v>
      </c>
      <c r="BP10" s="735">
        <v>959502</v>
      </c>
      <c r="BQ10" s="735">
        <v>944902</v>
      </c>
      <c r="BR10" s="735">
        <v>929901</v>
      </c>
      <c r="BS10" s="735">
        <v>913601</v>
      </c>
    </row>
    <row r="11" spans="1:71">
      <c r="A11" s="736">
        <v>6</v>
      </c>
      <c r="B11" s="737" t="s">
        <v>584</v>
      </c>
      <c r="C11" s="772">
        <v>704500</v>
      </c>
      <c r="D11" s="772">
        <v>742600</v>
      </c>
      <c r="E11" s="772">
        <v>777300</v>
      </c>
      <c r="F11" s="772">
        <v>814600</v>
      </c>
      <c r="G11" s="772">
        <v>862000</v>
      </c>
      <c r="H11" s="772">
        <v>892100</v>
      </c>
      <c r="I11" s="772">
        <v>950700</v>
      </c>
      <c r="J11" s="772">
        <v>971300</v>
      </c>
      <c r="K11" s="722">
        <v>968925</v>
      </c>
      <c r="L11" s="723">
        <v>1027297</v>
      </c>
      <c r="M11" s="722">
        <v>1080034</v>
      </c>
      <c r="N11" s="723">
        <v>1116822</v>
      </c>
      <c r="O11" s="722">
        <v>1119338</v>
      </c>
      <c r="P11" s="765">
        <v>1326350</v>
      </c>
      <c r="Q11" s="722">
        <v>1335653</v>
      </c>
      <c r="R11" s="734">
        <v>1357347</v>
      </c>
      <c r="S11" s="738">
        <v>1353649</v>
      </c>
      <c r="T11" s="734">
        <v>1320664</v>
      </c>
      <c r="U11" s="738">
        <v>1263103</v>
      </c>
      <c r="V11" s="734">
        <v>1225618</v>
      </c>
      <c r="W11" s="738">
        <v>1220302</v>
      </c>
      <c r="X11" s="734">
        <v>1226962</v>
      </c>
      <c r="Y11" s="734">
        <v>1234212</v>
      </c>
      <c r="Z11" s="734">
        <v>1240525</v>
      </c>
      <c r="AA11" s="734">
        <v>1246643</v>
      </c>
      <c r="AB11" s="738">
        <v>1251917</v>
      </c>
      <c r="AC11" s="734">
        <v>1255286</v>
      </c>
      <c r="AD11" s="734">
        <v>1256548</v>
      </c>
      <c r="AE11" s="734">
        <v>1257572</v>
      </c>
      <c r="AF11" s="734">
        <v>1259765</v>
      </c>
      <c r="AG11" s="738">
        <v>1261662</v>
      </c>
      <c r="AH11" s="734">
        <v>1261707</v>
      </c>
      <c r="AI11" s="734">
        <v>1261870</v>
      </c>
      <c r="AJ11" s="734">
        <v>1261707</v>
      </c>
      <c r="AK11" s="734">
        <v>1260149</v>
      </c>
      <c r="AL11" s="738">
        <v>1258390</v>
      </c>
      <c r="AM11" s="734">
        <v>1257492</v>
      </c>
      <c r="AN11" s="734">
        <v>1256651</v>
      </c>
      <c r="AO11" s="734">
        <v>1255948</v>
      </c>
      <c r="AP11" s="734">
        <v>1256108</v>
      </c>
      <c r="AQ11" s="738">
        <v>1256958</v>
      </c>
      <c r="AR11" s="734">
        <v>1254940</v>
      </c>
      <c r="AS11" s="734">
        <v>1253045</v>
      </c>
      <c r="AT11" s="734">
        <v>1250646</v>
      </c>
      <c r="AU11" s="734">
        <v>1246685</v>
      </c>
      <c r="AV11" s="739">
        <v>1244147</v>
      </c>
      <c r="AW11" s="1774">
        <v>1240781</v>
      </c>
      <c r="AX11" s="1774">
        <v>1235522</v>
      </c>
      <c r="AY11" s="773">
        <v>1230229</v>
      </c>
      <c r="AZ11" s="773">
        <v>1223765</v>
      </c>
      <c r="BA11" s="740">
        <v>1216181</v>
      </c>
      <c r="BB11" s="768">
        <v>1207399</v>
      </c>
      <c r="BC11" s="767">
        <v>1198161</v>
      </c>
      <c r="BD11" s="767">
        <v>1187913</v>
      </c>
      <c r="BE11" s="769">
        <v>1178227</v>
      </c>
      <c r="BF11" s="734">
        <v>1168924</v>
      </c>
      <c r="BG11" s="770">
        <v>1162055</v>
      </c>
      <c r="BH11" s="734">
        <v>1153347</v>
      </c>
      <c r="BI11" s="734">
        <v>1143807</v>
      </c>
      <c r="BJ11" s="771">
        <v>1134097</v>
      </c>
      <c r="BK11" s="735">
        <v>1123891</v>
      </c>
      <c r="BL11" s="1749">
        <v>1113694</v>
      </c>
      <c r="BM11" s="1749">
        <v>1102811</v>
      </c>
      <c r="BN11" s="1749">
        <v>1091888</v>
      </c>
      <c r="BO11" s="1749">
        <v>1079751</v>
      </c>
      <c r="BP11" s="735">
        <v>1068027</v>
      </c>
      <c r="BQ11" s="735">
        <v>1054890</v>
      </c>
      <c r="BR11" s="735">
        <v>1041025</v>
      </c>
      <c r="BS11" s="735">
        <v>1026207</v>
      </c>
    </row>
    <row r="12" spans="1:71">
      <c r="A12" s="736">
        <v>7</v>
      </c>
      <c r="B12" s="737" t="s">
        <v>585</v>
      </c>
      <c r="C12" s="772">
        <v>854700</v>
      </c>
      <c r="D12" s="772">
        <v>913800</v>
      </c>
      <c r="E12" s="772">
        <v>986600</v>
      </c>
      <c r="F12" s="772">
        <v>1060800</v>
      </c>
      <c r="G12" s="772">
        <v>1133100</v>
      </c>
      <c r="H12" s="772">
        <v>1183300</v>
      </c>
      <c r="I12" s="772">
        <v>1260600</v>
      </c>
      <c r="J12" s="772">
        <v>1339900</v>
      </c>
      <c r="K12" s="722">
        <v>1362750</v>
      </c>
      <c r="L12" s="723">
        <v>1437596</v>
      </c>
      <c r="M12" s="722">
        <v>1508150</v>
      </c>
      <c r="N12" s="723">
        <v>1581563</v>
      </c>
      <c r="O12" s="722">
        <v>1625521</v>
      </c>
      <c r="P12" s="765">
        <v>1957356</v>
      </c>
      <c r="Q12" s="722">
        <v>1992460</v>
      </c>
      <c r="R12" s="734">
        <v>2062394</v>
      </c>
      <c r="S12" s="738">
        <v>2095237</v>
      </c>
      <c r="T12" s="734">
        <v>2051137</v>
      </c>
      <c r="U12" s="738">
        <v>1983754</v>
      </c>
      <c r="V12" s="734">
        <v>1946077</v>
      </c>
      <c r="W12" s="738">
        <v>1970616</v>
      </c>
      <c r="X12" s="734">
        <v>1984151</v>
      </c>
      <c r="Y12" s="734">
        <v>1998418</v>
      </c>
      <c r="Z12" s="734">
        <v>2011646</v>
      </c>
      <c r="AA12" s="734">
        <v>2023127</v>
      </c>
      <c r="AB12" s="738">
        <v>2035272</v>
      </c>
      <c r="AC12" s="734">
        <v>2043222</v>
      </c>
      <c r="AD12" s="734">
        <v>2051958</v>
      </c>
      <c r="AE12" s="734">
        <v>2061026</v>
      </c>
      <c r="AF12" s="734">
        <v>2071050</v>
      </c>
      <c r="AG12" s="738">
        <v>2080304</v>
      </c>
      <c r="AH12" s="734">
        <v>2084826</v>
      </c>
      <c r="AI12" s="734">
        <v>2090717</v>
      </c>
      <c r="AJ12" s="734">
        <v>2095102</v>
      </c>
      <c r="AK12" s="734">
        <v>2099665</v>
      </c>
      <c r="AL12" s="738">
        <v>2104058</v>
      </c>
      <c r="AM12" s="734">
        <v>2108961</v>
      </c>
      <c r="AN12" s="734">
        <v>2116193</v>
      </c>
      <c r="AO12" s="734">
        <v>2123189</v>
      </c>
      <c r="AP12" s="734">
        <v>2128620</v>
      </c>
      <c r="AQ12" s="738">
        <v>2133592</v>
      </c>
      <c r="AR12" s="734">
        <v>2134473</v>
      </c>
      <c r="AS12" s="734">
        <v>2133591</v>
      </c>
      <c r="AT12" s="734">
        <v>2131637</v>
      </c>
      <c r="AU12" s="734">
        <v>2128641</v>
      </c>
      <c r="AV12" s="739">
        <v>2126935</v>
      </c>
      <c r="AW12" s="1774">
        <v>2124128</v>
      </c>
      <c r="AX12" s="1774">
        <v>2117694</v>
      </c>
      <c r="AY12" s="773">
        <v>2109993</v>
      </c>
      <c r="AZ12" s="773">
        <v>2101531</v>
      </c>
      <c r="BA12" s="740">
        <v>2091319</v>
      </c>
      <c r="BB12" s="768">
        <v>2080194</v>
      </c>
      <c r="BC12" s="767">
        <v>2067480</v>
      </c>
      <c r="BD12" s="767">
        <v>2053773</v>
      </c>
      <c r="BE12" s="769">
        <v>2041454</v>
      </c>
      <c r="BF12" s="734">
        <v>2029064</v>
      </c>
      <c r="BG12" s="770">
        <v>1987602</v>
      </c>
      <c r="BH12" s="734">
        <v>1957150</v>
      </c>
      <c r="BI12" s="734">
        <v>1939846</v>
      </c>
      <c r="BJ12" s="771">
        <v>1926986</v>
      </c>
      <c r="BK12" s="735">
        <v>1914039</v>
      </c>
      <c r="BL12" s="1749">
        <v>1902599</v>
      </c>
      <c r="BM12" s="1749">
        <v>1885810</v>
      </c>
      <c r="BN12" s="1749">
        <v>1868764</v>
      </c>
      <c r="BO12" s="1749">
        <v>1851840</v>
      </c>
      <c r="BP12" s="735">
        <v>1833152</v>
      </c>
      <c r="BQ12" s="735">
        <v>1811940</v>
      </c>
      <c r="BR12" s="735">
        <v>1790181</v>
      </c>
      <c r="BS12" s="735">
        <v>1766645</v>
      </c>
    </row>
    <row r="13" spans="1:71">
      <c r="A13" s="728">
        <v>8</v>
      </c>
      <c r="B13" s="729" t="s">
        <v>586</v>
      </c>
      <c r="C13" s="766">
        <v>925400</v>
      </c>
      <c r="D13" s="766">
        <v>992100</v>
      </c>
      <c r="E13" s="766">
        <v>1046400</v>
      </c>
      <c r="F13" s="766">
        <v>1115700</v>
      </c>
      <c r="G13" s="766">
        <v>1162900</v>
      </c>
      <c r="H13" s="766">
        <v>1216400</v>
      </c>
      <c r="I13" s="766">
        <v>1290000</v>
      </c>
      <c r="J13" s="766">
        <v>1360500</v>
      </c>
      <c r="K13" s="722">
        <v>1350400</v>
      </c>
      <c r="L13" s="723">
        <v>1409092</v>
      </c>
      <c r="M13" s="722">
        <v>1487097</v>
      </c>
      <c r="N13" s="723">
        <v>1548991</v>
      </c>
      <c r="O13" s="722">
        <v>1620000</v>
      </c>
      <c r="P13" s="765">
        <v>1944344</v>
      </c>
      <c r="Q13" s="722">
        <v>2013735</v>
      </c>
      <c r="R13" s="730">
        <v>2039418</v>
      </c>
      <c r="S13" s="731">
        <v>2064037</v>
      </c>
      <c r="T13" s="734">
        <v>2047024</v>
      </c>
      <c r="U13" s="738">
        <v>2056154</v>
      </c>
      <c r="V13" s="734">
        <v>2143551</v>
      </c>
      <c r="W13" s="738">
        <v>2342198</v>
      </c>
      <c r="X13" s="734">
        <v>2379572</v>
      </c>
      <c r="Y13" s="734">
        <v>2417320</v>
      </c>
      <c r="Z13" s="734">
        <v>2462903</v>
      </c>
      <c r="AA13" s="734">
        <v>2510343</v>
      </c>
      <c r="AB13" s="738">
        <v>2558007</v>
      </c>
      <c r="AC13" s="734">
        <v>2595488</v>
      </c>
      <c r="AD13" s="734">
        <v>2635629</v>
      </c>
      <c r="AE13" s="734">
        <v>2670063</v>
      </c>
      <c r="AF13" s="734">
        <v>2697858</v>
      </c>
      <c r="AG13" s="738">
        <v>2725005</v>
      </c>
      <c r="AH13" s="734">
        <v>2745903</v>
      </c>
      <c r="AI13" s="734">
        <v>2769136</v>
      </c>
      <c r="AJ13" s="734">
        <v>2794914</v>
      </c>
      <c r="AK13" s="734">
        <v>2822255</v>
      </c>
      <c r="AL13" s="738">
        <v>2845382</v>
      </c>
      <c r="AM13" s="734">
        <v>2871268</v>
      </c>
      <c r="AN13" s="734">
        <v>2897636</v>
      </c>
      <c r="AO13" s="734">
        <v>2919992</v>
      </c>
      <c r="AP13" s="734">
        <v>2940008</v>
      </c>
      <c r="AQ13" s="738">
        <v>2955530</v>
      </c>
      <c r="AR13" s="734">
        <v>2966295</v>
      </c>
      <c r="AS13" s="734">
        <v>2972736</v>
      </c>
      <c r="AT13" s="734">
        <v>2979979</v>
      </c>
      <c r="AU13" s="734">
        <v>2981492</v>
      </c>
      <c r="AV13" s="739">
        <v>2985676</v>
      </c>
      <c r="AW13" s="1774">
        <v>2989912</v>
      </c>
      <c r="AX13" s="1774">
        <v>2986607</v>
      </c>
      <c r="AY13" s="773">
        <v>2985395</v>
      </c>
      <c r="AZ13" s="773">
        <v>2981612</v>
      </c>
      <c r="BA13" s="740">
        <v>2975167</v>
      </c>
      <c r="BB13" s="768">
        <v>2974079</v>
      </c>
      <c r="BC13" s="767">
        <v>2973420</v>
      </c>
      <c r="BD13" s="767">
        <v>2971001</v>
      </c>
      <c r="BE13" s="769">
        <v>2969638</v>
      </c>
      <c r="BF13" s="734">
        <v>2969770</v>
      </c>
      <c r="BG13" s="770">
        <v>2959708</v>
      </c>
      <c r="BH13" s="734">
        <v>2947360</v>
      </c>
      <c r="BI13" s="734">
        <v>2937282</v>
      </c>
      <c r="BJ13" s="771">
        <v>2926685</v>
      </c>
      <c r="BK13" s="735">
        <v>2916976</v>
      </c>
      <c r="BL13" s="1749">
        <v>2909725</v>
      </c>
      <c r="BM13" s="1749">
        <v>2902231</v>
      </c>
      <c r="BN13" s="1749">
        <v>2891771</v>
      </c>
      <c r="BO13" s="1749">
        <v>2879044</v>
      </c>
      <c r="BP13" s="735">
        <v>2867009</v>
      </c>
      <c r="BQ13" s="735">
        <v>2851682</v>
      </c>
      <c r="BR13" s="735">
        <v>2839555</v>
      </c>
      <c r="BS13" s="735">
        <v>2824595</v>
      </c>
    </row>
    <row r="14" spans="1:71">
      <c r="A14" s="728">
        <v>9</v>
      </c>
      <c r="B14" s="729" t="s">
        <v>587</v>
      </c>
      <c r="C14" s="766">
        <v>623100</v>
      </c>
      <c r="D14" s="766">
        <v>673900</v>
      </c>
      <c r="E14" s="766">
        <v>727400</v>
      </c>
      <c r="F14" s="766">
        <v>793300</v>
      </c>
      <c r="G14" s="766">
        <v>870400</v>
      </c>
      <c r="H14" s="766">
        <v>926700</v>
      </c>
      <c r="I14" s="766">
        <v>995700</v>
      </c>
      <c r="J14" s="766">
        <v>1054800</v>
      </c>
      <c r="K14" s="722">
        <v>1046479</v>
      </c>
      <c r="L14" s="723">
        <v>1090428</v>
      </c>
      <c r="M14" s="722">
        <v>1141737</v>
      </c>
      <c r="N14" s="723">
        <v>1195057</v>
      </c>
      <c r="O14" s="722">
        <v>1206657</v>
      </c>
      <c r="P14" s="765">
        <v>1546355</v>
      </c>
      <c r="Q14" s="722">
        <v>1534311</v>
      </c>
      <c r="R14" s="730">
        <v>1550462</v>
      </c>
      <c r="S14" s="731">
        <v>1547580</v>
      </c>
      <c r="T14" s="734">
        <v>1513624</v>
      </c>
      <c r="U14" s="738">
        <v>1521656</v>
      </c>
      <c r="V14" s="734">
        <v>1580021</v>
      </c>
      <c r="W14" s="738">
        <v>1698003</v>
      </c>
      <c r="X14" s="734">
        <v>1717272</v>
      </c>
      <c r="Y14" s="734">
        <v>1736198</v>
      </c>
      <c r="Z14" s="734">
        <v>1753256</v>
      </c>
      <c r="AA14" s="734">
        <v>1775341</v>
      </c>
      <c r="AB14" s="738">
        <v>1792201</v>
      </c>
      <c r="AC14" s="734">
        <v>1807298</v>
      </c>
      <c r="AD14" s="734">
        <v>1821621</v>
      </c>
      <c r="AE14" s="734">
        <v>1835319</v>
      </c>
      <c r="AF14" s="734">
        <v>1849757</v>
      </c>
      <c r="AG14" s="738">
        <v>1866066</v>
      </c>
      <c r="AH14" s="734">
        <v>1880305</v>
      </c>
      <c r="AI14" s="734">
        <v>1895410</v>
      </c>
      <c r="AJ14" s="734">
        <v>1908013</v>
      </c>
      <c r="AK14" s="734">
        <v>1920926</v>
      </c>
      <c r="AL14" s="738">
        <v>1935168</v>
      </c>
      <c r="AM14" s="734">
        <v>1947782</v>
      </c>
      <c r="AN14" s="734">
        <v>1958712</v>
      </c>
      <c r="AO14" s="734">
        <v>1968915</v>
      </c>
      <c r="AP14" s="734">
        <v>1976886</v>
      </c>
      <c r="AQ14" s="738">
        <v>1984390</v>
      </c>
      <c r="AR14" s="734">
        <v>1990502</v>
      </c>
      <c r="AS14" s="734">
        <v>1996399</v>
      </c>
      <c r="AT14" s="734">
        <v>2000626</v>
      </c>
      <c r="AU14" s="734">
        <v>2002573</v>
      </c>
      <c r="AV14" s="739">
        <v>2004817</v>
      </c>
      <c r="AW14" s="1774">
        <v>2011138</v>
      </c>
      <c r="AX14" s="1774">
        <v>2011779</v>
      </c>
      <c r="AY14" s="773">
        <v>2013879</v>
      </c>
      <c r="AZ14" s="773">
        <v>2016420</v>
      </c>
      <c r="BA14" s="740">
        <v>2016631</v>
      </c>
      <c r="BB14" s="768">
        <v>2016444</v>
      </c>
      <c r="BC14" s="767">
        <v>2016241</v>
      </c>
      <c r="BD14" s="767">
        <v>2015010</v>
      </c>
      <c r="BE14" s="769">
        <v>2010917</v>
      </c>
      <c r="BF14" s="734">
        <v>2007683</v>
      </c>
      <c r="BG14" s="770">
        <v>1999973</v>
      </c>
      <c r="BH14" s="734">
        <v>1991643</v>
      </c>
      <c r="BI14" s="734">
        <v>1985744</v>
      </c>
      <c r="BJ14" s="771">
        <v>1979925</v>
      </c>
      <c r="BK14" s="735">
        <v>1974255</v>
      </c>
      <c r="BL14" s="1749">
        <v>1968551</v>
      </c>
      <c r="BM14" s="1749">
        <v>1961863</v>
      </c>
      <c r="BN14" s="1749">
        <v>1953146</v>
      </c>
      <c r="BO14" s="1749">
        <v>1943179</v>
      </c>
      <c r="BP14" s="735">
        <v>1933146</v>
      </c>
      <c r="BQ14" s="735">
        <v>1921341</v>
      </c>
      <c r="BR14" s="735">
        <v>1908821</v>
      </c>
      <c r="BS14" s="735">
        <v>1897415</v>
      </c>
    </row>
    <row r="15" spans="1:71">
      <c r="A15" s="728">
        <v>10</v>
      </c>
      <c r="B15" s="729" t="s">
        <v>588</v>
      </c>
      <c r="C15" s="766">
        <v>629600</v>
      </c>
      <c r="D15" s="766">
        <v>692600</v>
      </c>
      <c r="E15" s="766">
        <v>736700</v>
      </c>
      <c r="F15" s="766">
        <v>784300</v>
      </c>
      <c r="G15" s="766">
        <v>854700</v>
      </c>
      <c r="H15" s="766">
        <v>906700</v>
      </c>
      <c r="I15" s="766">
        <v>984500</v>
      </c>
      <c r="J15" s="766">
        <v>1044900</v>
      </c>
      <c r="K15" s="722">
        <v>1052610</v>
      </c>
      <c r="L15" s="723">
        <v>1118858</v>
      </c>
      <c r="M15" s="722">
        <v>1186080</v>
      </c>
      <c r="N15" s="723">
        <v>1242453</v>
      </c>
      <c r="O15" s="722">
        <v>1299027</v>
      </c>
      <c r="P15" s="765">
        <v>1546081</v>
      </c>
      <c r="Q15" s="722">
        <v>1572787</v>
      </c>
      <c r="R15" s="730">
        <v>1601380</v>
      </c>
      <c r="S15" s="731">
        <v>1613549</v>
      </c>
      <c r="T15" s="734">
        <v>1578476</v>
      </c>
      <c r="U15" s="738">
        <v>1605584</v>
      </c>
      <c r="V15" s="734">
        <v>1658909</v>
      </c>
      <c r="W15" s="738">
        <v>1756480</v>
      </c>
      <c r="X15" s="734">
        <v>1776909</v>
      </c>
      <c r="Y15" s="734">
        <v>1796589</v>
      </c>
      <c r="Z15" s="734">
        <v>1814327</v>
      </c>
      <c r="AA15" s="734">
        <v>1829784</v>
      </c>
      <c r="AB15" s="738">
        <v>1848562</v>
      </c>
      <c r="AC15" s="734">
        <v>1863384</v>
      </c>
      <c r="AD15" s="734">
        <v>1877193</v>
      </c>
      <c r="AE15" s="734">
        <v>1890125</v>
      </c>
      <c r="AF15" s="734">
        <v>1903501</v>
      </c>
      <c r="AG15" s="738">
        <v>1921259</v>
      </c>
      <c r="AH15" s="734">
        <v>1931045</v>
      </c>
      <c r="AI15" s="734">
        <v>1939995</v>
      </c>
      <c r="AJ15" s="734">
        <v>1948615</v>
      </c>
      <c r="AK15" s="734">
        <v>1958917</v>
      </c>
      <c r="AL15" s="738">
        <v>1966265</v>
      </c>
      <c r="AM15" s="734">
        <v>1974475</v>
      </c>
      <c r="AN15" s="734">
        <v>1984041</v>
      </c>
      <c r="AO15" s="734">
        <v>1990185</v>
      </c>
      <c r="AP15" s="734">
        <v>1996459</v>
      </c>
      <c r="AQ15" s="738">
        <v>2003540</v>
      </c>
      <c r="AR15" s="734">
        <v>2008599</v>
      </c>
      <c r="AS15" s="734">
        <v>2012703</v>
      </c>
      <c r="AT15" s="734">
        <v>2017489</v>
      </c>
      <c r="AU15" s="734">
        <v>2019818</v>
      </c>
      <c r="AV15" s="739">
        <v>2024852</v>
      </c>
      <c r="AW15" s="1774">
        <v>2029227</v>
      </c>
      <c r="AX15" s="1774">
        <v>2029561</v>
      </c>
      <c r="AY15" s="773">
        <v>2029625</v>
      </c>
      <c r="AZ15" s="773">
        <v>2027362</v>
      </c>
      <c r="BA15" s="740">
        <v>2024135</v>
      </c>
      <c r="BB15" s="768">
        <v>2022312</v>
      </c>
      <c r="BC15" s="767">
        <v>2019611</v>
      </c>
      <c r="BD15" s="767">
        <v>2017219</v>
      </c>
      <c r="BE15" s="769">
        <v>2013617</v>
      </c>
      <c r="BF15" s="734">
        <v>2008068</v>
      </c>
      <c r="BG15" s="770">
        <v>2001344</v>
      </c>
      <c r="BH15" s="734">
        <v>1993857</v>
      </c>
      <c r="BI15" s="734">
        <v>1986137</v>
      </c>
      <c r="BJ15" s="771">
        <v>1979444</v>
      </c>
      <c r="BK15" s="735">
        <v>1973115</v>
      </c>
      <c r="BL15" s="1749">
        <v>1969083</v>
      </c>
      <c r="BM15" s="1749">
        <v>1963356</v>
      </c>
      <c r="BN15" s="1749">
        <v>1957142</v>
      </c>
      <c r="BO15" s="1749">
        <v>1948815</v>
      </c>
      <c r="BP15" s="735">
        <v>1939110</v>
      </c>
      <c r="BQ15" s="735">
        <v>1926522</v>
      </c>
      <c r="BR15" s="735">
        <v>1913254</v>
      </c>
      <c r="BS15" s="735">
        <v>1901772</v>
      </c>
    </row>
    <row r="16" spans="1:71">
      <c r="A16" s="728">
        <v>11</v>
      </c>
      <c r="B16" s="729" t="s">
        <v>589</v>
      </c>
      <c r="C16" s="766">
        <v>980100</v>
      </c>
      <c r="D16" s="766">
        <v>1042400</v>
      </c>
      <c r="E16" s="766">
        <v>1092500</v>
      </c>
      <c r="F16" s="766">
        <v>1132000</v>
      </c>
      <c r="G16" s="766">
        <v>1192900</v>
      </c>
      <c r="H16" s="766">
        <v>1229500</v>
      </c>
      <c r="I16" s="766">
        <v>1304700</v>
      </c>
      <c r="J16" s="766">
        <v>1348700</v>
      </c>
      <c r="K16" s="722">
        <v>1319533</v>
      </c>
      <c r="L16" s="723">
        <v>1394461</v>
      </c>
      <c r="M16" s="722">
        <v>1459172</v>
      </c>
      <c r="N16" s="723">
        <v>1528854</v>
      </c>
      <c r="O16" s="722">
        <v>1608039</v>
      </c>
      <c r="P16" s="765">
        <v>2047261</v>
      </c>
      <c r="Q16" s="722">
        <v>2100453</v>
      </c>
      <c r="R16" s="730">
        <v>2146445</v>
      </c>
      <c r="S16" s="731">
        <v>2262623</v>
      </c>
      <c r="T16" s="734">
        <v>2430871</v>
      </c>
      <c r="U16" s="738">
        <v>3014983</v>
      </c>
      <c r="V16" s="734">
        <v>3866472</v>
      </c>
      <c r="W16" s="738">
        <v>4821340</v>
      </c>
      <c r="X16" s="734">
        <v>4963978</v>
      </c>
      <c r="Y16" s="734">
        <v>5091203</v>
      </c>
      <c r="Z16" s="734">
        <v>5208352</v>
      </c>
      <c r="AA16" s="734">
        <v>5318116</v>
      </c>
      <c r="AB16" s="738">
        <v>5420480</v>
      </c>
      <c r="AC16" s="734">
        <v>5519549</v>
      </c>
      <c r="AD16" s="734">
        <v>5614569</v>
      </c>
      <c r="AE16" s="734">
        <v>5700343</v>
      </c>
      <c r="AF16" s="734">
        <v>5783771</v>
      </c>
      <c r="AG16" s="738">
        <v>5863678</v>
      </c>
      <c r="AH16" s="734">
        <v>5954486</v>
      </c>
      <c r="AI16" s="734">
        <v>6071499</v>
      </c>
      <c r="AJ16" s="734">
        <v>6194684</v>
      </c>
      <c r="AK16" s="734">
        <v>6307636</v>
      </c>
      <c r="AL16" s="738">
        <v>6405319</v>
      </c>
      <c r="AM16" s="734">
        <v>6485715</v>
      </c>
      <c r="AN16" s="734">
        <v>6566635</v>
      </c>
      <c r="AO16" s="734">
        <v>6640108</v>
      </c>
      <c r="AP16" s="734">
        <v>6703273</v>
      </c>
      <c r="AQ16" s="738">
        <v>6759311</v>
      </c>
      <c r="AR16" s="734">
        <v>6803670</v>
      </c>
      <c r="AS16" s="734">
        <v>6840782</v>
      </c>
      <c r="AT16" s="734">
        <v>6876821</v>
      </c>
      <c r="AU16" s="734">
        <v>6906395</v>
      </c>
      <c r="AV16" s="739">
        <v>6938006</v>
      </c>
      <c r="AW16" s="1774">
        <v>6977453</v>
      </c>
      <c r="AX16" s="1774">
        <v>7000169</v>
      </c>
      <c r="AY16" s="773">
        <v>7028001</v>
      </c>
      <c r="AZ16" s="773">
        <v>7045736</v>
      </c>
      <c r="BA16" s="740">
        <v>7054243</v>
      </c>
      <c r="BB16" s="768">
        <v>7079239</v>
      </c>
      <c r="BC16" s="767">
        <v>7106242</v>
      </c>
      <c r="BD16" s="767">
        <v>7136317</v>
      </c>
      <c r="BE16" s="769">
        <v>7161304</v>
      </c>
      <c r="BF16" s="734">
        <v>7194556</v>
      </c>
      <c r="BG16" s="770">
        <v>7209169</v>
      </c>
      <c r="BH16" s="734">
        <v>7216272</v>
      </c>
      <c r="BI16" s="734">
        <v>7228239</v>
      </c>
      <c r="BJ16" s="771">
        <v>7247026</v>
      </c>
      <c r="BK16" s="735">
        <v>7266534</v>
      </c>
      <c r="BL16" s="1749">
        <v>7288361</v>
      </c>
      <c r="BM16" s="1749">
        <v>7306965</v>
      </c>
      <c r="BN16" s="1749">
        <v>7324956</v>
      </c>
      <c r="BO16" s="1749">
        <v>7342026</v>
      </c>
      <c r="BP16" s="735">
        <v>7344765</v>
      </c>
      <c r="BQ16" s="735">
        <v>7340467</v>
      </c>
      <c r="BR16" s="735">
        <v>7337089</v>
      </c>
      <c r="BS16" s="735">
        <v>7331377</v>
      </c>
    </row>
    <row r="17" spans="1:71">
      <c r="A17" s="728">
        <v>12</v>
      </c>
      <c r="B17" s="729" t="s">
        <v>590</v>
      </c>
      <c r="C17" s="766">
        <v>1107500</v>
      </c>
      <c r="D17" s="766">
        <v>1158800</v>
      </c>
      <c r="E17" s="766">
        <v>1198400</v>
      </c>
      <c r="F17" s="766">
        <v>1238200</v>
      </c>
      <c r="G17" s="766">
        <v>1279900</v>
      </c>
      <c r="H17" s="766">
        <v>1312200</v>
      </c>
      <c r="I17" s="766">
        <v>1367400</v>
      </c>
      <c r="J17" s="766">
        <v>1362200</v>
      </c>
      <c r="K17" s="722">
        <v>1336155</v>
      </c>
      <c r="L17" s="723">
        <v>1399257</v>
      </c>
      <c r="M17" s="722">
        <v>1470121</v>
      </c>
      <c r="N17" s="723">
        <v>1546394</v>
      </c>
      <c r="O17" s="722">
        <v>1588425</v>
      </c>
      <c r="P17" s="765">
        <v>1966862</v>
      </c>
      <c r="Q17" s="722">
        <v>2112917</v>
      </c>
      <c r="R17" s="730">
        <v>2139037</v>
      </c>
      <c r="S17" s="731">
        <v>2205060</v>
      </c>
      <c r="T17" s="734">
        <v>2306010</v>
      </c>
      <c r="U17" s="738">
        <v>2701770</v>
      </c>
      <c r="V17" s="734">
        <v>3366624</v>
      </c>
      <c r="W17" s="738">
        <v>4149147</v>
      </c>
      <c r="X17" s="734">
        <v>4266626</v>
      </c>
      <c r="Y17" s="734">
        <v>4381751</v>
      </c>
      <c r="Z17" s="734">
        <v>4508003</v>
      </c>
      <c r="AA17" s="734">
        <v>4625708</v>
      </c>
      <c r="AB17" s="738">
        <v>4735424</v>
      </c>
      <c r="AC17" s="734">
        <v>4834309</v>
      </c>
      <c r="AD17" s="734">
        <v>4922872</v>
      </c>
      <c r="AE17" s="734">
        <v>5005059</v>
      </c>
      <c r="AF17" s="734">
        <v>5078650</v>
      </c>
      <c r="AG17" s="738">
        <v>5148163</v>
      </c>
      <c r="AH17" s="734">
        <v>5219378</v>
      </c>
      <c r="AI17" s="734">
        <v>5306607</v>
      </c>
      <c r="AJ17" s="734">
        <v>5402854</v>
      </c>
      <c r="AK17" s="734">
        <v>5486585</v>
      </c>
      <c r="AL17" s="738">
        <v>5555429</v>
      </c>
      <c r="AM17" s="734">
        <v>5617182</v>
      </c>
      <c r="AN17" s="734">
        <v>5679434</v>
      </c>
      <c r="AO17" s="734">
        <v>5730677</v>
      </c>
      <c r="AP17" s="734">
        <v>5767083</v>
      </c>
      <c r="AQ17" s="738">
        <v>5797782</v>
      </c>
      <c r="AR17" s="734">
        <v>5817204</v>
      </c>
      <c r="AS17" s="734">
        <v>5838712</v>
      </c>
      <c r="AT17" s="734">
        <v>5866883</v>
      </c>
      <c r="AU17" s="734">
        <v>5893468</v>
      </c>
      <c r="AV17" s="739">
        <v>5926285</v>
      </c>
      <c r="AW17" s="1774">
        <v>5969939</v>
      </c>
      <c r="AX17" s="1774">
        <v>5997990</v>
      </c>
      <c r="AY17" s="773">
        <v>6029644</v>
      </c>
      <c r="AZ17" s="773">
        <v>6046717</v>
      </c>
      <c r="BA17" s="740">
        <v>6056462</v>
      </c>
      <c r="BB17" s="768">
        <v>6083881</v>
      </c>
      <c r="BC17" s="767">
        <v>6118748</v>
      </c>
      <c r="BD17" s="767">
        <v>6152836</v>
      </c>
      <c r="BE17" s="769">
        <v>6180052</v>
      </c>
      <c r="BF17" s="734">
        <v>6216289</v>
      </c>
      <c r="BG17" s="770">
        <v>6217004</v>
      </c>
      <c r="BH17" s="734">
        <v>6200257</v>
      </c>
      <c r="BI17" s="734">
        <v>6200982</v>
      </c>
      <c r="BJ17" s="771">
        <v>6208719</v>
      </c>
      <c r="BK17" s="735">
        <v>6222666</v>
      </c>
      <c r="BL17" s="1749">
        <v>6242061</v>
      </c>
      <c r="BM17" s="1749">
        <v>6257970</v>
      </c>
      <c r="BN17" s="1749">
        <v>6272688</v>
      </c>
      <c r="BO17" s="1749">
        <v>6282575</v>
      </c>
      <c r="BP17" s="735">
        <v>6284480</v>
      </c>
      <c r="BQ17" s="735">
        <v>6275160</v>
      </c>
      <c r="BR17" s="735">
        <v>6265975</v>
      </c>
      <c r="BS17" s="735">
        <v>6256665</v>
      </c>
    </row>
    <row r="18" spans="1:71">
      <c r="A18" s="728">
        <v>13</v>
      </c>
      <c r="B18" s="729" t="s">
        <v>591</v>
      </c>
      <c r="C18" s="774">
        <v>1152500</v>
      </c>
      <c r="D18" s="774">
        <v>1354400</v>
      </c>
      <c r="E18" s="766">
        <v>1608700</v>
      </c>
      <c r="F18" s="766">
        <v>1878000</v>
      </c>
      <c r="G18" s="766">
        <v>2251300</v>
      </c>
      <c r="H18" s="766">
        <v>2681400</v>
      </c>
      <c r="I18" s="766">
        <v>2809600</v>
      </c>
      <c r="J18" s="766">
        <v>3340100</v>
      </c>
      <c r="K18" s="722">
        <v>3699428</v>
      </c>
      <c r="L18" s="723">
        <v>4485144</v>
      </c>
      <c r="M18" s="722">
        <v>5408678</v>
      </c>
      <c r="N18" s="723">
        <v>6369919</v>
      </c>
      <c r="O18" s="722">
        <v>7354971</v>
      </c>
      <c r="P18" s="765">
        <v>3488284</v>
      </c>
      <c r="Q18" s="722">
        <v>5000777</v>
      </c>
      <c r="R18" s="730">
        <v>6277500</v>
      </c>
      <c r="S18" s="731">
        <v>8037084</v>
      </c>
      <c r="T18" s="734">
        <v>9683802</v>
      </c>
      <c r="U18" s="738">
        <v>10869244</v>
      </c>
      <c r="V18" s="734">
        <v>11408071</v>
      </c>
      <c r="W18" s="738">
        <v>11673554</v>
      </c>
      <c r="X18" s="734">
        <v>11674081</v>
      </c>
      <c r="Y18" s="734">
        <v>11668930</v>
      </c>
      <c r="Z18" s="734">
        <v>11658834</v>
      </c>
      <c r="AA18" s="734">
        <v>11636534</v>
      </c>
      <c r="AB18" s="738">
        <v>11618281</v>
      </c>
      <c r="AC18" s="734">
        <v>11619066</v>
      </c>
      <c r="AD18" s="734">
        <v>11645872</v>
      </c>
      <c r="AE18" s="734">
        <v>11700815</v>
      </c>
      <c r="AF18" s="734">
        <v>11762368</v>
      </c>
      <c r="AG18" s="738">
        <v>11829363</v>
      </c>
      <c r="AH18" s="734">
        <v>11894011</v>
      </c>
      <c r="AI18" s="734">
        <v>11904896</v>
      </c>
      <c r="AJ18" s="734">
        <v>11898526</v>
      </c>
      <c r="AK18" s="734">
        <v>11878244</v>
      </c>
      <c r="AL18" s="738">
        <v>11855563</v>
      </c>
      <c r="AM18" s="734">
        <v>11893607</v>
      </c>
      <c r="AN18" s="734">
        <v>11886655</v>
      </c>
      <c r="AO18" s="734">
        <v>11848996</v>
      </c>
      <c r="AP18" s="734">
        <v>11796131</v>
      </c>
      <c r="AQ18" s="738">
        <v>11773605</v>
      </c>
      <c r="AR18" s="734">
        <v>11808423</v>
      </c>
      <c r="AS18" s="734">
        <v>11881018</v>
      </c>
      <c r="AT18" s="734">
        <v>11939338</v>
      </c>
      <c r="AU18" s="734">
        <v>11983139</v>
      </c>
      <c r="AV18" s="739">
        <v>12064101</v>
      </c>
      <c r="AW18" s="1774">
        <v>12164539</v>
      </c>
      <c r="AX18" s="1774">
        <v>12270768</v>
      </c>
      <c r="AY18" s="773">
        <v>12388268</v>
      </c>
      <c r="AZ18" s="773">
        <v>12482371</v>
      </c>
      <c r="BA18" s="740">
        <v>12576601</v>
      </c>
      <c r="BB18" s="768">
        <v>12704115</v>
      </c>
      <c r="BC18" s="767">
        <v>12848310</v>
      </c>
      <c r="BD18" s="767">
        <v>12973259</v>
      </c>
      <c r="BE18" s="769">
        <v>13048003</v>
      </c>
      <c r="BF18" s="734">
        <v>13159388</v>
      </c>
      <c r="BG18" s="770">
        <v>13198315</v>
      </c>
      <c r="BH18" s="734">
        <v>13234383</v>
      </c>
      <c r="BI18" s="734">
        <v>13307028</v>
      </c>
      <c r="BJ18" s="771">
        <v>13399237</v>
      </c>
      <c r="BK18" s="735">
        <v>13515272</v>
      </c>
      <c r="BL18" s="1749">
        <v>13645768</v>
      </c>
      <c r="BM18" s="1749">
        <v>13767591</v>
      </c>
      <c r="BN18" s="1749">
        <v>13887455</v>
      </c>
      <c r="BO18" s="1749">
        <v>14007064</v>
      </c>
      <c r="BP18" s="735">
        <v>14047594</v>
      </c>
      <c r="BQ18" s="735">
        <v>14010099</v>
      </c>
      <c r="BR18" s="735">
        <v>14038167</v>
      </c>
      <c r="BS18" s="735">
        <v>14085890</v>
      </c>
    </row>
    <row r="19" spans="1:71">
      <c r="A19" s="728">
        <v>14</v>
      </c>
      <c r="B19" s="729" t="s">
        <v>592</v>
      </c>
      <c r="C19" s="774">
        <v>823200</v>
      </c>
      <c r="D19" s="774">
        <v>919100</v>
      </c>
      <c r="E19" s="766">
        <v>759800</v>
      </c>
      <c r="F19" s="766">
        <v>863500</v>
      </c>
      <c r="G19" s="766">
        <v>978200</v>
      </c>
      <c r="H19" s="766">
        <v>1092100</v>
      </c>
      <c r="I19" s="766">
        <v>1145100</v>
      </c>
      <c r="J19" s="766">
        <v>1246700</v>
      </c>
      <c r="K19" s="722">
        <v>1323390</v>
      </c>
      <c r="L19" s="723">
        <v>1416792</v>
      </c>
      <c r="M19" s="722">
        <v>1619606</v>
      </c>
      <c r="N19" s="723">
        <v>1840005</v>
      </c>
      <c r="O19" s="722">
        <v>2188974</v>
      </c>
      <c r="P19" s="765">
        <v>1865667</v>
      </c>
      <c r="Q19" s="722">
        <v>2218120</v>
      </c>
      <c r="R19" s="730">
        <v>2487665</v>
      </c>
      <c r="S19" s="731">
        <v>2919497</v>
      </c>
      <c r="T19" s="734">
        <v>3443176</v>
      </c>
      <c r="U19" s="738">
        <v>4430743</v>
      </c>
      <c r="V19" s="734">
        <v>5472247</v>
      </c>
      <c r="W19" s="738">
        <v>6397748</v>
      </c>
      <c r="X19" s="734">
        <v>6509514</v>
      </c>
      <c r="Y19" s="734">
        <v>6615642</v>
      </c>
      <c r="Z19" s="734">
        <v>6727999</v>
      </c>
      <c r="AA19" s="734">
        <v>6831719</v>
      </c>
      <c r="AB19" s="738">
        <v>6924348</v>
      </c>
      <c r="AC19" s="734">
        <v>7022445</v>
      </c>
      <c r="AD19" s="734">
        <v>7127104</v>
      </c>
      <c r="AE19" s="734">
        <v>7227038</v>
      </c>
      <c r="AF19" s="734">
        <v>7327972</v>
      </c>
      <c r="AG19" s="738">
        <v>7431974</v>
      </c>
      <c r="AH19" s="734">
        <v>7552891</v>
      </c>
      <c r="AI19" s="734">
        <v>7683867</v>
      </c>
      <c r="AJ19" s="734">
        <v>7793935</v>
      </c>
      <c r="AK19" s="734">
        <v>7891178</v>
      </c>
      <c r="AL19" s="738">
        <v>7980391</v>
      </c>
      <c r="AM19" s="734">
        <v>8049843</v>
      </c>
      <c r="AN19" s="734">
        <v>8115905</v>
      </c>
      <c r="AO19" s="734">
        <v>8166475</v>
      </c>
      <c r="AP19" s="734">
        <v>8207184</v>
      </c>
      <c r="AQ19" s="738">
        <v>8245900</v>
      </c>
      <c r="AR19" s="734">
        <v>8278802</v>
      </c>
      <c r="AS19" s="734">
        <v>8319432</v>
      </c>
      <c r="AT19" s="734">
        <v>8382957</v>
      </c>
      <c r="AU19" s="734">
        <v>8431501</v>
      </c>
      <c r="AV19" s="739">
        <v>8489974</v>
      </c>
      <c r="AW19" s="1774">
        <v>8575231</v>
      </c>
      <c r="AX19" s="1774">
        <v>8635587</v>
      </c>
      <c r="AY19" s="773">
        <v>8701606</v>
      </c>
      <c r="AZ19" s="773">
        <v>8752788</v>
      </c>
      <c r="BA19" s="740">
        <v>8791597</v>
      </c>
      <c r="BB19" s="768">
        <v>8845689</v>
      </c>
      <c r="BC19" s="767">
        <v>8911651</v>
      </c>
      <c r="BD19" s="767">
        <v>8964582</v>
      </c>
      <c r="BE19" s="769">
        <v>9006282</v>
      </c>
      <c r="BF19" s="734">
        <v>9048331</v>
      </c>
      <c r="BG19" s="770">
        <v>9059848</v>
      </c>
      <c r="BH19" s="734">
        <v>9070319</v>
      </c>
      <c r="BI19" s="734">
        <v>9083762</v>
      </c>
      <c r="BJ19" s="771">
        <v>9102650</v>
      </c>
      <c r="BK19" s="735">
        <v>9126213</v>
      </c>
      <c r="BL19" s="1749">
        <v>9151679</v>
      </c>
      <c r="BM19" s="1749">
        <v>9172848</v>
      </c>
      <c r="BN19" s="1749">
        <v>9197156</v>
      </c>
      <c r="BO19" s="1749">
        <v>9224455</v>
      </c>
      <c r="BP19" s="735">
        <v>9237337</v>
      </c>
      <c r="BQ19" s="735">
        <v>9236322</v>
      </c>
      <c r="BR19" s="735">
        <v>9232489</v>
      </c>
      <c r="BS19" s="735">
        <v>9228870</v>
      </c>
    </row>
    <row r="20" spans="1:71">
      <c r="A20" s="736">
        <v>15</v>
      </c>
      <c r="B20" s="737" t="s">
        <v>593</v>
      </c>
      <c r="C20" s="772">
        <v>1583400</v>
      </c>
      <c r="D20" s="772">
        <v>1662900</v>
      </c>
      <c r="E20" s="772">
        <v>1706400</v>
      </c>
      <c r="F20" s="772">
        <v>1707100</v>
      </c>
      <c r="G20" s="772">
        <v>1732200</v>
      </c>
      <c r="H20" s="772">
        <v>1765500</v>
      </c>
      <c r="I20" s="772">
        <v>1877600</v>
      </c>
      <c r="J20" s="772">
        <v>1867600</v>
      </c>
      <c r="K20" s="722">
        <v>1776474</v>
      </c>
      <c r="L20" s="723">
        <v>1849807</v>
      </c>
      <c r="M20" s="722">
        <v>1933326</v>
      </c>
      <c r="N20" s="723">
        <v>1995777</v>
      </c>
      <c r="O20" s="722">
        <v>2064402</v>
      </c>
      <c r="P20" s="765">
        <v>2389653</v>
      </c>
      <c r="Q20" s="722">
        <v>2418271</v>
      </c>
      <c r="R20" s="734">
        <v>2460997</v>
      </c>
      <c r="S20" s="738">
        <v>2473492</v>
      </c>
      <c r="T20" s="734">
        <v>2442037</v>
      </c>
      <c r="U20" s="738">
        <v>2398931</v>
      </c>
      <c r="V20" s="734">
        <v>2360982</v>
      </c>
      <c r="W20" s="738">
        <v>2391938</v>
      </c>
      <c r="X20" s="734">
        <v>2405956</v>
      </c>
      <c r="Y20" s="734">
        <v>2417439</v>
      </c>
      <c r="Z20" s="734">
        <v>2428217</v>
      </c>
      <c r="AA20" s="734">
        <v>2439070</v>
      </c>
      <c r="AB20" s="738">
        <v>2451357</v>
      </c>
      <c r="AC20" s="734">
        <v>2458608</v>
      </c>
      <c r="AD20" s="734">
        <v>2465096</v>
      </c>
      <c r="AE20" s="734">
        <v>2469121</v>
      </c>
      <c r="AF20" s="734">
        <v>2474442</v>
      </c>
      <c r="AG20" s="738">
        <v>2478470</v>
      </c>
      <c r="AH20" s="734">
        <v>2478036</v>
      </c>
      <c r="AI20" s="734">
        <v>2476783</v>
      </c>
      <c r="AJ20" s="734">
        <v>2476414</v>
      </c>
      <c r="AK20" s="734">
        <v>2476303</v>
      </c>
      <c r="AL20" s="738">
        <v>2474583</v>
      </c>
      <c r="AM20" s="734">
        <v>2474937</v>
      </c>
      <c r="AN20" s="734">
        <v>2476163</v>
      </c>
      <c r="AO20" s="734">
        <v>2479283</v>
      </c>
      <c r="AP20" s="734">
        <v>2483969</v>
      </c>
      <c r="AQ20" s="738">
        <v>2488364</v>
      </c>
      <c r="AR20" s="734">
        <v>2490314</v>
      </c>
      <c r="AS20" s="734">
        <v>2489858</v>
      </c>
      <c r="AT20" s="734">
        <v>2487622</v>
      </c>
      <c r="AU20" s="734">
        <v>2481621</v>
      </c>
      <c r="AV20" s="739">
        <v>2475733</v>
      </c>
      <c r="AW20" s="1774">
        <v>2470837</v>
      </c>
      <c r="AX20" s="1774">
        <v>2462093</v>
      </c>
      <c r="AY20" s="773">
        <v>2454690</v>
      </c>
      <c r="AZ20" s="773">
        <v>2444951</v>
      </c>
      <c r="BA20" s="740">
        <v>2431459</v>
      </c>
      <c r="BB20" s="768">
        <v>2420002</v>
      </c>
      <c r="BC20" s="767">
        <v>2408133</v>
      </c>
      <c r="BD20" s="767">
        <v>2395986</v>
      </c>
      <c r="BE20" s="769">
        <v>2384694</v>
      </c>
      <c r="BF20" s="734">
        <v>2374450</v>
      </c>
      <c r="BG20" s="770">
        <v>2363997</v>
      </c>
      <c r="BH20" s="734">
        <v>2350351</v>
      </c>
      <c r="BI20" s="734">
        <v>2335753</v>
      </c>
      <c r="BJ20" s="771">
        <v>2320320</v>
      </c>
      <c r="BK20" s="735">
        <v>2304264</v>
      </c>
      <c r="BL20" s="1749">
        <v>2286302</v>
      </c>
      <c r="BM20" s="1749">
        <v>2267153</v>
      </c>
      <c r="BN20" s="1749">
        <v>2246423</v>
      </c>
      <c r="BO20" s="1749">
        <v>2223870</v>
      </c>
      <c r="BP20" s="735">
        <v>2201272</v>
      </c>
      <c r="BQ20" s="735">
        <v>2177047</v>
      </c>
      <c r="BR20" s="735">
        <v>2152693</v>
      </c>
      <c r="BS20" s="735">
        <v>2126345</v>
      </c>
    </row>
    <row r="21" spans="1:71">
      <c r="A21" s="736">
        <v>16</v>
      </c>
      <c r="B21" s="737" t="s">
        <v>594</v>
      </c>
      <c r="C21" s="772">
        <v>700700</v>
      </c>
      <c r="D21" s="772">
        <v>748500</v>
      </c>
      <c r="E21" s="772">
        <v>774400</v>
      </c>
      <c r="F21" s="772">
        <v>755500</v>
      </c>
      <c r="G21" s="772">
        <v>762000</v>
      </c>
      <c r="H21" s="772">
        <v>748700</v>
      </c>
      <c r="I21" s="772">
        <v>784100</v>
      </c>
      <c r="J21" s="772">
        <v>783500</v>
      </c>
      <c r="K21" s="722">
        <v>724276</v>
      </c>
      <c r="L21" s="723">
        <v>749243</v>
      </c>
      <c r="M21" s="722">
        <v>778953</v>
      </c>
      <c r="N21" s="723">
        <v>798890</v>
      </c>
      <c r="O21" s="722">
        <v>822569</v>
      </c>
      <c r="P21" s="765">
        <v>953834</v>
      </c>
      <c r="Q21" s="722">
        <v>979229</v>
      </c>
      <c r="R21" s="734">
        <v>1008790</v>
      </c>
      <c r="S21" s="738">
        <v>1021121</v>
      </c>
      <c r="T21" s="734">
        <v>1032614</v>
      </c>
      <c r="U21" s="738">
        <v>1025465</v>
      </c>
      <c r="V21" s="734">
        <v>1029695</v>
      </c>
      <c r="W21" s="738">
        <v>1070791</v>
      </c>
      <c r="X21" s="734">
        <v>1078569</v>
      </c>
      <c r="Y21" s="734">
        <v>1085402</v>
      </c>
      <c r="Z21" s="734">
        <v>1091611</v>
      </c>
      <c r="AA21" s="734">
        <v>1097801</v>
      </c>
      <c r="AB21" s="738">
        <v>1103459</v>
      </c>
      <c r="AC21" s="734">
        <v>1106167</v>
      </c>
      <c r="AD21" s="734">
        <v>1109578</v>
      </c>
      <c r="AE21" s="734">
        <v>1112825</v>
      </c>
      <c r="AF21" s="734">
        <v>1115807</v>
      </c>
      <c r="AG21" s="738">
        <v>1118369</v>
      </c>
      <c r="AH21" s="734">
        <v>1119098</v>
      </c>
      <c r="AI21" s="734">
        <v>1120494</v>
      </c>
      <c r="AJ21" s="734">
        <v>1120107</v>
      </c>
      <c r="AK21" s="734">
        <v>1120608</v>
      </c>
      <c r="AL21" s="738">
        <v>1120161</v>
      </c>
      <c r="AM21" s="734">
        <v>1120618</v>
      </c>
      <c r="AN21" s="734">
        <v>1120078</v>
      </c>
      <c r="AO21" s="734">
        <v>1120991</v>
      </c>
      <c r="AP21" s="734">
        <v>1121489</v>
      </c>
      <c r="AQ21" s="738">
        <v>1123125</v>
      </c>
      <c r="AR21" s="734">
        <v>1124658</v>
      </c>
      <c r="AS21" s="734">
        <v>1124194</v>
      </c>
      <c r="AT21" s="734">
        <v>1123532</v>
      </c>
      <c r="AU21" s="734">
        <v>1121520</v>
      </c>
      <c r="AV21" s="739">
        <v>1120851</v>
      </c>
      <c r="AW21" s="1774">
        <v>1120368</v>
      </c>
      <c r="AX21" s="1774">
        <v>1118372</v>
      </c>
      <c r="AY21" s="773">
        <v>1116015</v>
      </c>
      <c r="AZ21" s="773">
        <v>1114555</v>
      </c>
      <c r="BA21" s="740">
        <v>1111729</v>
      </c>
      <c r="BB21" s="768">
        <v>1110499</v>
      </c>
      <c r="BC21" s="767">
        <v>1106738</v>
      </c>
      <c r="BD21" s="767">
        <v>1102884</v>
      </c>
      <c r="BE21" s="769">
        <v>1097508</v>
      </c>
      <c r="BF21" s="734">
        <v>1093247</v>
      </c>
      <c r="BG21" s="770">
        <v>1088236</v>
      </c>
      <c r="BH21" s="734">
        <v>1083429</v>
      </c>
      <c r="BI21" s="734">
        <v>1077447</v>
      </c>
      <c r="BJ21" s="771">
        <v>1071709</v>
      </c>
      <c r="BK21" s="735">
        <v>1066328</v>
      </c>
      <c r="BL21" s="1749">
        <v>1061344</v>
      </c>
      <c r="BM21" s="1749">
        <v>1056040</v>
      </c>
      <c r="BN21" s="1749">
        <v>1050458</v>
      </c>
      <c r="BO21" s="1749">
        <v>1043300</v>
      </c>
      <c r="BP21" s="735">
        <v>1034814</v>
      </c>
      <c r="BQ21" s="735">
        <v>1025440</v>
      </c>
      <c r="BR21" s="735">
        <v>1016534</v>
      </c>
      <c r="BS21" s="735">
        <v>1006739</v>
      </c>
    </row>
    <row r="22" spans="1:71">
      <c r="A22" s="736">
        <v>17</v>
      </c>
      <c r="B22" s="737" t="s">
        <v>595</v>
      </c>
      <c r="C22" s="772">
        <v>732600</v>
      </c>
      <c r="D22" s="772">
        <v>743000</v>
      </c>
      <c r="E22" s="772">
        <v>750800</v>
      </c>
      <c r="F22" s="772">
        <v>732100</v>
      </c>
      <c r="G22" s="772">
        <v>745100</v>
      </c>
      <c r="H22" s="772">
        <v>752000</v>
      </c>
      <c r="I22" s="772">
        <v>779400</v>
      </c>
      <c r="J22" s="772">
        <v>769900</v>
      </c>
      <c r="K22" s="722">
        <v>747360</v>
      </c>
      <c r="L22" s="723">
        <v>750854</v>
      </c>
      <c r="M22" s="722">
        <v>756835</v>
      </c>
      <c r="N22" s="723">
        <v>768416</v>
      </c>
      <c r="O22" s="722">
        <v>757676</v>
      </c>
      <c r="P22" s="765">
        <v>887510</v>
      </c>
      <c r="Q22" s="722">
        <v>927743</v>
      </c>
      <c r="R22" s="734">
        <v>957279</v>
      </c>
      <c r="S22" s="738">
        <v>966187</v>
      </c>
      <c r="T22" s="734">
        <v>973418</v>
      </c>
      <c r="U22" s="738">
        <v>980499</v>
      </c>
      <c r="V22" s="734">
        <v>1002420</v>
      </c>
      <c r="W22" s="738">
        <v>1069872</v>
      </c>
      <c r="X22" s="734">
        <v>1081545</v>
      </c>
      <c r="Y22" s="734">
        <v>1091348</v>
      </c>
      <c r="Z22" s="734">
        <v>1099965</v>
      </c>
      <c r="AA22" s="734">
        <v>1110212</v>
      </c>
      <c r="AB22" s="738">
        <v>1119304</v>
      </c>
      <c r="AC22" s="734">
        <v>1126756</v>
      </c>
      <c r="AD22" s="734">
        <v>1134320</v>
      </c>
      <c r="AE22" s="734">
        <v>1141331</v>
      </c>
      <c r="AF22" s="734">
        <v>1147015</v>
      </c>
      <c r="AG22" s="738">
        <v>1152325</v>
      </c>
      <c r="AH22" s="734">
        <v>1155270</v>
      </c>
      <c r="AI22" s="734">
        <v>1157533</v>
      </c>
      <c r="AJ22" s="734">
        <v>1160106</v>
      </c>
      <c r="AK22" s="734">
        <v>1162641</v>
      </c>
      <c r="AL22" s="738">
        <v>1164628</v>
      </c>
      <c r="AM22" s="734">
        <v>1167161</v>
      </c>
      <c r="AN22" s="734">
        <v>1170571</v>
      </c>
      <c r="AO22" s="734">
        <v>1173275</v>
      </c>
      <c r="AP22" s="734">
        <v>1176029</v>
      </c>
      <c r="AQ22" s="738">
        <v>1180068</v>
      </c>
      <c r="AR22" s="734">
        <v>1180973</v>
      </c>
      <c r="AS22" s="734">
        <v>1181086</v>
      </c>
      <c r="AT22" s="734">
        <v>1181369</v>
      </c>
      <c r="AU22" s="734">
        <v>1180274</v>
      </c>
      <c r="AV22" s="739">
        <v>1180977</v>
      </c>
      <c r="AW22" s="1774">
        <v>1181868</v>
      </c>
      <c r="AX22" s="1774">
        <v>1180042</v>
      </c>
      <c r="AY22" s="773">
        <v>1179456</v>
      </c>
      <c r="AZ22" s="773">
        <v>1177710</v>
      </c>
      <c r="BA22" s="740">
        <v>1174026</v>
      </c>
      <c r="BB22" s="768">
        <v>1172992</v>
      </c>
      <c r="BC22" s="767">
        <v>1172794</v>
      </c>
      <c r="BD22" s="767">
        <v>1172128</v>
      </c>
      <c r="BE22" s="769">
        <v>1170537</v>
      </c>
      <c r="BF22" s="734">
        <v>1169788</v>
      </c>
      <c r="BG22" s="770">
        <v>1166641</v>
      </c>
      <c r="BH22" s="734">
        <v>1163516</v>
      </c>
      <c r="BI22" s="734">
        <v>1160360</v>
      </c>
      <c r="BJ22" s="771">
        <v>1156903</v>
      </c>
      <c r="BK22" s="735">
        <v>1154008</v>
      </c>
      <c r="BL22" s="1749">
        <v>1151404</v>
      </c>
      <c r="BM22" s="1749">
        <v>1148479</v>
      </c>
      <c r="BN22" s="1749">
        <v>1144816</v>
      </c>
      <c r="BO22" s="1749">
        <v>1139341</v>
      </c>
      <c r="BP22" s="735">
        <v>1132526</v>
      </c>
      <c r="BQ22" s="735">
        <v>1125139</v>
      </c>
      <c r="BR22" s="735">
        <v>1117637</v>
      </c>
      <c r="BS22" s="735">
        <v>1108957</v>
      </c>
    </row>
    <row r="23" spans="1:71">
      <c r="A23" s="736">
        <v>18</v>
      </c>
      <c r="B23" s="737" t="s">
        <v>596</v>
      </c>
      <c r="C23" s="772">
        <v>580600</v>
      </c>
      <c r="D23" s="772">
        <v>594700</v>
      </c>
      <c r="E23" s="772">
        <v>606300</v>
      </c>
      <c r="F23" s="772">
        <v>606200</v>
      </c>
      <c r="G23" s="772">
        <v>619900</v>
      </c>
      <c r="H23" s="772">
        <v>612100</v>
      </c>
      <c r="I23" s="772">
        <v>637100</v>
      </c>
      <c r="J23" s="772">
        <v>622800</v>
      </c>
      <c r="K23" s="722">
        <v>599155</v>
      </c>
      <c r="L23" s="723">
        <v>597899</v>
      </c>
      <c r="M23" s="722">
        <v>618144</v>
      </c>
      <c r="N23" s="723">
        <v>646659</v>
      </c>
      <c r="O23" s="722">
        <v>643904</v>
      </c>
      <c r="P23" s="765">
        <v>724856</v>
      </c>
      <c r="Q23" s="722">
        <v>726264</v>
      </c>
      <c r="R23" s="734">
        <v>752374</v>
      </c>
      <c r="S23" s="738">
        <v>754055</v>
      </c>
      <c r="T23" s="734">
        <v>752696</v>
      </c>
      <c r="U23" s="738">
        <v>750557</v>
      </c>
      <c r="V23" s="734">
        <v>744230</v>
      </c>
      <c r="W23" s="738">
        <v>773599</v>
      </c>
      <c r="X23" s="734">
        <v>779299</v>
      </c>
      <c r="Y23" s="734">
        <v>783253</v>
      </c>
      <c r="Z23" s="734">
        <v>787000</v>
      </c>
      <c r="AA23" s="734">
        <v>790856</v>
      </c>
      <c r="AB23" s="738">
        <v>794354</v>
      </c>
      <c r="AC23" s="734">
        <v>798152</v>
      </c>
      <c r="AD23" s="734">
        <v>803084</v>
      </c>
      <c r="AE23" s="734">
        <v>808689</v>
      </c>
      <c r="AF23" s="734">
        <v>813185</v>
      </c>
      <c r="AG23" s="738">
        <v>817633</v>
      </c>
      <c r="AH23" s="734">
        <v>819499</v>
      </c>
      <c r="AI23" s="734">
        <v>821636</v>
      </c>
      <c r="AJ23" s="734">
        <v>822251</v>
      </c>
      <c r="AK23" s="734">
        <v>823007</v>
      </c>
      <c r="AL23" s="738">
        <v>823585</v>
      </c>
      <c r="AM23" s="734">
        <v>823096</v>
      </c>
      <c r="AN23" s="734">
        <v>823278</v>
      </c>
      <c r="AO23" s="734">
        <v>823939</v>
      </c>
      <c r="AP23" s="734">
        <v>825461</v>
      </c>
      <c r="AQ23" s="738">
        <v>826996</v>
      </c>
      <c r="AR23" s="734">
        <v>828258</v>
      </c>
      <c r="AS23" s="734">
        <v>828027</v>
      </c>
      <c r="AT23" s="734">
        <v>828177</v>
      </c>
      <c r="AU23" s="734">
        <v>827651</v>
      </c>
      <c r="AV23" s="739">
        <v>828944</v>
      </c>
      <c r="AW23" s="1774">
        <v>829579</v>
      </c>
      <c r="AX23" s="1774">
        <v>827794</v>
      </c>
      <c r="AY23" s="773">
        <v>826708</v>
      </c>
      <c r="AZ23" s="773">
        <v>824311</v>
      </c>
      <c r="BA23" s="740">
        <v>821592</v>
      </c>
      <c r="BB23" s="768">
        <v>819588</v>
      </c>
      <c r="BC23" s="767">
        <v>816883</v>
      </c>
      <c r="BD23" s="767">
        <v>813818</v>
      </c>
      <c r="BE23" s="769">
        <v>809632</v>
      </c>
      <c r="BF23" s="734">
        <v>806314</v>
      </c>
      <c r="BG23" s="770">
        <v>803202</v>
      </c>
      <c r="BH23" s="734">
        <v>799504</v>
      </c>
      <c r="BI23" s="734">
        <v>795574</v>
      </c>
      <c r="BJ23" s="771">
        <v>790837</v>
      </c>
      <c r="BK23" s="735">
        <v>786740</v>
      </c>
      <c r="BL23" s="1749">
        <v>783353</v>
      </c>
      <c r="BM23" s="1749">
        <v>780478</v>
      </c>
      <c r="BN23" s="1749">
        <v>776711</v>
      </c>
      <c r="BO23" s="1749">
        <v>771395</v>
      </c>
      <c r="BP23" s="735">
        <v>766863</v>
      </c>
      <c r="BQ23" s="735">
        <v>760440</v>
      </c>
      <c r="BR23" s="735">
        <v>752855</v>
      </c>
      <c r="BS23" s="735">
        <v>744405</v>
      </c>
    </row>
    <row r="24" spans="1:71">
      <c r="A24" s="736">
        <v>19</v>
      </c>
      <c r="B24" s="737" t="s">
        <v>597</v>
      </c>
      <c r="C24" s="772">
        <v>414800</v>
      </c>
      <c r="D24" s="772">
        <v>443400</v>
      </c>
      <c r="E24" s="772">
        <v>467600</v>
      </c>
      <c r="F24" s="772">
        <v>489900</v>
      </c>
      <c r="G24" s="772">
        <v>522100</v>
      </c>
      <c r="H24" s="772">
        <v>550000</v>
      </c>
      <c r="I24" s="772">
        <v>585700</v>
      </c>
      <c r="J24" s="772">
        <v>607100</v>
      </c>
      <c r="K24" s="722">
        <v>583453</v>
      </c>
      <c r="L24" s="723">
        <v>600675</v>
      </c>
      <c r="M24" s="722">
        <v>631042</v>
      </c>
      <c r="N24" s="723">
        <v>646727</v>
      </c>
      <c r="O24" s="722">
        <v>663026</v>
      </c>
      <c r="P24" s="765">
        <v>839057</v>
      </c>
      <c r="Q24" s="722">
        <v>807251</v>
      </c>
      <c r="R24" s="734">
        <v>811369</v>
      </c>
      <c r="S24" s="738">
        <v>807044</v>
      </c>
      <c r="T24" s="734">
        <v>782062</v>
      </c>
      <c r="U24" s="738">
        <v>763194</v>
      </c>
      <c r="V24" s="734">
        <v>762029</v>
      </c>
      <c r="W24" s="738">
        <v>783050</v>
      </c>
      <c r="X24" s="734">
        <v>787487</v>
      </c>
      <c r="Y24" s="734">
        <v>792085</v>
      </c>
      <c r="Z24" s="734">
        <v>795716</v>
      </c>
      <c r="AA24" s="734">
        <v>799909</v>
      </c>
      <c r="AB24" s="738">
        <v>804256</v>
      </c>
      <c r="AC24" s="734">
        <v>808837</v>
      </c>
      <c r="AD24" s="734">
        <v>813471</v>
      </c>
      <c r="AE24" s="734">
        <v>819535</v>
      </c>
      <c r="AF24" s="734">
        <v>825635</v>
      </c>
      <c r="AG24" s="738">
        <v>832832</v>
      </c>
      <c r="AH24" s="734">
        <v>837442</v>
      </c>
      <c r="AI24" s="734">
        <v>841442</v>
      </c>
      <c r="AJ24" s="734">
        <v>845256</v>
      </c>
      <c r="AK24" s="734">
        <v>848796</v>
      </c>
      <c r="AL24" s="738">
        <v>852966</v>
      </c>
      <c r="AM24" s="734">
        <v>859758</v>
      </c>
      <c r="AN24" s="734">
        <v>865352</v>
      </c>
      <c r="AO24" s="734">
        <v>870590</v>
      </c>
      <c r="AP24" s="734">
        <v>876580</v>
      </c>
      <c r="AQ24" s="738">
        <v>881996</v>
      </c>
      <c r="AR24" s="734">
        <v>884597</v>
      </c>
      <c r="AS24" s="734">
        <v>886340</v>
      </c>
      <c r="AT24" s="734">
        <v>888125</v>
      </c>
      <c r="AU24" s="734">
        <v>887309</v>
      </c>
      <c r="AV24" s="739">
        <v>888172</v>
      </c>
      <c r="AW24" s="1774">
        <v>890130</v>
      </c>
      <c r="AX24" s="1774">
        <v>889439</v>
      </c>
      <c r="AY24" s="773">
        <v>887879</v>
      </c>
      <c r="AZ24" s="773">
        <v>886406</v>
      </c>
      <c r="BA24" s="740">
        <v>884515</v>
      </c>
      <c r="BB24" s="768">
        <v>880302</v>
      </c>
      <c r="BC24" s="767">
        <v>876797</v>
      </c>
      <c r="BD24" s="767">
        <v>870658</v>
      </c>
      <c r="BE24" s="769">
        <v>866916</v>
      </c>
      <c r="BF24" s="734">
        <v>863075</v>
      </c>
      <c r="BG24" s="770">
        <v>857449</v>
      </c>
      <c r="BH24" s="734">
        <v>852320</v>
      </c>
      <c r="BI24" s="734">
        <v>847226</v>
      </c>
      <c r="BJ24" s="771">
        <v>841125</v>
      </c>
      <c r="BK24" s="735">
        <v>834930</v>
      </c>
      <c r="BL24" s="1749">
        <v>830845</v>
      </c>
      <c r="BM24" s="1749">
        <v>825541</v>
      </c>
      <c r="BN24" s="1749">
        <v>820712</v>
      </c>
      <c r="BO24" s="1749">
        <v>815103</v>
      </c>
      <c r="BP24" s="735">
        <v>809974</v>
      </c>
      <c r="BQ24" s="735">
        <v>805353</v>
      </c>
      <c r="BR24" s="735">
        <v>801874</v>
      </c>
      <c r="BS24" s="735">
        <v>795843</v>
      </c>
    </row>
    <row r="25" spans="1:71">
      <c r="A25" s="728">
        <v>20</v>
      </c>
      <c r="B25" s="729" t="s">
        <v>628</v>
      </c>
      <c r="C25" s="766">
        <v>1040100</v>
      </c>
      <c r="D25" s="766">
        <v>1107500</v>
      </c>
      <c r="E25" s="766">
        <v>1168100</v>
      </c>
      <c r="F25" s="766">
        <v>1218800</v>
      </c>
      <c r="G25" s="766">
        <v>1300300</v>
      </c>
      <c r="H25" s="766">
        <v>1352200</v>
      </c>
      <c r="I25" s="766">
        <v>1448600</v>
      </c>
      <c r="J25" s="766">
        <v>1526100</v>
      </c>
      <c r="K25" s="722">
        <v>1562722</v>
      </c>
      <c r="L25" s="723">
        <v>1629217</v>
      </c>
      <c r="M25" s="722">
        <v>1717118</v>
      </c>
      <c r="N25" s="723">
        <v>1714000</v>
      </c>
      <c r="O25" s="722">
        <v>1710729</v>
      </c>
      <c r="P25" s="765">
        <v>2121050</v>
      </c>
      <c r="Q25" s="722">
        <v>2060010</v>
      </c>
      <c r="R25" s="730">
        <v>2060831</v>
      </c>
      <c r="S25" s="731">
        <v>2021292</v>
      </c>
      <c r="T25" s="734">
        <v>1981433</v>
      </c>
      <c r="U25" s="738">
        <v>1958007</v>
      </c>
      <c r="V25" s="734">
        <v>1956917</v>
      </c>
      <c r="W25" s="738">
        <v>2017564</v>
      </c>
      <c r="X25" s="734">
        <v>2032884</v>
      </c>
      <c r="Y25" s="734">
        <v>2048100</v>
      </c>
      <c r="Z25" s="734">
        <v>2061872</v>
      </c>
      <c r="AA25" s="734">
        <v>2073926</v>
      </c>
      <c r="AB25" s="738">
        <v>2083934</v>
      </c>
      <c r="AC25" s="734">
        <v>2093229</v>
      </c>
      <c r="AD25" s="734">
        <v>2102147</v>
      </c>
      <c r="AE25" s="734">
        <v>2112140</v>
      </c>
      <c r="AF25" s="734">
        <v>2124935</v>
      </c>
      <c r="AG25" s="738">
        <v>2136927</v>
      </c>
      <c r="AH25" s="734">
        <v>2143203</v>
      </c>
      <c r="AI25" s="734">
        <v>2147681</v>
      </c>
      <c r="AJ25" s="734">
        <v>2149319</v>
      </c>
      <c r="AK25" s="734">
        <v>2153016</v>
      </c>
      <c r="AL25" s="738">
        <v>2156627</v>
      </c>
      <c r="AM25" s="734">
        <v>2161646</v>
      </c>
      <c r="AN25" s="734">
        <v>2168718</v>
      </c>
      <c r="AO25" s="734">
        <v>2175223</v>
      </c>
      <c r="AP25" s="734">
        <v>2183810</v>
      </c>
      <c r="AQ25" s="738">
        <v>2193984</v>
      </c>
      <c r="AR25" s="734">
        <v>2203152</v>
      </c>
      <c r="AS25" s="734">
        <v>2207035</v>
      </c>
      <c r="AT25" s="734">
        <v>2210194</v>
      </c>
      <c r="AU25" s="734">
        <v>2210187</v>
      </c>
      <c r="AV25" s="739">
        <v>2215168</v>
      </c>
      <c r="AW25" s="1774">
        <v>2221950</v>
      </c>
      <c r="AX25" s="1774">
        <v>2214643</v>
      </c>
      <c r="AY25" s="773">
        <v>2210419</v>
      </c>
      <c r="AZ25" s="773">
        <v>2205815</v>
      </c>
      <c r="BA25" s="740">
        <v>2196114</v>
      </c>
      <c r="BB25" s="768">
        <v>2189483</v>
      </c>
      <c r="BC25" s="767">
        <v>2181858</v>
      </c>
      <c r="BD25" s="767">
        <v>2172728</v>
      </c>
      <c r="BE25" s="769">
        <v>2162080</v>
      </c>
      <c r="BF25" s="734">
        <v>2152449</v>
      </c>
      <c r="BG25" s="770">
        <v>2142409</v>
      </c>
      <c r="BH25" s="734">
        <v>2132301</v>
      </c>
      <c r="BI25" s="734">
        <v>2122398</v>
      </c>
      <c r="BJ25" s="771">
        <v>2110496</v>
      </c>
      <c r="BK25" s="735">
        <v>2098804</v>
      </c>
      <c r="BL25" s="1749">
        <v>2091250</v>
      </c>
      <c r="BM25" s="1749">
        <v>2082181</v>
      </c>
      <c r="BN25" s="1749">
        <v>2072655</v>
      </c>
      <c r="BO25" s="1749">
        <v>2060958</v>
      </c>
      <c r="BP25" s="735">
        <v>2048011</v>
      </c>
      <c r="BQ25" s="735">
        <v>2033182</v>
      </c>
      <c r="BR25" s="735">
        <v>2019993</v>
      </c>
      <c r="BS25" s="735">
        <v>2003918</v>
      </c>
    </row>
    <row r="26" spans="1:71">
      <c r="A26" s="728">
        <v>21</v>
      </c>
      <c r="B26" s="729" t="s">
        <v>629</v>
      </c>
      <c r="C26" s="766">
        <v>869100</v>
      </c>
      <c r="D26" s="766">
        <v>904500</v>
      </c>
      <c r="E26" s="766">
        <v>933300</v>
      </c>
      <c r="F26" s="766">
        <v>949900</v>
      </c>
      <c r="G26" s="766">
        <v>990300</v>
      </c>
      <c r="H26" s="766">
        <v>995100</v>
      </c>
      <c r="I26" s="766">
        <v>1065000</v>
      </c>
      <c r="J26" s="766">
        <v>1089400</v>
      </c>
      <c r="K26" s="722">
        <v>1070407</v>
      </c>
      <c r="L26" s="723">
        <v>1132557</v>
      </c>
      <c r="M26" s="722">
        <v>1178405</v>
      </c>
      <c r="N26" s="723">
        <v>1225799</v>
      </c>
      <c r="O26" s="722">
        <v>1265024</v>
      </c>
      <c r="P26" s="765">
        <v>1518649</v>
      </c>
      <c r="Q26" s="722">
        <v>1493644</v>
      </c>
      <c r="R26" s="730">
        <v>1544538</v>
      </c>
      <c r="S26" s="731">
        <v>1583605</v>
      </c>
      <c r="T26" s="734">
        <v>1638399</v>
      </c>
      <c r="U26" s="738">
        <v>1700365</v>
      </c>
      <c r="V26" s="734">
        <v>1758954</v>
      </c>
      <c r="W26" s="738">
        <v>1867978</v>
      </c>
      <c r="X26" s="734">
        <v>1888573</v>
      </c>
      <c r="Y26" s="734">
        <v>1908914</v>
      </c>
      <c r="Z26" s="734">
        <v>1926875</v>
      </c>
      <c r="AA26" s="734">
        <v>1943218</v>
      </c>
      <c r="AB26" s="738">
        <v>1960107</v>
      </c>
      <c r="AC26" s="734">
        <v>1975168</v>
      </c>
      <c r="AD26" s="734">
        <v>1990266</v>
      </c>
      <c r="AE26" s="734">
        <v>2003713</v>
      </c>
      <c r="AF26" s="734">
        <v>2016794</v>
      </c>
      <c r="AG26" s="738">
        <v>2028536</v>
      </c>
      <c r="AH26" s="734">
        <v>2035943</v>
      </c>
      <c r="AI26" s="734">
        <v>2044212</v>
      </c>
      <c r="AJ26" s="734">
        <v>2051239</v>
      </c>
      <c r="AK26" s="734">
        <v>2058086</v>
      </c>
      <c r="AL26" s="738">
        <v>2066569</v>
      </c>
      <c r="AM26" s="734">
        <v>2073168</v>
      </c>
      <c r="AN26" s="734">
        <v>2082071</v>
      </c>
      <c r="AO26" s="734">
        <v>2089059</v>
      </c>
      <c r="AP26" s="734">
        <v>2094634</v>
      </c>
      <c r="AQ26" s="738">
        <v>2100315</v>
      </c>
      <c r="AR26" s="734">
        <v>2104184</v>
      </c>
      <c r="AS26" s="734">
        <v>2106160</v>
      </c>
      <c r="AT26" s="734">
        <v>2107673</v>
      </c>
      <c r="AU26" s="734">
        <v>2107481</v>
      </c>
      <c r="AV26" s="739">
        <v>2107700</v>
      </c>
      <c r="AW26" s="1774">
        <v>2110896</v>
      </c>
      <c r="AX26" s="1774">
        <v>2109871</v>
      </c>
      <c r="AY26" s="773">
        <v>2109997</v>
      </c>
      <c r="AZ26" s="773">
        <v>2107821</v>
      </c>
      <c r="BA26" s="740">
        <v>2107226</v>
      </c>
      <c r="BB26" s="768">
        <v>2104872</v>
      </c>
      <c r="BC26" s="767">
        <v>2103660</v>
      </c>
      <c r="BD26" s="767">
        <v>2099968</v>
      </c>
      <c r="BE26" s="769">
        <v>2091192</v>
      </c>
      <c r="BF26" s="734">
        <v>2080773</v>
      </c>
      <c r="BG26" s="770">
        <v>2071313</v>
      </c>
      <c r="BH26" s="734">
        <v>2062192</v>
      </c>
      <c r="BI26" s="734">
        <v>2052712</v>
      </c>
      <c r="BJ26" s="771">
        <v>2042780</v>
      </c>
      <c r="BK26" s="735">
        <v>2031903</v>
      </c>
      <c r="BL26" s="1749">
        <v>2023632</v>
      </c>
      <c r="BM26" s="1749">
        <v>2011645</v>
      </c>
      <c r="BN26" s="1749">
        <v>2001442</v>
      </c>
      <c r="BO26" s="1749">
        <v>1992463</v>
      </c>
      <c r="BP26" s="735">
        <v>1978742</v>
      </c>
      <c r="BQ26" s="735">
        <v>1960941</v>
      </c>
      <c r="BR26" s="735">
        <v>1945763</v>
      </c>
      <c r="BS26" s="735">
        <v>1931212</v>
      </c>
    </row>
    <row r="27" spans="1:71">
      <c r="A27" s="728">
        <v>22</v>
      </c>
      <c r="B27" s="729" t="s">
        <v>598</v>
      </c>
      <c r="C27" s="766">
        <v>975900</v>
      </c>
      <c r="D27" s="766">
        <v>1048400</v>
      </c>
      <c r="E27" s="766">
        <v>1105800</v>
      </c>
      <c r="F27" s="766">
        <v>1159200</v>
      </c>
      <c r="G27" s="766">
        <v>1248600</v>
      </c>
      <c r="H27" s="766">
        <v>1323100</v>
      </c>
      <c r="I27" s="766">
        <v>1461800</v>
      </c>
      <c r="J27" s="766">
        <v>1553500</v>
      </c>
      <c r="K27" s="722">
        <v>1550387</v>
      </c>
      <c r="L27" s="723">
        <v>1671217</v>
      </c>
      <c r="M27" s="722">
        <v>1797805</v>
      </c>
      <c r="N27" s="723">
        <v>1939860</v>
      </c>
      <c r="O27" s="722">
        <v>2017860</v>
      </c>
      <c r="P27" s="765">
        <v>2220358</v>
      </c>
      <c r="Q27" s="722">
        <v>2353005</v>
      </c>
      <c r="R27" s="730">
        <v>2471472</v>
      </c>
      <c r="S27" s="731">
        <v>2650435</v>
      </c>
      <c r="T27" s="734">
        <v>2756271</v>
      </c>
      <c r="U27" s="738">
        <v>2912521</v>
      </c>
      <c r="V27" s="734">
        <v>3089895</v>
      </c>
      <c r="W27" s="738">
        <v>3308799</v>
      </c>
      <c r="X27" s="734">
        <v>3340863</v>
      </c>
      <c r="Y27" s="734">
        <v>3368357</v>
      </c>
      <c r="Z27" s="734">
        <v>3395940</v>
      </c>
      <c r="AA27" s="734">
        <v>3422663</v>
      </c>
      <c r="AB27" s="738">
        <v>3446804</v>
      </c>
      <c r="AC27" s="734">
        <v>3471689</v>
      </c>
      <c r="AD27" s="734">
        <v>3498378</v>
      </c>
      <c r="AE27" s="734">
        <v>3522026</v>
      </c>
      <c r="AF27" s="734">
        <v>3546953</v>
      </c>
      <c r="AG27" s="738">
        <v>3574692</v>
      </c>
      <c r="AH27" s="734">
        <v>3597198</v>
      </c>
      <c r="AI27" s="734">
        <v>3619368</v>
      </c>
      <c r="AJ27" s="734">
        <v>3638846</v>
      </c>
      <c r="AK27" s="734">
        <v>3656591</v>
      </c>
      <c r="AL27" s="738">
        <v>3670840</v>
      </c>
      <c r="AM27" s="734">
        <v>3687178</v>
      </c>
      <c r="AN27" s="734">
        <v>3704192</v>
      </c>
      <c r="AO27" s="734">
        <v>3716121</v>
      </c>
      <c r="AP27" s="734">
        <v>3728664</v>
      </c>
      <c r="AQ27" s="738">
        <v>3737689</v>
      </c>
      <c r="AR27" s="734">
        <v>3745383</v>
      </c>
      <c r="AS27" s="734">
        <v>3751636</v>
      </c>
      <c r="AT27" s="734">
        <v>3757896</v>
      </c>
      <c r="AU27" s="734">
        <v>3760574</v>
      </c>
      <c r="AV27" s="739">
        <v>3767393</v>
      </c>
      <c r="AW27" s="1774">
        <v>3779991</v>
      </c>
      <c r="AX27" s="1774">
        <v>3784231</v>
      </c>
      <c r="AY27" s="773">
        <v>3789929</v>
      </c>
      <c r="AZ27" s="773">
        <v>3790914</v>
      </c>
      <c r="BA27" s="740">
        <v>3792377</v>
      </c>
      <c r="BB27" s="768">
        <v>3795023</v>
      </c>
      <c r="BC27" s="767">
        <v>3796029</v>
      </c>
      <c r="BD27" s="767">
        <v>3792896</v>
      </c>
      <c r="BE27" s="769">
        <v>3782596</v>
      </c>
      <c r="BF27" s="734">
        <v>3765007</v>
      </c>
      <c r="BG27" s="770">
        <v>3751546</v>
      </c>
      <c r="BH27" s="734">
        <v>3739249</v>
      </c>
      <c r="BI27" s="734">
        <v>3729878</v>
      </c>
      <c r="BJ27" s="771">
        <v>3714610</v>
      </c>
      <c r="BK27" s="735">
        <v>3700305</v>
      </c>
      <c r="BL27" s="1749">
        <v>3690286</v>
      </c>
      <c r="BM27" s="1749">
        <v>3680542</v>
      </c>
      <c r="BN27" s="1749">
        <v>3666651</v>
      </c>
      <c r="BO27" s="1749">
        <v>3653012</v>
      </c>
      <c r="BP27" s="735">
        <v>3633202</v>
      </c>
      <c r="BQ27" s="735">
        <v>3607595</v>
      </c>
      <c r="BR27" s="735">
        <v>3582297</v>
      </c>
      <c r="BS27" s="735">
        <v>3555288</v>
      </c>
    </row>
    <row r="28" spans="1:71">
      <c r="A28" s="728">
        <v>23</v>
      </c>
      <c r="B28" s="729" t="s">
        <v>599</v>
      </c>
      <c r="C28" s="766">
        <v>1364400</v>
      </c>
      <c r="D28" s="766">
        <v>1436100</v>
      </c>
      <c r="E28" s="766">
        <v>1494800</v>
      </c>
      <c r="F28" s="766">
        <v>1554700</v>
      </c>
      <c r="G28" s="766">
        <v>1660600</v>
      </c>
      <c r="H28" s="766">
        <v>1786500</v>
      </c>
      <c r="I28" s="766">
        <v>1962500</v>
      </c>
      <c r="J28" s="766">
        <v>2057300</v>
      </c>
      <c r="K28" s="722">
        <v>2089762</v>
      </c>
      <c r="L28" s="723">
        <v>2319494</v>
      </c>
      <c r="M28" s="722">
        <v>2567413</v>
      </c>
      <c r="N28" s="723">
        <v>2862701</v>
      </c>
      <c r="O28" s="722">
        <v>3166592</v>
      </c>
      <c r="P28" s="765">
        <v>2857851</v>
      </c>
      <c r="Q28" s="722">
        <v>3122902</v>
      </c>
      <c r="R28" s="730">
        <v>3390585</v>
      </c>
      <c r="S28" s="731">
        <v>3769209</v>
      </c>
      <c r="T28" s="734">
        <v>4206313</v>
      </c>
      <c r="U28" s="738">
        <v>4798653</v>
      </c>
      <c r="V28" s="734">
        <v>5386163</v>
      </c>
      <c r="W28" s="738">
        <v>5923569</v>
      </c>
      <c r="X28" s="734">
        <v>5989640</v>
      </c>
      <c r="Y28" s="734">
        <v>6055848</v>
      </c>
      <c r="Z28" s="734">
        <v>6117273</v>
      </c>
      <c r="AA28" s="734">
        <v>6172192</v>
      </c>
      <c r="AB28" s="738">
        <v>6221638</v>
      </c>
      <c r="AC28" s="734">
        <v>6265632</v>
      </c>
      <c r="AD28" s="734">
        <v>6309371</v>
      </c>
      <c r="AE28" s="734">
        <v>6353419</v>
      </c>
      <c r="AF28" s="734">
        <v>6400952</v>
      </c>
      <c r="AG28" s="738">
        <v>6455172</v>
      </c>
      <c r="AH28" s="734">
        <v>6512073</v>
      </c>
      <c r="AI28" s="734">
        <v>6566011</v>
      </c>
      <c r="AJ28" s="734">
        <v>6606342</v>
      </c>
      <c r="AK28" s="734">
        <v>6649222</v>
      </c>
      <c r="AL28" s="738">
        <v>6690603</v>
      </c>
      <c r="AM28" s="734">
        <v>6729125</v>
      </c>
      <c r="AN28" s="734">
        <v>6775525</v>
      </c>
      <c r="AO28" s="734">
        <v>6809691</v>
      </c>
      <c r="AP28" s="734">
        <v>6838659</v>
      </c>
      <c r="AQ28" s="738">
        <v>6868336</v>
      </c>
      <c r="AR28" s="734">
        <v>6897120</v>
      </c>
      <c r="AS28" s="734">
        <v>6931381</v>
      </c>
      <c r="AT28" s="734">
        <v>6973379</v>
      </c>
      <c r="AU28" s="734">
        <v>7006311</v>
      </c>
      <c r="AV28" s="739">
        <v>7043300</v>
      </c>
      <c r="AW28" s="1774">
        <v>7091404</v>
      </c>
      <c r="AX28" s="1774">
        <v>7131414</v>
      </c>
      <c r="AY28" s="773">
        <v>7169761</v>
      </c>
      <c r="AZ28" s="773">
        <v>7208763</v>
      </c>
      <c r="BA28" s="740">
        <v>7254704</v>
      </c>
      <c r="BB28" s="768">
        <v>7306825</v>
      </c>
      <c r="BC28" s="767">
        <v>7356938</v>
      </c>
      <c r="BD28" s="767">
        <v>7398781</v>
      </c>
      <c r="BE28" s="769">
        <v>7411370</v>
      </c>
      <c r="BF28" s="734">
        <v>7410719</v>
      </c>
      <c r="BG28" s="770">
        <v>7418388</v>
      </c>
      <c r="BH28" s="734">
        <v>7431357</v>
      </c>
      <c r="BI28" s="734">
        <v>7449212</v>
      </c>
      <c r="BJ28" s="771">
        <v>7463860</v>
      </c>
      <c r="BK28" s="735">
        <v>7483128</v>
      </c>
      <c r="BL28" s="1749">
        <v>7508631</v>
      </c>
      <c r="BM28" s="1749">
        <v>7527849</v>
      </c>
      <c r="BN28" s="1749">
        <v>7540717</v>
      </c>
      <c r="BO28" s="1749">
        <v>7556609</v>
      </c>
      <c r="BP28" s="735">
        <v>7542415</v>
      </c>
      <c r="BQ28" s="735">
        <v>7516604</v>
      </c>
      <c r="BR28" s="735">
        <v>7495171</v>
      </c>
      <c r="BS28" s="735">
        <v>7476692</v>
      </c>
    </row>
    <row r="29" spans="1:71">
      <c r="A29" s="728">
        <v>24</v>
      </c>
      <c r="B29" s="729" t="s">
        <v>600</v>
      </c>
      <c r="C29" s="766">
        <v>874900</v>
      </c>
      <c r="D29" s="766">
        <v>908300</v>
      </c>
      <c r="E29" s="766">
        <v>939100</v>
      </c>
      <c r="F29" s="766">
        <v>960800</v>
      </c>
      <c r="G29" s="766">
        <v>1007200</v>
      </c>
      <c r="H29" s="766">
        <v>1031200</v>
      </c>
      <c r="I29" s="766">
        <v>1077900</v>
      </c>
      <c r="J29" s="766">
        <v>1086900</v>
      </c>
      <c r="K29" s="722">
        <v>1069270</v>
      </c>
      <c r="L29" s="723">
        <v>1107692</v>
      </c>
      <c r="M29" s="722">
        <v>1157407</v>
      </c>
      <c r="N29" s="723">
        <v>1174595</v>
      </c>
      <c r="O29" s="722">
        <v>1198783</v>
      </c>
      <c r="P29" s="765">
        <v>1394286</v>
      </c>
      <c r="Q29" s="722">
        <v>1416494</v>
      </c>
      <c r="R29" s="730">
        <v>1461197</v>
      </c>
      <c r="S29" s="731">
        <v>1485582</v>
      </c>
      <c r="T29" s="734">
        <v>1485054</v>
      </c>
      <c r="U29" s="738">
        <v>1514467</v>
      </c>
      <c r="V29" s="734">
        <v>1543083</v>
      </c>
      <c r="W29" s="738">
        <v>1626002</v>
      </c>
      <c r="X29" s="734">
        <v>1637581</v>
      </c>
      <c r="Y29" s="734">
        <v>1649487</v>
      </c>
      <c r="Z29" s="734">
        <v>1660764</v>
      </c>
      <c r="AA29" s="734">
        <v>1672184</v>
      </c>
      <c r="AB29" s="738">
        <v>1686936</v>
      </c>
      <c r="AC29" s="734">
        <v>1702311</v>
      </c>
      <c r="AD29" s="734">
        <v>1716142</v>
      </c>
      <c r="AE29" s="734">
        <v>1728178</v>
      </c>
      <c r="AF29" s="734">
        <v>1736656</v>
      </c>
      <c r="AG29" s="738">
        <v>1747311</v>
      </c>
      <c r="AH29" s="734">
        <v>1756347</v>
      </c>
      <c r="AI29" s="734">
        <v>1765155</v>
      </c>
      <c r="AJ29" s="734">
        <v>1771876</v>
      </c>
      <c r="AK29" s="734">
        <v>1782276</v>
      </c>
      <c r="AL29" s="738">
        <v>1792514</v>
      </c>
      <c r="AM29" s="734">
        <v>1803103</v>
      </c>
      <c r="AN29" s="734">
        <v>1813738</v>
      </c>
      <c r="AO29" s="734">
        <v>1822556</v>
      </c>
      <c r="AP29" s="734">
        <v>1832621</v>
      </c>
      <c r="AQ29" s="738">
        <v>1841358</v>
      </c>
      <c r="AR29" s="734">
        <v>1846478</v>
      </c>
      <c r="AS29" s="734">
        <v>1851030</v>
      </c>
      <c r="AT29" s="734">
        <v>1854551</v>
      </c>
      <c r="AU29" s="734">
        <v>1855659</v>
      </c>
      <c r="AV29" s="739">
        <v>1857339</v>
      </c>
      <c r="AW29" s="1774">
        <v>1862124</v>
      </c>
      <c r="AX29" s="1774">
        <v>1862592</v>
      </c>
      <c r="AY29" s="773">
        <v>1864210</v>
      </c>
      <c r="AZ29" s="773">
        <v>1866540</v>
      </c>
      <c r="BA29" s="740">
        <v>1866963</v>
      </c>
      <c r="BB29" s="768">
        <v>1871501</v>
      </c>
      <c r="BC29" s="767">
        <v>1873144</v>
      </c>
      <c r="BD29" s="767">
        <v>1871164</v>
      </c>
      <c r="BE29" s="769">
        <v>1864156</v>
      </c>
      <c r="BF29" s="734">
        <v>1854724</v>
      </c>
      <c r="BG29" s="770">
        <v>1847316</v>
      </c>
      <c r="BH29" s="734">
        <v>1840544</v>
      </c>
      <c r="BI29" s="734">
        <v>1833461</v>
      </c>
      <c r="BJ29" s="771">
        <v>1825701</v>
      </c>
      <c r="BK29" s="735">
        <v>1815865</v>
      </c>
      <c r="BL29" s="1749">
        <v>1808967</v>
      </c>
      <c r="BM29" s="1749">
        <v>1800823</v>
      </c>
      <c r="BN29" s="1749">
        <v>1792935</v>
      </c>
      <c r="BO29" s="1749">
        <v>1782638</v>
      </c>
      <c r="BP29" s="735">
        <v>1770254</v>
      </c>
      <c r="BQ29" s="735">
        <v>1755689</v>
      </c>
      <c r="BR29" s="735">
        <v>1742174</v>
      </c>
      <c r="BS29" s="735">
        <v>1726812</v>
      </c>
    </row>
    <row r="30" spans="1:71">
      <c r="A30" s="728">
        <v>25</v>
      </c>
      <c r="B30" s="729" t="s">
        <v>601</v>
      </c>
      <c r="C30" s="766">
        <v>634600</v>
      </c>
      <c r="D30" s="766">
        <v>655800</v>
      </c>
      <c r="E30" s="766">
        <v>668300</v>
      </c>
      <c r="F30" s="766">
        <v>665300</v>
      </c>
      <c r="G30" s="766">
        <v>686500</v>
      </c>
      <c r="H30" s="766">
        <v>657400</v>
      </c>
      <c r="I30" s="766">
        <v>671200</v>
      </c>
      <c r="J30" s="766">
        <v>675100</v>
      </c>
      <c r="K30" s="722">
        <v>651050</v>
      </c>
      <c r="L30" s="723">
        <v>662412</v>
      </c>
      <c r="M30" s="722">
        <v>691631</v>
      </c>
      <c r="N30" s="723">
        <v>711436</v>
      </c>
      <c r="O30" s="722">
        <v>703679</v>
      </c>
      <c r="P30" s="765">
        <v>860911</v>
      </c>
      <c r="Q30" s="722">
        <v>858367</v>
      </c>
      <c r="R30" s="730">
        <v>861180</v>
      </c>
      <c r="S30" s="731">
        <v>853734</v>
      </c>
      <c r="T30" s="734">
        <v>842695</v>
      </c>
      <c r="U30" s="738">
        <v>853385</v>
      </c>
      <c r="V30" s="734">
        <v>889768</v>
      </c>
      <c r="W30" s="738">
        <v>985621</v>
      </c>
      <c r="X30" s="734">
        <v>1005599</v>
      </c>
      <c r="Y30" s="734">
        <v>1025622</v>
      </c>
      <c r="Z30" s="734">
        <v>1042991</v>
      </c>
      <c r="AA30" s="734">
        <v>1061243</v>
      </c>
      <c r="AB30" s="738">
        <v>1079898</v>
      </c>
      <c r="AC30" s="734">
        <v>1096578</v>
      </c>
      <c r="AD30" s="734">
        <v>1112214</v>
      </c>
      <c r="AE30" s="734">
        <v>1127346</v>
      </c>
      <c r="AF30" s="734">
        <v>1140930</v>
      </c>
      <c r="AG30" s="738">
        <v>1155844</v>
      </c>
      <c r="AH30" s="734">
        <v>1166411</v>
      </c>
      <c r="AI30" s="734">
        <v>1177857</v>
      </c>
      <c r="AJ30" s="734">
        <v>1190897</v>
      </c>
      <c r="AK30" s="734">
        <v>1205851</v>
      </c>
      <c r="AL30" s="738">
        <v>1222411</v>
      </c>
      <c r="AM30" s="734">
        <v>1235355</v>
      </c>
      <c r="AN30" s="734">
        <v>1248215</v>
      </c>
      <c r="AO30" s="734">
        <v>1260553</v>
      </c>
      <c r="AP30" s="734">
        <v>1273337</v>
      </c>
      <c r="AQ30" s="738">
        <v>1287005</v>
      </c>
      <c r="AR30" s="734">
        <v>1298231</v>
      </c>
      <c r="AS30" s="734">
        <v>1310213</v>
      </c>
      <c r="AT30" s="734">
        <v>1322919</v>
      </c>
      <c r="AU30" s="734">
        <v>1332428</v>
      </c>
      <c r="AV30" s="739">
        <v>1342832</v>
      </c>
      <c r="AW30" s="1774">
        <v>1353895</v>
      </c>
      <c r="AX30" s="1774">
        <v>1360715</v>
      </c>
      <c r="AY30" s="773">
        <v>1368189</v>
      </c>
      <c r="AZ30" s="773">
        <v>1374556</v>
      </c>
      <c r="BA30" s="740">
        <v>1380361</v>
      </c>
      <c r="BB30" s="768">
        <v>1389745</v>
      </c>
      <c r="BC30" s="767">
        <v>1397841</v>
      </c>
      <c r="BD30" s="767">
        <v>1404657</v>
      </c>
      <c r="BE30" s="769">
        <v>1408564</v>
      </c>
      <c r="BF30" s="734">
        <v>1410777</v>
      </c>
      <c r="BG30" s="770">
        <v>1413236</v>
      </c>
      <c r="BH30" s="734">
        <v>1414275</v>
      </c>
      <c r="BI30" s="734">
        <v>1415199</v>
      </c>
      <c r="BJ30" s="771">
        <v>1414419</v>
      </c>
      <c r="BK30" s="735">
        <v>1412916</v>
      </c>
      <c r="BL30" s="1749">
        <v>1413511</v>
      </c>
      <c r="BM30" s="1749">
        <v>1413885</v>
      </c>
      <c r="BN30" s="1749">
        <v>1414279</v>
      </c>
      <c r="BO30" s="1749">
        <v>1416085</v>
      </c>
      <c r="BP30" s="735">
        <v>1413610</v>
      </c>
      <c r="BQ30" s="735">
        <v>1410509</v>
      </c>
      <c r="BR30" s="735">
        <v>1408931</v>
      </c>
      <c r="BS30" s="735">
        <v>1406630</v>
      </c>
    </row>
    <row r="31" spans="1:71">
      <c r="A31" s="728">
        <v>26</v>
      </c>
      <c r="B31" s="729" t="s">
        <v>602</v>
      </c>
      <c r="C31" s="766">
        <v>845500</v>
      </c>
      <c r="D31" s="766">
        <v>865500</v>
      </c>
      <c r="E31" s="766">
        <v>901800</v>
      </c>
      <c r="F31" s="766">
        <v>955700</v>
      </c>
      <c r="G31" s="766">
        <v>1013800</v>
      </c>
      <c r="H31" s="766">
        <v>1099800</v>
      </c>
      <c r="I31" s="766">
        <v>1222700</v>
      </c>
      <c r="J31" s="766">
        <v>1317000</v>
      </c>
      <c r="K31" s="722">
        <v>1287147</v>
      </c>
      <c r="L31" s="723">
        <v>1406382</v>
      </c>
      <c r="M31" s="722">
        <v>1552832</v>
      </c>
      <c r="N31" s="723">
        <v>1702508</v>
      </c>
      <c r="O31" s="722">
        <v>1729993</v>
      </c>
      <c r="P31" s="765">
        <v>1603796</v>
      </c>
      <c r="Q31" s="722">
        <v>1739084</v>
      </c>
      <c r="R31" s="730">
        <v>1832934</v>
      </c>
      <c r="S31" s="731">
        <v>1935161</v>
      </c>
      <c r="T31" s="734">
        <v>1993403</v>
      </c>
      <c r="U31" s="738">
        <v>2102808</v>
      </c>
      <c r="V31" s="734">
        <v>2250087</v>
      </c>
      <c r="W31" s="738">
        <v>2424856</v>
      </c>
      <c r="X31" s="734">
        <v>2451825</v>
      </c>
      <c r="Y31" s="734">
        <v>2474291</v>
      </c>
      <c r="Z31" s="734">
        <v>2494468</v>
      </c>
      <c r="AA31" s="734">
        <v>2512244</v>
      </c>
      <c r="AB31" s="738">
        <v>2527330</v>
      </c>
      <c r="AC31" s="734">
        <v>2539239</v>
      </c>
      <c r="AD31" s="734">
        <v>2553427</v>
      </c>
      <c r="AE31" s="734">
        <v>2568949</v>
      </c>
      <c r="AF31" s="734">
        <v>2578496</v>
      </c>
      <c r="AG31" s="738">
        <v>2586574</v>
      </c>
      <c r="AH31" s="734">
        <v>2595498</v>
      </c>
      <c r="AI31" s="734">
        <v>2601102</v>
      </c>
      <c r="AJ31" s="734">
        <v>2604004</v>
      </c>
      <c r="AK31" s="734">
        <v>2604475</v>
      </c>
      <c r="AL31" s="738">
        <v>2602460</v>
      </c>
      <c r="AM31" s="734">
        <v>2608170</v>
      </c>
      <c r="AN31" s="734">
        <v>2615300</v>
      </c>
      <c r="AO31" s="734">
        <v>2618091</v>
      </c>
      <c r="AP31" s="734">
        <v>2622006</v>
      </c>
      <c r="AQ31" s="738">
        <v>2629592</v>
      </c>
      <c r="AR31" s="734">
        <v>2634483</v>
      </c>
      <c r="AS31" s="734">
        <v>2637682</v>
      </c>
      <c r="AT31" s="734">
        <v>2642841</v>
      </c>
      <c r="AU31" s="734">
        <v>2644995</v>
      </c>
      <c r="AV31" s="739">
        <v>2644391</v>
      </c>
      <c r="AW31" s="1774">
        <v>2648775</v>
      </c>
      <c r="AX31" s="1774">
        <v>2648007</v>
      </c>
      <c r="AY31" s="773">
        <v>2649756</v>
      </c>
      <c r="AZ31" s="773">
        <v>2650181</v>
      </c>
      <c r="BA31" s="740">
        <v>2647660</v>
      </c>
      <c r="BB31" s="768">
        <v>2646326</v>
      </c>
      <c r="BC31" s="767">
        <v>2642761</v>
      </c>
      <c r="BD31" s="767">
        <v>2640062</v>
      </c>
      <c r="BE31" s="769">
        <v>2637009</v>
      </c>
      <c r="BF31" s="734">
        <v>2636092</v>
      </c>
      <c r="BG31" s="770">
        <v>2633168</v>
      </c>
      <c r="BH31" s="734">
        <v>2627976</v>
      </c>
      <c r="BI31" s="734">
        <v>2621850</v>
      </c>
      <c r="BJ31" s="771">
        <v>2615689</v>
      </c>
      <c r="BK31" s="735">
        <v>2610353</v>
      </c>
      <c r="BL31" s="1749">
        <v>2607746</v>
      </c>
      <c r="BM31" s="1749">
        <v>2603943</v>
      </c>
      <c r="BN31" s="1749">
        <v>2597662</v>
      </c>
      <c r="BO31" s="1749">
        <v>2591595</v>
      </c>
      <c r="BP31" s="735">
        <v>2578087</v>
      </c>
      <c r="BQ31" s="735">
        <v>2561399</v>
      </c>
      <c r="BR31" s="735">
        <v>2549749</v>
      </c>
      <c r="BS31" s="735">
        <v>2535224</v>
      </c>
    </row>
    <row r="32" spans="1:71">
      <c r="A32" s="728">
        <v>27</v>
      </c>
      <c r="B32" s="729" t="s">
        <v>603</v>
      </c>
      <c r="C32" s="775">
        <v>1632800</v>
      </c>
      <c r="D32" s="766">
        <v>1242400</v>
      </c>
      <c r="E32" s="766">
        <v>1315500</v>
      </c>
      <c r="F32" s="766">
        <v>1485500</v>
      </c>
      <c r="G32" s="766">
        <v>1675600</v>
      </c>
      <c r="H32" s="766">
        <v>1948200</v>
      </c>
      <c r="I32" s="766">
        <v>2175700</v>
      </c>
      <c r="J32" s="766">
        <v>2560600</v>
      </c>
      <c r="K32" s="722">
        <v>2587847</v>
      </c>
      <c r="L32" s="723">
        <v>3059502</v>
      </c>
      <c r="M32" s="722">
        <v>3540017</v>
      </c>
      <c r="N32" s="723">
        <v>4297174</v>
      </c>
      <c r="O32" s="722">
        <v>4792966</v>
      </c>
      <c r="P32" s="765">
        <v>2800958</v>
      </c>
      <c r="Q32" s="722">
        <v>3334659</v>
      </c>
      <c r="R32" s="730">
        <v>3857047</v>
      </c>
      <c r="S32" s="731">
        <v>4618308</v>
      </c>
      <c r="T32" s="734">
        <v>5504746</v>
      </c>
      <c r="U32" s="738">
        <v>6657189</v>
      </c>
      <c r="V32" s="734">
        <v>7620480</v>
      </c>
      <c r="W32" s="738">
        <v>8278925</v>
      </c>
      <c r="X32" s="734">
        <v>8330316</v>
      </c>
      <c r="Y32" s="734">
        <v>8373467</v>
      </c>
      <c r="Z32" s="734">
        <v>8411930</v>
      </c>
      <c r="AA32" s="734">
        <v>8445416</v>
      </c>
      <c r="AB32" s="738">
        <v>8473446</v>
      </c>
      <c r="AC32" s="734">
        <v>8508744</v>
      </c>
      <c r="AD32" s="734">
        <v>8542551</v>
      </c>
      <c r="AE32" s="734">
        <v>8588275</v>
      </c>
      <c r="AF32" s="734">
        <v>8632325</v>
      </c>
      <c r="AG32" s="738">
        <v>8668095</v>
      </c>
      <c r="AH32" s="734">
        <v>8705081</v>
      </c>
      <c r="AI32" s="734">
        <v>8736898</v>
      </c>
      <c r="AJ32" s="734">
        <v>8747972</v>
      </c>
      <c r="AK32" s="734">
        <v>8744008</v>
      </c>
      <c r="AL32" s="738">
        <v>8734516</v>
      </c>
      <c r="AM32" s="734">
        <v>8749868</v>
      </c>
      <c r="AN32" s="734">
        <v>8760732</v>
      </c>
      <c r="AO32" s="734">
        <v>8761747</v>
      </c>
      <c r="AP32" s="734">
        <v>8758835</v>
      </c>
      <c r="AQ32" s="738">
        <v>8797268</v>
      </c>
      <c r="AR32" s="734">
        <v>8806777</v>
      </c>
      <c r="AS32" s="734">
        <v>8807707</v>
      </c>
      <c r="AT32" s="734">
        <v>8813095</v>
      </c>
      <c r="AU32" s="734">
        <v>8812549</v>
      </c>
      <c r="AV32" s="739">
        <v>8805081</v>
      </c>
      <c r="AW32" s="1774">
        <v>8820648</v>
      </c>
      <c r="AX32" s="1774">
        <v>8820732</v>
      </c>
      <c r="AY32" s="773">
        <v>8823897</v>
      </c>
      <c r="AZ32" s="773">
        <v>8825039</v>
      </c>
      <c r="BA32" s="740">
        <v>8817166</v>
      </c>
      <c r="BB32" s="768">
        <v>8828334</v>
      </c>
      <c r="BC32" s="767">
        <v>8838725</v>
      </c>
      <c r="BD32" s="767">
        <v>8846687</v>
      </c>
      <c r="BE32" s="769">
        <v>8854811</v>
      </c>
      <c r="BF32" s="734">
        <v>8865245</v>
      </c>
      <c r="BG32" s="770">
        <v>8863451</v>
      </c>
      <c r="BH32" s="734">
        <v>8860750</v>
      </c>
      <c r="BI32" s="734">
        <v>8856044</v>
      </c>
      <c r="BJ32" s="771">
        <v>8845195</v>
      </c>
      <c r="BK32" s="735">
        <v>8839469</v>
      </c>
      <c r="BL32" s="1749">
        <v>8841455</v>
      </c>
      <c r="BM32" s="1749">
        <v>8840809</v>
      </c>
      <c r="BN32" s="1749">
        <v>8838338</v>
      </c>
      <c r="BO32" s="1749">
        <v>8842158</v>
      </c>
      <c r="BP32" s="735">
        <v>8837685</v>
      </c>
      <c r="BQ32" s="735">
        <v>8806114</v>
      </c>
      <c r="BR32" s="735">
        <v>8782484</v>
      </c>
      <c r="BS32" s="735">
        <v>8762857</v>
      </c>
    </row>
    <row r="33" spans="1:71" s="748" customFormat="1" ht="12" customHeight="1">
      <c r="A33" s="742">
        <v>28</v>
      </c>
      <c r="B33" s="743" t="s">
        <v>465</v>
      </c>
      <c r="C33" s="774">
        <v>1442600</v>
      </c>
      <c r="D33" s="774">
        <v>1510500</v>
      </c>
      <c r="E33" s="774">
        <v>1563700</v>
      </c>
      <c r="F33" s="774">
        <v>1659600</v>
      </c>
      <c r="G33" s="774">
        <v>1761800</v>
      </c>
      <c r="H33" s="774">
        <v>1891000</v>
      </c>
      <c r="I33" s="774">
        <v>2048500</v>
      </c>
      <c r="J33" s="774">
        <v>2180100</v>
      </c>
      <c r="K33" s="1750">
        <v>2301799</v>
      </c>
      <c r="L33" s="1751">
        <v>2454679</v>
      </c>
      <c r="M33" s="1750">
        <v>2646301</v>
      </c>
      <c r="N33" s="1751">
        <v>2923249</v>
      </c>
      <c r="O33" s="1750">
        <v>3221232</v>
      </c>
      <c r="P33" s="1751">
        <v>2821892</v>
      </c>
      <c r="Q33" s="1750">
        <v>3057444</v>
      </c>
      <c r="R33" s="744">
        <v>3309935</v>
      </c>
      <c r="S33" s="745">
        <v>3620947</v>
      </c>
      <c r="T33" s="744">
        <v>3906487</v>
      </c>
      <c r="U33" s="745">
        <v>4309944</v>
      </c>
      <c r="V33" s="744">
        <v>4667928</v>
      </c>
      <c r="W33" s="745">
        <v>4992140</v>
      </c>
      <c r="X33" s="744">
        <v>5028655</v>
      </c>
      <c r="Y33" s="744">
        <v>5063107</v>
      </c>
      <c r="Z33" s="744">
        <v>5093047</v>
      </c>
      <c r="AA33" s="744">
        <v>5118679</v>
      </c>
      <c r="AB33" s="745">
        <v>5144892</v>
      </c>
      <c r="AC33" s="744">
        <v>5170742</v>
      </c>
      <c r="AD33" s="744">
        <v>5198183</v>
      </c>
      <c r="AE33" s="744">
        <v>5227217</v>
      </c>
      <c r="AF33" s="744">
        <v>5252331</v>
      </c>
      <c r="AG33" s="745">
        <v>5278050</v>
      </c>
      <c r="AH33" s="744">
        <v>5300155</v>
      </c>
      <c r="AI33" s="744">
        <v>5319448</v>
      </c>
      <c r="AJ33" s="744">
        <v>5343819</v>
      </c>
      <c r="AK33" s="744">
        <v>5372345</v>
      </c>
      <c r="AL33" s="745">
        <v>5405040</v>
      </c>
      <c r="AM33" s="744">
        <v>5425508</v>
      </c>
      <c r="AN33" s="744">
        <v>5443360</v>
      </c>
      <c r="AO33" s="744">
        <v>5456671</v>
      </c>
      <c r="AP33" s="744">
        <v>5469360</v>
      </c>
      <c r="AQ33" s="745">
        <v>5401877</v>
      </c>
      <c r="AR33" s="744">
        <v>5421331</v>
      </c>
      <c r="AS33" s="744">
        <v>5454893</v>
      </c>
      <c r="AT33" s="744">
        <v>5493702</v>
      </c>
      <c r="AU33" s="744">
        <v>5527818</v>
      </c>
      <c r="AV33" s="746">
        <v>5550574</v>
      </c>
      <c r="AW33" s="1775">
        <v>5571927</v>
      </c>
      <c r="AX33" s="1775">
        <v>5580263</v>
      </c>
      <c r="AY33" s="1752">
        <v>5588684</v>
      </c>
      <c r="AZ33" s="1752">
        <v>5591801</v>
      </c>
      <c r="BA33" s="747">
        <v>5590601</v>
      </c>
      <c r="BB33" s="1753">
        <v>5592495</v>
      </c>
      <c r="BC33" s="1752">
        <v>5592816</v>
      </c>
      <c r="BD33" s="1752">
        <v>5592019</v>
      </c>
      <c r="BE33" s="1754">
        <v>5590569</v>
      </c>
      <c r="BF33" s="744">
        <v>5588133</v>
      </c>
      <c r="BG33" s="1755">
        <v>5584252</v>
      </c>
      <c r="BH33" s="744">
        <v>5575415</v>
      </c>
      <c r="BI33" s="744">
        <v>5564516</v>
      </c>
      <c r="BJ33" s="1756">
        <v>5550385</v>
      </c>
      <c r="BK33" s="1757">
        <v>5534800</v>
      </c>
      <c r="BL33" s="1757">
        <v>5525985</v>
      </c>
      <c r="BM33" s="1757">
        <v>5514929</v>
      </c>
      <c r="BN33" s="1757">
        <v>5501348</v>
      </c>
      <c r="BO33" s="1757">
        <v>5487672</v>
      </c>
      <c r="BP33" s="1757">
        <v>5465002</v>
      </c>
      <c r="BQ33" s="1757">
        <v>5432413</v>
      </c>
      <c r="BR33" s="1757">
        <v>5402493</v>
      </c>
      <c r="BS33" s="1757">
        <v>5369888</v>
      </c>
    </row>
    <row r="34" spans="1:71">
      <c r="A34" s="728">
        <v>29</v>
      </c>
      <c r="B34" s="729" t="s">
        <v>604</v>
      </c>
      <c r="C34" s="776" t="s">
        <v>66</v>
      </c>
      <c r="D34" s="766">
        <v>493000</v>
      </c>
      <c r="E34" s="766">
        <v>503300</v>
      </c>
      <c r="F34" s="766">
        <v>519000</v>
      </c>
      <c r="G34" s="766">
        <v>539700</v>
      </c>
      <c r="H34" s="766">
        <v>548600</v>
      </c>
      <c r="I34" s="766">
        <v>580200</v>
      </c>
      <c r="J34" s="766">
        <v>582100</v>
      </c>
      <c r="K34" s="722">
        <v>564607</v>
      </c>
      <c r="L34" s="723">
        <v>583828</v>
      </c>
      <c r="M34" s="722">
        <v>596225</v>
      </c>
      <c r="N34" s="723">
        <v>620471</v>
      </c>
      <c r="O34" s="722">
        <v>620509</v>
      </c>
      <c r="P34" s="765">
        <v>779685</v>
      </c>
      <c r="Q34" s="722">
        <v>779935</v>
      </c>
      <c r="R34" s="730">
        <v>763883</v>
      </c>
      <c r="S34" s="731">
        <v>776861</v>
      </c>
      <c r="T34" s="734">
        <v>781058</v>
      </c>
      <c r="U34" s="738">
        <v>825965</v>
      </c>
      <c r="V34" s="734">
        <v>930160</v>
      </c>
      <c r="W34" s="738">
        <v>1077491</v>
      </c>
      <c r="X34" s="734">
        <v>1098225</v>
      </c>
      <c r="Y34" s="734">
        <v>1123948</v>
      </c>
      <c r="Z34" s="734">
        <v>1152243</v>
      </c>
      <c r="AA34" s="734">
        <v>1181201</v>
      </c>
      <c r="AB34" s="738">
        <v>1209365</v>
      </c>
      <c r="AC34" s="734">
        <v>1233057</v>
      </c>
      <c r="AD34" s="734">
        <v>1253646</v>
      </c>
      <c r="AE34" s="734">
        <v>1272520</v>
      </c>
      <c r="AF34" s="734">
        <v>1290300</v>
      </c>
      <c r="AG34" s="738">
        <v>1304866</v>
      </c>
      <c r="AH34" s="734">
        <v>1317766</v>
      </c>
      <c r="AI34" s="734">
        <v>1332594</v>
      </c>
      <c r="AJ34" s="734">
        <v>1347261</v>
      </c>
      <c r="AK34" s="734">
        <v>1362675</v>
      </c>
      <c r="AL34" s="738">
        <v>1375481</v>
      </c>
      <c r="AM34" s="734">
        <v>1388459</v>
      </c>
      <c r="AN34" s="734">
        <v>1400454</v>
      </c>
      <c r="AO34" s="734">
        <v>1412047</v>
      </c>
      <c r="AP34" s="734">
        <v>1420232</v>
      </c>
      <c r="AQ34" s="738">
        <v>1430862</v>
      </c>
      <c r="AR34" s="734">
        <v>1437405</v>
      </c>
      <c r="AS34" s="734">
        <v>1441673</v>
      </c>
      <c r="AT34" s="734">
        <v>1443132</v>
      </c>
      <c r="AU34" s="734">
        <v>1444257</v>
      </c>
      <c r="AV34" s="739">
        <v>1442795</v>
      </c>
      <c r="AW34" s="1774">
        <v>1441608</v>
      </c>
      <c r="AX34" s="1774">
        <v>1436682</v>
      </c>
      <c r="AY34" s="773">
        <v>1433977</v>
      </c>
      <c r="AZ34" s="773">
        <v>1428309</v>
      </c>
      <c r="BA34" s="740">
        <v>1421310</v>
      </c>
      <c r="BB34" s="768">
        <v>1416849</v>
      </c>
      <c r="BC34" s="767">
        <v>1412542</v>
      </c>
      <c r="BD34" s="767">
        <v>1407389</v>
      </c>
      <c r="BE34" s="769">
        <v>1403847</v>
      </c>
      <c r="BF34" s="734">
        <v>1400728</v>
      </c>
      <c r="BG34" s="770">
        <v>1395064</v>
      </c>
      <c r="BH34" s="734">
        <v>1388173</v>
      </c>
      <c r="BI34" s="734">
        <v>1380909</v>
      </c>
      <c r="BJ34" s="771">
        <v>1372556</v>
      </c>
      <c r="BK34" s="735">
        <v>1364316</v>
      </c>
      <c r="BL34" s="1749">
        <v>1357223</v>
      </c>
      <c r="BM34" s="1749">
        <v>1349308</v>
      </c>
      <c r="BN34" s="1749">
        <v>1341440</v>
      </c>
      <c r="BO34" s="1749">
        <v>1333149</v>
      </c>
      <c r="BP34" s="735">
        <v>1324473</v>
      </c>
      <c r="BQ34" s="735">
        <v>1315339</v>
      </c>
      <c r="BR34" s="735">
        <v>1305812</v>
      </c>
      <c r="BS34" s="735">
        <v>1295525</v>
      </c>
    </row>
    <row r="35" spans="1:71">
      <c r="A35" s="728">
        <v>30</v>
      </c>
      <c r="B35" s="729" t="s">
        <v>605</v>
      </c>
      <c r="C35" s="766">
        <v>610800</v>
      </c>
      <c r="D35" s="766">
        <v>621400</v>
      </c>
      <c r="E35" s="766">
        <v>630800</v>
      </c>
      <c r="F35" s="766">
        <v>656100</v>
      </c>
      <c r="G35" s="766">
        <v>679500</v>
      </c>
      <c r="H35" s="766">
        <v>700400</v>
      </c>
      <c r="I35" s="766">
        <v>757700</v>
      </c>
      <c r="J35" s="766">
        <v>778100</v>
      </c>
      <c r="K35" s="722">
        <v>750411</v>
      </c>
      <c r="L35" s="723">
        <v>787511</v>
      </c>
      <c r="M35" s="722">
        <v>830748</v>
      </c>
      <c r="N35" s="723">
        <v>864087</v>
      </c>
      <c r="O35" s="722">
        <v>865074</v>
      </c>
      <c r="P35" s="765">
        <v>936006</v>
      </c>
      <c r="Q35" s="722">
        <v>959999</v>
      </c>
      <c r="R35" s="730">
        <v>982113</v>
      </c>
      <c r="S35" s="731">
        <v>1006819</v>
      </c>
      <c r="T35" s="734">
        <v>1002191</v>
      </c>
      <c r="U35" s="738">
        <v>1026975</v>
      </c>
      <c r="V35" s="734">
        <v>1042736</v>
      </c>
      <c r="W35" s="738">
        <v>1072118</v>
      </c>
      <c r="X35" s="734">
        <v>1077308</v>
      </c>
      <c r="Y35" s="734">
        <v>1080384</v>
      </c>
      <c r="Z35" s="734">
        <v>1083859</v>
      </c>
      <c r="AA35" s="734">
        <v>1086078</v>
      </c>
      <c r="AB35" s="738">
        <v>1087012</v>
      </c>
      <c r="AC35" s="734">
        <v>1088435</v>
      </c>
      <c r="AD35" s="734">
        <v>1090424</v>
      </c>
      <c r="AE35" s="734">
        <v>1089947</v>
      </c>
      <c r="AF35" s="734">
        <v>1088485</v>
      </c>
      <c r="AG35" s="738">
        <v>1087206</v>
      </c>
      <c r="AH35" s="734">
        <v>1083040</v>
      </c>
      <c r="AI35" s="734">
        <v>1078978</v>
      </c>
      <c r="AJ35" s="734">
        <v>1075716</v>
      </c>
      <c r="AK35" s="734">
        <v>1074086</v>
      </c>
      <c r="AL35" s="738">
        <v>1074325</v>
      </c>
      <c r="AM35" s="734">
        <v>1075653</v>
      </c>
      <c r="AN35" s="734">
        <v>1076472</v>
      </c>
      <c r="AO35" s="734">
        <v>1077443</v>
      </c>
      <c r="AP35" s="734">
        <v>1079620</v>
      </c>
      <c r="AQ35" s="738">
        <v>1080435</v>
      </c>
      <c r="AR35" s="734">
        <v>1079491</v>
      </c>
      <c r="AS35" s="734">
        <v>1077949</v>
      </c>
      <c r="AT35" s="734">
        <v>1075777</v>
      </c>
      <c r="AU35" s="734">
        <v>1073806</v>
      </c>
      <c r="AV35" s="739">
        <v>1069912</v>
      </c>
      <c r="AW35" s="1774">
        <v>1065209</v>
      </c>
      <c r="AX35" s="1774">
        <v>1058798</v>
      </c>
      <c r="AY35" s="773">
        <v>1051951</v>
      </c>
      <c r="AZ35" s="773">
        <v>1045113</v>
      </c>
      <c r="BA35" s="740">
        <v>1035969</v>
      </c>
      <c r="BB35" s="768">
        <v>1028967</v>
      </c>
      <c r="BC35" s="767">
        <v>1021047</v>
      </c>
      <c r="BD35" s="767">
        <v>1014000</v>
      </c>
      <c r="BE35" s="769">
        <v>1007714</v>
      </c>
      <c r="BF35" s="734">
        <v>1002198</v>
      </c>
      <c r="BG35" s="770">
        <v>995326</v>
      </c>
      <c r="BH35" s="734">
        <v>988350</v>
      </c>
      <c r="BI35" s="734">
        <v>980392</v>
      </c>
      <c r="BJ35" s="771">
        <v>972420</v>
      </c>
      <c r="BK35" s="735">
        <v>963579</v>
      </c>
      <c r="BL35" s="1749">
        <v>955698</v>
      </c>
      <c r="BM35" s="1749">
        <v>948216</v>
      </c>
      <c r="BN35" s="1749">
        <v>939569</v>
      </c>
      <c r="BO35" s="1749">
        <v>931270</v>
      </c>
      <c r="BP35" s="735">
        <v>922584</v>
      </c>
      <c r="BQ35" s="735">
        <v>913599</v>
      </c>
      <c r="BR35" s="735">
        <v>903265</v>
      </c>
      <c r="BS35" s="735">
        <v>891820</v>
      </c>
    </row>
    <row r="36" spans="1:71">
      <c r="A36" s="736">
        <v>31</v>
      </c>
      <c r="B36" s="737" t="s">
        <v>606</v>
      </c>
      <c r="C36" s="772">
        <v>380200</v>
      </c>
      <c r="D36" s="772">
        <v>393700</v>
      </c>
      <c r="E36" s="772">
        <v>401600</v>
      </c>
      <c r="F36" s="772">
        <v>408400</v>
      </c>
      <c r="G36" s="772">
        <v>422500</v>
      </c>
      <c r="H36" s="772">
        <v>426300</v>
      </c>
      <c r="I36" s="772">
        <v>455200</v>
      </c>
      <c r="J36" s="772">
        <v>453200</v>
      </c>
      <c r="K36" s="722">
        <v>454675</v>
      </c>
      <c r="L36" s="723">
        <v>472230</v>
      </c>
      <c r="M36" s="722">
        <v>489266</v>
      </c>
      <c r="N36" s="723">
        <v>490461</v>
      </c>
      <c r="O36" s="722">
        <v>484390</v>
      </c>
      <c r="P36" s="765">
        <v>563220</v>
      </c>
      <c r="Q36" s="722">
        <v>587606</v>
      </c>
      <c r="R36" s="734">
        <v>600177</v>
      </c>
      <c r="S36" s="738">
        <v>614259</v>
      </c>
      <c r="T36" s="734">
        <v>599135</v>
      </c>
      <c r="U36" s="738">
        <v>579853</v>
      </c>
      <c r="V36" s="734">
        <v>568777</v>
      </c>
      <c r="W36" s="738">
        <v>581311</v>
      </c>
      <c r="X36" s="734">
        <v>586005</v>
      </c>
      <c r="Y36" s="734">
        <v>590779</v>
      </c>
      <c r="Z36" s="734">
        <v>594679</v>
      </c>
      <c r="AA36" s="734">
        <v>600036</v>
      </c>
      <c r="AB36" s="738">
        <v>604221</v>
      </c>
      <c r="AC36" s="734">
        <v>607371</v>
      </c>
      <c r="AD36" s="734">
        <v>610141</v>
      </c>
      <c r="AE36" s="734">
        <v>612183</v>
      </c>
      <c r="AF36" s="734">
        <v>614154</v>
      </c>
      <c r="AG36" s="738">
        <v>616024</v>
      </c>
      <c r="AH36" s="734">
        <v>616172</v>
      </c>
      <c r="AI36" s="734">
        <v>616322</v>
      </c>
      <c r="AJ36" s="734">
        <v>616577</v>
      </c>
      <c r="AK36" s="734">
        <v>616214</v>
      </c>
      <c r="AL36" s="738">
        <v>615722</v>
      </c>
      <c r="AM36" s="734">
        <v>615480</v>
      </c>
      <c r="AN36" s="734">
        <v>614526</v>
      </c>
      <c r="AO36" s="734">
        <v>614070</v>
      </c>
      <c r="AP36" s="734">
        <v>614264</v>
      </c>
      <c r="AQ36" s="738">
        <v>614929</v>
      </c>
      <c r="AR36" s="734">
        <v>614511</v>
      </c>
      <c r="AS36" s="734">
        <v>614318</v>
      </c>
      <c r="AT36" s="734">
        <v>614737</v>
      </c>
      <c r="AU36" s="734">
        <v>614027</v>
      </c>
      <c r="AV36" s="739">
        <v>613289</v>
      </c>
      <c r="AW36" s="1774">
        <v>613368</v>
      </c>
      <c r="AX36" s="1774">
        <v>612424</v>
      </c>
      <c r="AY36" s="773">
        <v>611321</v>
      </c>
      <c r="AZ36" s="773">
        <v>609912</v>
      </c>
      <c r="BA36" s="740">
        <v>607012</v>
      </c>
      <c r="BB36" s="768">
        <v>604489</v>
      </c>
      <c r="BC36" s="767">
        <v>600659</v>
      </c>
      <c r="BD36" s="767">
        <v>596325</v>
      </c>
      <c r="BE36" s="769">
        <v>592131</v>
      </c>
      <c r="BF36" s="734">
        <v>588667</v>
      </c>
      <c r="BG36" s="770">
        <v>586212</v>
      </c>
      <c r="BH36" s="734">
        <v>583223</v>
      </c>
      <c r="BI36" s="734">
        <v>579809</v>
      </c>
      <c r="BJ36" s="771">
        <v>576804</v>
      </c>
      <c r="BK36" s="735">
        <v>573441</v>
      </c>
      <c r="BL36" s="1749">
        <v>570055</v>
      </c>
      <c r="BM36" s="1749">
        <v>566125</v>
      </c>
      <c r="BN36" s="1749">
        <v>561826</v>
      </c>
      <c r="BO36" s="1749">
        <v>557370</v>
      </c>
      <c r="BP36" s="735">
        <v>553407</v>
      </c>
      <c r="BQ36" s="735">
        <v>548629</v>
      </c>
      <c r="BR36" s="735">
        <v>543620</v>
      </c>
      <c r="BS36" s="735">
        <v>537426</v>
      </c>
    </row>
    <row r="37" spans="1:71">
      <c r="A37" s="736">
        <v>32</v>
      </c>
      <c r="B37" s="737" t="s">
        <v>607</v>
      </c>
      <c r="C37" s="772">
        <v>677500</v>
      </c>
      <c r="D37" s="772">
        <v>691500</v>
      </c>
      <c r="E37" s="772">
        <v>700900</v>
      </c>
      <c r="F37" s="772">
        <v>704400</v>
      </c>
      <c r="G37" s="772">
        <v>717100</v>
      </c>
      <c r="H37" s="772">
        <v>721800</v>
      </c>
      <c r="I37" s="772">
        <v>750800</v>
      </c>
      <c r="J37" s="772">
        <v>713700</v>
      </c>
      <c r="K37" s="722">
        <v>714712</v>
      </c>
      <c r="L37" s="723">
        <v>722402</v>
      </c>
      <c r="M37" s="722">
        <v>739507</v>
      </c>
      <c r="N37" s="723">
        <v>747119</v>
      </c>
      <c r="O37" s="722">
        <v>740940</v>
      </c>
      <c r="P37" s="765">
        <v>860275</v>
      </c>
      <c r="Q37" s="722">
        <v>894267</v>
      </c>
      <c r="R37" s="734">
        <v>912551</v>
      </c>
      <c r="S37" s="738">
        <v>929066</v>
      </c>
      <c r="T37" s="734">
        <v>888886</v>
      </c>
      <c r="U37" s="738">
        <v>821620</v>
      </c>
      <c r="V37" s="734">
        <v>773575</v>
      </c>
      <c r="W37" s="738">
        <v>768886</v>
      </c>
      <c r="X37" s="734">
        <v>771488</v>
      </c>
      <c r="Y37" s="734">
        <v>775232</v>
      </c>
      <c r="Z37" s="734">
        <v>778736</v>
      </c>
      <c r="AA37" s="734">
        <v>782194</v>
      </c>
      <c r="AB37" s="738">
        <v>784795</v>
      </c>
      <c r="AC37" s="734">
        <v>787135</v>
      </c>
      <c r="AD37" s="734">
        <v>789724</v>
      </c>
      <c r="AE37" s="734">
        <v>790383</v>
      </c>
      <c r="AF37" s="734">
        <v>792724</v>
      </c>
      <c r="AG37" s="738">
        <v>794629</v>
      </c>
      <c r="AH37" s="734">
        <v>792780</v>
      </c>
      <c r="AI37" s="734">
        <v>791607</v>
      </c>
      <c r="AJ37" s="734">
        <v>788575</v>
      </c>
      <c r="AK37" s="734">
        <v>785121</v>
      </c>
      <c r="AL37" s="738">
        <v>781021</v>
      </c>
      <c r="AM37" s="734">
        <v>778267</v>
      </c>
      <c r="AN37" s="734">
        <v>775442</v>
      </c>
      <c r="AO37" s="734">
        <v>772547</v>
      </c>
      <c r="AP37" s="734">
        <v>771584</v>
      </c>
      <c r="AQ37" s="738">
        <v>771441</v>
      </c>
      <c r="AR37" s="734">
        <v>769713</v>
      </c>
      <c r="AS37" s="734">
        <v>767581</v>
      </c>
      <c r="AT37" s="734">
        <v>765162</v>
      </c>
      <c r="AU37" s="734">
        <v>762817</v>
      </c>
      <c r="AV37" s="739">
        <v>761503</v>
      </c>
      <c r="AW37" s="1774">
        <v>760374</v>
      </c>
      <c r="AX37" s="1774">
        <v>756032</v>
      </c>
      <c r="AY37" s="773">
        <v>752310</v>
      </c>
      <c r="AZ37" s="773">
        <v>747276</v>
      </c>
      <c r="BA37" s="740">
        <v>742223</v>
      </c>
      <c r="BB37" s="768">
        <v>737302</v>
      </c>
      <c r="BC37" s="767">
        <v>732552</v>
      </c>
      <c r="BD37" s="767">
        <v>727184</v>
      </c>
      <c r="BE37" s="769">
        <v>721182</v>
      </c>
      <c r="BF37" s="734">
        <v>717397</v>
      </c>
      <c r="BG37" s="770">
        <v>712876</v>
      </c>
      <c r="BH37" s="734">
        <v>707987</v>
      </c>
      <c r="BI37" s="734">
        <v>703738</v>
      </c>
      <c r="BJ37" s="771">
        <v>698842</v>
      </c>
      <c r="BK37" s="735">
        <v>694352</v>
      </c>
      <c r="BL37" s="1749">
        <v>690711</v>
      </c>
      <c r="BM37" s="1749">
        <v>686506</v>
      </c>
      <c r="BN37" s="1749">
        <v>682421</v>
      </c>
      <c r="BO37" s="1749">
        <v>677415</v>
      </c>
      <c r="BP37" s="735">
        <v>671126</v>
      </c>
      <c r="BQ37" s="735">
        <v>664887</v>
      </c>
      <c r="BR37" s="735">
        <v>657909</v>
      </c>
      <c r="BS37" s="735">
        <v>649563</v>
      </c>
    </row>
    <row r="38" spans="1:71">
      <c r="A38" s="736">
        <v>33</v>
      </c>
      <c r="B38" s="737" t="s">
        <v>608</v>
      </c>
      <c r="C38" s="772">
        <v>1035000</v>
      </c>
      <c r="D38" s="772">
        <v>1059400</v>
      </c>
      <c r="E38" s="772">
        <v>1078000</v>
      </c>
      <c r="F38" s="772">
        <v>1098300</v>
      </c>
      <c r="G38" s="772">
        <v>1145300</v>
      </c>
      <c r="H38" s="772">
        <v>1174700</v>
      </c>
      <c r="I38" s="772">
        <v>1234200</v>
      </c>
      <c r="J38" s="772">
        <v>1253400</v>
      </c>
      <c r="K38" s="722">
        <v>1217698</v>
      </c>
      <c r="L38" s="723">
        <v>1238447</v>
      </c>
      <c r="M38" s="722">
        <v>1283962</v>
      </c>
      <c r="N38" s="723">
        <v>1332647</v>
      </c>
      <c r="O38" s="722">
        <v>1329358</v>
      </c>
      <c r="P38" s="765">
        <v>1564626</v>
      </c>
      <c r="Q38" s="722">
        <v>1619622</v>
      </c>
      <c r="R38" s="734">
        <v>1661099</v>
      </c>
      <c r="S38" s="738">
        <v>1689800</v>
      </c>
      <c r="T38" s="734">
        <v>1670454</v>
      </c>
      <c r="U38" s="738">
        <v>1645135</v>
      </c>
      <c r="V38" s="734">
        <v>1707026</v>
      </c>
      <c r="W38" s="738">
        <v>1814305</v>
      </c>
      <c r="X38" s="734">
        <v>1828597</v>
      </c>
      <c r="Y38" s="734">
        <v>1839586</v>
      </c>
      <c r="Z38" s="734">
        <v>1850280</v>
      </c>
      <c r="AA38" s="734">
        <v>1861225</v>
      </c>
      <c r="AB38" s="738">
        <v>1871023</v>
      </c>
      <c r="AC38" s="734">
        <v>1881271</v>
      </c>
      <c r="AD38" s="734">
        <v>1891159</v>
      </c>
      <c r="AE38" s="734">
        <v>1900769</v>
      </c>
      <c r="AF38" s="734">
        <v>1909128</v>
      </c>
      <c r="AG38" s="738">
        <v>1916906</v>
      </c>
      <c r="AH38" s="734">
        <v>1921339</v>
      </c>
      <c r="AI38" s="734">
        <v>1924391</v>
      </c>
      <c r="AJ38" s="734">
        <v>1924745</v>
      </c>
      <c r="AK38" s="734">
        <v>1925270</v>
      </c>
      <c r="AL38" s="738">
        <v>1925877</v>
      </c>
      <c r="AM38" s="734">
        <v>1930308</v>
      </c>
      <c r="AN38" s="734">
        <v>1934896</v>
      </c>
      <c r="AO38" s="734">
        <v>1940410</v>
      </c>
      <c r="AP38" s="734">
        <v>1944850</v>
      </c>
      <c r="AQ38" s="738">
        <v>1950750</v>
      </c>
      <c r="AR38" s="734">
        <v>1950956</v>
      </c>
      <c r="AS38" s="734">
        <v>1952279</v>
      </c>
      <c r="AT38" s="734">
        <v>1952906</v>
      </c>
      <c r="AU38" s="734">
        <v>1952525</v>
      </c>
      <c r="AV38" s="739">
        <v>1950828</v>
      </c>
      <c r="AW38" s="1774">
        <v>1954390</v>
      </c>
      <c r="AX38" s="1774">
        <v>1955864</v>
      </c>
      <c r="AY38" s="773">
        <v>1958082</v>
      </c>
      <c r="AZ38" s="773">
        <v>1958733</v>
      </c>
      <c r="BA38" s="740">
        <v>1957264</v>
      </c>
      <c r="BB38" s="768">
        <v>1956333</v>
      </c>
      <c r="BC38" s="767">
        <v>1955992</v>
      </c>
      <c r="BD38" s="767">
        <v>1953400</v>
      </c>
      <c r="BE38" s="769">
        <v>1948521</v>
      </c>
      <c r="BF38" s="734">
        <v>1945276</v>
      </c>
      <c r="BG38" s="770">
        <v>1941085</v>
      </c>
      <c r="BH38" s="734">
        <v>1937090</v>
      </c>
      <c r="BI38" s="734">
        <v>1931729</v>
      </c>
      <c r="BJ38" s="771">
        <v>1926234</v>
      </c>
      <c r="BK38" s="735">
        <v>1921525</v>
      </c>
      <c r="BL38" s="1749">
        <v>1916711</v>
      </c>
      <c r="BM38" s="1749">
        <v>1911173</v>
      </c>
      <c r="BN38" s="1749">
        <v>1903781</v>
      </c>
      <c r="BO38" s="1749">
        <v>1896854</v>
      </c>
      <c r="BP38" s="735">
        <v>1888432</v>
      </c>
      <c r="BQ38" s="735">
        <v>1876265</v>
      </c>
      <c r="BR38" s="735">
        <v>1862317</v>
      </c>
      <c r="BS38" s="735">
        <v>1846707</v>
      </c>
    </row>
    <row r="39" spans="1:71">
      <c r="A39" s="736">
        <v>34</v>
      </c>
      <c r="B39" s="737" t="s">
        <v>609</v>
      </c>
      <c r="C39" s="772">
        <v>1256600</v>
      </c>
      <c r="D39" s="772">
        <v>1291400</v>
      </c>
      <c r="E39" s="772">
        <v>1339100</v>
      </c>
      <c r="F39" s="772">
        <v>1405100</v>
      </c>
      <c r="G39" s="772">
        <v>1458500</v>
      </c>
      <c r="H39" s="772">
        <v>1533900</v>
      </c>
      <c r="I39" s="772">
        <v>1624500</v>
      </c>
      <c r="J39" s="772">
        <v>1628500</v>
      </c>
      <c r="K39" s="722">
        <v>1541905</v>
      </c>
      <c r="L39" s="723">
        <v>1617680</v>
      </c>
      <c r="M39" s="722">
        <v>1692136</v>
      </c>
      <c r="N39" s="723">
        <v>1804916</v>
      </c>
      <c r="O39" s="722">
        <v>1869504</v>
      </c>
      <c r="P39" s="765">
        <v>1885471</v>
      </c>
      <c r="Q39" s="722">
        <v>2011498</v>
      </c>
      <c r="R39" s="734">
        <v>2081967</v>
      </c>
      <c r="S39" s="738">
        <v>2149044</v>
      </c>
      <c r="T39" s="734">
        <v>2184043</v>
      </c>
      <c r="U39" s="738">
        <v>2281146</v>
      </c>
      <c r="V39" s="734">
        <v>2436135</v>
      </c>
      <c r="W39" s="738">
        <v>2646324</v>
      </c>
      <c r="X39" s="734">
        <v>2669802</v>
      </c>
      <c r="Y39" s="734">
        <v>2689246</v>
      </c>
      <c r="Z39" s="734">
        <v>2703316</v>
      </c>
      <c r="AA39" s="734">
        <v>2716518</v>
      </c>
      <c r="AB39" s="738">
        <v>2739161</v>
      </c>
      <c r="AC39" s="734">
        <v>2760682</v>
      </c>
      <c r="AD39" s="734">
        <v>2777169</v>
      </c>
      <c r="AE39" s="734">
        <v>2792816</v>
      </c>
      <c r="AF39" s="734">
        <v>2806638</v>
      </c>
      <c r="AG39" s="738">
        <v>2819200</v>
      </c>
      <c r="AH39" s="734">
        <v>2828743</v>
      </c>
      <c r="AI39" s="734">
        <v>2833895</v>
      </c>
      <c r="AJ39" s="734">
        <v>2838441</v>
      </c>
      <c r="AK39" s="734">
        <v>2842528</v>
      </c>
      <c r="AL39" s="738">
        <v>2849847</v>
      </c>
      <c r="AM39" s="734">
        <v>2858600</v>
      </c>
      <c r="AN39" s="734">
        <v>2867251</v>
      </c>
      <c r="AO39" s="734">
        <v>2873035</v>
      </c>
      <c r="AP39" s="734">
        <v>2876744</v>
      </c>
      <c r="AQ39" s="738">
        <v>2881748</v>
      </c>
      <c r="AR39" s="734">
        <v>2881396</v>
      </c>
      <c r="AS39" s="734">
        <v>2881581</v>
      </c>
      <c r="AT39" s="734">
        <v>2882427</v>
      </c>
      <c r="AU39" s="734">
        <v>2880907</v>
      </c>
      <c r="AV39" s="739">
        <v>2878915</v>
      </c>
      <c r="AW39" s="1774">
        <v>2879639</v>
      </c>
      <c r="AX39" s="1774">
        <v>2878257</v>
      </c>
      <c r="AY39" s="773">
        <v>2879271</v>
      </c>
      <c r="AZ39" s="773">
        <v>2878531</v>
      </c>
      <c r="BA39" s="740">
        <v>2876642</v>
      </c>
      <c r="BB39" s="768">
        <v>2874920</v>
      </c>
      <c r="BC39" s="767">
        <v>2873976</v>
      </c>
      <c r="BD39" s="767">
        <v>2869772</v>
      </c>
      <c r="BE39" s="769">
        <v>2864385</v>
      </c>
      <c r="BF39" s="734">
        <v>2860750</v>
      </c>
      <c r="BG39" s="770">
        <v>2858342</v>
      </c>
      <c r="BH39" s="734">
        <v>2854860</v>
      </c>
      <c r="BI39" s="734">
        <v>2849709</v>
      </c>
      <c r="BJ39" s="771">
        <v>2846474</v>
      </c>
      <c r="BK39" s="735">
        <v>2843990</v>
      </c>
      <c r="BL39" s="1749">
        <v>2839745</v>
      </c>
      <c r="BM39" s="1749">
        <v>2833266</v>
      </c>
      <c r="BN39" s="1749">
        <v>2823735</v>
      </c>
      <c r="BO39" s="1749">
        <v>2812552</v>
      </c>
      <c r="BP39" s="735">
        <v>2799702</v>
      </c>
      <c r="BQ39" s="735">
        <v>2779630</v>
      </c>
      <c r="BR39" s="735">
        <v>2759500</v>
      </c>
      <c r="BS39" s="735">
        <v>2737848</v>
      </c>
    </row>
    <row r="40" spans="1:71">
      <c r="A40" s="736">
        <v>35</v>
      </c>
      <c r="B40" s="737" t="s">
        <v>610</v>
      </c>
      <c r="C40" s="772">
        <v>894900</v>
      </c>
      <c r="D40" s="772">
        <v>910800</v>
      </c>
      <c r="E40" s="772">
        <v>929000</v>
      </c>
      <c r="F40" s="772">
        <v>953500</v>
      </c>
      <c r="G40" s="772">
        <v>986400</v>
      </c>
      <c r="H40" s="772">
        <v>1012000</v>
      </c>
      <c r="I40" s="772">
        <v>1060900</v>
      </c>
      <c r="J40" s="772">
        <v>1068000</v>
      </c>
      <c r="K40" s="722">
        <v>1041013</v>
      </c>
      <c r="L40" s="723">
        <v>1094544</v>
      </c>
      <c r="M40" s="722">
        <v>1135637</v>
      </c>
      <c r="N40" s="723">
        <v>1190542</v>
      </c>
      <c r="O40" s="722">
        <v>1294242</v>
      </c>
      <c r="P40" s="765">
        <v>1356491</v>
      </c>
      <c r="Q40" s="722">
        <v>1479244</v>
      </c>
      <c r="R40" s="734">
        <v>1540882</v>
      </c>
      <c r="S40" s="738">
        <v>1609839</v>
      </c>
      <c r="T40" s="734">
        <v>1602207</v>
      </c>
      <c r="U40" s="738">
        <v>1543573</v>
      </c>
      <c r="V40" s="734">
        <v>1511448</v>
      </c>
      <c r="W40" s="738">
        <v>1555218</v>
      </c>
      <c r="X40" s="734">
        <v>1564297</v>
      </c>
      <c r="Y40" s="734">
        <v>1572810</v>
      </c>
      <c r="Z40" s="734">
        <v>1579367</v>
      </c>
      <c r="AA40" s="734">
        <v>1582594</v>
      </c>
      <c r="AB40" s="738">
        <v>1587079</v>
      </c>
      <c r="AC40" s="734">
        <v>1591570</v>
      </c>
      <c r="AD40" s="734">
        <v>1597436</v>
      </c>
      <c r="AE40" s="734">
        <v>1600129</v>
      </c>
      <c r="AF40" s="734">
        <v>1601437</v>
      </c>
      <c r="AG40" s="738">
        <v>1601627</v>
      </c>
      <c r="AH40" s="734">
        <v>1597661</v>
      </c>
      <c r="AI40" s="734">
        <v>1592306</v>
      </c>
      <c r="AJ40" s="734">
        <v>1587336</v>
      </c>
      <c r="AK40" s="734">
        <v>1581145</v>
      </c>
      <c r="AL40" s="738">
        <v>1572616</v>
      </c>
      <c r="AM40" s="734">
        <v>1568508</v>
      </c>
      <c r="AN40" s="734">
        <v>1564537</v>
      </c>
      <c r="AO40" s="734">
        <v>1561073</v>
      </c>
      <c r="AP40" s="734">
        <v>1558724</v>
      </c>
      <c r="AQ40" s="738">
        <v>1555543</v>
      </c>
      <c r="AR40" s="734">
        <v>1550084</v>
      </c>
      <c r="AS40" s="734">
        <v>1545322</v>
      </c>
      <c r="AT40" s="734">
        <v>1539953</v>
      </c>
      <c r="AU40" s="734">
        <v>1534513</v>
      </c>
      <c r="AV40" s="739">
        <v>1527964</v>
      </c>
      <c r="AW40" s="1774">
        <v>1523438</v>
      </c>
      <c r="AX40" s="1774">
        <v>1516863</v>
      </c>
      <c r="AY40" s="773">
        <v>1510400</v>
      </c>
      <c r="AZ40" s="773">
        <v>1502223</v>
      </c>
      <c r="BA40" s="740">
        <v>1492606</v>
      </c>
      <c r="BB40" s="768">
        <v>1484438</v>
      </c>
      <c r="BC40" s="767">
        <v>1475776</v>
      </c>
      <c r="BD40" s="767">
        <v>1466365</v>
      </c>
      <c r="BE40" s="769">
        <v>1459128</v>
      </c>
      <c r="BF40" s="734">
        <v>1451338</v>
      </c>
      <c r="BG40" s="770">
        <v>1444227</v>
      </c>
      <c r="BH40" s="734">
        <v>1434178</v>
      </c>
      <c r="BI40" s="734">
        <v>1424850</v>
      </c>
      <c r="BJ40" s="771">
        <v>1415195</v>
      </c>
      <c r="BK40" s="735">
        <v>1404729</v>
      </c>
      <c r="BL40" s="1749">
        <v>1394120</v>
      </c>
      <c r="BM40" s="1749">
        <v>1382299</v>
      </c>
      <c r="BN40" s="1749">
        <v>1369348</v>
      </c>
      <c r="BO40" s="1749">
        <v>1356589</v>
      </c>
      <c r="BP40" s="735">
        <v>1342059</v>
      </c>
      <c r="BQ40" s="735">
        <v>1327518</v>
      </c>
      <c r="BR40" s="735">
        <v>1313403</v>
      </c>
      <c r="BS40" s="735">
        <v>1297572</v>
      </c>
    </row>
    <row r="41" spans="1:71">
      <c r="A41" s="736">
        <v>36</v>
      </c>
      <c r="B41" s="737" t="s">
        <v>611</v>
      </c>
      <c r="C41" s="772">
        <v>649300</v>
      </c>
      <c r="D41" s="772">
        <v>676100</v>
      </c>
      <c r="E41" s="772">
        <v>677900</v>
      </c>
      <c r="F41" s="772">
        <v>670600</v>
      </c>
      <c r="G41" s="772">
        <v>688500</v>
      </c>
      <c r="H41" s="772">
        <v>698800</v>
      </c>
      <c r="I41" s="772">
        <v>724700</v>
      </c>
      <c r="J41" s="772">
        <v>731400</v>
      </c>
      <c r="K41" s="722">
        <v>670212</v>
      </c>
      <c r="L41" s="723">
        <v>689814</v>
      </c>
      <c r="M41" s="722">
        <v>716544</v>
      </c>
      <c r="N41" s="723">
        <v>728748</v>
      </c>
      <c r="O41" s="722">
        <v>718717</v>
      </c>
      <c r="P41" s="765">
        <v>835763</v>
      </c>
      <c r="Q41" s="722">
        <v>854811</v>
      </c>
      <c r="R41" s="734">
        <v>878511</v>
      </c>
      <c r="S41" s="738">
        <v>878109</v>
      </c>
      <c r="T41" s="734">
        <v>847274</v>
      </c>
      <c r="U41" s="738">
        <v>815115</v>
      </c>
      <c r="V41" s="734">
        <v>791111</v>
      </c>
      <c r="W41" s="738">
        <v>805166</v>
      </c>
      <c r="X41" s="734">
        <v>809473</v>
      </c>
      <c r="Y41" s="734">
        <v>813102</v>
      </c>
      <c r="Z41" s="734">
        <v>817575</v>
      </c>
      <c r="AA41" s="734">
        <v>822055</v>
      </c>
      <c r="AB41" s="738">
        <v>825261</v>
      </c>
      <c r="AC41" s="734">
        <v>827441</v>
      </c>
      <c r="AD41" s="734">
        <v>829605</v>
      </c>
      <c r="AE41" s="734">
        <v>831385</v>
      </c>
      <c r="AF41" s="734">
        <v>833718</v>
      </c>
      <c r="AG41" s="738">
        <v>834889</v>
      </c>
      <c r="AH41" s="734">
        <v>835066</v>
      </c>
      <c r="AI41" s="734">
        <v>835270</v>
      </c>
      <c r="AJ41" s="734">
        <v>834360</v>
      </c>
      <c r="AK41" s="734">
        <v>833138</v>
      </c>
      <c r="AL41" s="738">
        <v>831598</v>
      </c>
      <c r="AM41" s="734">
        <v>830879</v>
      </c>
      <c r="AN41" s="734">
        <v>830466</v>
      </c>
      <c r="AO41" s="734">
        <v>830888</v>
      </c>
      <c r="AP41" s="734">
        <v>830494</v>
      </c>
      <c r="AQ41" s="738">
        <v>832427</v>
      </c>
      <c r="AR41" s="734">
        <v>831259</v>
      </c>
      <c r="AS41" s="734">
        <v>830015</v>
      </c>
      <c r="AT41" s="734">
        <v>829042</v>
      </c>
      <c r="AU41" s="734">
        <v>826955</v>
      </c>
      <c r="AV41" s="739">
        <v>824108</v>
      </c>
      <c r="AW41" s="1774">
        <v>822339</v>
      </c>
      <c r="AX41" s="1774">
        <v>820286</v>
      </c>
      <c r="AY41" s="773">
        <v>817550</v>
      </c>
      <c r="AZ41" s="773">
        <v>813989</v>
      </c>
      <c r="BA41" s="740">
        <v>809950</v>
      </c>
      <c r="BB41" s="768">
        <v>805502</v>
      </c>
      <c r="BC41" s="767">
        <v>800262</v>
      </c>
      <c r="BD41" s="767">
        <v>794653</v>
      </c>
      <c r="BE41" s="769">
        <v>789934</v>
      </c>
      <c r="BF41" s="734">
        <v>785491</v>
      </c>
      <c r="BG41" s="770">
        <v>779906</v>
      </c>
      <c r="BH41" s="734">
        <v>774855</v>
      </c>
      <c r="BI41" s="734">
        <v>768715</v>
      </c>
      <c r="BJ41" s="771">
        <v>762534</v>
      </c>
      <c r="BK41" s="735">
        <v>755733</v>
      </c>
      <c r="BL41" s="1749">
        <v>750325</v>
      </c>
      <c r="BM41" s="1749">
        <v>743522</v>
      </c>
      <c r="BN41" s="1749">
        <v>736058</v>
      </c>
      <c r="BO41" s="1749">
        <v>727772</v>
      </c>
      <c r="BP41" s="735">
        <v>719559</v>
      </c>
      <c r="BQ41" s="735">
        <v>711975</v>
      </c>
      <c r="BR41" s="735">
        <v>703852</v>
      </c>
      <c r="BS41" s="735">
        <v>694927</v>
      </c>
    </row>
    <row r="42" spans="1:71">
      <c r="A42" s="736">
        <v>37</v>
      </c>
      <c r="B42" s="737" t="s">
        <v>612</v>
      </c>
      <c r="C42" s="776" t="s">
        <v>66</v>
      </c>
      <c r="D42" s="772">
        <v>659600</v>
      </c>
      <c r="E42" s="772">
        <v>672100</v>
      </c>
      <c r="F42" s="772">
        <v>676200</v>
      </c>
      <c r="G42" s="772">
        <v>689600</v>
      </c>
      <c r="H42" s="772">
        <v>704500</v>
      </c>
      <c r="I42" s="772">
        <v>744100</v>
      </c>
      <c r="J42" s="772">
        <v>701700</v>
      </c>
      <c r="K42" s="722">
        <v>677852</v>
      </c>
      <c r="L42" s="723">
        <v>700308</v>
      </c>
      <c r="M42" s="722">
        <v>732816</v>
      </c>
      <c r="N42" s="723">
        <v>748656</v>
      </c>
      <c r="O42" s="722">
        <v>730394</v>
      </c>
      <c r="P42" s="765">
        <v>863700</v>
      </c>
      <c r="Q42" s="722">
        <v>917673</v>
      </c>
      <c r="R42" s="734">
        <v>946022</v>
      </c>
      <c r="S42" s="738">
        <v>943823</v>
      </c>
      <c r="T42" s="734">
        <v>918867</v>
      </c>
      <c r="U42" s="738">
        <v>900845</v>
      </c>
      <c r="V42" s="734">
        <v>907897</v>
      </c>
      <c r="W42" s="738">
        <v>961292</v>
      </c>
      <c r="X42" s="734">
        <v>970236</v>
      </c>
      <c r="Y42" s="734">
        <v>979368</v>
      </c>
      <c r="Z42" s="734">
        <v>986453</v>
      </c>
      <c r="AA42" s="734">
        <v>993306</v>
      </c>
      <c r="AB42" s="738">
        <v>999864</v>
      </c>
      <c r="AC42" s="734">
        <v>1004909</v>
      </c>
      <c r="AD42" s="734">
        <v>1009658</v>
      </c>
      <c r="AE42" s="734">
        <v>1014092</v>
      </c>
      <c r="AF42" s="734">
        <v>1018050</v>
      </c>
      <c r="AG42" s="738">
        <v>1022569</v>
      </c>
      <c r="AH42" s="734">
        <v>1023572</v>
      </c>
      <c r="AI42" s="734">
        <v>1024282</v>
      </c>
      <c r="AJ42" s="734">
        <v>1024545</v>
      </c>
      <c r="AK42" s="734">
        <v>1023406</v>
      </c>
      <c r="AL42" s="738">
        <v>1023412</v>
      </c>
      <c r="AM42" s="734">
        <v>1023310</v>
      </c>
      <c r="AN42" s="734">
        <v>1023942</v>
      </c>
      <c r="AO42" s="734">
        <v>1024635</v>
      </c>
      <c r="AP42" s="734">
        <v>1025619</v>
      </c>
      <c r="AQ42" s="738">
        <v>1027006</v>
      </c>
      <c r="AR42" s="734">
        <v>1026659</v>
      </c>
      <c r="AS42" s="734">
        <v>1025891</v>
      </c>
      <c r="AT42" s="734">
        <v>1025377</v>
      </c>
      <c r="AU42" s="734">
        <v>1024761</v>
      </c>
      <c r="AV42" s="739">
        <v>1022890</v>
      </c>
      <c r="AW42" s="1774">
        <v>1021902</v>
      </c>
      <c r="AX42" s="1774">
        <v>1019548</v>
      </c>
      <c r="AY42" s="773">
        <v>1018049</v>
      </c>
      <c r="AZ42" s="773">
        <v>1015752</v>
      </c>
      <c r="BA42" s="740">
        <v>1012400</v>
      </c>
      <c r="BB42" s="768">
        <v>1009166</v>
      </c>
      <c r="BC42" s="767">
        <v>1005866</v>
      </c>
      <c r="BD42" s="767">
        <v>1002748</v>
      </c>
      <c r="BE42" s="769">
        <v>999381</v>
      </c>
      <c r="BF42" s="734">
        <v>995842</v>
      </c>
      <c r="BG42" s="770">
        <v>991738</v>
      </c>
      <c r="BH42" s="734">
        <v>988672</v>
      </c>
      <c r="BI42" s="734">
        <v>984860</v>
      </c>
      <c r="BJ42" s="771">
        <v>980251</v>
      </c>
      <c r="BK42" s="735">
        <v>976263</v>
      </c>
      <c r="BL42" s="1749">
        <v>972646</v>
      </c>
      <c r="BM42" s="1749">
        <v>968405</v>
      </c>
      <c r="BN42" s="1749">
        <v>963247</v>
      </c>
      <c r="BO42" s="1749">
        <v>957729</v>
      </c>
      <c r="BP42" s="735">
        <v>950244</v>
      </c>
      <c r="BQ42" s="735">
        <v>942224</v>
      </c>
      <c r="BR42" s="735">
        <v>934060</v>
      </c>
      <c r="BS42" s="735">
        <v>925588</v>
      </c>
    </row>
    <row r="43" spans="1:71">
      <c r="A43" s="736">
        <v>38</v>
      </c>
      <c r="B43" s="737" t="s">
        <v>613</v>
      </c>
      <c r="C43" s="775">
        <v>1508300</v>
      </c>
      <c r="D43" s="772">
        <v>905100</v>
      </c>
      <c r="E43" s="772">
        <v>939100</v>
      </c>
      <c r="F43" s="772">
        <v>968400</v>
      </c>
      <c r="G43" s="772">
        <v>1003200</v>
      </c>
      <c r="H43" s="772">
        <v>1024300</v>
      </c>
      <c r="I43" s="772">
        <v>1093100</v>
      </c>
      <c r="J43" s="772">
        <v>1102700</v>
      </c>
      <c r="K43" s="722">
        <v>1046720</v>
      </c>
      <c r="L43" s="723">
        <v>1096366</v>
      </c>
      <c r="M43" s="722">
        <v>1142122</v>
      </c>
      <c r="N43" s="723">
        <v>1164898</v>
      </c>
      <c r="O43" s="722">
        <v>1178705</v>
      </c>
      <c r="P43" s="765">
        <v>1361484</v>
      </c>
      <c r="Q43" s="722">
        <v>1453887</v>
      </c>
      <c r="R43" s="734">
        <v>1521878</v>
      </c>
      <c r="S43" s="738">
        <v>1540628</v>
      </c>
      <c r="T43" s="734">
        <v>1500687</v>
      </c>
      <c r="U43" s="738">
        <v>1446384</v>
      </c>
      <c r="V43" s="734">
        <v>1418124</v>
      </c>
      <c r="W43" s="738">
        <v>1465215</v>
      </c>
      <c r="X43" s="734">
        <v>1476342</v>
      </c>
      <c r="Y43" s="734">
        <v>1486396</v>
      </c>
      <c r="Z43" s="734">
        <v>1493436</v>
      </c>
      <c r="AA43" s="734">
        <v>1500208</v>
      </c>
      <c r="AB43" s="738">
        <v>1506637</v>
      </c>
      <c r="AC43" s="734">
        <v>1512153</v>
      </c>
      <c r="AD43" s="734">
        <v>1517046</v>
      </c>
      <c r="AE43" s="734">
        <v>1521541</v>
      </c>
      <c r="AF43" s="734">
        <v>1525844</v>
      </c>
      <c r="AG43" s="738">
        <v>1529983</v>
      </c>
      <c r="AH43" s="734">
        <v>1527539</v>
      </c>
      <c r="AI43" s="734">
        <v>1524673</v>
      </c>
      <c r="AJ43" s="734">
        <v>1521771</v>
      </c>
      <c r="AK43" s="734">
        <v>1518639</v>
      </c>
      <c r="AL43" s="738">
        <v>1515025</v>
      </c>
      <c r="AM43" s="734">
        <v>1512920</v>
      </c>
      <c r="AN43" s="734">
        <v>1510522</v>
      </c>
      <c r="AO43" s="734">
        <v>1508440</v>
      </c>
      <c r="AP43" s="734">
        <v>1507689</v>
      </c>
      <c r="AQ43" s="738">
        <v>1506700</v>
      </c>
      <c r="AR43" s="734">
        <v>1504979</v>
      </c>
      <c r="AS43" s="734">
        <v>1503332</v>
      </c>
      <c r="AT43" s="734">
        <v>1501199</v>
      </c>
      <c r="AU43" s="734">
        <v>1496348</v>
      </c>
      <c r="AV43" s="739">
        <v>1493092</v>
      </c>
      <c r="AW43" s="1774">
        <v>1490140</v>
      </c>
      <c r="AX43" s="1774">
        <v>1484982</v>
      </c>
      <c r="AY43" s="773">
        <v>1480905</v>
      </c>
      <c r="AZ43" s="773">
        <v>1474592</v>
      </c>
      <c r="BA43" s="740">
        <v>1467815</v>
      </c>
      <c r="BB43" s="768">
        <v>1460486</v>
      </c>
      <c r="BC43" s="767">
        <v>1452905</v>
      </c>
      <c r="BD43" s="767">
        <v>1445291</v>
      </c>
      <c r="BE43" s="769">
        <v>1437844</v>
      </c>
      <c r="BF43" s="734">
        <v>1431493</v>
      </c>
      <c r="BG43" s="770">
        <v>1423512</v>
      </c>
      <c r="BH43" s="734">
        <v>1415115</v>
      </c>
      <c r="BI43" s="734">
        <v>1405600</v>
      </c>
      <c r="BJ43" s="771">
        <v>1396018</v>
      </c>
      <c r="BK43" s="735">
        <v>1385262</v>
      </c>
      <c r="BL43" s="1749">
        <v>1376902</v>
      </c>
      <c r="BM43" s="1749">
        <v>1367962</v>
      </c>
      <c r="BN43" s="1749">
        <v>1357351</v>
      </c>
      <c r="BO43" s="1749">
        <v>1346300</v>
      </c>
      <c r="BP43" s="735">
        <v>1334841</v>
      </c>
      <c r="BQ43" s="735">
        <v>1320921</v>
      </c>
      <c r="BR43" s="735">
        <v>1306486</v>
      </c>
      <c r="BS43" s="735">
        <v>1291356</v>
      </c>
    </row>
    <row r="44" spans="1:71">
      <c r="A44" s="736">
        <v>39</v>
      </c>
      <c r="B44" s="737" t="s">
        <v>614</v>
      </c>
      <c r="C44" s="772">
        <v>545200</v>
      </c>
      <c r="D44" s="772">
        <v>565600</v>
      </c>
      <c r="E44" s="772">
        <v>582100</v>
      </c>
      <c r="F44" s="772">
        <v>604500</v>
      </c>
      <c r="G44" s="772">
        <v>625700</v>
      </c>
      <c r="H44" s="772">
        <v>647800</v>
      </c>
      <c r="I44" s="772">
        <v>690200</v>
      </c>
      <c r="J44" s="772">
        <v>695400</v>
      </c>
      <c r="K44" s="722">
        <v>670895</v>
      </c>
      <c r="L44" s="723">
        <v>687478</v>
      </c>
      <c r="M44" s="722">
        <v>718152</v>
      </c>
      <c r="N44" s="723">
        <v>714980</v>
      </c>
      <c r="O44" s="722">
        <v>709286</v>
      </c>
      <c r="P44" s="765">
        <v>775578</v>
      </c>
      <c r="Q44" s="722">
        <v>848337</v>
      </c>
      <c r="R44" s="734">
        <v>873874</v>
      </c>
      <c r="S44" s="738">
        <v>882683</v>
      </c>
      <c r="T44" s="734">
        <v>854595</v>
      </c>
      <c r="U44" s="738">
        <v>812714</v>
      </c>
      <c r="V44" s="734">
        <v>786882</v>
      </c>
      <c r="W44" s="738">
        <v>808397</v>
      </c>
      <c r="X44" s="734">
        <v>814112</v>
      </c>
      <c r="Y44" s="734">
        <v>818842</v>
      </c>
      <c r="Z44" s="734">
        <v>823795</v>
      </c>
      <c r="AA44" s="734">
        <v>828947</v>
      </c>
      <c r="AB44" s="738">
        <v>831275</v>
      </c>
      <c r="AC44" s="734">
        <v>833467</v>
      </c>
      <c r="AD44" s="734">
        <v>835556</v>
      </c>
      <c r="AE44" s="734">
        <v>837676</v>
      </c>
      <c r="AF44" s="734">
        <v>838647</v>
      </c>
      <c r="AG44" s="738">
        <v>839784</v>
      </c>
      <c r="AH44" s="734">
        <v>837621</v>
      </c>
      <c r="AI44" s="734">
        <v>835908</v>
      </c>
      <c r="AJ44" s="734">
        <v>833110</v>
      </c>
      <c r="AK44" s="734">
        <v>829978</v>
      </c>
      <c r="AL44" s="738">
        <v>825034</v>
      </c>
      <c r="AM44" s="734">
        <v>822160</v>
      </c>
      <c r="AN44" s="734">
        <v>818827</v>
      </c>
      <c r="AO44" s="734">
        <v>817479</v>
      </c>
      <c r="AP44" s="734">
        <v>816799</v>
      </c>
      <c r="AQ44" s="738">
        <v>816704</v>
      </c>
      <c r="AR44" s="734">
        <v>816197</v>
      </c>
      <c r="AS44" s="734">
        <v>815930</v>
      </c>
      <c r="AT44" s="734">
        <v>815526</v>
      </c>
      <c r="AU44" s="734">
        <v>814991</v>
      </c>
      <c r="AV44" s="739">
        <v>813949</v>
      </c>
      <c r="AW44" s="1774">
        <v>812428</v>
      </c>
      <c r="AX44" s="1774">
        <v>809680</v>
      </c>
      <c r="AY44" s="773">
        <v>805927</v>
      </c>
      <c r="AZ44" s="773">
        <v>801991</v>
      </c>
      <c r="BA44" s="740">
        <v>796292</v>
      </c>
      <c r="BB44" s="768">
        <v>790024</v>
      </c>
      <c r="BC44" s="767">
        <v>782725</v>
      </c>
      <c r="BD44" s="767">
        <v>775159</v>
      </c>
      <c r="BE44" s="769">
        <v>768754</v>
      </c>
      <c r="BF44" s="734">
        <v>764456</v>
      </c>
      <c r="BG44" s="770">
        <v>757911</v>
      </c>
      <c r="BH44" s="734">
        <v>750527</v>
      </c>
      <c r="BI44" s="734">
        <v>743253</v>
      </c>
      <c r="BJ44" s="771">
        <v>735507</v>
      </c>
      <c r="BK44" s="735">
        <v>728276</v>
      </c>
      <c r="BL44" s="1749">
        <v>721348</v>
      </c>
      <c r="BM44" s="1749">
        <v>714403</v>
      </c>
      <c r="BN44" s="1749">
        <v>707135</v>
      </c>
      <c r="BO44" s="1749">
        <v>699254</v>
      </c>
      <c r="BP44" s="735">
        <v>691527</v>
      </c>
      <c r="BQ44" s="735">
        <v>684039</v>
      </c>
      <c r="BR44" s="735">
        <v>675705</v>
      </c>
      <c r="BS44" s="735">
        <v>666422</v>
      </c>
    </row>
    <row r="45" spans="1:71">
      <c r="A45" s="736">
        <v>40</v>
      </c>
      <c r="B45" s="737" t="s">
        <v>615</v>
      </c>
      <c r="C45" s="772">
        <v>1133800</v>
      </c>
      <c r="D45" s="772">
        <v>1209600</v>
      </c>
      <c r="E45" s="772">
        <v>1267000</v>
      </c>
      <c r="F45" s="772">
        <v>1378600</v>
      </c>
      <c r="G45" s="772">
        <v>1507600</v>
      </c>
      <c r="H45" s="772">
        <v>1635400</v>
      </c>
      <c r="I45" s="772">
        <v>1808200</v>
      </c>
      <c r="J45" s="772">
        <v>1990900</v>
      </c>
      <c r="K45" s="722">
        <v>2188249</v>
      </c>
      <c r="L45" s="723">
        <v>2301668</v>
      </c>
      <c r="M45" s="722">
        <v>2527119</v>
      </c>
      <c r="N45" s="723">
        <v>2755804</v>
      </c>
      <c r="O45" s="722">
        <v>3094132</v>
      </c>
      <c r="P45" s="765">
        <v>2746855</v>
      </c>
      <c r="Q45" s="722">
        <v>3178134</v>
      </c>
      <c r="R45" s="734">
        <v>3530169</v>
      </c>
      <c r="S45" s="738">
        <v>3859764</v>
      </c>
      <c r="T45" s="734">
        <v>4006679</v>
      </c>
      <c r="U45" s="738">
        <v>3964611</v>
      </c>
      <c r="V45" s="734">
        <v>4027416</v>
      </c>
      <c r="W45" s="738">
        <v>4292963</v>
      </c>
      <c r="X45" s="734">
        <v>4353397</v>
      </c>
      <c r="Y45" s="734">
        <v>4410867</v>
      </c>
      <c r="Z45" s="734">
        <v>4459839</v>
      </c>
      <c r="AA45" s="734">
        <v>4505740</v>
      </c>
      <c r="AB45" s="738">
        <v>4553461</v>
      </c>
      <c r="AC45" s="734">
        <v>4594016</v>
      </c>
      <c r="AD45" s="734">
        <v>4631796</v>
      </c>
      <c r="AE45" s="734">
        <v>4666687</v>
      </c>
      <c r="AF45" s="734">
        <v>4696679</v>
      </c>
      <c r="AG45" s="738">
        <v>4719259</v>
      </c>
      <c r="AH45" s="734">
        <v>4740802</v>
      </c>
      <c r="AI45" s="734">
        <v>4756061</v>
      </c>
      <c r="AJ45" s="734">
        <v>4773213</v>
      </c>
      <c r="AK45" s="734">
        <v>4793242</v>
      </c>
      <c r="AL45" s="738">
        <v>4811050</v>
      </c>
      <c r="AM45" s="734">
        <v>4834041</v>
      </c>
      <c r="AN45" s="734">
        <v>4859123</v>
      </c>
      <c r="AO45" s="734">
        <v>4884913</v>
      </c>
      <c r="AP45" s="734">
        <v>4909143</v>
      </c>
      <c r="AQ45" s="738">
        <v>4933393</v>
      </c>
      <c r="AR45" s="734">
        <v>4952441</v>
      </c>
      <c r="AS45" s="734">
        <v>4971153</v>
      </c>
      <c r="AT45" s="734">
        <v>4989888</v>
      </c>
      <c r="AU45" s="734">
        <v>5002038</v>
      </c>
      <c r="AV45" s="739">
        <v>5015699</v>
      </c>
      <c r="AW45" s="1774">
        <v>5030097</v>
      </c>
      <c r="AX45" s="1774">
        <v>5038924</v>
      </c>
      <c r="AY45" s="773">
        <v>5044785</v>
      </c>
      <c r="AZ45" s="773">
        <v>5050023</v>
      </c>
      <c r="BA45" s="740">
        <v>5049908</v>
      </c>
      <c r="BB45" s="768">
        <v>5057048</v>
      </c>
      <c r="BC45" s="767">
        <v>5061237</v>
      </c>
      <c r="BD45" s="767">
        <v>5062337</v>
      </c>
      <c r="BE45" s="769">
        <v>5063940</v>
      </c>
      <c r="BF45" s="734">
        <v>5071968</v>
      </c>
      <c r="BG45" s="770">
        <v>5081323</v>
      </c>
      <c r="BH45" s="734">
        <v>5089312</v>
      </c>
      <c r="BI45" s="734">
        <v>5095749</v>
      </c>
      <c r="BJ45" s="771">
        <v>5099230</v>
      </c>
      <c r="BK45" s="735">
        <v>5101556</v>
      </c>
      <c r="BL45" s="1749">
        <v>5112718</v>
      </c>
      <c r="BM45" s="1749">
        <v>5122953</v>
      </c>
      <c r="BN45" s="1749">
        <v>5130953</v>
      </c>
      <c r="BO45" s="1749">
        <v>5134273</v>
      </c>
      <c r="BP45" s="735">
        <v>5135214</v>
      </c>
      <c r="BQ45" s="735">
        <v>5123748</v>
      </c>
      <c r="BR45" s="735">
        <v>5116046</v>
      </c>
      <c r="BS45" s="735">
        <v>5102730</v>
      </c>
    </row>
    <row r="46" spans="1:71">
      <c r="A46" s="736">
        <v>41</v>
      </c>
      <c r="B46" s="737" t="s">
        <v>616</v>
      </c>
      <c r="C46" s="772">
        <v>518600</v>
      </c>
      <c r="D46" s="772">
        <v>551900</v>
      </c>
      <c r="E46" s="772">
        <v>574300</v>
      </c>
      <c r="F46" s="772">
        <v>607700</v>
      </c>
      <c r="G46" s="772">
        <v>637500</v>
      </c>
      <c r="H46" s="772">
        <v>650700</v>
      </c>
      <c r="I46" s="772">
        <v>678600</v>
      </c>
      <c r="J46" s="772">
        <v>656600</v>
      </c>
      <c r="K46" s="722">
        <v>673895</v>
      </c>
      <c r="L46" s="723">
        <v>684831</v>
      </c>
      <c r="M46" s="722">
        <v>691565</v>
      </c>
      <c r="N46" s="723">
        <v>686117</v>
      </c>
      <c r="O46" s="722">
        <v>701517</v>
      </c>
      <c r="P46" s="765">
        <v>830431</v>
      </c>
      <c r="Q46" s="722">
        <v>917797</v>
      </c>
      <c r="R46" s="734">
        <v>945082</v>
      </c>
      <c r="S46" s="738">
        <v>973749</v>
      </c>
      <c r="T46" s="734">
        <v>942874</v>
      </c>
      <c r="U46" s="738">
        <v>871885</v>
      </c>
      <c r="V46" s="734">
        <v>838468</v>
      </c>
      <c r="W46" s="738">
        <v>837674</v>
      </c>
      <c r="X46" s="734">
        <v>842178</v>
      </c>
      <c r="Y46" s="734">
        <v>847995</v>
      </c>
      <c r="Z46" s="734">
        <v>853510</v>
      </c>
      <c r="AA46" s="734">
        <v>860044</v>
      </c>
      <c r="AB46" s="738">
        <v>865574</v>
      </c>
      <c r="AC46" s="734">
        <v>869372</v>
      </c>
      <c r="AD46" s="734">
        <v>872936</v>
      </c>
      <c r="AE46" s="734">
        <v>876307</v>
      </c>
      <c r="AF46" s="734">
        <v>878217</v>
      </c>
      <c r="AG46" s="738">
        <v>880013</v>
      </c>
      <c r="AH46" s="734">
        <v>879879</v>
      </c>
      <c r="AI46" s="734">
        <v>880306</v>
      </c>
      <c r="AJ46" s="734">
        <v>879916</v>
      </c>
      <c r="AK46" s="734">
        <v>878918</v>
      </c>
      <c r="AL46" s="738">
        <v>877851</v>
      </c>
      <c r="AM46" s="734">
        <v>877928</v>
      </c>
      <c r="AN46" s="734">
        <v>879040</v>
      </c>
      <c r="AO46" s="734">
        <v>880303</v>
      </c>
      <c r="AP46" s="734">
        <v>882604</v>
      </c>
      <c r="AQ46" s="738">
        <v>884316</v>
      </c>
      <c r="AR46" s="734">
        <v>884303</v>
      </c>
      <c r="AS46" s="734">
        <v>882258</v>
      </c>
      <c r="AT46" s="734">
        <v>880707</v>
      </c>
      <c r="AU46" s="734">
        <v>878589</v>
      </c>
      <c r="AV46" s="739">
        <v>876654</v>
      </c>
      <c r="AW46" s="1774">
        <v>876190</v>
      </c>
      <c r="AX46" s="1774">
        <v>873750</v>
      </c>
      <c r="AY46" s="773">
        <v>872085</v>
      </c>
      <c r="AZ46" s="773">
        <v>869632</v>
      </c>
      <c r="BA46" s="740">
        <v>866369</v>
      </c>
      <c r="BB46" s="768">
        <v>862900</v>
      </c>
      <c r="BC46" s="767">
        <v>859644</v>
      </c>
      <c r="BD46" s="767">
        <v>856364</v>
      </c>
      <c r="BE46" s="769">
        <v>852777</v>
      </c>
      <c r="BF46" s="734">
        <v>849788</v>
      </c>
      <c r="BG46" s="770">
        <v>847369</v>
      </c>
      <c r="BH46" s="734">
        <v>844665</v>
      </c>
      <c r="BI46" s="734">
        <v>841420</v>
      </c>
      <c r="BJ46" s="771">
        <v>837368</v>
      </c>
      <c r="BK46" s="735">
        <v>832832</v>
      </c>
      <c r="BL46" s="1749">
        <v>828923</v>
      </c>
      <c r="BM46" s="1749">
        <v>824823</v>
      </c>
      <c r="BN46" s="1749">
        <v>820719</v>
      </c>
      <c r="BO46" s="1749">
        <v>816566</v>
      </c>
      <c r="BP46" s="735">
        <v>811442</v>
      </c>
      <c r="BQ46" s="735">
        <v>805971</v>
      </c>
      <c r="BR46" s="735">
        <v>800787</v>
      </c>
      <c r="BS46" s="735">
        <v>794859</v>
      </c>
    </row>
    <row r="47" spans="1:71">
      <c r="A47" s="736">
        <v>42</v>
      </c>
      <c r="B47" s="737" t="s">
        <v>617</v>
      </c>
      <c r="C47" s="772">
        <v>704500</v>
      </c>
      <c r="D47" s="772">
        <v>744600</v>
      </c>
      <c r="E47" s="772">
        <v>779200</v>
      </c>
      <c r="F47" s="772">
        <v>867300</v>
      </c>
      <c r="G47" s="772">
        <v>966400</v>
      </c>
      <c r="H47" s="772">
        <v>1048900</v>
      </c>
      <c r="I47" s="772">
        <v>1082600</v>
      </c>
      <c r="J47" s="772">
        <v>1164700</v>
      </c>
      <c r="K47" s="722">
        <v>1136182</v>
      </c>
      <c r="L47" s="723">
        <v>1163945</v>
      </c>
      <c r="M47" s="722">
        <v>1233362</v>
      </c>
      <c r="N47" s="723">
        <v>1296883</v>
      </c>
      <c r="O47" s="722">
        <v>1370063</v>
      </c>
      <c r="P47" s="765">
        <v>1318589</v>
      </c>
      <c r="Q47" s="722">
        <v>1531674</v>
      </c>
      <c r="R47" s="734">
        <v>1645492</v>
      </c>
      <c r="S47" s="738">
        <v>1747596</v>
      </c>
      <c r="T47" s="734">
        <v>1760421</v>
      </c>
      <c r="U47" s="738">
        <v>1641245</v>
      </c>
      <c r="V47" s="734">
        <v>1570245</v>
      </c>
      <c r="W47" s="738">
        <v>1571912</v>
      </c>
      <c r="X47" s="734">
        <v>1576037</v>
      </c>
      <c r="Y47" s="734">
        <v>1581688</v>
      </c>
      <c r="Z47" s="734">
        <v>1586696</v>
      </c>
      <c r="AA47" s="734">
        <v>1587995</v>
      </c>
      <c r="AB47" s="738">
        <v>1590564</v>
      </c>
      <c r="AC47" s="734">
        <v>1593886</v>
      </c>
      <c r="AD47" s="734">
        <v>1594579</v>
      </c>
      <c r="AE47" s="734">
        <v>1595500</v>
      </c>
      <c r="AF47" s="734">
        <v>1595106</v>
      </c>
      <c r="AG47" s="738">
        <v>1593968</v>
      </c>
      <c r="AH47" s="734">
        <v>1589485</v>
      </c>
      <c r="AI47" s="734">
        <v>1583985</v>
      </c>
      <c r="AJ47" s="734">
        <v>1578365</v>
      </c>
      <c r="AK47" s="734">
        <v>1569962</v>
      </c>
      <c r="AL47" s="738">
        <v>1562959</v>
      </c>
      <c r="AM47" s="734">
        <v>1556672</v>
      </c>
      <c r="AN47" s="734">
        <v>1551805</v>
      </c>
      <c r="AO47" s="734">
        <v>1549805</v>
      </c>
      <c r="AP47" s="734">
        <v>1548702</v>
      </c>
      <c r="AQ47" s="738">
        <v>1544934</v>
      </c>
      <c r="AR47" s="734">
        <v>1540284</v>
      </c>
      <c r="AS47" s="734">
        <v>1533462</v>
      </c>
      <c r="AT47" s="734">
        <v>1526457</v>
      </c>
      <c r="AU47" s="734">
        <v>1520486</v>
      </c>
      <c r="AV47" s="739">
        <v>1516523</v>
      </c>
      <c r="AW47" s="1774">
        <v>1512170</v>
      </c>
      <c r="AX47" s="1774">
        <v>1504579</v>
      </c>
      <c r="AY47" s="773">
        <v>1497549</v>
      </c>
      <c r="AZ47" s="773">
        <v>1490035</v>
      </c>
      <c r="BA47" s="740">
        <v>1478632</v>
      </c>
      <c r="BB47" s="768">
        <v>1467357</v>
      </c>
      <c r="BC47" s="767">
        <v>1455386</v>
      </c>
      <c r="BD47" s="767">
        <v>1443067</v>
      </c>
      <c r="BE47" s="769">
        <v>1433611</v>
      </c>
      <c r="BF47" s="734">
        <v>1426779</v>
      </c>
      <c r="BG47" s="770">
        <v>1417650</v>
      </c>
      <c r="BH47" s="734">
        <v>1408288</v>
      </c>
      <c r="BI47" s="734">
        <v>1397442</v>
      </c>
      <c r="BJ47" s="771">
        <v>1387340</v>
      </c>
      <c r="BK47" s="735">
        <v>1377187</v>
      </c>
      <c r="BL47" s="1749">
        <v>1367150</v>
      </c>
      <c r="BM47" s="1749">
        <v>1354550</v>
      </c>
      <c r="BN47" s="1749">
        <v>1341192</v>
      </c>
      <c r="BO47" s="1749">
        <v>1327004</v>
      </c>
      <c r="BP47" s="735">
        <v>1312317</v>
      </c>
      <c r="BQ47" s="735">
        <v>1296839</v>
      </c>
      <c r="BR47" s="735">
        <v>1283128</v>
      </c>
      <c r="BS47" s="735">
        <v>1267152</v>
      </c>
    </row>
    <row r="48" spans="1:71">
      <c r="A48" s="736">
        <v>43</v>
      </c>
      <c r="B48" s="737" t="s">
        <v>618</v>
      </c>
      <c r="C48" s="772">
        <v>1000000</v>
      </c>
      <c r="D48" s="772">
        <v>1041500</v>
      </c>
      <c r="E48" s="772">
        <v>1078400</v>
      </c>
      <c r="F48" s="772">
        <v>1131100</v>
      </c>
      <c r="G48" s="772">
        <v>1171200</v>
      </c>
      <c r="H48" s="772">
        <v>1204100</v>
      </c>
      <c r="I48" s="772">
        <v>1279300</v>
      </c>
      <c r="J48" s="772">
        <v>1277800</v>
      </c>
      <c r="K48" s="722">
        <v>1233233</v>
      </c>
      <c r="L48" s="723">
        <v>1296086</v>
      </c>
      <c r="M48" s="722">
        <v>1353993</v>
      </c>
      <c r="N48" s="723">
        <v>1387054</v>
      </c>
      <c r="O48" s="722">
        <v>1368179</v>
      </c>
      <c r="P48" s="765">
        <v>1556490</v>
      </c>
      <c r="Q48" s="722">
        <v>1765726</v>
      </c>
      <c r="R48" s="734">
        <v>1827582</v>
      </c>
      <c r="S48" s="738">
        <v>1895663</v>
      </c>
      <c r="T48" s="734">
        <v>1856192</v>
      </c>
      <c r="U48" s="738">
        <v>1770736</v>
      </c>
      <c r="V48" s="734">
        <v>1700229</v>
      </c>
      <c r="W48" s="738">
        <v>1715273</v>
      </c>
      <c r="X48" s="734">
        <v>1730889</v>
      </c>
      <c r="Y48" s="734">
        <v>1747480</v>
      </c>
      <c r="Z48" s="734">
        <v>1763080</v>
      </c>
      <c r="AA48" s="734">
        <v>1777315</v>
      </c>
      <c r="AB48" s="738">
        <v>1790327</v>
      </c>
      <c r="AC48" s="734">
        <v>1801766</v>
      </c>
      <c r="AD48" s="734">
        <v>1811089</v>
      </c>
      <c r="AE48" s="734">
        <v>1819525</v>
      </c>
      <c r="AF48" s="734">
        <v>1829834</v>
      </c>
      <c r="AG48" s="738">
        <v>1837747</v>
      </c>
      <c r="AH48" s="734">
        <v>1840144</v>
      </c>
      <c r="AI48" s="734">
        <v>1842498</v>
      </c>
      <c r="AJ48" s="734">
        <v>1842374</v>
      </c>
      <c r="AK48" s="734">
        <v>1840998</v>
      </c>
      <c r="AL48" s="738">
        <v>1840326</v>
      </c>
      <c r="AM48" s="734">
        <v>1843668</v>
      </c>
      <c r="AN48" s="734">
        <v>1846439</v>
      </c>
      <c r="AO48" s="734">
        <v>1849942</v>
      </c>
      <c r="AP48" s="734">
        <v>1855058</v>
      </c>
      <c r="AQ48" s="738">
        <v>1859793</v>
      </c>
      <c r="AR48" s="734">
        <v>1860936</v>
      </c>
      <c r="AS48" s="734">
        <v>1861481</v>
      </c>
      <c r="AT48" s="734">
        <v>1861694</v>
      </c>
      <c r="AU48" s="734">
        <v>1860742</v>
      </c>
      <c r="AV48" s="739">
        <v>1859344</v>
      </c>
      <c r="AW48" s="1774">
        <v>1859688</v>
      </c>
      <c r="AX48" s="1774">
        <v>1856676</v>
      </c>
      <c r="AY48" s="773">
        <v>1852403</v>
      </c>
      <c r="AZ48" s="773">
        <v>1848437</v>
      </c>
      <c r="BA48" s="740">
        <v>1842233</v>
      </c>
      <c r="BB48" s="768">
        <v>1838148</v>
      </c>
      <c r="BC48" s="767">
        <v>1831588</v>
      </c>
      <c r="BD48" s="767">
        <v>1826425</v>
      </c>
      <c r="BE48" s="769">
        <v>1820933</v>
      </c>
      <c r="BF48" s="734">
        <v>1817426</v>
      </c>
      <c r="BG48" s="770">
        <v>1812712</v>
      </c>
      <c r="BH48" s="734">
        <v>1807197</v>
      </c>
      <c r="BI48" s="734">
        <v>1801467</v>
      </c>
      <c r="BJ48" s="771">
        <v>1794623</v>
      </c>
      <c r="BK48" s="735">
        <v>1786170</v>
      </c>
      <c r="BL48" s="1749">
        <v>1774836</v>
      </c>
      <c r="BM48" s="1749">
        <v>1766604</v>
      </c>
      <c r="BN48" s="1749">
        <v>1758601</v>
      </c>
      <c r="BO48" s="1749">
        <v>1749476</v>
      </c>
      <c r="BP48" s="735">
        <v>1738301</v>
      </c>
      <c r="BQ48" s="735">
        <v>1728263</v>
      </c>
      <c r="BR48" s="735">
        <v>1718327</v>
      </c>
      <c r="BS48" s="735">
        <v>1708834</v>
      </c>
    </row>
    <row r="49" spans="1:71">
      <c r="A49" s="736">
        <v>44</v>
      </c>
      <c r="B49" s="737" t="s">
        <v>619</v>
      </c>
      <c r="C49" s="772">
        <v>750100</v>
      </c>
      <c r="D49" s="772">
        <v>780000</v>
      </c>
      <c r="E49" s="772">
        <v>791200</v>
      </c>
      <c r="F49" s="772">
        <v>816000</v>
      </c>
      <c r="G49" s="772">
        <v>835100</v>
      </c>
      <c r="H49" s="772">
        <v>856200</v>
      </c>
      <c r="I49" s="772">
        <v>899600</v>
      </c>
      <c r="J49" s="772">
        <v>896100</v>
      </c>
      <c r="K49" s="722">
        <v>860282</v>
      </c>
      <c r="L49" s="723">
        <v>915136</v>
      </c>
      <c r="M49" s="722">
        <v>945771</v>
      </c>
      <c r="N49" s="723">
        <v>980458</v>
      </c>
      <c r="O49" s="722">
        <v>972975</v>
      </c>
      <c r="P49" s="765">
        <v>1124513</v>
      </c>
      <c r="Q49" s="722">
        <v>1233651</v>
      </c>
      <c r="R49" s="734">
        <v>1252999</v>
      </c>
      <c r="S49" s="738">
        <v>1277199</v>
      </c>
      <c r="T49" s="734">
        <v>1239655</v>
      </c>
      <c r="U49" s="738">
        <v>1187480</v>
      </c>
      <c r="V49" s="734">
        <v>1155566</v>
      </c>
      <c r="W49" s="738">
        <v>1190314</v>
      </c>
      <c r="X49" s="734">
        <v>1199450</v>
      </c>
      <c r="Y49" s="734">
        <v>1207017</v>
      </c>
      <c r="Z49" s="734">
        <v>1214682</v>
      </c>
      <c r="AA49" s="734">
        <v>1223358</v>
      </c>
      <c r="AB49" s="738">
        <v>1228913</v>
      </c>
      <c r="AC49" s="734">
        <v>1234301</v>
      </c>
      <c r="AD49" s="734">
        <v>1239124</v>
      </c>
      <c r="AE49" s="734">
        <v>1243293</v>
      </c>
      <c r="AF49" s="734">
        <v>1247893</v>
      </c>
      <c r="AG49" s="738">
        <v>1250214</v>
      </c>
      <c r="AH49" s="734">
        <v>1248844</v>
      </c>
      <c r="AI49" s="734">
        <v>1246708</v>
      </c>
      <c r="AJ49" s="734">
        <v>1243471</v>
      </c>
      <c r="AK49" s="734">
        <v>1239984</v>
      </c>
      <c r="AL49" s="738">
        <v>1236942</v>
      </c>
      <c r="AM49" s="734">
        <v>1234968</v>
      </c>
      <c r="AN49" s="734">
        <v>1232926</v>
      </c>
      <c r="AO49" s="734">
        <v>1231106</v>
      </c>
      <c r="AP49" s="734">
        <v>1231520</v>
      </c>
      <c r="AQ49" s="738">
        <v>1231306</v>
      </c>
      <c r="AR49" s="734">
        <v>1229790</v>
      </c>
      <c r="AS49" s="734">
        <v>1228178</v>
      </c>
      <c r="AT49" s="734">
        <v>1226164</v>
      </c>
      <c r="AU49" s="734">
        <v>1224001</v>
      </c>
      <c r="AV49" s="739">
        <v>1221140</v>
      </c>
      <c r="AW49" s="1774">
        <v>1220364</v>
      </c>
      <c r="AX49" s="1774">
        <v>1219012</v>
      </c>
      <c r="AY49" s="773">
        <v>1216774</v>
      </c>
      <c r="AZ49" s="773">
        <v>1214085</v>
      </c>
      <c r="BA49" s="740">
        <v>1209571</v>
      </c>
      <c r="BB49" s="768">
        <v>1207052</v>
      </c>
      <c r="BC49" s="767">
        <v>1205806</v>
      </c>
      <c r="BD49" s="767">
        <v>1204330</v>
      </c>
      <c r="BE49" s="769">
        <v>1200264</v>
      </c>
      <c r="BF49" s="734">
        <v>1196529</v>
      </c>
      <c r="BG49" s="770">
        <v>1191906</v>
      </c>
      <c r="BH49" s="734">
        <v>1186365</v>
      </c>
      <c r="BI49" s="734">
        <v>1179891</v>
      </c>
      <c r="BJ49" s="771">
        <v>1172945</v>
      </c>
      <c r="BK49" s="735">
        <v>1166338</v>
      </c>
      <c r="BL49" s="1749">
        <v>1159617</v>
      </c>
      <c r="BM49" s="1749">
        <v>1151975</v>
      </c>
      <c r="BN49" s="1749">
        <v>1142991</v>
      </c>
      <c r="BO49" s="1749">
        <v>1134485</v>
      </c>
      <c r="BP49" s="735">
        <v>1123852</v>
      </c>
      <c r="BQ49" s="735">
        <v>1114449</v>
      </c>
      <c r="BR49" s="735">
        <v>1106831</v>
      </c>
      <c r="BS49" s="735">
        <v>1096299</v>
      </c>
    </row>
    <row r="50" spans="1:71">
      <c r="A50" s="736">
        <v>45</v>
      </c>
      <c r="B50" s="737" t="s">
        <v>620</v>
      </c>
      <c r="C50" s="772">
        <v>381500</v>
      </c>
      <c r="D50" s="772">
        <v>404300</v>
      </c>
      <c r="E50" s="772">
        <v>428900</v>
      </c>
      <c r="F50" s="772">
        <v>454000</v>
      </c>
      <c r="G50" s="772">
        <v>491200</v>
      </c>
      <c r="H50" s="772">
        <v>528600</v>
      </c>
      <c r="I50" s="772">
        <v>585600</v>
      </c>
      <c r="J50" s="772">
        <v>636000</v>
      </c>
      <c r="K50" s="722">
        <v>651097</v>
      </c>
      <c r="L50" s="723">
        <v>691094</v>
      </c>
      <c r="M50" s="722">
        <v>760467</v>
      </c>
      <c r="N50" s="723">
        <v>824431</v>
      </c>
      <c r="O50" s="722">
        <v>840357</v>
      </c>
      <c r="P50" s="765">
        <v>913687</v>
      </c>
      <c r="Q50" s="722">
        <v>1025689</v>
      </c>
      <c r="R50" s="734">
        <v>1091427</v>
      </c>
      <c r="S50" s="738">
        <v>1139384</v>
      </c>
      <c r="T50" s="734">
        <v>1134590</v>
      </c>
      <c r="U50" s="738">
        <v>1080692</v>
      </c>
      <c r="V50" s="734">
        <v>1051105</v>
      </c>
      <c r="W50" s="738">
        <v>1085055</v>
      </c>
      <c r="X50" s="734">
        <v>1099645</v>
      </c>
      <c r="Y50" s="734">
        <v>1114240</v>
      </c>
      <c r="Z50" s="734">
        <v>1126725</v>
      </c>
      <c r="AA50" s="734">
        <v>1140534</v>
      </c>
      <c r="AB50" s="738">
        <v>1151587</v>
      </c>
      <c r="AC50" s="734">
        <v>1158393</v>
      </c>
      <c r="AD50" s="734">
        <v>1165722</v>
      </c>
      <c r="AE50" s="734">
        <v>1169814</v>
      </c>
      <c r="AF50" s="734">
        <v>1173126</v>
      </c>
      <c r="AG50" s="738">
        <v>1175543</v>
      </c>
      <c r="AH50" s="734">
        <v>1174316</v>
      </c>
      <c r="AI50" s="734">
        <v>1173920</v>
      </c>
      <c r="AJ50" s="734">
        <v>1173093</v>
      </c>
      <c r="AK50" s="734">
        <v>1171658</v>
      </c>
      <c r="AL50" s="738">
        <v>1168907</v>
      </c>
      <c r="AM50" s="734">
        <v>1167193</v>
      </c>
      <c r="AN50" s="734">
        <v>1167422</v>
      </c>
      <c r="AO50" s="734">
        <v>1170538</v>
      </c>
      <c r="AP50" s="734">
        <v>1174060</v>
      </c>
      <c r="AQ50" s="738">
        <v>1175819</v>
      </c>
      <c r="AR50" s="734">
        <v>1176600</v>
      </c>
      <c r="AS50" s="734">
        <v>1175097</v>
      </c>
      <c r="AT50" s="734">
        <v>1173190</v>
      </c>
      <c r="AU50" s="734">
        <v>1172148</v>
      </c>
      <c r="AV50" s="739">
        <v>1170007</v>
      </c>
      <c r="AW50" s="1774">
        <v>1167942</v>
      </c>
      <c r="AX50" s="1774">
        <v>1165061</v>
      </c>
      <c r="AY50" s="773">
        <v>1162227</v>
      </c>
      <c r="AZ50" s="773">
        <v>1158839</v>
      </c>
      <c r="BA50" s="740">
        <v>1153042</v>
      </c>
      <c r="BB50" s="768">
        <v>1149605</v>
      </c>
      <c r="BC50" s="767">
        <v>1145694</v>
      </c>
      <c r="BD50" s="767">
        <v>1140733</v>
      </c>
      <c r="BE50" s="769">
        <v>1137568</v>
      </c>
      <c r="BF50" s="734">
        <v>1135233</v>
      </c>
      <c r="BG50" s="770">
        <v>1130486</v>
      </c>
      <c r="BH50" s="734">
        <v>1125182</v>
      </c>
      <c r="BI50" s="734">
        <v>1119044</v>
      </c>
      <c r="BJ50" s="771">
        <v>1112174</v>
      </c>
      <c r="BK50" s="735">
        <v>1104069</v>
      </c>
      <c r="BL50" s="1749">
        <v>1097282</v>
      </c>
      <c r="BM50" s="1749">
        <v>1090956</v>
      </c>
      <c r="BN50" s="1749">
        <v>1083798</v>
      </c>
      <c r="BO50" s="1749">
        <v>1077157</v>
      </c>
      <c r="BP50" s="735">
        <v>1069576</v>
      </c>
      <c r="BQ50" s="735">
        <v>1061240</v>
      </c>
      <c r="BR50" s="735">
        <v>1052338</v>
      </c>
      <c r="BS50" s="735">
        <v>1042223</v>
      </c>
    </row>
    <row r="51" spans="1:71">
      <c r="A51" s="736">
        <v>46</v>
      </c>
      <c r="B51" s="737" t="s">
        <v>621</v>
      </c>
      <c r="C51" s="772">
        <v>933800</v>
      </c>
      <c r="D51" s="772">
        <v>981200</v>
      </c>
      <c r="E51" s="772">
        <v>1029300</v>
      </c>
      <c r="F51" s="772">
        <v>1087200</v>
      </c>
      <c r="G51" s="772">
        <v>1163600</v>
      </c>
      <c r="H51" s="772">
        <v>1246100</v>
      </c>
      <c r="I51" s="772">
        <v>1368700</v>
      </c>
      <c r="J51" s="772">
        <v>1426200</v>
      </c>
      <c r="K51" s="722">
        <v>1415582</v>
      </c>
      <c r="L51" s="723">
        <v>1472193</v>
      </c>
      <c r="M51" s="722">
        <v>1556690</v>
      </c>
      <c r="N51" s="723">
        <v>1591466</v>
      </c>
      <c r="O51" s="722">
        <v>1589467</v>
      </c>
      <c r="P51" s="765">
        <v>1538466</v>
      </c>
      <c r="Q51" s="722">
        <v>1746305</v>
      </c>
      <c r="R51" s="734">
        <v>1804118</v>
      </c>
      <c r="S51" s="738">
        <v>2044112</v>
      </c>
      <c r="T51" s="734">
        <v>1963104</v>
      </c>
      <c r="U51" s="738">
        <v>1853541</v>
      </c>
      <c r="V51" s="734">
        <v>1729150</v>
      </c>
      <c r="W51" s="738">
        <v>1723902</v>
      </c>
      <c r="X51" s="734">
        <v>1734890</v>
      </c>
      <c r="Y51" s="734">
        <v>1746998</v>
      </c>
      <c r="Z51" s="734">
        <v>1759573</v>
      </c>
      <c r="AA51" s="734">
        <v>1773184</v>
      </c>
      <c r="AB51" s="738">
        <v>1784623</v>
      </c>
      <c r="AC51" s="734">
        <v>1794065</v>
      </c>
      <c r="AD51" s="734">
        <v>1801306</v>
      </c>
      <c r="AE51" s="734">
        <v>1806772</v>
      </c>
      <c r="AF51" s="734">
        <v>1813541</v>
      </c>
      <c r="AG51" s="738">
        <v>1819270</v>
      </c>
      <c r="AH51" s="734">
        <v>1816273</v>
      </c>
      <c r="AI51" s="734">
        <v>1815793</v>
      </c>
      <c r="AJ51" s="734">
        <v>1811521</v>
      </c>
      <c r="AK51" s="734">
        <v>1805442</v>
      </c>
      <c r="AL51" s="738">
        <v>1797824</v>
      </c>
      <c r="AM51" s="734">
        <v>1792855</v>
      </c>
      <c r="AN51" s="734">
        <v>1788801</v>
      </c>
      <c r="AO51" s="734">
        <v>1788388</v>
      </c>
      <c r="AP51" s="734">
        <v>1790798</v>
      </c>
      <c r="AQ51" s="738">
        <v>1794224</v>
      </c>
      <c r="AR51" s="734">
        <v>1793175</v>
      </c>
      <c r="AS51" s="734">
        <v>1792058</v>
      </c>
      <c r="AT51" s="734">
        <v>1790315</v>
      </c>
      <c r="AU51" s="734">
        <v>1787648</v>
      </c>
      <c r="AV51" s="739">
        <v>1786194</v>
      </c>
      <c r="AW51" s="1774">
        <v>1781544</v>
      </c>
      <c r="AX51" s="1774">
        <v>1776098</v>
      </c>
      <c r="AY51" s="773">
        <v>1770015</v>
      </c>
      <c r="AZ51" s="773">
        <v>1762992</v>
      </c>
      <c r="BA51" s="740">
        <v>1753179</v>
      </c>
      <c r="BB51" s="768">
        <v>1744150</v>
      </c>
      <c r="BC51" s="767">
        <v>1732730</v>
      </c>
      <c r="BD51" s="767">
        <v>1720785</v>
      </c>
      <c r="BE51" s="769">
        <v>1712128</v>
      </c>
      <c r="BF51" s="734">
        <v>1706242</v>
      </c>
      <c r="BG51" s="770">
        <v>1697193</v>
      </c>
      <c r="BH51" s="734">
        <v>1686596</v>
      </c>
      <c r="BI51" s="734">
        <v>1675101</v>
      </c>
      <c r="BJ51" s="771">
        <v>1661780</v>
      </c>
      <c r="BK51" s="735">
        <v>1648177</v>
      </c>
      <c r="BL51" s="1749">
        <v>1637453</v>
      </c>
      <c r="BM51" s="1749">
        <v>1625912</v>
      </c>
      <c r="BN51" s="1749">
        <v>1614297</v>
      </c>
      <c r="BO51" s="1749">
        <v>1601865</v>
      </c>
      <c r="BP51" s="735">
        <v>1588256</v>
      </c>
      <c r="BQ51" s="735">
        <v>1576391</v>
      </c>
      <c r="BR51" s="735">
        <v>1562662</v>
      </c>
      <c r="BS51" s="735">
        <v>1548744</v>
      </c>
    </row>
    <row r="52" spans="1:71">
      <c r="A52" s="749">
        <v>47</v>
      </c>
      <c r="B52" s="750" t="s">
        <v>622</v>
      </c>
      <c r="C52" s="777">
        <v>364400</v>
      </c>
      <c r="D52" s="777">
        <v>373700</v>
      </c>
      <c r="E52" s="777">
        <v>420900</v>
      </c>
      <c r="F52" s="777">
        <v>454900</v>
      </c>
      <c r="G52" s="777">
        <v>471400</v>
      </c>
      <c r="H52" s="777">
        <v>496000</v>
      </c>
      <c r="I52" s="777">
        <v>531200</v>
      </c>
      <c r="J52" s="777">
        <v>572700</v>
      </c>
      <c r="K52" s="751">
        <v>571572</v>
      </c>
      <c r="L52" s="752">
        <v>557622</v>
      </c>
      <c r="M52" s="751">
        <v>577509</v>
      </c>
      <c r="N52" s="752">
        <v>592494</v>
      </c>
      <c r="O52" s="751">
        <v>574579</v>
      </c>
      <c r="P52" s="778" t="s">
        <v>66</v>
      </c>
      <c r="Q52" s="751" t="s">
        <v>66</v>
      </c>
      <c r="R52" s="753">
        <v>914937</v>
      </c>
      <c r="S52" s="754">
        <v>801065</v>
      </c>
      <c r="T52" s="753">
        <v>883122</v>
      </c>
      <c r="U52" s="754">
        <v>934176</v>
      </c>
      <c r="V52" s="753">
        <v>945111</v>
      </c>
      <c r="W52" s="754">
        <v>1042572</v>
      </c>
      <c r="X52" s="753">
        <v>1058158</v>
      </c>
      <c r="Y52" s="753">
        <v>1070936</v>
      </c>
      <c r="Z52" s="753">
        <v>1080777</v>
      </c>
      <c r="AA52" s="753">
        <v>1093685</v>
      </c>
      <c r="AB52" s="754">
        <v>1106559</v>
      </c>
      <c r="AC52" s="753">
        <v>1118517</v>
      </c>
      <c r="AD52" s="753">
        <v>1131704</v>
      </c>
      <c r="AE52" s="753">
        <v>1146107</v>
      </c>
      <c r="AF52" s="753">
        <v>1161422</v>
      </c>
      <c r="AG52" s="754">
        <v>1179097</v>
      </c>
      <c r="AH52" s="753">
        <v>1188496</v>
      </c>
      <c r="AI52" s="753">
        <v>1198761</v>
      </c>
      <c r="AJ52" s="753">
        <v>1208272</v>
      </c>
      <c r="AK52" s="753">
        <v>1215489</v>
      </c>
      <c r="AL52" s="754">
        <v>1222398</v>
      </c>
      <c r="AM52" s="753">
        <v>1230203</v>
      </c>
      <c r="AN52" s="753">
        <v>1239152</v>
      </c>
      <c r="AO52" s="753">
        <v>1249695</v>
      </c>
      <c r="AP52" s="753">
        <v>1262109</v>
      </c>
      <c r="AQ52" s="754">
        <v>1273440</v>
      </c>
      <c r="AR52" s="753">
        <v>1281722</v>
      </c>
      <c r="AS52" s="753">
        <v>1289302</v>
      </c>
      <c r="AT52" s="753">
        <v>1298147</v>
      </c>
      <c r="AU52" s="753">
        <v>1307692</v>
      </c>
      <c r="AV52" s="755">
        <v>1318220</v>
      </c>
      <c r="AW52" s="1776">
        <v>1327221</v>
      </c>
      <c r="AX52" s="1776">
        <v>1335969</v>
      </c>
      <c r="AY52" s="779">
        <v>1344783</v>
      </c>
      <c r="AZ52" s="779">
        <v>1353379</v>
      </c>
      <c r="BA52" s="756">
        <v>1361594</v>
      </c>
      <c r="BB52" s="780">
        <v>1369034</v>
      </c>
      <c r="BC52" s="781">
        <v>1374475</v>
      </c>
      <c r="BD52" s="781">
        <v>1377934</v>
      </c>
      <c r="BE52" s="782">
        <v>1384812</v>
      </c>
      <c r="BF52" s="753">
        <v>1392818</v>
      </c>
      <c r="BG52" s="783">
        <v>1402260</v>
      </c>
      <c r="BH52" s="753">
        <v>1411329</v>
      </c>
      <c r="BI52" s="753">
        <v>1418731</v>
      </c>
      <c r="BJ52" s="784">
        <v>1425618</v>
      </c>
      <c r="BK52" s="757">
        <v>1433566</v>
      </c>
      <c r="BL52" s="1758">
        <v>1441630</v>
      </c>
      <c r="BM52" s="1758">
        <v>1447594</v>
      </c>
      <c r="BN52" s="1758">
        <v>1454074</v>
      </c>
      <c r="BO52" s="1758">
        <v>1461543</v>
      </c>
      <c r="BP52" s="757">
        <v>1467480</v>
      </c>
      <c r="BQ52" s="757">
        <v>1468463</v>
      </c>
      <c r="BR52" s="757">
        <v>1468318</v>
      </c>
      <c r="BS52" s="757">
        <v>1467963</v>
      </c>
    </row>
    <row r="53" spans="1:71">
      <c r="A53" s="706" t="s">
        <v>643</v>
      </c>
      <c r="BG53" s="706" t="s">
        <v>644</v>
      </c>
      <c r="BL53" s="758">
        <v>44595</v>
      </c>
      <c r="BM53" s="758">
        <v>44595</v>
      </c>
      <c r="BN53" s="758">
        <v>44595</v>
      </c>
      <c r="BO53" s="758">
        <v>44595</v>
      </c>
      <c r="BQ53" s="758">
        <v>44666</v>
      </c>
      <c r="BR53" s="758">
        <v>45028</v>
      </c>
      <c r="BS53" s="758">
        <v>45394</v>
      </c>
    </row>
    <row r="54" spans="1:71">
      <c r="A54" s="706" t="s">
        <v>645</v>
      </c>
    </row>
    <row r="55" spans="1:71" ht="13.5">
      <c r="A55" s="1777" t="s">
        <v>646</v>
      </c>
      <c r="B55" s="1777"/>
      <c r="C55" s="1778"/>
      <c r="D55" s="1777"/>
      <c r="E55" s="1777"/>
      <c r="F55" s="1777"/>
      <c r="G55" s="1777"/>
    </row>
    <row r="56" spans="1:71" ht="13.5">
      <c r="A56" s="1777" t="s">
        <v>647</v>
      </c>
      <c r="B56" s="1777"/>
      <c r="C56" s="1778"/>
      <c r="D56" s="1777"/>
      <c r="E56" s="1777"/>
      <c r="F56" s="1777"/>
      <c r="G56" s="1777"/>
    </row>
    <row r="57" spans="1:71" ht="13.5">
      <c r="A57" s="1777" t="s">
        <v>648</v>
      </c>
      <c r="B57" s="1777"/>
      <c r="C57" s="1778"/>
      <c r="D57" s="1777"/>
      <c r="E57" s="1777"/>
      <c r="F57" s="1777"/>
      <c r="G57" s="1777"/>
    </row>
  </sheetData>
  <mergeCells count="1">
    <mergeCell ref="A2:B4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E52B-550F-4EF1-87E8-2F7EB137C234}">
  <sheetPr>
    <tabColor theme="9" tint="0.79998168889431442"/>
  </sheetPr>
  <dimension ref="A1:AO54"/>
  <sheetViews>
    <sheetView workbookViewId="0">
      <pane xSplit="2" ySplit="4" topLeftCell="N32" activePane="bottomRight" state="frozen"/>
      <selection pane="topRight" activeCell="C1" sqref="C1"/>
      <selection pane="bottomLeft" activeCell="A5" sqref="A5"/>
      <selection pane="bottomRight" activeCell="Y13" sqref="Y13"/>
    </sheetView>
  </sheetViews>
  <sheetFormatPr defaultRowHeight="12"/>
  <cols>
    <col min="1" max="1" width="3.5" style="706" customWidth="1"/>
    <col min="2" max="2" width="8.375" style="706" customWidth="1"/>
    <col min="3" max="8" width="10.625" style="706" customWidth="1"/>
    <col min="9" max="21" width="9.625" style="706" customWidth="1"/>
    <col min="22" max="22" width="10.125" style="706" bestFit="1" customWidth="1"/>
    <col min="23" max="23" width="10.125" style="706" customWidth="1"/>
    <col min="24" max="25" width="9" style="706"/>
    <col min="26" max="30" width="9.125" style="706" bestFit="1" customWidth="1"/>
    <col min="31" max="31" width="9.125" style="706" hidden="1" customWidth="1"/>
    <col min="32" max="32" width="9.125" style="706" bestFit="1" customWidth="1"/>
    <col min="33" max="37" width="9" style="706"/>
    <col min="38" max="38" width="9.375" style="706" bestFit="1" customWidth="1"/>
    <col min="39" max="39" width="9.25" style="706" bestFit="1" customWidth="1"/>
    <col min="40" max="223" width="9" style="706"/>
    <col min="224" max="224" width="3.5" style="706" customWidth="1"/>
    <col min="225" max="225" width="7.5" style="706" bestFit="1" customWidth="1"/>
    <col min="226" max="245" width="0" style="706" hidden="1" customWidth="1"/>
    <col min="246" max="266" width="9.625" style="706" customWidth="1"/>
    <col min="267" max="479" width="9" style="706"/>
    <col min="480" max="480" width="3.5" style="706" customWidth="1"/>
    <col min="481" max="481" width="7.5" style="706" bestFit="1" customWidth="1"/>
    <col min="482" max="501" width="0" style="706" hidden="1" customWidth="1"/>
    <col min="502" max="522" width="9.625" style="706" customWidth="1"/>
    <col min="523" max="735" width="9" style="706"/>
    <col min="736" max="736" width="3.5" style="706" customWidth="1"/>
    <col min="737" max="737" width="7.5" style="706" bestFit="1" customWidth="1"/>
    <col min="738" max="757" width="0" style="706" hidden="1" customWidth="1"/>
    <col min="758" max="778" width="9.625" style="706" customWidth="1"/>
    <col min="779" max="991" width="9" style="706"/>
    <col min="992" max="992" width="3.5" style="706" customWidth="1"/>
    <col min="993" max="993" width="7.5" style="706" bestFit="1" customWidth="1"/>
    <col min="994" max="1013" width="0" style="706" hidden="1" customWidth="1"/>
    <col min="1014" max="1034" width="9.625" style="706" customWidth="1"/>
    <col min="1035" max="1247" width="9" style="706"/>
    <col min="1248" max="1248" width="3.5" style="706" customWidth="1"/>
    <col min="1249" max="1249" width="7.5" style="706" bestFit="1" customWidth="1"/>
    <col min="1250" max="1269" width="0" style="706" hidden="1" customWidth="1"/>
    <col min="1270" max="1290" width="9.625" style="706" customWidth="1"/>
    <col min="1291" max="1503" width="9" style="706"/>
    <col min="1504" max="1504" width="3.5" style="706" customWidth="1"/>
    <col min="1505" max="1505" width="7.5" style="706" bestFit="1" customWidth="1"/>
    <col min="1506" max="1525" width="0" style="706" hidden="1" customWidth="1"/>
    <col min="1526" max="1546" width="9.625" style="706" customWidth="1"/>
    <col min="1547" max="1759" width="9" style="706"/>
    <col min="1760" max="1760" width="3.5" style="706" customWidth="1"/>
    <col min="1761" max="1761" width="7.5" style="706" bestFit="1" customWidth="1"/>
    <col min="1762" max="1781" width="0" style="706" hidden="1" customWidth="1"/>
    <col min="1782" max="1802" width="9.625" style="706" customWidth="1"/>
    <col min="1803" max="2015" width="9" style="706"/>
    <col min="2016" max="2016" width="3.5" style="706" customWidth="1"/>
    <col min="2017" max="2017" width="7.5" style="706" bestFit="1" customWidth="1"/>
    <col min="2018" max="2037" width="0" style="706" hidden="1" customWidth="1"/>
    <col min="2038" max="2058" width="9.625" style="706" customWidth="1"/>
    <col min="2059" max="2271" width="9" style="706"/>
    <col min="2272" max="2272" width="3.5" style="706" customWidth="1"/>
    <col min="2273" max="2273" width="7.5" style="706" bestFit="1" customWidth="1"/>
    <col min="2274" max="2293" width="0" style="706" hidden="1" customWidth="1"/>
    <col min="2294" max="2314" width="9.625" style="706" customWidth="1"/>
    <col min="2315" max="2527" width="9" style="706"/>
    <col min="2528" max="2528" width="3.5" style="706" customWidth="1"/>
    <col min="2529" max="2529" width="7.5" style="706" bestFit="1" customWidth="1"/>
    <col min="2530" max="2549" width="0" style="706" hidden="1" customWidth="1"/>
    <col min="2550" max="2570" width="9.625" style="706" customWidth="1"/>
    <col min="2571" max="2783" width="9" style="706"/>
    <col min="2784" max="2784" width="3.5" style="706" customWidth="1"/>
    <col min="2785" max="2785" width="7.5" style="706" bestFit="1" customWidth="1"/>
    <col min="2786" max="2805" width="0" style="706" hidden="1" customWidth="1"/>
    <col min="2806" max="2826" width="9.625" style="706" customWidth="1"/>
    <col min="2827" max="3039" width="9" style="706"/>
    <col min="3040" max="3040" width="3.5" style="706" customWidth="1"/>
    <col min="3041" max="3041" width="7.5" style="706" bestFit="1" customWidth="1"/>
    <col min="3042" max="3061" width="0" style="706" hidden="1" customWidth="1"/>
    <col min="3062" max="3082" width="9.625" style="706" customWidth="1"/>
    <col min="3083" max="3295" width="9" style="706"/>
    <col min="3296" max="3296" width="3.5" style="706" customWidth="1"/>
    <col min="3297" max="3297" width="7.5" style="706" bestFit="1" customWidth="1"/>
    <col min="3298" max="3317" width="0" style="706" hidden="1" customWidth="1"/>
    <col min="3318" max="3338" width="9.625" style="706" customWidth="1"/>
    <col min="3339" max="3551" width="9" style="706"/>
    <col min="3552" max="3552" width="3.5" style="706" customWidth="1"/>
    <col min="3553" max="3553" width="7.5" style="706" bestFit="1" customWidth="1"/>
    <col min="3554" max="3573" width="0" style="706" hidden="1" customWidth="1"/>
    <col min="3574" max="3594" width="9.625" style="706" customWidth="1"/>
    <col min="3595" max="3807" width="9" style="706"/>
    <col min="3808" max="3808" width="3.5" style="706" customWidth="1"/>
    <col min="3809" max="3809" width="7.5" style="706" bestFit="1" customWidth="1"/>
    <col min="3810" max="3829" width="0" style="706" hidden="1" customWidth="1"/>
    <col min="3830" max="3850" width="9.625" style="706" customWidth="1"/>
    <col min="3851" max="4063" width="9" style="706"/>
    <col min="4064" max="4064" width="3.5" style="706" customWidth="1"/>
    <col min="4065" max="4065" width="7.5" style="706" bestFit="1" customWidth="1"/>
    <col min="4066" max="4085" width="0" style="706" hidden="1" customWidth="1"/>
    <col min="4086" max="4106" width="9.625" style="706" customWidth="1"/>
    <col min="4107" max="4319" width="9" style="706"/>
    <col min="4320" max="4320" width="3.5" style="706" customWidth="1"/>
    <col min="4321" max="4321" width="7.5" style="706" bestFit="1" customWidth="1"/>
    <col min="4322" max="4341" width="0" style="706" hidden="1" customWidth="1"/>
    <col min="4342" max="4362" width="9.625" style="706" customWidth="1"/>
    <col min="4363" max="4575" width="9" style="706"/>
    <col min="4576" max="4576" width="3.5" style="706" customWidth="1"/>
    <col min="4577" max="4577" width="7.5" style="706" bestFit="1" customWidth="1"/>
    <col min="4578" max="4597" width="0" style="706" hidden="1" customWidth="1"/>
    <col min="4598" max="4618" width="9.625" style="706" customWidth="1"/>
    <col min="4619" max="4831" width="9" style="706"/>
    <col min="4832" max="4832" width="3.5" style="706" customWidth="1"/>
    <col min="4833" max="4833" width="7.5" style="706" bestFit="1" customWidth="1"/>
    <col min="4834" max="4853" width="0" style="706" hidden="1" customWidth="1"/>
    <col min="4854" max="4874" width="9.625" style="706" customWidth="1"/>
    <col min="4875" max="5087" width="9" style="706"/>
    <col min="5088" max="5088" width="3.5" style="706" customWidth="1"/>
    <col min="5089" max="5089" width="7.5" style="706" bestFit="1" customWidth="1"/>
    <col min="5090" max="5109" width="0" style="706" hidden="1" customWidth="1"/>
    <col min="5110" max="5130" width="9.625" style="706" customWidth="1"/>
    <col min="5131" max="5343" width="9" style="706"/>
    <col min="5344" max="5344" width="3.5" style="706" customWidth="1"/>
    <col min="5345" max="5345" width="7.5" style="706" bestFit="1" customWidth="1"/>
    <col min="5346" max="5365" width="0" style="706" hidden="1" customWidth="1"/>
    <col min="5366" max="5386" width="9.625" style="706" customWidth="1"/>
    <col min="5387" max="5599" width="9" style="706"/>
    <col min="5600" max="5600" width="3.5" style="706" customWidth="1"/>
    <col min="5601" max="5601" width="7.5" style="706" bestFit="1" customWidth="1"/>
    <col min="5602" max="5621" width="0" style="706" hidden="1" customWidth="1"/>
    <col min="5622" max="5642" width="9.625" style="706" customWidth="1"/>
    <col min="5643" max="5855" width="9" style="706"/>
    <col min="5856" max="5856" width="3.5" style="706" customWidth="1"/>
    <col min="5857" max="5857" width="7.5" style="706" bestFit="1" customWidth="1"/>
    <col min="5858" max="5877" width="0" style="706" hidden="1" customWidth="1"/>
    <col min="5878" max="5898" width="9.625" style="706" customWidth="1"/>
    <col min="5899" max="6111" width="9" style="706"/>
    <col min="6112" max="6112" width="3.5" style="706" customWidth="1"/>
    <col min="6113" max="6113" width="7.5" style="706" bestFit="1" customWidth="1"/>
    <col min="6114" max="6133" width="0" style="706" hidden="1" customWidth="1"/>
    <col min="6134" max="6154" width="9.625" style="706" customWidth="1"/>
    <col min="6155" max="6367" width="9" style="706"/>
    <col min="6368" max="6368" width="3.5" style="706" customWidth="1"/>
    <col min="6369" max="6369" width="7.5" style="706" bestFit="1" customWidth="1"/>
    <col min="6370" max="6389" width="0" style="706" hidden="1" customWidth="1"/>
    <col min="6390" max="6410" width="9.625" style="706" customWidth="1"/>
    <col min="6411" max="6623" width="9" style="706"/>
    <col min="6624" max="6624" width="3.5" style="706" customWidth="1"/>
    <col min="6625" max="6625" width="7.5" style="706" bestFit="1" customWidth="1"/>
    <col min="6626" max="6645" width="0" style="706" hidden="1" customWidth="1"/>
    <col min="6646" max="6666" width="9.625" style="706" customWidth="1"/>
    <col min="6667" max="6879" width="9" style="706"/>
    <col min="6880" max="6880" width="3.5" style="706" customWidth="1"/>
    <col min="6881" max="6881" width="7.5" style="706" bestFit="1" customWidth="1"/>
    <col min="6882" max="6901" width="0" style="706" hidden="1" customWidth="1"/>
    <col min="6902" max="6922" width="9.625" style="706" customWidth="1"/>
    <col min="6923" max="7135" width="9" style="706"/>
    <col min="7136" max="7136" width="3.5" style="706" customWidth="1"/>
    <col min="7137" max="7137" width="7.5" style="706" bestFit="1" customWidth="1"/>
    <col min="7138" max="7157" width="0" style="706" hidden="1" customWidth="1"/>
    <col min="7158" max="7178" width="9.625" style="706" customWidth="1"/>
    <col min="7179" max="7391" width="9" style="706"/>
    <col min="7392" max="7392" width="3.5" style="706" customWidth="1"/>
    <col min="7393" max="7393" width="7.5" style="706" bestFit="1" customWidth="1"/>
    <col min="7394" max="7413" width="0" style="706" hidden="1" customWidth="1"/>
    <col min="7414" max="7434" width="9.625" style="706" customWidth="1"/>
    <col min="7435" max="7647" width="9" style="706"/>
    <col min="7648" max="7648" width="3.5" style="706" customWidth="1"/>
    <col min="7649" max="7649" width="7.5" style="706" bestFit="1" customWidth="1"/>
    <col min="7650" max="7669" width="0" style="706" hidden="1" customWidth="1"/>
    <col min="7670" max="7690" width="9.625" style="706" customWidth="1"/>
    <col min="7691" max="7903" width="9" style="706"/>
    <col min="7904" max="7904" width="3.5" style="706" customWidth="1"/>
    <col min="7905" max="7905" width="7.5" style="706" bestFit="1" customWidth="1"/>
    <col min="7906" max="7925" width="0" style="706" hidden="1" customWidth="1"/>
    <col min="7926" max="7946" width="9.625" style="706" customWidth="1"/>
    <col min="7947" max="8159" width="9" style="706"/>
    <col min="8160" max="8160" width="3.5" style="706" customWidth="1"/>
    <col min="8161" max="8161" width="7.5" style="706" bestFit="1" customWidth="1"/>
    <col min="8162" max="8181" width="0" style="706" hidden="1" customWidth="1"/>
    <col min="8182" max="8202" width="9.625" style="706" customWidth="1"/>
    <col min="8203" max="8415" width="9" style="706"/>
    <col min="8416" max="8416" width="3.5" style="706" customWidth="1"/>
    <col min="8417" max="8417" width="7.5" style="706" bestFit="1" customWidth="1"/>
    <col min="8418" max="8437" width="0" style="706" hidden="1" customWidth="1"/>
    <col min="8438" max="8458" width="9.625" style="706" customWidth="1"/>
    <col min="8459" max="8671" width="9" style="706"/>
    <col min="8672" max="8672" width="3.5" style="706" customWidth="1"/>
    <col min="8673" max="8673" width="7.5" style="706" bestFit="1" customWidth="1"/>
    <col min="8674" max="8693" width="0" style="706" hidden="1" customWidth="1"/>
    <col min="8694" max="8714" width="9.625" style="706" customWidth="1"/>
    <col min="8715" max="8927" width="9" style="706"/>
    <col min="8928" max="8928" width="3.5" style="706" customWidth="1"/>
    <col min="8929" max="8929" width="7.5" style="706" bestFit="1" customWidth="1"/>
    <col min="8930" max="8949" width="0" style="706" hidden="1" customWidth="1"/>
    <col min="8950" max="8970" width="9.625" style="706" customWidth="1"/>
    <col min="8971" max="9183" width="9" style="706"/>
    <col min="9184" max="9184" width="3.5" style="706" customWidth="1"/>
    <col min="9185" max="9185" width="7.5" style="706" bestFit="1" customWidth="1"/>
    <col min="9186" max="9205" width="0" style="706" hidden="1" customWidth="1"/>
    <col min="9206" max="9226" width="9.625" style="706" customWidth="1"/>
    <col min="9227" max="9439" width="9" style="706"/>
    <col min="9440" max="9440" width="3.5" style="706" customWidth="1"/>
    <col min="9441" max="9441" width="7.5" style="706" bestFit="1" customWidth="1"/>
    <col min="9442" max="9461" width="0" style="706" hidden="1" customWidth="1"/>
    <col min="9462" max="9482" width="9.625" style="706" customWidth="1"/>
    <col min="9483" max="9695" width="9" style="706"/>
    <col min="9696" max="9696" width="3.5" style="706" customWidth="1"/>
    <col min="9697" max="9697" width="7.5" style="706" bestFit="1" customWidth="1"/>
    <col min="9698" max="9717" width="0" style="706" hidden="1" customWidth="1"/>
    <col min="9718" max="9738" width="9.625" style="706" customWidth="1"/>
    <col min="9739" max="9951" width="9" style="706"/>
    <col min="9952" max="9952" width="3.5" style="706" customWidth="1"/>
    <col min="9953" max="9953" width="7.5" style="706" bestFit="1" customWidth="1"/>
    <col min="9954" max="9973" width="0" style="706" hidden="1" customWidth="1"/>
    <col min="9974" max="9994" width="9.625" style="706" customWidth="1"/>
    <col min="9995" max="10207" width="9" style="706"/>
    <col min="10208" max="10208" width="3.5" style="706" customWidth="1"/>
    <col min="10209" max="10209" width="7.5" style="706" bestFit="1" customWidth="1"/>
    <col min="10210" max="10229" width="0" style="706" hidden="1" customWidth="1"/>
    <col min="10230" max="10250" width="9.625" style="706" customWidth="1"/>
    <col min="10251" max="10463" width="9" style="706"/>
    <col min="10464" max="10464" width="3.5" style="706" customWidth="1"/>
    <col min="10465" max="10465" width="7.5" style="706" bestFit="1" customWidth="1"/>
    <col min="10466" max="10485" width="0" style="706" hidden="1" customWidth="1"/>
    <col min="10486" max="10506" width="9.625" style="706" customWidth="1"/>
    <col min="10507" max="10719" width="9" style="706"/>
    <col min="10720" max="10720" width="3.5" style="706" customWidth="1"/>
    <col min="10721" max="10721" width="7.5" style="706" bestFit="1" customWidth="1"/>
    <col min="10722" max="10741" width="0" style="706" hidden="1" customWidth="1"/>
    <col min="10742" max="10762" width="9.625" style="706" customWidth="1"/>
    <col min="10763" max="10975" width="9" style="706"/>
    <col min="10976" max="10976" width="3.5" style="706" customWidth="1"/>
    <col min="10977" max="10977" width="7.5" style="706" bestFit="1" customWidth="1"/>
    <col min="10978" max="10997" width="0" style="706" hidden="1" customWidth="1"/>
    <col min="10998" max="11018" width="9.625" style="706" customWidth="1"/>
    <col min="11019" max="11231" width="9" style="706"/>
    <col min="11232" max="11232" width="3.5" style="706" customWidth="1"/>
    <col min="11233" max="11233" width="7.5" style="706" bestFit="1" customWidth="1"/>
    <col min="11234" max="11253" width="0" style="706" hidden="1" customWidth="1"/>
    <col min="11254" max="11274" width="9.625" style="706" customWidth="1"/>
    <col min="11275" max="11487" width="9" style="706"/>
    <col min="11488" max="11488" width="3.5" style="706" customWidth="1"/>
    <col min="11489" max="11489" width="7.5" style="706" bestFit="1" customWidth="1"/>
    <col min="11490" max="11509" width="0" style="706" hidden="1" customWidth="1"/>
    <col min="11510" max="11530" width="9.625" style="706" customWidth="1"/>
    <col min="11531" max="11743" width="9" style="706"/>
    <col min="11744" max="11744" width="3.5" style="706" customWidth="1"/>
    <col min="11745" max="11745" width="7.5" style="706" bestFit="1" customWidth="1"/>
    <col min="11746" max="11765" width="0" style="706" hidden="1" customWidth="1"/>
    <col min="11766" max="11786" width="9.625" style="706" customWidth="1"/>
    <col min="11787" max="11999" width="9" style="706"/>
    <col min="12000" max="12000" width="3.5" style="706" customWidth="1"/>
    <col min="12001" max="12001" width="7.5" style="706" bestFit="1" customWidth="1"/>
    <col min="12002" max="12021" width="0" style="706" hidden="1" customWidth="1"/>
    <col min="12022" max="12042" width="9.625" style="706" customWidth="1"/>
    <col min="12043" max="12255" width="9" style="706"/>
    <col min="12256" max="12256" width="3.5" style="706" customWidth="1"/>
    <col min="12257" max="12257" width="7.5" style="706" bestFit="1" customWidth="1"/>
    <col min="12258" max="12277" width="0" style="706" hidden="1" customWidth="1"/>
    <col min="12278" max="12298" width="9.625" style="706" customWidth="1"/>
    <col min="12299" max="12511" width="9" style="706"/>
    <col min="12512" max="12512" width="3.5" style="706" customWidth="1"/>
    <col min="12513" max="12513" width="7.5" style="706" bestFit="1" customWidth="1"/>
    <col min="12514" max="12533" width="0" style="706" hidden="1" customWidth="1"/>
    <col min="12534" max="12554" width="9.625" style="706" customWidth="1"/>
    <col min="12555" max="12767" width="9" style="706"/>
    <col min="12768" max="12768" width="3.5" style="706" customWidth="1"/>
    <col min="12769" max="12769" width="7.5" style="706" bestFit="1" customWidth="1"/>
    <col min="12770" max="12789" width="0" style="706" hidden="1" customWidth="1"/>
    <col min="12790" max="12810" width="9.625" style="706" customWidth="1"/>
    <col min="12811" max="13023" width="9" style="706"/>
    <col min="13024" max="13024" width="3.5" style="706" customWidth="1"/>
    <col min="13025" max="13025" width="7.5" style="706" bestFit="1" customWidth="1"/>
    <col min="13026" max="13045" width="0" style="706" hidden="1" customWidth="1"/>
    <col min="13046" max="13066" width="9.625" style="706" customWidth="1"/>
    <col min="13067" max="13279" width="9" style="706"/>
    <col min="13280" max="13280" width="3.5" style="706" customWidth="1"/>
    <col min="13281" max="13281" width="7.5" style="706" bestFit="1" customWidth="1"/>
    <col min="13282" max="13301" width="0" style="706" hidden="1" customWidth="1"/>
    <col min="13302" max="13322" width="9.625" style="706" customWidth="1"/>
    <col min="13323" max="13535" width="9" style="706"/>
    <col min="13536" max="13536" width="3.5" style="706" customWidth="1"/>
    <col min="13537" max="13537" width="7.5" style="706" bestFit="1" customWidth="1"/>
    <col min="13538" max="13557" width="0" style="706" hidden="1" customWidth="1"/>
    <col min="13558" max="13578" width="9.625" style="706" customWidth="1"/>
    <col min="13579" max="13791" width="9" style="706"/>
    <col min="13792" max="13792" width="3.5" style="706" customWidth="1"/>
    <col min="13793" max="13793" width="7.5" style="706" bestFit="1" customWidth="1"/>
    <col min="13794" max="13813" width="0" style="706" hidden="1" customWidth="1"/>
    <col min="13814" max="13834" width="9.625" style="706" customWidth="1"/>
    <col min="13835" max="14047" width="9" style="706"/>
    <col min="14048" max="14048" width="3.5" style="706" customWidth="1"/>
    <col min="14049" max="14049" width="7.5" style="706" bestFit="1" customWidth="1"/>
    <col min="14050" max="14069" width="0" style="706" hidden="1" customWidth="1"/>
    <col min="14070" max="14090" width="9.625" style="706" customWidth="1"/>
    <col min="14091" max="14303" width="9" style="706"/>
    <col min="14304" max="14304" width="3.5" style="706" customWidth="1"/>
    <col min="14305" max="14305" width="7.5" style="706" bestFit="1" customWidth="1"/>
    <col min="14306" max="14325" width="0" style="706" hidden="1" customWidth="1"/>
    <col min="14326" max="14346" width="9.625" style="706" customWidth="1"/>
    <col min="14347" max="14559" width="9" style="706"/>
    <col min="14560" max="14560" width="3.5" style="706" customWidth="1"/>
    <col min="14561" max="14561" width="7.5" style="706" bestFit="1" customWidth="1"/>
    <col min="14562" max="14581" width="0" style="706" hidden="1" customWidth="1"/>
    <col min="14582" max="14602" width="9.625" style="706" customWidth="1"/>
    <col min="14603" max="14815" width="9" style="706"/>
    <col min="14816" max="14816" width="3.5" style="706" customWidth="1"/>
    <col min="14817" max="14817" width="7.5" style="706" bestFit="1" customWidth="1"/>
    <col min="14818" max="14837" width="0" style="706" hidden="1" customWidth="1"/>
    <col min="14838" max="14858" width="9.625" style="706" customWidth="1"/>
    <col min="14859" max="15071" width="9" style="706"/>
    <col min="15072" max="15072" width="3.5" style="706" customWidth="1"/>
    <col min="15073" max="15073" width="7.5" style="706" bestFit="1" customWidth="1"/>
    <col min="15074" max="15093" width="0" style="706" hidden="1" customWidth="1"/>
    <col min="15094" max="15114" width="9.625" style="706" customWidth="1"/>
    <col min="15115" max="15327" width="9" style="706"/>
    <col min="15328" max="15328" width="3.5" style="706" customWidth="1"/>
    <col min="15329" max="15329" width="7.5" style="706" bestFit="1" customWidth="1"/>
    <col min="15330" max="15349" width="0" style="706" hidden="1" customWidth="1"/>
    <col min="15350" max="15370" width="9.625" style="706" customWidth="1"/>
    <col min="15371" max="15583" width="9" style="706"/>
    <col min="15584" max="15584" width="3.5" style="706" customWidth="1"/>
    <col min="15585" max="15585" width="7.5" style="706" bestFit="1" customWidth="1"/>
    <col min="15586" max="15605" width="0" style="706" hidden="1" customWidth="1"/>
    <col min="15606" max="15626" width="9.625" style="706" customWidth="1"/>
    <col min="15627" max="15839" width="9" style="706"/>
    <col min="15840" max="15840" width="3.5" style="706" customWidth="1"/>
    <col min="15841" max="15841" width="7.5" style="706" bestFit="1" customWidth="1"/>
    <col min="15842" max="15861" width="0" style="706" hidden="1" customWidth="1"/>
    <col min="15862" max="15882" width="9.625" style="706" customWidth="1"/>
    <col min="15883" max="16095" width="9" style="706"/>
    <col min="16096" max="16096" width="3.5" style="706" customWidth="1"/>
    <col min="16097" max="16097" width="7.5" style="706" bestFit="1" customWidth="1"/>
    <col min="16098" max="16117" width="0" style="706" hidden="1" customWidth="1"/>
    <col min="16118" max="16138" width="9.625" style="706" customWidth="1"/>
    <col min="16139" max="16384" width="9" style="706"/>
  </cols>
  <sheetData>
    <row r="1" spans="1:41">
      <c r="A1" s="705" t="s">
        <v>630</v>
      </c>
      <c r="I1" s="705"/>
      <c r="J1" s="705"/>
      <c r="V1" s="706" t="s">
        <v>624</v>
      </c>
      <c r="W1" s="706" t="s">
        <v>1120</v>
      </c>
    </row>
    <row r="2" spans="1:41" s="711" customFormat="1">
      <c r="A2" s="2111" t="s">
        <v>625</v>
      </c>
      <c r="B2" s="2112"/>
      <c r="C2" s="707" t="s">
        <v>626</v>
      </c>
      <c r="D2" s="708" t="s">
        <v>626</v>
      </c>
      <c r="E2" s="707" t="s">
        <v>626</v>
      </c>
      <c r="F2" s="708" t="s">
        <v>626</v>
      </c>
      <c r="G2" s="707" t="s">
        <v>626</v>
      </c>
      <c r="H2" s="707" t="s">
        <v>626</v>
      </c>
      <c r="I2" s="709" t="s">
        <v>626</v>
      </c>
      <c r="J2" s="710" t="s">
        <v>626</v>
      </c>
      <c r="K2" s="708" t="s">
        <v>626</v>
      </c>
      <c r="L2" s="710" t="s">
        <v>626</v>
      </c>
      <c r="M2" s="708" t="s">
        <v>626</v>
      </c>
      <c r="N2" s="707" t="s">
        <v>626</v>
      </c>
      <c r="O2" s="707" t="s">
        <v>626</v>
      </c>
      <c r="P2" s="707" t="s">
        <v>626</v>
      </c>
      <c r="Q2" s="707" t="s">
        <v>626</v>
      </c>
      <c r="R2" s="707" t="s">
        <v>626</v>
      </c>
      <c r="S2" s="707" t="s">
        <v>626</v>
      </c>
      <c r="T2" s="707" t="s">
        <v>626</v>
      </c>
      <c r="U2" s="708" t="s">
        <v>626</v>
      </c>
      <c r="V2" s="707" t="s">
        <v>626</v>
      </c>
      <c r="W2" s="707" t="s">
        <v>626</v>
      </c>
      <c r="Z2" s="1779" t="s">
        <v>1290</v>
      </c>
      <c r="AF2" s="1779" t="s">
        <v>1291</v>
      </c>
      <c r="AL2" s="1779" t="s">
        <v>1292</v>
      </c>
    </row>
    <row r="3" spans="1:41" s="711" customFormat="1">
      <c r="A3" s="2113"/>
      <c r="B3" s="2114"/>
      <c r="C3" s="712">
        <v>1920</v>
      </c>
      <c r="D3" s="713">
        <v>1925</v>
      </c>
      <c r="E3" s="712">
        <v>1930</v>
      </c>
      <c r="F3" s="713">
        <v>1935</v>
      </c>
      <c r="G3" s="712">
        <v>1940</v>
      </c>
      <c r="H3" s="712">
        <v>1947</v>
      </c>
      <c r="I3" s="711">
        <v>1950</v>
      </c>
      <c r="J3" s="714">
        <v>1955</v>
      </c>
      <c r="K3" s="713">
        <v>1960</v>
      </c>
      <c r="L3" s="714">
        <v>1965</v>
      </c>
      <c r="M3" s="713">
        <v>1970</v>
      </c>
      <c r="N3" s="712">
        <v>1975</v>
      </c>
      <c r="O3" s="712">
        <v>1980</v>
      </c>
      <c r="P3" s="712">
        <v>1985</v>
      </c>
      <c r="Q3" s="712">
        <v>1990</v>
      </c>
      <c r="R3" s="712">
        <v>1995</v>
      </c>
      <c r="S3" s="712">
        <v>2000</v>
      </c>
      <c r="T3" s="712">
        <v>2005</v>
      </c>
      <c r="U3" s="713">
        <v>2010</v>
      </c>
      <c r="V3" s="712">
        <v>2015</v>
      </c>
      <c r="W3" s="712">
        <v>2020</v>
      </c>
      <c r="X3" s="711" t="s">
        <v>666</v>
      </c>
      <c r="Z3" s="760">
        <v>2020</v>
      </c>
      <c r="AA3" s="709">
        <v>2025</v>
      </c>
      <c r="AB3" s="709">
        <v>2030</v>
      </c>
      <c r="AC3" s="709">
        <v>2035</v>
      </c>
      <c r="AD3" s="709">
        <v>2040</v>
      </c>
      <c r="AE3" s="709"/>
      <c r="AF3" s="708">
        <v>2025</v>
      </c>
      <c r="AG3" s="708">
        <v>2030</v>
      </c>
      <c r="AH3" s="708">
        <v>2035</v>
      </c>
      <c r="AI3" s="708">
        <v>2040</v>
      </c>
      <c r="AL3" s="709">
        <v>2021</v>
      </c>
      <c r="AM3" s="709">
        <v>2022</v>
      </c>
      <c r="AN3" s="709">
        <v>2023</v>
      </c>
    </row>
    <row r="4" spans="1:41" s="711" customFormat="1">
      <c r="A4" s="2115"/>
      <c r="B4" s="2116"/>
      <c r="C4" s="715">
        <v>7580</v>
      </c>
      <c r="D4" s="716">
        <v>9406</v>
      </c>
      <c r="E4" s="715">
        <v>11232</v>
      </c>
      <c r="F4" s="716">
        <v>13058</v>
      </c>
      <c r="G4" s="715">
        <v>14885</v>
      </c>
      <c r="H4" s="715">
        <v>17441</v>
      </c>
      <c r="I4" s="717">
        <v>18537</v>
      </c>
      <c r="J4" s="718">
        <v>20363</v>
      </c>
      <c r="K4" s="716">
        <v>22190</v>
      </c>
      <c r="L4" s="718">
        <v>24016</v>
      </c>
      <c r="M4" s="716">
        <v>25842</v>
      </c>
      <c r="N4" s="715">
        <v>27668</v>
      </c>
      <c r="O4" s="715">
        <v>29495</v>
      </c>
      <c r="P4" s="715">
        <v>31321</v>
      </c>
      <c r="Q4" s="715">
        <v>33147</v>
      </c>
      <c r="R4" s="715">
        <v>34973</v>
      </c>
      <c r="S4" s="715">
        <v>36800</v>
      </c>
      <c r="T4" s="715">
        <v>38626</v>
      </c>
      <c r="U4" s="716">
        <v>40452</v>
      </c>
      <c r="V4" s="719">
        <v>42278</v>
      </c>
      <c r="W4" s="719">
        <v>44105</v>
      </c>
      <c r="Z4" s="1780"/>
      <c r="AA4" s="1781"/>
      <c r="AB4" s="1781"/>
      <c r="AC4" s="1781"/>
      <c r="AD4" s="1781"/>
      <c r="AE4" s="1781"/>
      <c r="AF4" s="1782"/>
      <c r="AG4" s="1782"/>
      <c r="AH4" s="1782"/>
      <c r="AI4" s="1782"/>
      <c r="AL4" s="1781"/>
      <c r="AM4" s="1781"/>
      <c r="AN4" s="1781"/>
    </row>
    <row r="5" spans="1:41">
      <c r="A5" s="720"/>
      <c r="B5" s="721" t="s">
        <v>627</v>
      </c>
      <c r="C5" s="1011">
        <v>11220849</v>
      </c>
      <c r="D5" s="1012">
        <v>11999609</v>
      </c>
      <c r="E5" s="1011">
        <v>12705278</v>
      </c>
      <c r="F5" s="1012">
        <v>13378077</v>
      </c>
      <c r="G5" s="1011">
        <v>14342282</v>
      </c>
      <c r="H5" s="1011">
        <v>15870811</v>
      </c>
      <c r="I5" s="724">
        <v>16580129</v>
      </c>
      <c r="J5" s="725">
        <v>17959923</v>
      </c>
      <c r="K5" s="786">
        <v>22566528</v>
      </c>
      <c r="L5" s="725">
        <v>24081803</v>
      </c>
      <c r="M5" s="724">
        <v>30374298</v>
      </c>
      <c r="N5" s="725">
        <v>33728859</v>
      </c>
      <c r="O5" s="725">
        <v>36015026</v>
      </c>
      <c r="P5" s="725">
        <v>38133297</v>
      </c>
      <c r="Q5" s="725">
        <v>41035777</v>
      </c>
      <c r="R5" s="725">
        <v>44107856</v>
      </c>
      <c r="S5" s="726">
        <v>47062743</v>
      </c>
      <c r="T5" s="726">
        <v>49566305</v>
      </c>
      <c r="U5" s="727">
        <v>51950504</v>
      </c>
      <c r="V5" s="1783">
        <v>53448685</v>
      </c>
      <c r="W5" s="1783">
        <v>55830154</v>
      </c>
      <c r="X5" s="892">
        <f t="shared" ref="X5:X52" si="0">W5-V5</f>
        <v>2381469</v>
      </c>
      <c r="Y5" s="892"/>
      <c r="Z5" s="1784">
        <v>54106573</v>
      </c>
      <c r="AA5" s="1785">
        <v>54116084</v>
      </c>
      <c r="AB5" s="1785">
        <v>53483733</v>
      </c>
      <c r="AC5" s="1785">
        <v>52314982</v>
      </c>
      <c r="AD5" s="1785">
        <v>50757068</v>
      </c>
      <c r="AE5" s="1785"/>
      <c r="AF5" s="1786">
        <f>SUM(AF6:AF52)</f>
        <v>55844827</v>
      </c>
      <c r="AG5" s="1786">
        <f t="shared" ref="AG5:AI5" si="1">SUM(AG6:AG52)</f>
        <v>55196786</v>
      </c>
      <c r="AH5" s="1786">
        <f t="shared" si="1"/>
        <v>53995107</v>
      </c>
      <c r="AI5" s="1786">
        <f t="shared" si="1"/>
        <v>52391746</v>
      </c>
      <c r="AL5" s="1787"/>
      <c r="AM5" s="1788">
        <v>54310000</v>
      </c>
      <c r="AN5" s="1787"/>
      <c r="AO5" s="1789"/>
    </row>
    <row r="6" spans="1:41">
      <c r="A6" s="728">
        <v>1</v>
      </c>
      <c r="B6" s="729" t="s">
        <v>579</v>
      </c>
      <c r="C6" s="1011">
        <v>449820</v>
      </c>
      <c r="D6" s="1012">
        <v>468729</v>
      </c>
      <c r="E6" s="1011">
        <v>509816</v>
      </c>
      <c r="F6" s="1012">
        <v>545387</v>
      </c>
      <c r="G6" s="1011">
        <v>580535</v>
      </c>
      <c r="H6" s="1011">
        <v>722226</v>
      </c>
      <c r="I6" s="730">
        <v>796538</v>
      </c>
      <c r="J6" s="731">
        <v>897769</v>
      </c>
      <c r="K6" s="730">
        <v>1194470</v>
      </c>
      <c r="L6" s="731">
        <v>1264143</v>
      </c>
      <c r="M6" s="730">
        <v>1527751</v>
      </c>
      <c r="N6" s="731">
        <v>1676489</v>
      </c>
      <c r="O6" s="731">
        <v>1843386</v>
      </c>
      <c r="P6" s="731">
        <v>1930078</v>
      </c>
      <c r="Q6" s="731">
        <v>2031612</v>
      </c>
      <c r="R6" s="731">
        <v>2187000</v>
      </c>
      <c r="S6" s="732">
        <v>2306419</v>
      </c>
      <c r="T6" s="733">
        <v>2380251</v>
      </c>
      <c r="U6" s="734">
        <v>2424317</v>
      </c>
      <c r="V6" s="738">
        <v>2444810</v>
      </c>
      <c r="W6" s="738">
        <v>2476846</v>
      </c>
      <c r="X6" s="892">
        <f t="shared" si="0"/>
        <v>32036</v>
      </c>
      <c r="Y6" s="892"/>
      <c r="Z6" s="1790">
        <v>2429065</v>
      </c>
      <c r="AA6" s="771">
        <v>2384223</v>
      </c>
      <c r="AB6" s="771">
        <v>2310183</v>
      </c>
      <c r="AC6" s="771">
        <v>2209619</v>
      </c>
      <c r="AD6" s="771">
        <v>2086436.0000000002</v>
      </c>
      <c r="AE6" s="771"/>
      <c r="AF6" s="1791">
        <f t="shared" ref="AF6:AI52" si="2">ROUND(AA6*$W6/$Z6,0)</f>
        <v>2431122</v>
      </c>
      <c r="AG6" s="1791">
        <f t="shared" si="2"/>
        <v>2355626</v>
      </c>
      <c r="AH6" s="1791">
        <f t="shared" si="2"/>
        <v>2253083</v>
      </c>
      <c r="AI6" s="1791">
        <f t="shared" si="2"/>
        <v>2127477</v>
      </c>
      <c r="AL6" s="1792"/>
      <c r="AM6" s="771">
        <v>2562000</v>
      </c>
      <c r="AN6" s="1792"/>
      <c r="AO6" s="1789"/>
    </row>
    <row r="7" spans="1:41">
      <c r="A7" s="736">
        <v>2</v>
      </c>
      <c r="B7" s="737" t="s">
        <v>580</v>
      </c>
      <c r="C7" s="1011">
        <v>127690</v>
      </c>
      <c r="D7" s="1012">
        <v>138557</v>
      </c>
      <c r="E7" s="1011">
        <v>148303</v>
      </c>
      <c r="F7" s="1012">
        <v>161823</v>
      </c>
      <c r="G7" s="1011">
        <v>169108</v>
      </c>
      <c r="H7" s="1011">
        <v>206074</v>
      </c>
      <c r="I7" s="734">
        <v>220755</v>
      </c>
      <c r="J7" s="738">
        <v>243353</v>
      </c>
      <c r="K7" s="734">
        <v>284903</v>
      </c>
      <c r="L7" s="738">
        <v>310219</v>
      </c>
      <c r="M7" s="734">
        <v>357073</v>
      </c>
      <c r="N7" s="738">
        <v>393887</v>
      </c>
      <c r="O7" s="738">
        <v>428557</v>
      </c>
      <c r="P7" s="738">
        <v>443995</v>
      </c>
      <c r="Q7" s="738">
        <v>455304</v>
      </c>
      <c r="R7" s="738">
        <v>482731</v>
      </c>
      <c r="S7" s="739">
        <v>506540</v>
      </c>
      <c r="T7" s="740">
        <v>510779</v>
      </c>
      <c r="U7" s="734">
        <v>513385</v>
      </c>
      <c r="V7" s="738">
        <v>510945</v>
      </c>
      <c r="W7" s="738">
        <v>511526</v>
      </c>
      <c r="X7" s="892">
        <f t="shared" si="0"/>
        <v>581</v>
      </c>
      <c r="Y7" s="892"/>
      <c r="Z7" s="1790">
        <v>500246</v>
      </c>
      <c r="AA7" s="771">
        <v>484604</v>
      </c>
      <c r="AB7" s="771">
        <v>463684</v>
      </c>
      <c r="AC7" s="771">
        <v>438120</v>
      </c>
      <c r="AD7" s="771">
        <v>408588</v>
      </c>
      <c r="AE7" s="771"/>
      <c r="AF7" s="1791">
        <f t="shared" si="2"/>
        <v>495531</v>
      </c>
      <c r="AG7" s="1791">
        <f t="shared" si="2"/>
        <v>474140</v>
      </c>
      <c r="AH7" s="1791">
        <f t="shared" si="2"/>
        <v>447999</v>
      </c>
      <c r="AI7" s="1791">
        <f t="shared" si="2"/>
        <v>417801</v>
      </c>
      <c r="AL7" s="1792"/>
      <c r="AM7" s="771">
        <v>513000</v>
      </c>
      <c r="AN7" s="1792"/>
      <c r="AO7" s="1789"/>
    </row>
    <row r="8" spans="1:41">
      <c r="A8" s="736">
        <v>3</v>
      </c>
      <c r="B8" s="737" t="s">
        <v>581</v>
      </c>
      <c r="C8" s="1011">
        <v>144304</v>
      </c>
      <c r="D8" s="1012">
        <v>152928</v>
      </c>
      <c r="E8" s="1011">
        <v>162783</v>
      </c>
      <c r="F8" s="1012">
        <v>175051</v>
      </c>
      <c r="G8" s="1011">
        <v>184899</v>
      </c>
      <c r="H8" s="1011">
        <v>221552</v>
      </c>
      <c r="I8" s="734">
        <v>233333</v>
      </c>
      <c r="J8" s="738">
        <v>250280</v>
      </c>
      <c r="K8" s="734">
        <v>294054</v>
      </c>
      <c r="L8" s="738">
        <v>309851</v>
      </c>
      <c r="M8" s="734">
        <v>343684</v>
      </c>
      <c r="N8" s="738">
        <v>371702</v>
      </c>
      <c r="O8" s="738">
        <v>397847</v>
      </c>
      <c r="P8" s="738">
        <v>412880</v>
      </c>
      <c r="Q8" s="738">
        <v>427458</v>
      </c>
      <c r="R8" s="738">
        <v>453722</v>
      </c>
      <c r="S8" s="739">
        <v>476398</v>
      </c>
      <c r="T8" s="740">
        <v>483926</v>
      </c>
      <c r="U8" s="734">
        <v>483934</v>
      </c>
      <c r="V8" s="738">
        <v>493049</v>
      </c>
      <c r="W8" s="738">
        <v>492436</v>
      </c>
      <c r="X8" s="892">
        <f t="shared" si="0"/>
        <v>-613</v>
      </c>
      <c r="Y8" s="892"/>
      <c r="Z8" s="1790">
        <v>485604</v>
      </c>
      <c r="AA8" s="771">
        <v>476247</v>
      </c>
      <c r="AB8" s="771">
        <v>462641</v>
      </c>
      <c r="AC8" s="771">
        <v>445199</v>
      </c>
      <c r="AD8" s="771">
        <v>423843</v>
      </c>
      <c r="AE8" s="771"/>
      <c r="AF8" s="1791">
        <f t="shared" si="2"/>
        <v>482947</v>
      </c>
      <c r="AG8" s="1791">
        <f t="shared" si="2"/>
        <v>469150</v>
      </c>
      <c r="AH8" s="1791">
        <f t="shared" si="2"/>
        <v>451463</v>
      </c>
      <c r="AI8" s="1791">
        <f t="shared" si="2"/>
        <v>429806</v>
      </c>
      <c r="AL8" s="1792"/>
      <c r="AM8" s="771">
        <v>504000</v>
      </c>
      <c r="AN8" s="1792"/>
      <c r="AO8" s="1789"/>
    </row>
    <row r="9" spans="1:41">
      <c r="A9" s="736">
        <v>4</v>
      </c>
      <c r="B9" s="737" t="s">
        <v>582</v>
      </c>
      <c r="C9" s="1011">
        <v>161765</v>
      </c>
      <c r="D9" s="1012">
        <v>174678</v>
      </c>
      <c r="E9" s="1011">
        <v>187388</v>
      </c>
      <c r="F9" s="1012">
        <v>200142</v>
      </c>
      <c r="G9" s="1011">
        <v>204434</v>
      </c>
      <c r="H9" s="1011">
        <v>265938</v>
      </c>
      <c r="I9" s="734">
        <v>280593</v>
      </c>
      <c r="J9" s="738">
        <v>302605</v>
      </c>
      <c r="K9" s="734">
        <v>354546</v>
      </c>
      <c r="L9" s="738">
        <v>391163</v>
      </c>
      <c r="M9" s="734">
        <v>469589</v>
      </c>
      <c r="N9" s="738">
        <v>544276</v>
      </c>
      <c r="O9" s="738">
        <v>599968</v>
      </c>
      <c r="P9" s="738">
        <v>641669</v>
      </c>
      <c r="Q9" s="738">
        <v>699740</v>
      </c>
      <c r="R9" s="738">
        <v>776944</v>
      </c>
      <c r="S9" s="739">
        <v>833366</v>
      </c>
      <c r="T9" s="740">
        <v>865200</v>
      </c>
      <c r="U9" s="734">
        <v>901862</v>
      </c>
      <c r="V9" s="738">
        <v>944720</v>
      </c>
      <c r="W9" s="738">
        <v>982523</v>
      </c>
      <c r="X9" s="892">
        <f t="shared" si="0"/>
        <v>37803</v>
      </c>
      <c r="Y9" s="892"/>
      <c r="Z9" s="1790">
        <v>957041</v>
      </c>
      <c r="AA9" s="771">
        <v>954859</v>
      </c>
      <c r="AB9" s="771">
        <v>941367</v>
      </c>
      <c r="AC9" s="771">
        <v>916533</v>
      </c>
      <c r="AD9" s="771">
        <v>880587</v>
      </c>
      <c r="AE9" s="771"/>
      <c r="AF9" s="1791">
        <f t="shared" si="2"/>
        <v>980283</v>
      </c>
      <c r="AG9" s="1791">
        <f t="shared" si="2"/>
        <v>966432</v>
      </c>
      <c r="AH9" s="1791">
        <f t="shared" si="2"/>
        <v>940936</v>
      </c>
      <c r="AI9" s="1791">
        <f t="shared" si="2"/>
        <v>904033</v>
      </c>
      <c r="AL9" s="1792"/>
      <c r="AM9" s="771">
        <v>965000</v>
      </c>
      <c r="AN9" s="1792"/>
      <c r="AO9" s="1789"/>
    </row>
    <row r="10" spans="1:41" ht="12.75">
      <c r="A10" s="736">
        <v>5</v>
      </c>
      <c r="B10" s="737" t="s">
        <v>583</v>
      </c>
      <c r="C10" s="1011">
        <v>152838</v>
      </c>
      <c r="D10" s="1012">
        <v>160027</v>
      </c>
      <c r="E10" s="1011">
        <v>167101</v>
      </c>
      <c r="F10" s="1012">
        <v>175380</v>
      </c>
      <c r="G10" s="1011">
        <v>178256</v>
      </c>
      <c r="H10" s="1011">
        <v>218505</v>
      </c>
      <c r="I10" s="734">
        <v>225462</v>
      </c>
      <c r="J10" s="738">
        <v>236998</v>
      </c>
      <c r="K10" s="734">
        <v>267460</v>
      </c>
      <c r="L10" s="741">
        <v>279468</v>
      </c>
      <c r="M10" s="734">
        <v>307739</v>
      </c>
      <c r="N10" s="738">
        <v>326291</v>
      </c>
      <c r="O10" s="738">
        <v>343418</v>
      </c>
      <c r="P10" s="738">
        <v>350976</v>
      </c>
      <c r="Q10" s="738">
        <v>358562</v>
      </c>
      <c r="R10" s="738">
        <v>374821</v>
      </c>
      <c r="S10" s="739">
        <v>389190</v>
      </c>
      <c r="T10" s="740">
        <v>393038</v>
      </c>
      <c r="U10" s="734">
        <v>390136</v>
      </c>
      <c r="V10" s="738">
        <v>388560</v>
      </c>
      <c r="W10" s="738">
        <v>385187</v>
      </c>
      <c r="X10" s="892">
        <f t="shared" si="0"/>
        <v>-3373</v>
      </c>
      <c r="Y10" s="892"/>
      <c r="Z10" s="1790">
        <v>376896</v>
      </c>
      <c r="AA10" s="771">
        <v>361814</v>
      </c>
      <c r="AB10" s="771">
        <v>344208</v>
      </c>
      <c r="AC10" s="771">
        <v>323524</v>
      </c>
      <c r="AD10" s="771">
        <v>299779</v>
      </c>
      <c r="AE10" s="771"/>
      <c r="AF10" s="1791">
        <f t="shared" si="2"/>
        <v>369773</v>
      </c>
      <c r="AG10" s="1791">
        <f t="shared" si="2"/>
        <v>351780</v>
      </c>
      <c r="AH10" s="1791">
        <f t="shared" si="2"/>
        <v>330641</v>
      </c>
      <c r="AI10" s="1791">
        <f t="shared" si="2"/>
        <v>306374</v>
      </c>
      <c r="AL10" s="1792"/>
      <c r="AM10" s="771">
        <v>385000</v>
      </c>
      <c r="AN10" s="1792"/>
      <c r="AO10" s="1789"/>
    </row>
    <row r="11" spans="1:41">
      <c r="A11" s="736">
        <v>6</v>
      </c>
      <c r="B11" s="737" t="s">
        <v>584</v>
      </c>
      <c r="C11" s="1011">
        <v>161242</v>
      </c>
      <c r="D11" s="1012">
        <v>169024</v>
      </c>
      <c r="E11" s="1011">
        <v>176985</v>
      </c>
      <c r="F11" s="1012">
        <v>184741</v>
      </c>
      <c r="G11" s="1011">
        <v>186206</v>
      </c>
      <c r="H11" s="1011">
        <v>230366</v>
      </c>
      <c r="I11" s="734">
        <v>232888</v>
      </c>
      <c r="J11" s="738">
        <v>239895</v>
      </c>
      <c r="K11" s="734">
        <v>264148</v>
      </c>
      <c r="L11" s="738">
        <v>270658</v>
      </c>
      <c r="M11" s="734">
        <v>293254</v>
      </c>
      <c r="N11" s="738">
        <v>308141</v>
      </c>
      <c r="O11" s="738">
        <v>323583</v>
      </c>
      <c r="P11" s="738">
        <v>331303</v>
      </c>
      <c r="Q11" s="738">
        <v>341638</v>
      </c>
      <c r="R11" s="738">
        <v>360178</v>
      </c>
      <c r="S11" s="739">
        <v>377049</v>
      </c>
      <c r="T11" s="740">
        <v>386728</v>
      </c>
      <c r="U11" s="734">
        <v>388608</v>
      </c>
      <c r="V11" s="738">
        <v>393396</v>
      </c>
      <c r="W11" s="738">
        <v>398015</v>
      </c>
      <c r="X11" s="892">
        <f t="shared" si="0"/>
        <v>4619</v>
      </c>
      <c r="Y11" s="892"/>
      <c r="Z11" s="1790">
        <v>388162</v>
      </c>
      <c r="AA11" s="771">
        <v>380835</v>
      </c>
      <c r="AB11" s="771">
        <v>370685</v>
      </c>
      <c r="AC11" s="771">
        <v>357651</v>
      </c>
      <c r="AD11" s="771">
        <v>342013</v>
      </c>
      <c r="AE11" s="771"/>
      <c r="AF11" s="1791">
        <f t="shared" si="2"/>
        <v>390502</v>
      </c>
      <c r="AG11" s="1791">
        <f t="shared" si="2"/>
        <v>380094</v>
      </c>
      <c r="AH11" s="1791">
        <f t="shared" si="2"/>
        <v>366730</v>
      </c>
      <c r="AI11" s="1791">
        <f t="shared" si="2"/>
        <v>350695</v>
      </c>
      <c r="AL11" s="1792"/>
      <c r="AM11" s="771">
        <v>400000</v>
      </c>
      <c r="AN11" s="1792"/>
      <c r="AO11" s="1789"/>
    </row>
    <row r="12" spans="1:41">
      <c r="A12" s="736">
        <v>7</v>
      </c>
      <c r="B12" s="737" t="s">
        <v>585</v>
      </c>
      <c r="C12" s="1011">
        <v>249323</v>
      </c>
      <c r="D12" s="1012">
        <v>257066</v>
      </c>
      <c r="E12" s="1011">
        <v>263869</v>
      </c>
      <c r="F12" s="1012">
        <v>272537</v>
      </c>
      <c r="G12" s="1011">
        <v>275039</v>
      </c>
      <c r="H12" s="1011">
        <v>355489</v>
      </c>
      <c r="I12" s="734">
        <v>358902</v>
      </c>
      <c r="J12" s="738">
        <v>370577</v>
      </c>
      <c r="K12" s="734">
        <v>416161</v>
      </c>
      <c r="L12" s="738">
        <v>424249</v>
      </c>
      <c r="M12" s="734">
        <v>476871</v>
      </c>
      <c r="N12" s="738">
        <v>515488</v>
      </c>
      <c r="O12" s="738">
        <v>550442</v>
      </c>
      <c r="P12" s="738">
        <v>574968</v>
      </c>
      <c r="Q12" s="738">
        <v>606936</v>
      </c>
      <c r="R12" s="738">
        <v>653814</v>
      </c>
      <c r="S12" s="739">
        <v>687828</v>
      </c>
      <c r="T12" s="740">
        <v>709644</v>
      </c>
      <c r="U12" s="734">
        <v>720794</v>
      </c>
      <c r="V12" s="738">
        <v>737598</v>
      </c>
      <c r="W12" s="738">
        <v>742911</v>
      </c>
      <c r="X12" s="892">
        <f t="shared" si="0"/>
        <v>5313</v>
      </c>
      <c r="Y12" s="892"/>
      <c r="Z12" s="1790">
        <v>725805</v>
      </c>
      <c r="AA12" s="771">
        <v>712579</v>
      </c>
      <c r="AB12" s="771">
        <v>691262</v>
      </c>
      <c r="AC12" s="771">
        <v>662928</v>
      </c>
      <c r="AD12" s="771">
        <v>628078</v>
      </c>
      <c r="AE12" s="771"/>
      <c r="AF12" s="1791">
        <f t="shared" si="2"/>
        <v>729373</v>
      </c>
      <c r="AG12" s="1791">
        <f t="shared" si="2"/>
        <v>707554</v>
      </c>
      <c r="AH12" s="1791">
        <f t="shared" si="2"/>
        <v>678552</v>
      </c>
      <c r="AI12" s="1791">
        <f t="shared" si="2"/>
        <v>642881</v>
      </c>
      <c r="AL12" s="1792"/>
      <c r="AM12" s="771">
        <v>727000</v>
      </c>
      <c r="AN12" s="1792"/>
      <c r="AO12" s="1789"/>
    </row>
    <row r="13" spans="1:41">
      <c r="A13" s="728">
        <v>8</v>
      </c>
      <c r="B13" s="729" t="s">
        <v>586</v>
      </c>
      <c r="C13" s="1011">
        <v>271129</v>
      </c>
      <c r="D13" s="1012">
        <v>277335</v>
      </c>
      <c r="E13" s="1011">
        <v>281091</v>
      </c>
      <c r="F13" s="1012">
        <v>287676</v>
      </c>
      <c r="G13" s="1011">
        <v>297122</v>
      </c>
      <c r="H13" s="1011">
        <v>377751</v>
      </c>
      <c r="I13" s="730">
        <v>375861</v>
      </c>
      <c r="J13" s="731">
        <v>382315</v>
      </c>
      <c r="K13" s="734">
        <v>424621</v>
      </c>
      <c r="L13" s="738">
        <v>447871</v>
      </c>
      <c r="M13" s="734">
        <v>538250</v>
      </c>
      <c r="N13" s="738">
        <v>616022</v>
      </c>
      <c r="O13" s="738">
        <v>692855</v>
      </c>
      <c r="P13" s="738">
        <v>758085</v>
      </c>
      <c r="Q13" s="738">
        <v>833634</v>
      </c>
      <c r="R13" s="738">
        <v>922745</v>
      </c>
      <c r="S13" s="739">
        <v>985829</v>
      </c>
      <c r="T13" s="740">
        <v>1032476</v>
      </c>
      <c r="U13" s="734">
        <v>1088411</v>
      </c>
      <c r="V13" s="738">
        <v>1124349</v>
      </c>
      <c r="W13" s="738">
        <v>1184133</v>
      </c>
      <c r="X13" s="892">
        <f t="shared" si="0"/>
        <v>59784</v>
      </c>
      <c r="Y13" s="892"/>
      <c r="Z13" s="1790">
        <v>1132009</v>
      </c>
      <c r="AA13" s="771">
        <v>1125971</v>
      </c>
      <c r="AB13" s="771">
        <v>1105257</v>
      </c>
      <c r="AC13" s="771">
        <v>1072666</v>
      </c>
      <c r="AD13" s="771">
        <v>1032859.9999999999</v>
      </c>
      <c r="AE13" s="771"/>
      <c r="AF13" s="1791">
        <f t="shared" si="2"/>
        <v>1177817</v>
      </c>
      <c r="AG13" s="1791">
        <f t="shared" si="2"/>
        <v>1156149</v>
      </c>
      <c r="AH13" s="1791">
        <f t="shared" si="2"/>
        <v>1122058</v>
      </c>
      <c r="AI13" s="1791">
        <f t="shared" si="2"/>
        <v>1080419</v>
      </c>
      <c r="AL13" s="1792"/>
      <c r="AM13" s="771">
        <v>1125000</v>
      </c>
      <c r="AN13" s="1792"/>
      <c r="AO13" s="1789"/>
    </row>
    <row r="14" spans="1:41">
      <c r="A14" s="728">
        <v>9</v>
      </c>
      <c r="B14" s="729" t="s">
        <v>587</v>
      </c>
      <c r="C14" s="1011">
        <v>193645</v>
      </c>
      <c r="D14" s="1012">
        <v>200172</v>
      </c>
      <c r="E14" s="1011">
        <v>205376</v>
      </c>
      <c r="F14" s="1012">
        <v>213082</v>
      </c>
      <c r="G14" s="1011">
        <v>213930</v>
      </c>
      <c r="H14" s="1011">
        <v>282783</v>
      </c>
      <c r="I14" s="730">
        <v>279736</v>
      </c>
      <c r="J14" s="731">
        <v>284267</v>
      </c>
      <c r="K14" s="734">
        <v>314547</v>
      </c>
      <c r="L14" s="738">
        <v>331483</v>
      </c>
      <c r="M14" s="734">
        <v>399068</v>
      </c>
      <c r="N14" s="738">
        <v>452835</v>
      </c>
      <c r="O14" s="738">
        <v>490152</v>
      </c>
      <c r="P14" s="738">
        <v>521556</v>
      </c>
      <c r="Q14" s="738">
        <v>573521</v>
      </c>
      <c r="R14" s="738">
        <v>625174</v>
      </c>
      <c r="S14" s="739">
        <v>667459</v>
      </c>
      <c r="T14" s="740">
        <v>709346</v>
      </c>
      <c r="U14" s="734">
        <v>745604</v>
      </c>
      <c r="V14" s="738">
        <v>763097</v>
      </c>
      <c r="W14" s="738">
        <v>796923</v>
      </c>
      <c r="X14" s="892">
        <f t="shared" si="0"/>
        <v>33826</v>
      </c>
      <c r="Y14" s="892"/>
      <c r="Z14" s="1790">
        <v>768155</v>
      </c>
      <c r="AA14" s="771">
        <v>765979</v>
      </c>
      <c r="AB14" s="771">
        <v>754874</v>
      </c>
      <c r="AC14" s="771">
        <v>735586</v>
      </c>
      <c r="AD14" s="771">
        <v>711147</v>
      </c>
      <c r="AE14" s="771"/>
      <c r="AF14" s="1791">
        <f t="shared" si="2"/>
        <v>794666</v>
      </c>
      <c r="AG14" s="1791">
        <f t="shared" si="2"/>
        <v>783145</v>
      </c>
      <c r="AH14" s="1791">
        <f t="shared" si="2"/>
        <v>763134</v>
      </c>
      <c r="AI14" s="1791">
        <f t="shared" si="2"/>
        <v>737780</v>
      </c>
      <c r="AL14" s="1792"/>
      <c r="AM14" s="771">
        <v>767000</v>
      </c>
      <c r="AN14" s="1792"/>
      <c r="AO14" s="1789"/>
    </row>
    <row r="15" spans="1:41">
      <c r="A15" s="728">
        <v>10</v>
      </c>
      <c r="B15" s="729" t="s">
        <v>588</v>
      </c>
      <c r="C15" s="1011">
        <v>195486</v>
      </c>
      <c r="D15" s="1012">
        <v>207223</v>
      </c>
      <c r="E15" s="1011">
        <v>217058</v>
      </c>
      <c r="F15" s="1012">
        <v>225219</v>
      </c>
      <c r="G15" s="1011">
        <v>234332</v>
      </c>
      <c r="H15" s="1011">
        <v>295802</v>
      </c>
      <c r="I15" s="730">
        <v>294846</v>
      </c>
      <c r="J15" s="731">
        <v>301500</v>
      </c>
      <c r="K15" s="734">
        <v>334326</v>
      </c>
      <c r="L15" s="738">
        <v>359831</v>
      </c>
      <c r="M15" s="734">
        <v>423622</v>
      </c>
      <c r="N15" s="738">
        <v>472791</v>
      </c>
      <c r="O15" s="738">
        <v>516390</v>
      </c>
      <c r="P15" s="738">
        <v>556268</v>
      </c>
      <c r="Q15" s="738">
        <v>603198</v>
      </c>
      <c r="R15" s="738">
        <v>650836</v>
      </c>
      <c r="S15" s="739">
        <v>695092</v>
      </c>
      <c r="T15" s="740">
        <v>726203</v>
      </c>
      <c r="U15" s="734">
        <v>755756</v>
      </c>
      <c r="V15" s="738">
        <v>773952</v>
      </c>
      <c r="W15" s="738">
        <v>805252</v>
      </c>
      <c r="X15" s="892">
        <f t="shared" si="0"/>
        <v>31300</v>
      </c>
      <c r="Y15" s="892"/>
      <c r="Z15" s="1790">
        <v>780104</v>
      </c>
      <c r="AA15" s="771">
        <v>778538</v>
      </c>
      <c r="AB15" s="771">
        <v>767895</v>
      </c>
      <c r="AC15" s="771">
        <v>748646</v>
      </c>
      <c r="AD15" s="771">
        <v>723971</v>
      </c>
      <c r="AE15" s="771"/>
      <c r="AF15" s="1791">
        <f t="shared" si="2"/>
        <v>803636</v>
      </c>
      <c r="AG15" s="1791">
        <f t="shared" si="2"/>
        <v>792649</v>
      </c>
      <c r="AH15" s="1791">
        <f t="shared" si="2"/>
        <v>772780</v>
      </c>
      <c r="AI15" s="1791">
        <f t="shared" si="2"/>
        <v>747309</v>
      </c>
      <c r="AL15" s="1792"/>
      <c r="AM15" s="771">
        <v>791000</v>
      </c>
      <c r="AN15" s="1792"/>
      <c r="AO15" s="1789"/>
    </row>
    <row r="16" spans="1:41">
      <c r="A16" s="728">
        <v>11</v>
      </c>
      <c r="B16" s="729" t="s">
        <v>589</v>
      </c>
      <c r="C16" s="1011">
        <v>237949</v>
      </c>
      <c r="D16" s="1012">
        <v>253261</v>
      </c>
      <c r="E16" s="1011">
        <v>265465</v>
      </c>
      <c r="F16" s="1012">
        <v>277548</v>
      </c>
      <c r="G16" s="1011">
        <v>290509</v>
      </c>
      <c r="H16" s="1011">
        <v>399099</v>
      </c>
      <c r="I16" s="730">
        <v>398779</v>
      </c>
      <c r="J16" s="731">
        <v>423902</v>
      </c>
      <c r="K16" s="734">
        <v>524881</v>
      </c>
      <c r="L16" s="738">
        <v>696821</v>
      </c>
      <c r="M16" s="734">
        <v>1081478</v>
      </c>
      <c r="N16" s="738">
        <v>1389147</v>
      </c>
      <c r="O16" s="738">
        <v>1584655</v>
      </c>
      <c r="P16" s="738">
        <v>1751372</v>
      </c>
      <c r="Q16" s="738">
        <v>2044234</v>
      </c>
      <c r="R16" s="738">
        <v>2289138</v>
      </c>
      <c r="S16" s="739">
        <v>2482374</v>
      </c>
      <c r="T16" s="740">
        <v>2650115</v>
      </c>
      <c r="U16" s="734">
        <v>2841595</v>
      </c>
      <c r="V16" s="738">
        <v>2971659</v>
      </c>
      <c r="W16" s="738">
        <v>3162743</v>
      </c>
      <c r="X16" s="892">
        <f t="shared" si="0"/>
        <v>191084</v>
      </c>
      <c r="Y16" s="892"/>
      <c r="Z16" s="1790">
        <v>3055255</v>
      </c>
      <c r="AA16" s="771">
        <v>3093014</v>
      </c>
      <c r="AB16" s="771">
        <v>3085298</v>
      </c>
      <c r="AC16" s="771">
        <v>3042228</v>
      </c>
      <c r="AD16" s="771">
        <v>2981200</v>
      </c>
      <c r="AE16" s="771"/>
      <c r="AF16" s="1791">
        <f t="shared" si="2"/>
        <v>3201830</v>
      </c>
      <c r="AG16" s="1791">
        <f t="shared" si="2"/>
        <v>3193843</v>
      </c>
      <c r="AH16" s="1791">
        <f t="shared" si="2"/>
        <v>3149258</v>
      </c>
      <c r="AI16" s="1791">
        <f t="shared" si="2"/>
        <v>3086083</v>
      </c>
      <c r="AL16" s="1792"/>
      <c r="AM16" s="771">
        <v>3081000</v>
      </c>
      <c r="AN16" s="1792"/>
      <c r="AO16" s="1789"/>
    </row>
    <row r="17" spans="1:41">
      <c r="A17" s="728">
        <v>12</v>
      </c>
      <c r="B17" s="729" t="s">
        <v>590</v>
      </c>
      <c r="C17" s="1011">
        <v>259026</v>
      </c>
      <c r="D17" s="1012">
        <v>270796</v>
      </c>
      <c r="E17" s="1011">
        <v>281216</v>
      </c>
      <c r="F17" s="1012">
        <v>293939</v>
      </c>
      <c r="G17" s="1011">
        <v>302116</v>
      </c>
      <c r="H17" s="1011">
        <v>405530</v>
      </c>
      <c r="I17" s="730">
        <v>407609</v>
      </c>
      <c r="J17" s="731">
        <v>423617</v>
      </c>
      <c r="K17" s="734">
        <v>505640</v>
      </c>
      <c r="L17" s="738">
        <v>637164</v>
      </c>
      <c r="M17" s="734">
        <v>960407</v>
      </c>
      <c r="N17" s="738">
        <v>1227493</v>
      </c>
      <c r="O17" s="738">
        <v>1418917</v>
      </c>
      <c r="P17" s="738">
        <v>1572575</v>
      </c>
      <c r="Q17" s="738">
        <v>1813903</v>
      </c>
      <c r="R17" s="738">
        <v>2015296</v>
      </c>
      <c r="S17" s="739">
        <v>2173312</v>
      </c>
      <c r="T17" s="740">
        <v>2325232</v>
      </c>
      <c r="U17" s="734">
        <v>2515904</v>
      </c>
      <c r="V17" s="738">
        <v>2609132</v>
      </c>
      <c r="W17" s="738">
        <v>2773840</v>
      </c>
      <c r="X17" s="892">
        <f t="shared" si="0"/>
        <v>164708</v>
      </c>
      <c r="Y17" s="892"/>
      <c r="Z17" s="1790">
        <v>2668652</v>
      </c>
      <c r="AA17" s="771">
        <v>2688267</v>
      </c>
      <c r="AB17" s="771">
        <v>2668589</v>
      </c>
      <c r="AC17" s="771">
        <v>2620241</v>
      </c>
      <c r="AD17" s="771">
        <v>2559331</v>
      </c>
      <c r="AE17" s="771"/>
      <c r="AF17" s="1791">
        <f t="shared" si="2"/>
        <v>2794228</v>
      </c>
      <c r="AG17" s="1791">
        <f t="shared" si="2"/>
        <v>2773775</v>
      </c>
      <c r="AH17" s="1791">
        <f t="shared" si="2"/>
        <v>2723521</v>
      </c>
      <c r="AI17" s="1791">
        <f t="shared" si="2"/>
        <v>2660210</v>
      </c>
      <c r="AL17" s="1792"/>
      <c r="AM17" s="771">
        <v>2662000</v>
      </c>
      <c r="AN17" s="1792"/>
      <c r="AO17" s="1789"/>
    </row>
    <row r="18" spans="1:41">
      <c r="A18" s="728">
        <v>13</v>
      </c>
      <c r="B18" s="729" t="s">
        <v>591</v>
      </c>
      <c r="C18" s="1011">
        <v>771845</v>
      </c>
      <c r="D18" s="1012">
        <v>973530</v>
      </c>
      <c r="E18" s="1011">
        <v>1125925</v>
      </c>
      <c r="F18" s="1012">
        <v>1287620</v>
      </c>
      <c r="G18" s="1011">
        <v>1539950</v>
      </c>
      <c r="H18" s="1011">
        <v>1213124</v>
      </c>
      <c r="I18" s="730">
        <v>1438627</v>
      </c>
      <c r="J18" s="731">
        <v>1797466</v>
      </c>
      <c r="K18" s="734">
        <v>2777976</v>
      </c>
      <c r="L18" s="738">
        <v>3104749</v>
      </c>
      <c r="M18" s="734">
        <v>3962379</v>
      </c>
      <c r="N18" s="738">
        <v>4238137</v>
      </c>
      <c r="O18" s="738">
        <v>4320207</v>
      </c>
      <c r="P18" s="738">
        <v>4511423</v>
      </c>
      <c r="Q18" s="738">
        <v>4785406</v>
      </c>
      <c r="R18" s="738">
        <v>4998492</v>
      </c>
      <c r="S18" s="739">
        <v>5423551</v>
      </c>
      <c r="T18" s="740">
        <v>5890792</v>
      </c>
      <c r="U18" s="734">
        <v>6393768</v>
      </c>
      <c r="V18" s="738">
        <v>6701122</v>
      </c>
      <c r="W18" s="738">
        <v>7227180</v>
      </c>
      <c r="X18" s="892">
        <f t="shared" si="0"/>
        <v>526058</v>
      </c>
      <c r="Y18" s="892"/>
      <c r="Z18" s="1790">
        <v>6922396</v>
      </c>
      <c r="AA18" s="771">
        <v>7053814</v>
      </c>
      <c r="AB18" s="771">
        <v>7107361</v>
      </c>
      <c r="AC18" s="771">
        <v>7096795</v>
      </c>
      <c r="AD18" s="771">
        <v>7019210</v>
      </c>
      <c r="AE18" s="771"/>
      <c r="AF18" s="1791">
        <f t="shared" si="2"/>
        <v>7364384</v>
      </c>
      <c r="AG18" s="1791">
        <f t="shared" si="2"/>
        <v>7420289</v>
      </c>
      <c r="AH18" s="1791">
        <f t="shared" si="2"/>
        <v>7409258</v>
      </c>
      <c r="AI18" s="1791">
        <f t="shared" si="2"/>
        <v>7328257</v>
      </c>
      <c r="AL18" s="1792"/>
      <c r="AM18" s="771">
        <v>6579000</v>
      </c>
      <c r="AN18" s="1792"/>
      <c r="AO18" s="1789"/>
    </row>
    <row r="19" spans="1:41">
      <c r="A19" s="728">
        <v>14</v>
      </c>
      <c r="B19" s="729" t="s">
        <v>592</v>
      </c>
      <c r="C19" s="1011">
        <v>261142</v>
      </c>
      <c r="D19" s="1012">
        <v>287777</v>
      </c>
      <c r="E19" s="1011">
        <v>323263</v>
      </c>
      <c r="F19" s="1012">
        <v>358316</v>
      </c>
      <c r="G19" s="1011">
        <v>431229</v>
      </c>
      <c r="H19" s="1011">
        <v>465951</v>
      </c>
      <c r="I19" s="730">
        <v>523914</v>
      </c>
      <c r="J19" s="731">
        <v>625619</v>
      </c>
      <c r="K19" s="734">
        <v>894314</v>
      </c>
      <c r="L19" s="738">
        <v>1149842</v>
      </c>
      <c r="M19" s="734">
        <v>1773982</v>
      </c>
      <c r="N19" s="738">
        <v>2081308</v>
      </c>
      <c r="O19" s="738">
        <v>2258649</v>
      </c>
      <c r="P19" s="738">
        <v>2491849</v>
      </c>
      <c r="Q19" s="738">
        <v>2847812</v>
      </c>
      <c r="R19" s="738">
        <v>3093998</v>
      </c>
      <c r="S19" s="739">
        <v>3341233</v>
      </c>
      <c r="T19" s="740">
        <v>3591866</v>
      </c>
      <c r="U19" s="734">
        <v>3844525</v>
      </c>
      <c r="V19" s="738">
        <v>3979278</v>
      </c>
      <c r="W19" s="738">
        <v>4223706</v>
      </c>
      <c r="X19" s="892">
        <f t="shared" si="0"/>
        <v>244428</v>
      </c>
      <c r="Y19" s="892"/>
      <c r="Z19" s="1790">
        <v>4077106</v>
      </c>
      <c r="AA19" s="771">
        <v>4125274.9999999995</v>
      </c>
      <c r="AB19" s="771">
        <v>4112667.9999999995</v>
      </c>
      <c r="AC19" s="771">
        <v>4050862</v>
      </c>
      <c r="AD19" s="771">
        <v>3956381</v>
      </c>
      <c r="AE19" s="771"/>
      <c r="AF19" s="1791">
        <f t="shared" si="2"/>
        <v>4273607</v>
      </c>
      <c r="AG19" s="1791">
        <f t="shared" si="2"/>
        <v>4260547</v>
      </c>
      <c r="AH19" s="1791">
        <f t="shared" si="2"/>
        <v>4196518</v>
      </c>
      <c r="AI19" s="1791">
        <f t="shared" si="2"/>
        <v>4098640</v>
      </c>
      <c r="AL19" s="1792"/>
      <c r="AM19" s="771">
        <v>4098000</v>
      </c>
      <c r="AN19" s="1792"/>
      <c r="AO19" s="1789"/>
    </row>
    <row r="20" spans="1:41">
      <c r="A20" s="736">
        <v>15</v>
      </c>
      <c r="B20" s="737" t="s">
        <v>593</v>
      </c>
      <c r="C20" s="1011">
        <v>328321</v>
      </c>
      <c r="D20" s="1012">
        <v>338246</v>
      </c>
      <c r="E20" s="1011">
        <v>346545</v>
      </c>
      <c r="F20" s="1012">
        <v>355772</v>
      </c>
      <c r="G20" s="1011">
        <v>361065</v>
      </c>
      <c r="H20" s="1011">
        <v>431909</v>
      </c>
      <c r="I20" s="734">
        <v>437066</v>
      </c>
      <c r="J20" s="738">
        <v>449393</v>
      </c>
      <c r="K20" s="734">
        <v>505639</v>
      </c>
      <c r="L20" s="738">
        <v>521495</v>
      </c>
      <c r="M20" s="734">
        <v>582917</v>
      </c>
      <c r="N20" s="738">
        <v>623526</v>
      </c>
      <c r="O20" s="738">
        <v>658213</v>
      </c>
      <c r="P20" s="738">
        <v>680756</v>
      </c>
      <c r="Q20" s="738">
        <v>707779</v>
      </c>
      <c r="R20" s="738">
        <v>757341</v>
      </c>
      <c r="S20" s="739">
        <v>795868</v>
      </c>
      <c r="T20" s="740">
        <v>819552</v>
      </c>
      <c r="U20" s="734">
        <v>839039</v>
      </c>
      <c r="V20" s="738">
        <v>848150</v>
      </c>
      <c r="W20" s="738">
        <v>864750</v>
      </c>
      <c r="X20" s="892">
        <f t="shared" si="0"/>
        <v>16600</v>
      </c>
      <c r="Y20" s="892"/>
      <c r="Z20" s="1790">
        <v>843343</v>
      </c>
      <c r="AA20" s="771">
        <v>831501</v>
      </c>
      <c r="AB20" s="771">
        <v>813851</v>
      </c>
      <c r="AC20" s="771">
        <v>790063</v>
      </c>
      <c r="AD20" s="771">
        <v>760629</v>
      </c>
      <c r="AE20" s="771"/>
      <c r="AF20" s="1791">
        <f t="shared" si="2"/>
        <v>852607</v>
      </c>
      <c r="AG20" s="1791">
        <f t="shared" si="2"/>
        <v>834509</v>
      </c>
      <c r="AH20" s="1791">
        <f t="shared" si="2"/>
        <v>810118</v>
      </c>
      <c r="AI20" s="1791">
        <f t="shared" si="2"/>
        <v>779936</v>
      </c>
      <c r="AL20" s="1792"/>
      <c r="AM20" s="771">
        <v>847000</v>
      </c>
      <c r="AN20" s="1792"/>
      <c r="AO20" s="1789"/>
    </row>
    <row r="21" spans="1:41">
      <c r="A21" s="736">
        <v>16</v>
      </c>
      <c r="B21" s="737" t="s">
        <v>594</v>
      </c>
      <c r="C21" s="1011">
        <v>141255</v>
      </c>
      <c r="D21" s="1012">
        <v>145784</v>
      </c>
      <c r="E21" s="1011">
        <v>150662</v>
      </c>
      <c r="F21" s="1012">
        <v>154911</v>
      </c>
      <c r="G21" s="1011">
        <v>159243</v>
      </c>
      <c r="H21" s="1011">
        <v>191920</v>
      </c>
      <c r="I21" s="734">
        <v>192815</v>
      </c>
      <c r="J21" s="738">
        <v>199332</v>
      </c>
      <c r="K21" s="734">
        <v>233684</v>
      </c>
      <c r="L21" s="738">
        <v>230297</v>
      </c>
      <c r="M21" s="734">
        <v>260697</v>
      </c>
      <c r="N21" s="738">
        <v>276515</v>
      </c>
      <c r="O21" s="738">
        <v>291388</v>
      </c>
      <c r="P21" s="738">
        <v>300526</v>
      </c>
      <c r="Q21" s="738">
        <v>314602</v>
      </c>
      <c r="R21" s="738">
        <v>337290</v>
      </c>
      <c r="S21" s="739">
        <v>357574</v>
      </c>
      <c r="T21" s="740">
        <v>371815</v>
      </c>
      <c r="U21" s="734">
        <v>383439</v>
      </c>
      <c r="V21" s="738">
        <v>391171</v>
      </c>
      <c r="W21" s="738">
        <v>403989</v>
      </c>
      <c r="X21" s="892">
        <f t="shared" si="0"/>
        <v>12818</v>
      </c>
      <c r="Y21" s="892"/>
      <c r="Z21" s="1790">
        <v>391673</v>
      </c>
      <c r="AA21" s="771">
        <v>389096</v>
      </c>
      <c r="AB21" s="771">
        <v>382611</v>
      </c>
      <c r="AC21" s="771">
        <v>373100</v>
      </c>
      <c r="AD21" s="771">
        <v>362745</v>
      </c>
      <c r="AE21" s="771"/>
      <c r="AF21" s="1791">
        <f t="shared" si="2"/>
        <v>401331</v>
      </c>
      <c r="AG21" s="1791">
        <f t="shared" si="2"/>
        <v>394642</v>
      </c>
      <c r="AH21" s="1791">
        <f t="shared" si="2"/>
        <v>384832</v>
      </c>
      <c r="AI21" s="1791">
        <f t="shared" si="2"/>
        <v>374151</v>
      </c>
      <c r="AL21" s="1792"/>
      <c r="AM21" s="771">
        <v>392000</v>
      </c>
      <c r="AN21" s="1792"/>
      <c r="AO21" s="1789"/>
    </row>
    <row r="22" spans="1:41">
      <c r="A22" s="736">
        <v>17</v>
      </c>
      <c r="B22" s="737" t="s">
        <v>595</v>
      </c>
      <c r="C22" s="1011">
        <v>151766</v>
      </c>
      <c r="D22" s="1012">
        <v>154052</v>
      </c>
      <c r="E22" s="1011">
        <v>155075</v>
      </c>
      <c r="F22" s="1012">
        <v>158110</v>
      </c>
      <c r="G22" s="1011">
        <v>158886</v>
      </c>
      <c r="H22" s="1011">
        <v>195257</v>
      </c>
      <c r="I22" s="734">
        <v>194652</v>
      </c>
      <c r="J22" s="738">
        <v>198161</v>
      </c>
      <c r="K22" s="734">
        <v>229684</v>
      </c>
      <c r="L22" s="738">
        <v>230451</v>
      </c>
      <c r="M22" s="734">
        <v>270817</v>
      </c>
      <c r="N22" s="738">
        <v>300680</v>
      </c>
      <c r="O22" s="738">
        <v>322071</v>
      </c>
      <c r="P22" s="738">
        <v>338066</v>
      </c>
      <c r="Q22" s="738">
        <v>361157</v>
      </c>
      <c r="R22" s="738">
        <v>390212</v>
      </c>
      <c r="S22" s="739">
        <v>411341</v>
      </c>
      <c r="T22" s="740">
        <v>424585</v>
      </c>
      <c r="U22" s="734">
        <v>441170</v>
      </c>
      <c r="V22" s="738">
        <v>453368</v>
      </c>
      <c r="W22" s="738">
        <v>469910</v>
      </c>
      <c r="X22" s="892">
        <f t="shared" si="0"/>
        <v>16542</v>
      </c>
      <c r="Y22" s="892"/>
      <c r="Z22" s="1790">
        <v>456673</v>
      </c>
      <c r="AA22" s="771">
        <v>455976</v>
      </c>
      <c r="AB22" s="771">
        <v>450352</v>
      </c>
      <c r="AC22" s="771">
        <v>439943</v>
      </c>
      <c r="AD22" s="771">
        <v>427911</v>
      </c>
      <c r="AE22" s="771"/>
      <c r="AF22" s="1791">
        <f t="shared" si="2"/>
        <v>469193</v>
      </c>
      <c r="AG22" s="1791">
        <f t="shared" si="2"/>
        <v>463406</v>
      </c>
      <c r="AH22" s="1791">
        <f t="shared" si="2"/>
        <v>452695</v>
      </c>
      <c r="AI22" s="1791">
        <f t="shared" si="2"/>
        <v>440314</v>
      </c>
      <c r="AL22" s="1792"/>
      <c r="AM22" s="771">
        <v>465000</v>
      </c>
      <c r="AN22" s="1792"/>
      <c r="AO22" s="1789"/>
    </row>
    <row r="23" spans="1:41">
      <c r="A23" s="736">
        <v>18</v>
      </c>
      <c r="B23" s="737" t="s">
        <v>596</v>
      </c>
      <c r="C23" s="1011">
        <v>124910</v>
      </c>
      <c r="D23" s="1012">
        <v>125800</v>
      </c>
      <c r="E23" s="1011">
        <v>128309</v>
      </c>
      <c r="F23" s="1012">
        <v>133533</v>
      </c>
      <c r="G23" s="1011">
        <v>134186</v>
      </c>
      <c r="H23" s="1011">
        <v>154605</v>
      </c>
      <c r="I23" s="734">
        <v>154424</v>
      </c>
      <c r="J23" s="738">
        <v>156827</v>
      </c>
      <c r="K23" s="734">
        <v>177431</v>
      </c>
      <c r="L23" s="738">
        <v>173502</v>
      </c>
      <c r="M23" s="734">
        <v>192906</v>
      </c>
      <c r="N23" s="738">
        <v>204456</v>
      </c>
      <c r="O23" s="738">
        <v>212744</v>
      </c>
      <c r="P23" s="738">
        <v>224295</v>
      </c>
      <c r="Q23" s="738">
        <v>234192</v>
      </c>
      <c r="R23" s="738">
        <v>246911</v>
      </c>
      <c r="S23" s="739">
        <v>259612</v>
      </c>
      <c r="T23" s="740">
        <v>269577</v>
      </c>
      <c r="U23" s="734">
        <v>275599</v>
      </c>
      <c r="V23" s="738">
        <v>279687</v>
      </c>
      <c r="W23" s="738">
        <v>291662</v>
      </c>
      <c r="X23" s="892">
        <f t="shared" si="0"/>
        <v>11975</v>
      </c>
      <c r="Y23" s="892"/>
      <c r="Z23" s="1790">
        <v>279952</v>
      </c>
      <c r="AA23" s="771">
        <v>278680</v>
      </c>
      <c r="AB23" s="771">
        <v>275474</v>
      </c>
      <c r="AC23" s="771">
        <v>270254</v>
      </c>
      <c r="AD23" s="771">
        <v>263410</v>
      </c>
      <c r="AE23" s="771"/>
      <c r="AF23" s="1791">
        <f t="shared" si="2"/>
        <v>290337</v>
      </c>
      <c r="AG23" s="1791">
        <f t="shared" si="2"/>
        <v>286997</v>
      </c>
      <c r="AH23" s="1791">
        <f t="shared" si="2"/>
        <v>281558</v>
      </c>
      <c r="AI23" s="1791">
        <f t="shared" si="2"/>
        <v>274428</v>
      </c>
      <c r="AL23" s="1792"/>
      <c r="AM23" s="771">
        <v>276000</v>
      </c>
      <c r="AN23" s="1792"/>
      <c r="AO23" s="1789"/>
    </row>
    <row r="24" spans="1:41">
      <c r="A24" s="736">
        <v>19</v>
      </c>
      <c r="B24" s="737" t="s">
        <v>597</v>
      </c>
      <c r="C24" s="1011">
        <v>114686</v>
      </c>
      <c r="D24" s="1012">
        <v>118360</v>
      </c>
      <c r="E24" s="1011">
        <v>122022</v>
      </c>
      <c r="F24" s="1012">
        <v>124095</v>
      </c>
      <c r="G24" s="1011">
        <v>124555</v>
      </c>
      <c r="H24" s="1011">
        <v>155194</v>
      </c>
      <c r="I24" s="734">
        <v>152965</v>
      </c>
      <c r="J24" s="738">
        <v>155561</v>
      </c>
      <c r="K24" s="734">
        <v>173389</v>
      </c>
      <c r="L24" s="738">
        <v>175811</v>
      </c>
      <c r="M24" s="734">
        <v>197541</v>
      </c>
      <c r="N24" s="738">
        <v>213895</v>
      </c>
      <c r="O24" s="738">
        <v>227928</v>
      </c>
      <c r="P24" s="738">
        <v>244804</v>
      </c>
      <c r="Q24" s="738">
        <v>263553</v>
      </c>
      <c r="R24" s="738">
        <v>292336</v>
      </c>
      <c r="S24" s="739">
        <v>308724</v>
      </c>
      <c r="T24" s="740">
        <v>321261</v>
      </c>
      <c r="U24" s="734">
        <v>327721</v>
      </c>
      <c r="V24" s="738">
        <v>330976</v>
      </c>
      <c r="W24" s="738">
        <v>338853</v>
      </c>
      <c r="X24" s="892">
        <f t="shared" si="0"/>
        <v>7877</v>
      </c>
      <c r="Y24" s="892"/>
      <c r="Z24" s="1790">
        <v>328199</v>
      </c>
      <c r="AA24" s="771">
        <v>322066</v>
      </c>
      <c r="AB24" s="771">
        <v>312689</v>
      </c>
      <c r="AC24" s="771">
        <v>300137</v>
      </c>
      <c r="AD24" s="771">
        <v>284679</v>
      </c>
      <c r="AE24" s="771"/>
      <c r="AF24" s="1791">
        <f t="shared" si="2"/>
        <v>332521</v>
      </c>
      <c r="AG24" s="1791">
        <f t="shared" si="2"/>
        <v>322840</v>
      </c>
      <c r="AH24" s="1791">
        <f t="shared" si="2"/>
        <v>309880</v>
      </c>
      <c r="AI24" s="1791">
        <f t="shared" si="2"/>
        <v>293920</v>
      </c>
      <c r="AL24" s="1792"/>
      <c r="AM24" s="771">
        <v>362000</v>
      </c>
      <c r="AN24" s="1792"/>
      <c r="AO24" s="1789"/>
    </row>
    <row r="25" spans="1:41">
      <c r="A25" s="728">
        <v>20</v>
      </c>
      <c r="B25" s="729" t="s">
        <v>628</v>
      </c>
      <c r="C25" s="1011">
        <v>303228</v>
      </c>
      <c r="D25" s="1012">
        <v>315227</v>
      </c>
      <c r="E25" s="1011">
        <v>327864</v>
      </c>
      <c r="F25" s="1012">
        <v>332730</v>
      </c>
      <c r="G25" s="1011">
        <v>329844</v>
      </c>
      <c r="H25" s="1011">
        <v>398074</v>
      </c>
      <c r="I25" s="730">
        <v>400359</v>
      </c>
      <c r="J25" s="731">
        <v>407770</v>
      </c>
      <c r="K25" s="734">
        <v>457739</v>
      </c>
      <c r="L25" s="738">
        <v>463680</v>
      </c>
      <c r="M25" s="734">
        <v>523893</v>
      </c>
      <c r="N25" s="738">
        <v>557675</v>
      </c>
      <c r="O25" s="738">
        <v>591022</v>
      </c>
      <c r="P25" s="738">
        <v>621880</v>
      </c>
      <c r="Q25" s="738">
        <v>657286</v>
      </c>
      <c r="R25" s="738">
        <v>713414</v>
      </c>
      <c r="S25" s="739">
        <v>758164</v>
      </c>
      <c r="T25" s="740">
        <v>780245</v>
      </c>
      <c r="U25" s="734">
        <v>794461</v>
      </c>
      <c r="V25" s="738">
        <v>807108</v>
      </c>
      <c r="W25" s="738">
        <v>832097</v>
      </c>
      <c r="X25" s="892">
        <f t="shared" si="0"/>
        <v>24989</v>
      </c>
      <c r="Y25" s="892"/>
      <c r="Z25" s="1790">
        <v>805412</v>
      </c>
      <c r="AA25" s="771">
        <v>797833</v>
      </c>
      <c r="AB25" s="771">
        <v>783206</v>
      </c>
      <c r="AC25" s="771">
        <v>762079</v>
      </c>
      <c r="AD25" s="771">
        <v>736034</v>
      </c>
      <c r="AE25" s="771"/>
      <c r="AF25" s="1791">
        <f t="shared" si="2"/>
        <v>824267</v>
      </c>
      <c r="AG25" s="1791">
        <f t="shared" si="2"/>
        <v>809155</v>
      </c>
      <c r="AH25" s="1791">
        <f t="shared" si="2"/>
        <v>787328</v>
      </c>
      <c r="AI25" s="1791">
        <f t="shared" si="2"/>
        <v>760420</v>
      </c>
      <c r="AL25" s="1792"/>
      <c r="AM25" s="771">
        <v>796000</v>
      </c>
      <c r="AN25" s="1792"/>
      <c r="AO25" s="1789"/>
    </row>
    <row r="26" spans="1:41">
      <c r="A26" s="728">
        <v>21</v>
      </c>
      <c r="B26" s="729" t="s">
        <v>629</v>
      </c>
      <c r="C26" s="1011">
        <v>218943</v>
      </c>
      <c r="D26" s="1012">
        <v>228982</v>
      </c>
      <c r="E26" s="1011">
        <v>235122</v>
      </c>
      <c r="F26" s="1012">
        <v>244557</v>
      </c>
      <c r="G26" s="1011">
        <v>248815</v>
      </c>
      <c r="H26" s="1011">
        <v>297940</v>
      </c>
      <c r="I26" s="730">
        <v>300502</v>
      </c>
      <c r="J26" s="731">
        <v>314923</v>
      </c>
      <c r="K26" s="734">
        <v>395755</v>
      </c>
      <c r="L26" s="738">
        <v>390610</v>
      </c>
      <c r="M26" s="734">
        <v>476660</v>
      </c>
      <c r="N26" s="738">
        <v>509185</v>
      </c>
      <c r="O26" s="738">
        <v>539740</v>
      </c>
      <c r="P26" s="738">
        <v>567946</v>
      </c>
      <c r="Q26" s="738">
        <v>602906</v>
      </c>
      <c r="R26" s="738">
        <v>645341</v>
      </c>
      <c r="S26" s="739">
        <v>680317</v>
      </c>
      <c r="T26" s="740">
        <v>713452</v>
      </c>
      <c r="U26" s="734">
        <v>737151</v>
      </c>
      <c r="V26" s="738">
        <v>753212</v>
      </c>
      <c r="W26" s="738">
        <v>780730</v>
      </c>
      <c r="X26" s="892">
        <f t="shared" si="0"/>
        <v>27518</v>
      </c>
      <c r="Y26" s="892"/>
      <c r="Z26" s="1790">
        <v>751102</v>
      </c>
      <c r="AA26" s="771">
        <v>743262</v>
      </c>
      <c r="AB26" s="771">
        <v>728892</v>
      </c>
      <c r="AC26" s="771">
        <v>708996</v>
      </c>
      <c r="AD26" s="771">
        <v>686313</v>
      </c>
      <c r="AE26" s="771"/>
      <c r="AF26" s="1791">
        <f t="shared" si="2"/>
        <v>772581</v>
      </c>
      <c r="AG26" s="1791">
        <f t="shared" si="2"/>
        <v>757644</v>
      </c>
      <c r="AH26" s="1791">
        <f t="shared" si="2"/>
        <v>736963</v>
      </c>
      <c r="AI26" s="1791">
        <f t="shared" si="2"/>
        <v>713385</v>
      </c>
      <c r="AL26" s="1792"/>
      <c r="AM26" s="771">
        <v>746000</v>
      </c>
      <c r="AN26" s="1792"/>
      <c r="AO26" s="1789"/>
    </row>
    <row r="27" spans="1:41">
      <c r="A27" s="728">
        <v>22</v>
      </c>
      <c r="B27" s="729" t="s">
        <v>598</v>
      </c>
      <c r="C27" s="1011">
        <v>287086</v>
      </c>
      <c r="D27" s="1012">
        <v>309783</v>
      </c>
      <c r="E27" s="1011">
        <v>327908</v>
      </c>
      <c r="F27" s="1012">
        <v>348139</v>
      </c>
      <c r="G27" s="1011">
        <v>360404</v>
      </c>
      <c r="H27" s="1011">
        <v>437277</v>
      </c>
      <c r="I27" s="730">
        <v>451954</v>
      </c>
      <c r="J27" s="731">
        <v>490068</v>
      </c>
      <c r="K27" s="734">
        <v>619289</v>
      </c>
      <c r="L27" s="738">
        <v>653960</v>
      </c>
      <c r="M27" s="734">
        <v>822567</v>
      </c>
      <c r="N27" s="738">
        <v>913806</v>
      </c>
      <c r="O27" s="738">
        <v>969904</v>
      </c>
      <c r="P27" s="738">
        <v>1033037</v>
      </c>
      <c r="Q27" s="738">
        <v>1117693</v>
      </c>
      <c r="R27" s="738">
        <v>1204189</v>
      </c>
      <c r="S27" s="739">
        <v>1280984</v>
      </c>
      <c r="T27" s="740">
        <v>1353578</v>
      </c>
      <c r="U27" s="734">
        <v>1399140</v>
      </c>
      <c r="V27" s="738">
        <v>1429600</v>
      </c>
      <c r="W27" s="738">
        <v>1483472</v>
      </c>
      <c r="X27" s="892">
        <f t="shared" si="0"/>
        <v>53872</v>
      </c>
      <c r="Y27" s="892"/>
      <c r="Z27" s="1790">
        <v>1436248</v>
      </c>
      <c r="AA27" s="771">
        <v>1428546</v>
      </c>
      <c r="AB27" s="771">
        <v>1406582</v>
      </c>
      <c r="AC27" s="771">
        <v>1373410</v>
      </c>
      <c r="AD27" s="771">
        <v>1331927</v>
      </c>
      <c r="AE27" s="771"/>
      <c r="AF27" s="1791">
        <f t="shared" si="2"/>
        <v>1475517</v>
      </c>
      <c r="AG27" s="1791">
        <f t="shared" si="2"/>
        <v>1452831</v>
      </c>
      <c r="AH27" s="1791">
        <f t="shared" si="2"/>
        <v>1418568</v>
      </c>
      <c r="AI27" s="1791">
        <f t="shared" si="2"/>
        <v>1375721</v>
      </c>
      <c r="AL27" s="1792"/>
      <c r="AM27" s="771">
        <v>1435000</v>
      </c>
      <c r="AN27" s="1792"/>
      <c r="AO27" s="1789"/>
    </row>
    <row r="28" spans="1:41">
      <c r="A28" s="728">
        <v>23</v>
      </c>
      <c r="B28" s="729" t="s">
        <v>599</v>
      </c>
      <c r="C28" s="1011">
        <v>429030</v>
      </c>
      <c r="D28" s="1012">
        <v>477752</v>
      </c>
      <c r="E28" s="1011">
        <v>521151</v>
      </c>
      <c r="F28" s="1012">
        <v>569723</v>
      </c>
      <c r="G28" s="1011">
        <v>627106</v>
      </c>
      <c r="H28" s="1011">
        <v>649184</v>
      </c>
      <c r="I28" s="730">
        <v>680837</v>
      </c>
      <c r="J28" s="731">
        <v>748928</v>
      </c>
      <c r="K28" s="734">
        <v>1113989</v>
      </c>
      <c r="L28" s="738">
        <v>1126554</v>
      </c>
      <c r="M28" s="734">
        <v>1616370</v>
      </c>
      <c r="N28" s="738">
        <v>1778388</v>
      </c>
      <c r="O28" s="738">
        <v>1878100</v>
      </c>
      <c r="P28" s="738">
        <v>1985108</v>
      </c>
      <c r="Q28" s="738">
        <v>2174110</v>
      </c>
      <c r="R28" s="738">
        <v>2358519</v>
      </c>
      <c r="S28" s="739">
        <v>2548219</v>
      </c>
      <c r="T28" s="740">
        <v>2758637</v>
      </c>
      <c r="U28" s="734">
        <v>2933802</v>
      </c>
      <c r="V28" s="738">
        <v>3063833</v>
      </c>
      <c r="W28" s="738">
        <v>3238301</v>
      </c>
      <c r="X28" s="892">
        <f t="shared" si="0"/>
        <v>174468</v>
      </c>
      <c r="Y28" s="892"/>
      <c r="Z28" s="1790">
        <v>3149413</v>
      </c>
      <c r="AA28" s="771">
        <v>3197173</v>
      </c>
      <c r="AB28" s="771">
        <v>3207539</v>
      </c>
      <c r="AC28" s="771">
        <v>3187703</v>
      </c>
      <c r="AD28" s="771">
        <v>3149784</v>
      </c>
      <c r="AE28" s="771"/>
      <c r="AF28" s="1791">
        <f t="shared" si="2"/>
        <v>3287409</v>
      </c>
      <c r="AG28" s="1791">
        <f t="shared" si="2"/>
        <v>3298068</v>
      </c>
      <c r="AH28" s="1791">
        <f t="shared" si="2"/>
        <v>3277672</v>
      </c>
      <c r="AI28" s="1791">
        <f t="shared" si="2"/>
        <v>3238682</v>
      </c>
      <c r="AL28" s="1792"/>
      <c r="AM28" s="771">
        <v>3119000</v>
      </c>
      <c r="AN28" s="1792"/>
      <c r="AO28" s="1789"/>
    </row>
    <row r="29" spans="1:41">
      <c r="A29" s="728">
        <v>24</v>
      </c>
      <c r="B29" s="729" t="s">
        <v>600</v>
      </c>
      <c r="C29" s="1011">
        <v>222045</v>
      </c>
      <c r="D29" s="1012">
        <v>228250</v>
      </c>
      <c r="E29" s="1011">
        <v>235695</v>
      </c>
      <c r="F29" s="1012">
        <v>239812</v>
      </c>
      <c r="G29" s="1011">
        <v>242566</v>
      </c>
      <c r="H29" s="1011">
        <v>295210</v>
      </c>
      <c r="I29" s="730">
        <v>296031</v>
      </c>
      <c r="J29" s="731">
        <v>305379</v>
      </c>
      <c r="K29" s="734">
        <v>357802</v>
      </c>
      <c r="L29" s="738">
        <v>357520</v>
      </c>
      <c r="M29" s="734">
        <v>421682</v>
      </c>
      <c r="N29" s="738">
        <v>455336</v>
      </c>
      <c r="O29" s="738">
        <v>477992</v>
      </c>
      <c r="P29" s="738">
        <v>508085</v>
      </c>
      <c r="Q29" s="738">
        <v>546117</v>
      </c>
      <c r="R29" s="738">
        <v>596909</v>
      </c>
      <c r="S29" s="739">
        <v>636682</v>
      </c>
      <c r="T29" s="740">
        <v>675459</v>
      </c>
      <c r="U29" s="734">
        <v>704607</v>
      </c>
      <c r="V29" s="738">
        <v>720292</v>
      </c>
      <c r="W29" s="738">
        <v>742598</v>
      </c>
      <c r="X29" s="892">
        <f t="shared" si="0"/>
        <v>22306</v>
      </c>
      <c r="Y29" s="892"/>
      <c r="Z29" s="1790">
        <v>719405</v>
      </c>
      <c r="AA29" s="771">
        <v>712359</v>
      </c>
      <c r="AB29" s="771">
        <v>698494</v>
      </c>
      <c r="AC29" s="771">
        <v>678847</v>
      </c>
      <c r="AD29" s="771">
        <v>655899</v>
      </c>
      <c r="AE29" s="771"/>
      <c r="AF29" s="1791">
        <f t="shared" si="2"/>
        <v>735325</v>
      </c>
      <c r="AG29" s="1791">
        <f t="shared" si="2"/>
        <v>721013</v>
      </c>
      <c r="AH29" s="1791">
        <f t="shared" si="2"/>
        <v>700732</v>
      </c>
      <c r="AI29" s="1791">
        <f t="shared" si="2"/>
        <v>677045</v>
      </c>
      <c r="AL29" s="1792"/>
      <c r="AM29" s="771">
        <v>706000</v>
      </c>
      <c r="AN29" s="1792"/>
      <c r="AO29" s="1789"/>
    </row>
    <row r="30" spans="1:41">
      <c r="A30" s="728">
        <v>25</v>
      </c>
      <c r="B30" s="729" t="s">
        <v>601</v>
      </c>
      <c r="C30" s="1011">
        <v>143426</v>
      </c>
      <c r="D30" s="1012">
        <v>144662</v>
      </c>
      <c r="E30" s="1011">
        <v>147962</v>
      </c>
      <c r="F30" s="1012">
        <v>151137</v>
      </c>
      <c r="G30" s="1011">
        <v>149135</v>
      </c>
      <c r="H30" s="1011">
        <v>182734</v>
      </c>
      <c r="I30" s="730">
        <v>178689</v>
      </c>
      <c r="J30" s="731">
        <v>177482</v>
      </c>
      <c r="K30" s="734">
        <v>202081</v>
      </c>
      <c r="L30" s="738">
        <v>195831</v>
      </c>
      <c r="M30" s="734">
        <v>237686</v>
      </c>
      <c r="N30" s="738">
        <v>267970</v>
      </c>
      <c r="O30" s="738">
        <v>294534</v>
      </c>
      <c r="P30" s="738">
        <v>320354</v>
      </c>
      <c r="Q30" s="738">
        <v>352364</v>
      </c>
      <c r="R30" s="738">
        <v>394848</v>
      </c>
      <c r="S30" s="739">
        <v>440294</v>
      </c>
      <c r="T30" s="740">
        <v>479217</v>
      </c>
      <c r="U30" s="734">
        <v>517748</v>
      </c>
      <c r="V30" s="738">
        <v>537550</v>
      </c>
      <c r="W30" s="738">
        <v>571374</v>
      </c>
      <c r="X30" s="892">
        <f t="shared" si="0"/>
        <v>33824</v>
      </c>
      <c r="Y30" s="892"/>
      <c r="Z30" s="1790">
        <v>548128</v>
      </c>
      <c r="AA30" s="771">
        <v>554114</v>
      </c>
      <c r="AB30" s="771">
        <v>554518</v>
      </c>
      <c r="AC30" s="771">
        <v>549608</v>
      </c>
      <c r="AD30" s="771">
        <v>541331</v>
      </c>
      <c r="AE30" s="771"/>
      <c r="AF30" s="1791">
        <f t="shared" si="2"/>
        <v>577614</v>
      </c>
      <c r="AG30" s="1791">
        <f t="shared" si="2"/>
        <v>578035</v>
      </c>
      <c r="AH30" s="1791">
        <f t="shared" si="2"/>
        <v>572917</v>
      </c>
      <c r="AI30" s="1791">
        <f t="shared" si="2"/>
        <v>564289</v>
      </c>
      <c r="AL30" s="1792"/>
      <c r="AM30" s="771">
        <v>569000</v>
      </c>
      <c r="AN30" s="1792"/>
      <c r="AO30" s="1789"/>
    </row>
    <row r="31" spans="1:41">
      <c r="A31" s="728">
        <v>26</v>
      </c>
      <c r="B31" s="729" t="s">
        <v>602</v>
      </c>
      <c r="C31" s="1011">
        <v>276931</v>
      </c>
      <c r="D31" s="1012">
        <v>304097</v>
      </c>
      <c r="E31" s="1011">
        <v>328207</v>
      </c>
      <c r="F31" s="1012">
        <v>353587</v>
      </c>
      <c r="G31" s="1011">
        <v>368087</v>
      </c>
      <c r="H31" s="1011">
        <v>403218</v>
      </c>
      <c r="I31" s="730">
        <v>412957</v>
      </c>
      <c r="J31" s="731">
        <v>426024</v>
      </c>
      <c r="K31" s="734">
        <v>503812</v>
      </c>
      <c r="L31" s="738">
        <v>540023</v>
      </c>
      <c r="M31" s="734">
        <v>683856</v>
      </c>
      <c r="N31" s="738">
        <v>775088</v>
      </c>
      <c r="O31" s="738">
        <v>828369</v>
      </c>
      <c r="P31" s="738">
        <v>860309</v>
      </c>
      <c r="Q31" s="738">
        <v>902420</v>
      </c>
      <c r="R31" s="738">
        <v>966598</v>
      </c>
      <c r="S31" s="739">
        <v>1026724</v>
      </c>
      <c r="T31" s="740">
        <v>1079041</v>
      </c>
      <c r="U31" s="734">
        <v>1122057</v>
      </c>
      <c r="V31" s="738">
        <v>1152902</v>
      </c>
      <c r="W31" s="738">
        <v>1190527</v>
      </c>
      <c r="X31" s="892">
        <f t="shared" si="0"/>
        <v>37625</v>
      </c>
      <c r="Y31" s="892"/>
      <c r="Z31" s="1790">
        <v>1164533</v>
      </c>
      <c r="AA31" s="771">
        <v>1157598</v>
      </c>
      <c r="AB31" s="771">
        <v>1135507</v>
      </c>
      <c r="AC31" s="771">
        <v>1099515</v>
      </c>
      <c r="AD31" s="771">
        <v>1056052</v>
      </c>
      <c r="AE31" s="771"/>
      <c r="AF31" s="1791">
        <f t="shared" si="2"/>
        <v>1183437</v>
      </c>
      <c r="AG31" s="1791">
        <f t="shared" si="2"/>
        <v>1160853</v>
      </c>
      <c r="AH31" s="1791">
        <f t="shared" si="2"/>
        <v>1124058</v>
      </c>
      <c r="AI31" s="1791">
        <f t="shared" si="2"/>
        <v>1079625</v>
      </c>
      <c r="AL31" s="1792"/>
      <c r="AM31" s="771">
        <v>1160000</v>
      </c>
      <c r="AN31" s="1792"/>
      <c r="AO31" s="1789"/>
    </row>
    <row r="32" spans="1:41">
      <c r="A32" s="728">
        <v>27</v>
      </c>
      <c r="B32" s="729" t="s">
        <v>603</v>
      </c>
      <c r="C32" s="1011">
        <v>567104</v>
      </c>
      <c r="D32" s="1012">
        <v>683638</v>
      </c>
      <c r="E32" s="1011">
        <v>770834</v>
      </c>
      <c r="F32" s="1012">
        <v>898059</v>
      </c>
      <c r="G32" s="1011">
        <v>1046435</v>
      </c>
      <c r="H32" s="1011">
        <v>809696</v>
      </c>
      <c r="I32" s="730">
        <v>881536</v>
      </c>
      <c r="J32" s="731">
        <v>1023248</v>
      </c>
      <c r="K32" s="734">
        <v>1514679</v>
      </c>
      <c r="L32" s="738">
        <v>1757650</v>
      </c>
      <c r="M32" s="734">
        <v>2470977</v>
      </c>
      <c r="N32" s="738">
        <v>2697983</v>
      </c>
      <c r="O32" s="738">
        <v>2774652</v>
      </c>
      <c r="P32" s="738">
        <v>2904717</v>
      </c>
      <c r="Q32" s="738">
        <v>3091912</v>
      </c>
      <c r="R32" s="738">
        <v>3300335</v>
      </c>
      <c r="S32" s="739">
        <v>3485910</v>
      </c>
      <c r="T32" s="740">
        <v>3654293</v>
      </c>
      <c r="U32" s="734">
        <v>3832386</v>
      </c>
      <c r="V32" s="738">
        <v>3923887</v>
      </c>
      <c r="W32" s="738">
        <v>4135879</v>
      </c>
      <c r="X32" s="892">
        <f t="shared" si="0"/>
        <v>211992</v>
      </c>
      <c r="Y32" s="892"/>
      <c r="Z32" s="1790">
        <v>3988244</v>
      </c>
      <c r="AA32" s="771">
        <v>3986100</v>
      </c>
      <c r="AB32" s="771">
        <v>3919620</v>
      </c>
      <c r="AC32" s="771">
        <v>3806771</v>
      </c>
      <c r="AD32" s="771">
        <v>3669542</v>
      </c>
      <c r="AE32" s="771"/>
      <c r="AF32" s="1791">
        <f t="shared" si="2"/>
        <v>4133656</v>
      </c>
      <c r="AG32" s="1791">
        <f t="shared" si="2"/>
        <v>4064715</v>
      </c>
      <c r="AH32" s="1791">
        <f t="shared" si="2"/>
        <v>3947688</v>
      </c>
      <c r="AI32" s="1791">
        <f t="shared" si="2"/>
        <v>3805379</v>
      </c>
      <c r="AL32" s="1792"/>
      <c r="AM32" s="771">
        <v>4016000</v>
      </c>
      <c r="AN32" s="1792"/>
      <c r="AO32" s="1789"/>
    </row>
    <row r="33" spans="1:41" s="748" customFormat="1" ht="12" customHeight="1">
      <c r="A33" s="742">
        <v>28</v>
      </c>
      <c r="B33" s="743" t="s">
        <v>465</v>
      </c>
      <c r="C33" s="1015">
        <v>492529</v>
      </c>
      <c r="D33" s="1016">
        <v>531072</v>
      </c>
      <c r="E33" s="1015">
        <v>562592</v>
      </c>
      <c r="F33" s="1016">
        <v>611066</v>
      </c>
      <c r="G33" s="1015">
        <v>681219</v>
      </c>
      <c r="H33" s="1015">
        <v>673990</v>
      </c>
      <c r="I33" s="744">
        <v>713901</v>
      </c>
      <c r="J33" s="745">
        <v>785747</v>
      </c>
      <c r="K33" s="744">
        <v>1006489</v>
      </c>
      <c r="L33" s="745">
        <v>1090934</v>
      </c>
      <c r="M33" s="744">
        <v>1404431</v>
      </c>
      <c r="N33" s="745">
        <v>1532780</v>
      </c>
      <c r="O33" s="745">
        <v>1592224</v>
      </c>
      <c r="P33" s="745">
        <v>1666482</v>
      </c>
      <c r="Q33" s="745">
        <v>1791672</v>
      </c>
      <c r="R33" s="745">
        <v>1871922</v>
      </c>
      <c r="S33" s="746">
        <v>2040709</v>
      </c>
      <c r="T33" s="747">
        <v>2146488</v>
      </c>
      <c r="U33" s="744">
        <v>2255318</v>
      </c>
      <c r="V33" s="745">
        <v>2315200</v>
      </c>
      <c r="W33" s="745">
        <v>2402484</v>
      </c>
      <c r="X33" s="892">
        <f t="shared" si="0"/>
        <v>87284</v>
      </c>
      <c r="Y33" s="892"/>
      <c r="Z33" s="1790">
        <v>2344233</v>
      </c>
      <c r="AA33" s="1793">
        <v>2341281</v>
      </c>
      <c r="AB33" s="1793">
        <v>2306909</v>
      </c>
      <c r="AC33" s="1793">
        <v>2246936</v>
      </c>
      <c r="AD33" s="1793">
        <v>2169828</v>
      </c>
      <c r="AE33" s="1793"/>
      <c r="AF33" s="1791">
        <f t="shared" si="2"/>
        <v>2399459</v>
      </c>
      <c r="AG33" s="1791">
        <f t="shared" si="2"/>
        <v>2364233</v>
      </c>
      <c r="AH33" s="1791">
        <f t="shared" si="2"/>
        <v>2302769</v>
      </c>
      <c r="AI33" s="1791">
        <f t="shared" si="2"/>
        <v>2223745</v>
      </c>
      <c r="AL33" s="1792"/>
      <c r="AM33" s="771">
        <v>2328000</v>
      </c>
      <c r="AN33" s="1792"/>
      <c r="AO33" s="1794"/>
    </row>
    <row r="34" spans="1:41">
      <c r="A34" s="728">
        <v>29</v>
      </c>
      <c r="B34" s="729" t="s">
        <v>604</v>
      </c>
      <c r="C34" s="1011">
        <v>113178</v>
      </c>
      <c r="D34" s="1012">
        <v>116623</v>
      </c>
      <c r="E34" s="1011">
        <v>120297</v>
      </c>
      <c r="F34" s="1012">
        <v>123886</v>
      </c>
      <c r="G34" s="1011">
        <v>124775</v>
      </c>
      <c r="H34" s="1011">
        <v>162760</v>
      </c>
      <c r="I34" s="730">
        <v>157102</v>
      </c>
      <c r="J34" s="731">
        <v>158643</v>
      </c>
      <c r="K34" s="734">
        <v>184542</v>
      </c>
      <c r="L34" s="738">
        <v>191911</v>
      </c>
      <c r="M34" s="734">
        <v>248678</v>
      </c>
      <c r="N34" s="738">
        <v>297569</v>
      </c>
      <c r="O34" s="738">
        <v>340335</v>
      </c>
      <c r="P34" s="738">
        <v>375311</v>
      </c>
      <c r="Q34" s="738">
        <v>413323</v>
      </c>
      <c r="R34" s="738">
        <v>456849</v>
      </c>
      <c r="S34" s="739">
        <v>486896</v>
      </c>
      <c r="T34" s="740">
        <v>503068</v>
      </c>
      <c r="U34" s="734">
        <v>523523</v>
      </c>
      <c r="V34" s="738">
        <v>530221</v>
      </c>
      <c r="W34" s="738">
        <v>544981</v>
      </c>
      <c r="X34" s="892">
        <f t="shared" si="0"/>
        <v>14760</v>
      </c>
      <c r="Y34" s="892"/>
      <c r="Z34" s="1790">
        <v>527720</v>
      </c>
      <c r="AA34" s="771">
        <v>517600</v>
      </c>
      <c r="AB34" s="771">
        <v>500110</v>
      </c>
      <c r="AC34" s="771">
        <v>477196</v>
      </c>
      <c r="AD34" s="771">
        <v>452038</v>
      </c>
      <c r="AE34" s="771"/>
      <c r="AF34" s="1791">
        <f t="shared" si="2"/>
        <v>534530</v>
      </c>
      <c r="AG34" s="1791">
        <f t="shared" si="2"/>
        <v>516468</v>
      </c>
      <c r="AH34" s="1791">
        <f t="shared" si="2"/>
        <v>492804</v>
      </c>
      <c r="AI34" s="1791">
        <f t="shared" si="2"/>
        <v>466824</v>
      </c>
      <c r="AL34" s="1792"/>
      <c r="AM34" s="771">
        <v>542000</v>
      </c>
      <c r="AN34" s="1792"/>
      <c r="AO34" s="1789"/>
    </row>
    <row r="35" spans="1:41">
      <c r="A35" s="728">
        <v>30</v>
      </c>
      <c r="B35" s="729" t="s">
        <v>605</v>
      </c>
      <c r="C35" s="1011">
        <v>161742</v>
      </c>
      <c r="D35" s="1012">
        <v>169276</v>
      </c>
      <c r="E35" s="1011">
        <v>177455</v>
      </c>
      <c r="F35" s="1012">
        <v>184753</v>
      </c>
      <c r="G35" s="1011">
        <v>186142</v>
      </c>
      <c r="H35" s="1011">
        <v>216413</v>
      </c>
      <c r="I35" s="730">
        <v>215568</v>
      </c>
      <c r="J35" s="731">
        <v>223526</v>
      </c>
      <c r="K35" s="734">
        <v>247507</v>
      </c>
      <c r="L35" s="738">
        <v>261074</v>
      </c>
      <c r="M35" s="734">
        <v>300991</v>
      </c>
      <c r="N35" s="738">
        <v>317171</v>
      </c>
      <c r="O35" s="738">
        <v>327434</v>
      </c>
      <c r="P35" s="738">
        <v>333839</v>
      </c>
      <c r="Q35" s="738">
        <v>345446</v>
      </c>
      <c r="R35" s="738">
        <v>366141</v>
      </c>
      <c r="S35" s="739">
        <v>380698</v>
      </c>
      <c r="T35" s="740">
        <v>384880</v>
      </c>
      <c r="U35" s="734">
        <v>393553</v>
      </c>
      <c r="V35" s="738">
        <v>392332</v>
      </c>
      <c r="W35" s="738">
        <v>394483</v>
      </c>
      <c r="X35" s="892">
        <f t="shared" si="0"/>
        <v>2151</v>
      </c>
      <c r="Y35" s="892"/>
      <c r="Z35" s="1790">
        <v>385664</v>
      </c>
      <c r="AA35" s="771">
        <v>375486</v>
      </c>
      <c r="AB35" s="771">
        <v>361872</v>
      </c>
      <c r="AC35" s="771">
        <v>345752</v>
      </c>
      <c r="AD35" s="771">
        <v>327881</v>
      </c>
      <c r="AE35" s="771"/>
      <c r="AF35" s="1791">
        <f t="shared" si="2"/>
        <v>384072</v>
      </c>
      <c r="AG35" s="1791">
        <f t="shared" si="2"/>
        <v>370147</v>
      </c>
      <c r="AH35" s="1791">
        <f t="shared" si="2"/>
        <v>353658</v>
      </c>
      <c r="AI35" s="1791">
        <f t="shared" si="2"/>
        <v>335379</v>
      </c>
      <c r="AL35" s="1792"/>
      <c r="AM35" s="771">
        <v>398000</v>
      </c>
      <c r="AN35" s="1792"/>
      <c r="AO35" s="1789"/>
    </row>
    <row r="36" spans="1:41">
      <c r="A36" s="736">
        <v>31</v>
      </c>
      <c r="B36" s="737" t="s">
        <v>606</v>
      </c>
      <c r="C36" s="1011">
        <v>91499</v>
      </c>
      <c r="D36" s="1012">
        <v>93125</v>
      </c>
      <c r="E36" s="1011">
        <v>94729</v>
      </c>
      <c r="F36" s="1012">
        <v>95080</v>
      </c>
      <c r="G36" s="1011">
        <v>93781</v>
      </c>
      <c r="H36" s="1011">
        <v>115069</v>
      </c>
      <c r="I36" s="734">
        <v>116530</v>
      </c>
      <c r="J36" s="738">
        <v>120879</v>
      </c>
      <c r="K36" s="734">
        <v>130137</v>
      </c>
      <c r="L36" s="738">
        <v>134666</v>
      </c>
      <c r="M36" s="734">
        <v>148432</v>
      </c>
      <c r="N36" s="738">
        <v>159232</v>
      </c>
      <c r="O36" s="738">
        <v>168520</v>
      </c>
      <c r="P36" s="738">
        <v>173211</v>
      </c>
      <c r="Q36" s="738">
        <v>179829</v>
      </c>
      <c r="R36" s="738">
        <v>189405</v>
      </c>
      <c r="S36" s="739">
        <v>201067</v>
      </c>
      <c r="T36" s="740">
        <v>209541</v>
      </c>
      <c r="U36" s="734">
        <v>211964</v>
      </c>
      <c r="V36" s="738">
        <v>216894</v>
      </c>
      <c r="W36" s="738">
        <v>219742</v>
      </c>
      <c r="X36" s="892">
        <f t="shared" si="0"/>
        <v>2848</v>
      </c>
      <c r="Y36" s="892"/>
      <c r="Z36" s="1790">
        <v>215410</v>
      </c>
      <c r="AA36" s="771">
        <v>212450</v>
      </c>
      <c r="AB36" s="771">
        <v>208092</v>
      </c>
      <c r="AC36" s="771">
        <v>202636</v>
      </c>
      <c r="AD36" s="771">
        <v>196104</v>
      </c>
      <c r="AE36" s="771"/>
      <c r="AF36" s="1791">
        <f t="shared" si="2"/>
        <v>216722</v>
      </c>
      <c r="AG36" s="1791">
        <f t="shared" si="2"/>
        <v>212277</v>
      </c>
      <c r="AH36" s="1791">
        <f t="shared" si="2"/>
        <v>206711</v>
      </c>
      <c r="AI36" s="1791">
        <f t="shared" si="2"/>
        <v>200048</v>
      </c>
      <c r="AL36" s="1792"/>
      <c r="AM36" s="771">
        <v>221000</v>
      </c>
      <c r="AN36" s="1792"/>
      <c r="AO36" s="1789"/>
    </row>
    <row r="37" spans="1:41">
      <c r="A37" s="736">
        <v>32</v>
      </c>
      <c r="B37" s="737" t="s">
        <v>607</v>
      </c>
      <c r="C37" s="1011">
        <v>157652</v>
      </c>
      <c r="D37" s="1012">
        <v>157266</v>
      </c>
      <c r="E37" s="1011">
        <v>157572</v>
      </c>
      <c r="F37" s="1012">
        <v>157635</v>
      </c>
      <c r="G37" s="1011">
        <v>153937</v>
      </c>
      <c r="H37" s="1011">
        <v>180918</v>
      </c>
      <c r="I37" s="734">
        <v>181928</v>
      </c>
      <c r="J37" s="738">
        <v>186422</v>
      </c>
      <c r="K37" s="734">
        <v>201128</v>
      </c>
      <c r="L37" s="738">
        <v>196820</v>
      </c>
      <c r="M37" s="734">
        <v>209979</v>
      </c>
      <c r="N37" s="738">
        <v>217596</v>
      </c>
      <c r="O37" s="738">
        <v>226552</v>
      </c>
      <c r="P37" s="738">
        <v>233161</v>
      </c>
      <c r="Q37" s="738">
        <v>236110</v>
      </c>
      <c r="R37" s="738">
        <v>246476</v>
      </c>
      <c r="S37" s="739">
        <v>257530</v>
      </c>
      <c r="T37" s="740">
        <v>260864</v>
      </c>
      <c r="U37" s="734">
        <v>262219</v>
      </c>
      <c r="V37" s="738">
        <v>265008</v>
      </c>
      <c r="W37" s="738">
        <v>269892</v>
      </c>
      <c r="X37" s="892">
        <f t="shared" si="0"/>
        <v>4884</v>
      </c>
      <c r="Y37" s="892"/>
      <c r="Z37" s="1790">
        <v>261697</v>
      </c>
      <c r="AA37" s="771">
        <v>257107.00000000003</v>
      </c>
      <c r="AB37" s="771">
        <v>251025</v>
      </c>
      <c r="AC37" s="771">
        <v>243410</v>
      </c>
      <c r="AD37" s="771">
        <v>234830</v>
      </c>
      <c r="AE37" s="771"/>
      <c r="AF37" s="1791">
        <f t="shared" si="2"/>
        <v>265158</v>
      </c>
      <c r="AG37" s="1791">
        <f t="shared" si="2"/>
        <v>258886</v>
      </c>
      <c r="AH37" s="1791">
        <f t="shared" si="2"/>
        <v>251032</v>
      </c>
      <c r="AI37" s="1791">
        <f t="shared" si="2"/>
        <v>242184</v>
      </c>
      <c r="AL37" s="1792"/>
      <c r="AM37" s="771">
        <v>280000</v>
      </c>
      <c r="AN37" s="1792"/>
      <c r="AO37" s="1789"/>
    </row>
    <row r="38" spans="1:41">
      <c r="A38" s="736">
        <v>33</v>
      </c>
      <c r="B38" s="737" t="s">
        <v>608</v>
      </c>
      <c r="C38" s="1011">
        <v>266770</v>
      </c>
      <c r="D38" s="1012">
        <v>269382</v>
      </c>
      <c r="E38" s="1011">
        <v>274872</v>
      </c>
      <c r="F38" s="1012">
        <v>281761</v>
      </c>
      <c r="G38" s="1011">
        <v>280472</v>
      </c>
      <c r="H38" s="1011">
        <v>340152</v>
      </c>
      <c r="I38" s="734">
        <v>342701</v>
      </c>
      <c r="J38" s="738">
        <v>352402</v>
      </c>
      <c r="K38" s="734">
        <v>403899</v>
      </c>
      <c r="L38" s="738">
        <v>402669</v>
      </c>
      <c r="M38" s="734">
        <v>494891</v>
      </c>
      <c r="N38" s="738">
        <v>539377</v>
      </c>
      <c r="O38" s="738">
        <v>561355</v>
      </c>
      <c r="P38" s="738">
        <v>583470</v>
      </c>
      <c r="Q38" s="738">
        <v>609712</v>
      </c>
      <c r="R38" s="738">
        <v>659078</v>
      </c>
      <c r="S38" s="739">
        <v>691620</v>
      </c>
      <c r="T38" s="740">
        <v>732346</v>
      </c>
      <c r="U38" s="734">
        <v>754511</v>
      </c>
      <c r="V38" s="738">
        <v>772977</v>
      </c>
      <c r="W38" s="738">
        <v>801409</v>
      </c>
      <c r="X38" s="892">
        <f t="shared" si="0"/>
        <v>28432</v>
      </c>
      <c r="Y38" s="892"/>
      <c r="Z38" s="1790">
        <v>776976</v>
      </c>
      <c r="AA38" s="771">
        <v>774427</v>
      </c>
      <c r="AB38" s="771">
        <v>764357</v>
      </c>
      <c r="AC38" s="771">
        <v>748360</v>
      </c>
      <c r="AD38" s="771">
        <v>729286</v>
      </c>
      <c r="AE38" s="771"/>
      <c r="AF38" s="1791">
        <f t="shared" si="2"/>
        <v>798780</v>
      </c>
      <c r="AG38" s="1791">
        <f t="shared" si="2"/>
        <v>788393</v>
      </c>
      <c r="AH38" s="1791">
        <f t="shared" si="2"/>
        <v>771893</v>
      </c>
      <c r="AI38" s="1791">
        <f t="shared" si="2"/>
        <v>752219</v>
      </c>
      <c r="AL38" s="1792"/>
      <c r="AM38" s="771">
        <v>789000</v>
      </c>
      <c r="AN38" s="1792"/>
      <c r="AO38" s="1789"/>
    </row>
    <row r="39" spans="1:41">
      <c r="A39" s="736">
        <v>34</v>
      </c>
      <c r="B39" s="737" t="s">
        <v>609</v>
      </c>
      <c r="C39" s="1011">
        <v>335938</v>
      </c>
      <c r="D39" s="1012">
        <v>350155</v>
      </c>
      <c r="E39" s="1011">
        <v>360898</v>
      </c>
      <c r="F39" s="1012">
        <v>382243</v>
      </c>
      <c r="G39" s="1011">
        <v>400174</v>
      </c>
      <c r="H39" s="1011">
        <v>444375</v>
      </c>
      <c r="I39" s="734">
        <v>452824</v>
      </c>
      <c r="J39" s="738">
        <v>475145</v>
      </c>
      <c r="K39" s="734">
        <v>553741</v>
      </c>
      <c r="L39" s="738">
        <v>605588</v>
      </c>
      <c r="M39" s="734">
        <v>748029</v>
      </c>
      <c r="N39" s="738">
        <v>835207</v>
      </c>
      <c r="O39" s="738">
        <v>877120</v>
      </c>
      <c r="P39" s="738">
        <v>922244</v>
      </c>
      <c r="Q39" s="738">
        <v>981096</v>
      </c>
      <c r="R39" s="738">
        <v>1049588</v>
      </c>
      <c r="S39" s="739">
        <v>1099536</v>
      </c>
      <c r="T39" s="740">
        <v>1145551</v>
      </c>
      <c r="U39" s="734">
        <v>1184967</v>
      </c>
      <c r="V39" s="738">
        <v>1211425</v>
      </c>
      <c r="W39" s="738">
        <v>1243527</v>
      </c>
      <c r="X39" s="892">
        <f t="shared" si="0"/>
        <v>32102</v>
      </c>
      <c r="Y39" s="892"/>
      <c r="Z39" s="1790">
        <v>1226049</v>
      </c>
      <c r="AA39" s="771">
        <v>1224245</v>
      </c>
      <c r="AB39" s="771">
        <v>1207217</v>
      </c>
      <c r="AC39" s="771">
        <v>1178202</v>
      </c>
      <c r="AD39" s="771">
        <v>1142045</v>
      </c>
      <c r="AE39" s="771"/>
      <c r="AF39" s="1791">
        <f t="shared" si="2"/>
        <v>1241697</v>
      </c>
      <c r="AG39" s="1791">
        <f t="shared" si="2"/>
        <v>1224427</v>
      </c>
      <c r="AH39" s="1791">
        <f t="shared" si="2"/>
        <v>1194998</v>
      </c>
      <c r="AI39" s="1791">
        <f t="shared" si="2"/>
        <v>1158325</v>
      </c>
      <c r="AL39" s="1792"/>
      <c r="AM39" s="771">
        <v>1234000</v>
      </c>
      <c r="AN39" s="1792"/>
      <c r="AO39" s="1789"/>
    </row>
    <row r="40" spans="1:41">
      <c r="A40" s="736">
        <v>35</v>
      </c>
      <c r="B40" s="737" t="s">
        <v>610</v>
      </c>
      <c r="C40" s="1011">
        <v>232883</v>
      </c>
      <c r="D40" s="1012">
        <v>241607</v>
      </c>
      <c r="E40" s="1011">
        <v>249195</v>
      </c>
      <c r="F40" s="1012">
        <v>259129</v>
      </c>
      <c r="G40" s="1011">
        <v>277091</v>
      </c>
      <c r="H40" s="1011">
        <v>325358</v>
      </c>
      <c r="I40" s="734">
        <v>331711</v>
      </c>
      <c r="J40" s="738">
        <v>346668</v>
      </c>
      <c r="K40" s="734">
        <v>390799</v>
      </c>
      <c r="L40" s="738">
        <v>394977</v>
      </c>
      <c r="M40" s="734">
        <v>440243</v>
      </c>
      <c r="N40" s="738">
        <v>474969</v>
      </c>
      <c r="O40" s="738">
        <v>498627</v>
      </c>
      <c r="P40" s="738">
        <v>518938</v>
      </c>
      <c r="Q40" s="738">
        <v>536936</v>
      </c>
      <c r="R40" s="738">
        <v>564210</v>
      </c>
      <c r="S40" s="739">
        <v>583725</v>
      </c>
      <c r="T40" s="740">
        <v>591460</v>
      </c>
      <c r="U40" s="734">
        <v>597432</v>
      </c>
      <c r="V40" s="738">
        <v>598834</v>
      </c>
      <c r="W40" s="738">
        <v>598824</v>
      </c>
      <c r="X40" s="892">
        <f t="shared" si="0"/>
        <v>-10</v>
      </c>
      <c r="Y40" s="892"/>
      <c r="Z40" s="1790">
        <v>591843</v>
      </c>
      <c r="AA40" s="771">
        <v>578577</v>
      </c>
      <c r="AB40" s="771">
        <v>559114</v>
      </c>
      <c r="AC40" s="771">
        <v>534807</v>
      </c>
      <c r="AD40" s="771">
        <v>507745</v>
      </c>
      <c r="AE40" s="771"/>
      <c r="AF40" s="1791">
        <f t="shared" si="2"/>
        <v>585402</v>
      </c>
      <c r="AG40" s="1791">
        <f t="shared" si="2"/>
        <v>565709</v>
      </c>
      <c r="AH40" s="1791">
        <f t="shared" si="2"/>
        <v>541115</v>
      </c>
      <c r="AI40" s="1791">
        <f t="shared" si="2"/>
        <v>513734</v>
      </c>
      <c r="AL40" s="1792"/>
      <c r="AM40" s="771">
        <v>609000</v>
      </c>
      <c r="AN40" s="1792"/>
      <c r="AO40" s="1789"/>
    </row>
    <row r="41" spans="1:41">
      <c r="A41" s="736">
        <v>36</v>
      </c>
      <c r="B41" s="737" t="s">
        <v>611</v>
      </c>
      <c r="C41" s="1011">
        <v>140697</v>
      </c>
      <c r="D41" s="1012">
        <v>142683</v>
      </c>
      <c r="E41" s="1011">
        <v>144529</v>
      </c>
      <c r="F41" s="1012">
        <v>145835</v>
      </c>
      <c r="G41" s="1011">
        <v>142851</v>
      </c>
      <c r="H41" s="1011">
        <v>172716</v>
      </c>
      <c r="I41" s="734">
        <v>171415</v>
      </c>
      <c r="J41" s="738">
        <v>174250</v>
      </c>
      <c r="K41" s="734">
        <v>189582</v>
      </c>
      <c r="L41" s="738">
        <v>192114</v>
      </c>
      <c r="M41" s="734">
        <v>212318</v>
      </c>
      <c r="N41" s="738">
        <v>227914</v>
      </c>
      <c r="O41" s="738">
        <v>240321</v>
      </c>
      <c r="P41" s="738">
        <v>248498</v>
      </c>
      <c r="Q41" s="738">
        <v>259729</v>
      </c>
      <c r="R41" s="738">
        <v>274953</v>
      </c>
      <c r="S41" s="739">
        <v>288808</v>
      </c>
      <c r="T41" s="740">
        <v>298480</v>
      </c>
      <c r="U41" s="734">
        <v>302294</v>
      </c>
      <c r="V41" s="738">
        <v>305754</v>
      </c>
      <c r="W41" s="738">
        <v>308210</v>
      </c>
      <c r="X41" s="892">
        <f t="shared" si="0"/>
        <v>2456</v>
      </c>
      <c r="Y41" s="892"/>
      <c r="Z41" s="1790">
        <v>301156</v>
      </c>
      <c r="AA41" s="771">
        <v>294310</v>
      </c>
      <c r="AB41" s="771">
        <v>284663</v>
      </c>
      <c r="AC41" s="771">
        <v>272391</v>
      </c>
      <c r="AD41" s="771">
        <v>258406</v>
      </c>
      <c r="AE41" s="771"/>
      <c r="AF41" s="1791">
        <f t="shared" si="2"/>
        <v>301204</v>
      </c>
      <c r="AG41" s="1791">
        <f t="shared" si="2"/>
        <v>291331</v>
      </c>
      <c r="AH41" s="1791">
        <f t="shared" si="2"/>
        <v>278771</v>
      </c>
      <c r="AI41" s="1791">
        <f t="shared" si="2"/>
        <v>264459</v>
      </c>
      <c r="AL41" s="1792"/>
      <c r="AM41" s="771">
        <v>303000</v>
      </c>
      <c r="AN41" s="1792"/>
      <c r="AO41" s="1789"/>
    </row>
    <row r="42" spans="1:41">
      <c r="A42" s="736">
        <v>37</v>
      </c>
      <c r="B42" s="737" t="s">
        <v>612</v>
      </c>
      <c r="C42" s="1011">
        <v>145252</v>
      </c>
      <c r="D42" s="1012">
        <v>146958</v>
      </c>
      <c r="E42" s="1011">
        <v>150144</v>
      </c>
      <c r="F42" s="1012">
        <v>152187</v>
      </c>
      <c r="G42" s="1011">
        <v>148965</v>
      </c>
      <c r="H42" s="1011">
        <v>192216</v>
      </c>
      <c r="I42" s="734">
        <v>191305</v>
      </c>
      <c r="J42" s="738">
        <v>195136</v>
      </c>
      <c r="K42" s="734">
        <v>211532</v>
      </c>
      <c r="L42" s="738">
        <v>220808</v>
      </c>
      <c r="M42" s="734">
        <v>250039</v>
      </c>
      <c r="N42" s="738">
        <v>276741</v>
      </c>
      <c r="O42" s="738">
        <v>293979</v>
      </c>
      <c r="P42" s="738">
        <v>306996</v>
      </c>
      <c r="Q42" s="738">
        <v>322797</v>
      </c>
      <c r="R42" s="738">
        <v>346147</v>
      </c>
      <c r="S42" s="739">
        <v>364972</v>
      </c>
      <c r="T42" s="740">
        <v>377691</v>
      </c>
      <c r="U42" s="734">
        <v>390474</v>
      </c>
      <c r="V42" s="738">
        <v>398551</v>
      </c>
      <c r="W42" s="738">
        <v>406985</v>
      </c>
      <c r="X42" s="892">
        <f t="shared" si="0"/>
        <v>8434</v>
      </c>
      <c r="Y42" s="892"/>
      <c r="Z42" s="1790">
        <v>399060</v>
      </c>
      <c r="AA42" s="771">
        <v>396348</v>
      </c>
      <c r="AB42" s="771">
        <v>389232</v>
      </c>
      <c r="AC42" s="771">
        <v>378099</v>
      </c>
      <c r="AD42" s="771">
        <v>365131</v>
      </c>
      <c r="AE42" s="771"/>
      <c r="AF42" s="1791">
        <f t="shared" si="2"/>
        <v>404219</v>
      </c>
      <c r="AG42" s="1791">
        <f t="shared" si="2"/>
        <v>396962</v>
      </c>
      <c r="AH42" s="1791">
        <f t="shared" si="2"/>
        <v>385608</v>
      </c>
      <c r="AI42" s="1791">
        <f t="shared" si="2"/>
        <v>372382</v>
      </c>
      <c r="AL42" s="1792"/>
      <c r="AM42" s="771">
        <v>398000</v>
      </c>
      <c r="AN42" s="1792"/>
      <c r="AO42" s="1789"/>
    </row>
    <row r="43" spans="1:41">
      <c r="A43" s="736">
        <v>38</v>
      </c>
      <c r="B43" s="737" t="s">
        <v>613</v>
      </c>
      <c r="C43" s="1011">
        <v>228445</v>
      </c>
      <c r="D43" s="1012">
        <v>234678</v>
      </c>
      <c r="E43" s="1011">
        <v>239491</v>
      </c>
      <c r="F43" s="1012">
        <v>243083</v>
      </c>
      <c r="G43" s="1011">
        <v>243244</v>
      </c>
      <c r="H43" s="1011">
        <v>301700</v>
      </c>
      <c r="I43" s="734">
        <v>306181</v>
      </c>
      <c r="J43" s="738">
        <v>317899</v>
      </c>
      <c r="K43" s="734">
        <v>356390</v>
      </c>
      <c r="L43" s="738">
        <v>364888</v>
      </c>
      <c r="M43" s="734">
        <v>408758</v>
      </c>
      <c r="N43" s="738">
        <v>444933</v>
      </c>
      <c r="O43" s="738">
        <v>470653</v>
      </c>
      <c r="P43" s="738">
        <v>492583</v>
      </c>
      <c r="Q43" s="738">
        <v>512771</v>
      </c>
      <c r="R43" s="738">
        <v>541701</v>
      </c>
      <c r="S43" s="739">
        <v>566146</v>
      </c>
      <c r="T43" s="740">
        <v>582803</v>
      </c>
      <c r="U43" s="734">
        <v>590888</v>
      </c>
      <c r="V43" s="738">
        <v>591972</v>
      </c>
      <c r="W43" s="738">
        <v>601402</v>
      </c>
      <c r="X43" s="892">
        <f t="shared" si="0"/>
        <v>9430</v>
      </c>
      <c r="Y43" s="892"/>
      <c r="Z43" s="1790">
        <v>586477</v>
      </c>
      <c r="AA43" s="771">
        <v>575073</v>
      </c>
      <c r="AB43" s="771">
        <v>558202</v>
      </c>
      <c r="AC43" s="771">
        <v>536164</v>
      </c>
      <c r="AD43" s="771">
        <v>509539</v>
      </c>
      <c r="AE43" s="771"/>
      <c r="AF43" s="1791">
        <f t="shared" si="2"/>
        <v>589708</v>
      </c>
      <c r="AG43" s="1791">
        <f t="shared" si="2"/>
        <v>572407</v>
      </c>
      <c r="AH43" s="1791">
        <f t="shared" si="2"/>
        <v>549809</v>
      </c>
      <c r="AI43" s="1791">
        <f t="shared" si="2"/>
        <v>522506</v>
      </c>
      <c r="AL43" s="1792"/>
      <c r="AM43" s="771">
        <v>587000</v>
      </c>
      <c r="AN43" s="1792"/>
      <c r="AO43" s="1789"/>
    </row>
    <row r="44" spans="1:41">
      <c r="A44" s="736">
        <v>39</v>
      </c>
      <c r="B44" s="737" t="s">
        <v>614</v>
      </c>
      <c r="C44" s="1011">
        <v>145023</v>
      </c>
      <c r="D44" s="1012">
        <v>147924</v>
      </c>
      <c r="E44" s="1011">
        <v>153953</v>
      </c>
      <c r="F44" s="1012">
        <v>156373</v>
      </c>
      <c r="G44" s="1011">
        <v>155567</v>
      </c>
      <c r="H44" s="1011">
        <v>183464</v>
      </c>
      <c r="I44" s="734">
        <v>189505</v>
      </c>
      <c r="J44" s="738">
        <v>197560</v>
      </c>
      <c r="K44" s="734">
        <v>216669</v>
      </c>
      <c r="L44" s="738">
        <v>223051</v>
      </c>
      <c r="M44" s="734">
        <v>242871</v>
      </c>
      <c r="N44" s="738">
        <v>260780</v>
      </c>
      <c r="O44" s="738">
        <v>275713</v>
      </c>
      <c r="P44" s="738">
        <v>283424</v>
      </c>
      <c r="Q44" s="738">
        <v>291804</v>
      </c>
      <c r="R44" s="738">
        <v>304237</v>
      </c>
      <c r="S44" s="739">
        <v>321140</v>
      </c>
      <c r="T44" s="740">
        <v>324439</v>
      </c>
      <c r="U44" s="734">
        <v>321909</v>
      </c>
      <c r="V44" s="738">
        <v>319011</v>
      </c>
      <c r="W44" s="738">
        <v>315272</v>
      </c>
      <c r="X44" s="892">
        <f t="shared" si="0"/>
        <v>-3739</v>
      </c>
      <c r="Y44" s="892"/>
      <c r="Z44" s="1790">
        <v>312097</v>
      </c>
      <c r="AA44" s="771">
        <v>302508</v>
      </c>
      <c r="AB44" s="771">
        <v>290183</v>
      </c>
      <c r="AC44" s="771">
        <v>275277</v>
      </c>
      <c r="AD44" s="771">
        <v>258560</v>
      </c>
      <c r="AE44" s="771"/>
      <c r="AF44" s="1791">
        <f t="shared" si="2"/>
        <v>305585</v>
      </c>
      <c r="AG44" s="1791">
        <f t="shared" si="2"/>
        <v>293135</v>
      </c>
      <c r="AH44" s="1791">
        <f t="shared" si="2"/>
        <v>278077</v>
      </c>
      <c r="AI44" s="1791">
        <f t="shared" si="2"/>
        <v>261190</v>
      </c>
      <c r="AL44" s="1792"/>
      <c r="AM44" s="771">
        <v>324000</v>
      </c>
      <c r="AN44" s="1792"/>
      <c r="AO44" s="1789"/>
    </row>
    <row r="45" spans="1:41">
      <c r="A45" s="736">
        <v>40</v>
      </c>
      <c r="B45" s="737" t="s">
        <v>615</v>
      </c>
      <c r="C45" s="1011">
        <v>439715</v>
      </c>
      <c r="D45" s="1012">
        <v>461671</v>
      </c>
      <c r="E45" s="1011">
        <v>496485</v>
      </c>
      <c r="F45" s="1012">
        <v>533779</v>
      </c>
      <c r="G45" s="1011">
        <v>596540</v>
      </c>
      <c r="H45" s="1011">
        <v>650201</v>
      </c>
      <c r="I45" s="734">
        <v>715073</v>
      </c>
      <c r="J45" s="738">
        <v>778185</v>
      </c>
      <c r="K45" s="734">
        <v>934472</v>
      </c>
      <c r="L45" s="738">
        <v>976951</v>
      </c>
      <c r="M45" s="734">
        <v>1149022</v>
      </c>
      <c r="N45" s="738">
        <v>1303481</v>
      </c>
      <c r="O45" s="738">
        <v>1432382</v>
      </c>
      <c r="P45" s="738">
        <v>1522528</v>
      </c>
      <c r="Q45" s="738">
        <v>1639213</v>
      </c>
      <c r="R45" s="738">
        <v>1782911</v>
      </c>
      <c r="S45" s="739">
        <v>1917721</v>
      </c>
      <c r="T45" s="740">
        <v>2009911</v>
      </c>
      <c r="U45" s="734">
        <v>2110468</v>
      </c>
      <c r="V45" s="738">
        <v>2201037</v>
      </c>
      <c r="W45" s="738">
        <v>2323325</v>
      </c>
      <c r="X45" s="892">
        <f t="shared" si="0"/>
        <v>122288</v>
      </c>
      <c r="Y45" s="892"/>
      <c r="Z45" s="1790">
        <v>2248166</v>
      </c>
      <c r="AA45" s="771">
        <v>2264771</v>
      </c>
      <c r="AB45" s="771">
        <v>2255450</v>
      </c>
      <c r="AC45" s="771">
        <v>2221398</v>
      </c>
      <c r="AD45" s="771">
        <v>2167095</v>
      </c>
      <c r="AE45" s="771"/>
      <c r="AF45" s="1791">
        <f t="shared" si="2"/>
        <v>2340485</v>
      </c>
      <c r="AG45" s="1791">
        <f t="shared" si="2"/>
        <v>2330853</v>
      </c>
      <c r="AH45" s="1791">
        <f t="shared" si="2"/>
        <v>2295662</v>
      </c>
      <c r="AI45" s="1791">
        <f t="shared" si="2"/>
        <v>2239544</v>
      </c>
      <c r="AL45" s="1792"/>
      <c r="AM45" s="771">
        <v>2303000</v>
      </c>
      <c r="AN45" s="1792"/>
      <c r="AO45" s="1789"/>
    </row>
    <row r="46" spans="1:41">
      <c r="A46" s="736">
        <v>41</v>
      </c>
      <c r="B46" s="737" t="s">
        <v>616</v>
      </c>
      <c r="C46" s="1011">
        <v>128854</v>
      </c>
      <c r="D46" s="1012">
        <v>129728</v>
      </c>
      <c r="E46" s="1011">
        <v>128731</v>
      </c>
      <c r="F46" s="1012">
        <v>127717</v>
      </c>
      <c r="G46" s="1011">
        <v>129761</v>
      </c>
      <c r="H46" s="1011">
        <v>174652</v>
      </c>
      <c r="I46" s="734">
        <v>176603</v>
      </c>
      <c r="J46" s="738">
        <v>181468</v>
      </c>
      <c r="K46" s="734">
        <v>194404</v>
      </c>
      <c r="L46" s="738">
        <v>191425</v>
      </c>
      <c r="M46" s="734">
        <v>205018</v>
      </c>
      <c r="N46" s="738">
        <v>217136</v>
      </c>
      <c r="O46" s="738">
        <v>233117</v>
      </c>
      <c r="P46" s="738">
        <v>242619</v>
      </c>
      <c r="Q46" s="738">
        <v>251225</v>
      </c>
      <c r="R46" s="738">
        <v>267862</v>
      </c>
      <c r="S46" s="739">
        <v>278306</v>
      </c>
      <c r="T46" s="740">
        <v>287431</v>
      </c>
      <c r="U46" s="734">
        <v>295038</v>
      </c>
      <c r="V46" s="738">
        <v>302109</v>
      </c>
      <c r="W46" s="738">
        <v>312680</v>
      </c>
      <c r="X46" s="892">
        <f t="shared" si="0"/>
        <v>10571</v>
      </c>
      <c r="Y46" s="892"/>
      <c r="Z46" s="1790">
        <v>301594</v>
      </c>
      <c r="AA46" s="771">
        <v>299533</v>
      </c>
      <c r="AB46" s="771">
        <v>295255</v>
      </c>
      <c r="AC46" s="771">
        <v>288896</v>
      </c>
      <c r="AD46" s="771">
        <v>280428</v>
      </c>
      <c r="AE46" s="771"/>
      <c r="AF46" s="1791">
        <f t="shared" si="2"/>
        <v>310543</v>
      </c>
      <c r="AG46" s="1791">
        <f t="shared" si="2"/>
        <v>306108</v>
      </c>
      <c r="AH46" s="1791">
        <f t="shared" si="2"/>
        <v>299515</v>
      </c>
      <c r="AI46" s="1791">
        <f t="shared" si="2"/>
        <v>290736</v>
      </c>
      <c r="AL46" s="1792"/>
      <c r="AM46" s="771">
        <v>330000</v>
      </c>
      <c r="AN46" s="1792"/>
      <c r="AO46" s="1789"/>
    </row>
    <row r="47" spans="1:41">
      <c r="A47" s="736">
        <v>42</v>
      </c>
      <c r="B47" s="737" t="s">
        <v>617</v>
      </c>
      <c r="C47" s="1011">
        <v>227700</v>
      </c>
      <c r="D47" s="1012">
        <v>233093</v>
      </c>
      <c r="E47" s="1011">
        <v>241457</v>
      </c>
      <c r="F47" s="1012">
        <v>252998</v>
      </c>
      <c r="G47" s="1011">
        <v>268750</v>
      </c>
      <c r="H47" s="1011">
        <v>311457</v>
      </c>
      <c r="I47" s="734">
        <v>327419</v>
      </c>
      <c r="J47" s="738">
        <v>347589</v>
      </c>
      <c r="K47" s="734">
        <v>393675</v>
      </c>
      <c r="L47" s="738">
        <v>387838</v>
      </c>
      <c r="M47" s="734">
        <v>417787</v>
      </c>
      <c r="N47" s="738">
        <v>445388</v>
      </c>
      <c r="O47" s="738">
        <v>470927</v>
      </c>
      <c r="P47" s="738">
        <v>489492</v>
      </c>
      <c r="Q47" s="738">
        <v>503741</v>
      </c>
      <c r="R47" s="738">
        <v>529872</v>
      </c>
      <c r="S47" s="739">
        <v>544878</v>
      </c>
      <c r="T47" s="740">
        <v>553620</v>
      </c>
      <c r="U47" s="734">
        <v>558660</v>
      </c>
      <c r="V47" s="738">
        <v>560720</v>
      </c>
      <c r="W47" s="738">
        <v>558230</v>
      </c>
      <c r="X47" s="892">
        <f t="shared" si="0"/>
        <v>-2490</v>
      </c>
      <c r="Y47" s="892"/>
      <c r="Z47" s="1790">
        <v>552926</v>
      </c>
      <c r="AA47" s="771">
        <v>540125</v>
      </c>
      <c r="AB47" s="771">
        <v>522851</v>
      </c>
      <c r="AC47" s="771">
        <v>500857</v>
      </c>
      <c r="AD47" s="771">
        <v>473987</v>
      </c>
      <c r="AE47" s="771"/>
      <c r="AF47" s="1791">
        <f t="shared" si="2"/>
        <v>545306</v>
      </c>
      <c r="AG47" s="1791">
        <f t="shared" si="2"/>
        <v>527867</v>
      </c>
      <c r="AH47" s="1791">
        <f t="shared" si="2"/>
        <v>505662</v>
      </c>
      <c r="AI47" s="1791">
        <f t="shared" si="2"/>
        <v>478534</v>
      </c>
      <c r="AL47" s="1792"/>
      <c r="AM47" s="771">
        <v>552000</v>
      </c>
      <c r="AN47" s="1792"/>
      <c r="AO47" s="1789"/>
    </row>
    <row r="48" spans="1:41">
      <c r="A48" s="736">
        <v>43</v>
      </c>
      <c r="B48" s="737" t="s">
        <v>618</v>
      </c>
      <c r="C48" s="1011">
        <v>238696</v>
      </c>
      <c r="D48" s="1012">
        <v>249642</v>
      </c>
      <c r="E48" s="1011">
        <v>256258</v>
      </c>
      <c r="F48" s="1012">
        <v>261520</v>
      </c>
      <c r="G48" s="1011">
        <v>256229</v>
      </c>
      <c r="H48" s="1011">
        <v>348273</v>
      </c>
      <c r="I48" s="734">
        <v>351093</v>
      </c>
      <c r="J48" s="738">
        <v>362477</v>
      </c>
      <c r="K48" s="734">
        <v>396297</v>
      </c>
      <c r="L48" s="738">
        <v>409603</v>
      </c>
      <c r="M48" s="734">
        <v>450870</v>
      </c>
      <c r="N48" s="738">
        <v>484846</v>
      </c>
      <c r="O48" s="738">
        <v>525564</v>
      </c>
      <c r="P48" s="738">
        <v>553963</v>
      </c>
      <c r="Q48" s="738">
        <v>578862</v>
      </c>
      <c r="R48" s="738">
        <v>618211</v>
      </c>
      <c r="S48" s="739">
        <v>647216</v>
      </c>
      <c r="T48" s="740">
        <v>667533</v>
      </c>
      <c r="U48" s="734">
        <v>688234</v>
      </c>
      <c r="V48" s="738">
        <v>704730</v>
      </c>
      <c r="W48" s="738">
        <v>719154</v>
      </c>
      <c r="X48" s="892">
        <f t="shared" si="0"/>
        <v>14424</v>
      </c>
      <c r="Y48" s="892"/>
      <c r="Z48" s="1790">
        <v>703087</v>
      </c>
      <c r="AA48" s="771">
        <v>696199</v>
      </c>
      <c r="AB48" s="771">
        <v>684414</v>
      </c>
      <c r="AC48" s="771">
        <v>667560</v>
      </c>
      <c r="AD48" s="771">
        <v>644818</v>
      </c>
      <c r="AE48" s="771"/>
      <c r="AF48" s="1791">
        <f t="shared" si="2"/>
        <v>712109</v>
      </c>
      <c r="AG48" s="1791">
        <f t="shared" si="2"/>
        <v>700054</v>
      </c>
      <c r="AH48" s="1791">
        <f t="shared" si="2"/>
        <v>682815</v>
      </c>
      <c r="AI48" s="1791">
        <f t="shared" si="2"/>
        <v>659553</v>
      </c>
      <c r="AL48" s="1792"/>
      <c r="AM48" s="771">
        <v>738000</v>
      </c>
      <c r="AN48" s="1792"/>
      <c r="AO48" s="1789"/>
    </row>
    <row r="49" spans="1:41">
      <c r="A49" s="736">
        <v>44</v>
      </c>
      <c r="B49" s="737" t="s">
        <v>619</v>
      </c>
      <c r="C49" s="1011">
        <v>176843</v>
      </c>
      <c r="D49" s="1012">
        <v>186367</v>
      </c>
      <c r="E49" s="1011">
        <v>190280</v>
      </c>
      <c r="F49" s="1012">
        <v>195351</v>
      </c>
      <c r="G49" s="1011">
        <v>193759</v>
      </c>
      <c r="H49" s="1011">
        <v>248471</v>
      </c>
      <c r="I49" s="734">
        <v>246465</v>
      </c>
      <c r="J49" s="738">
        <v>253221</v>
      </c>
      <c r="K49" s="734">
        <v>275919</v>
      </c>
      <c r="L49" s="738">
        <v>285787</v>
      </c>
      <c r="M49" s="734">
        <v>321761</v>
      </c>
      <c r="N49" s="738">
        <v>355406</v>
      </c>
      <c r="O49" s="738">
        <v>379040</v>
      </c>
      <c r="P49" s="738">
        <v>395855</v>
      </c>
      <c r="Q49" s="738">
        <v>411634</v>
      </c>
      <c r="R49" s="738">
        <v>435040</v>
      </c>
      <c r="S49" s="739">
        <v>453814</v>
      </c>
      <c r="T49" s="740">
        <v>469270</v>
      </c>
      <c r="U49" s="734">
        <v>482051</v>
      </c>
      <c r="V49" s="738">
        <v>486535</v>
      </c>
      <c r="W49" s="738">
        <v>489249</v>
      </c>
      <c r="X49" s="892">
        <f t="shared" si="0"/>
        <v>2714</v>
      </c>
      <c r="Y49" s="892"/>
      <c r="Z49" s="1790">
        <v>482329</v>
      </c>
      <c r="AA49" s="771">
        <v>474046</v>
      </c>
      <c r="AB49" s="771">
        <v>461867</v>
      </c>
      <c r="AC49" s="771">
        <v>445538</v>
      </c>
      <c r="AD49" s="771">
        <v>426161</v>
      </c>
      <c r="AE49" s="771"/>
      <c r="AF49" s="1791">
        <f t="shared" si="2"/>
        <v>480847</v>
      </c>
      <c r="AG49" s="1791">
        <f t="shared" si="2"/>
        <v>468493</v>
      </c>
      <c r="AH49" s="1791">
        <f t="shared" si="2"/>
        <v>451930</v>
      </c>
      <c r="AI49" s="1791">
        <f t="shared" si="2"/>
        <v>432275</v>
      </c>
      <c r="AL49" s="1792"/>
      <c r="AM49" s="771">
        <v>508000</v>
      </c>
      <c r="AN49" s="1792"/>
      <c r="AO49" s="1789"/>
    </row>
    <row r="50" spans="1:41">
      <c r="A50" s="736">
        <v>45</v>
      </c>
      <c r="B50" s="737" t="s">
        <v>620</v>
      </c>
      <c r="C50" s="1011">
        <v>132311</v>
      </c>
      <c r="D50" s="1012">
        <v>138646</v>
      </c>
      <c r="E50" s="1011">
        <v>148016</v>
      </c>
      <c r="F50" s="1012">
        <v>158432</v>
      </c>
      <c r="G50" s="1011">
        <v>159998</v>
      </c>
      <c r="H50" s="1011">
        <v>203831</v>
      </c>
      <c r="I50" s="734">
        <v>212555</v>
      </c>
      <c r="J50" s="738">
        <v>226271</v>
      </c>
      <c r="K50" s="734">
        <v>263074</v>
      </c>
      <c r="L50" s="738">
        <v>266311</v>
      </c>
      <c r="M50" s="734">
        <v>299063</v>
      </c>
      <c r="N50" s="738">
        <v>327205</v>
      </c>
      <c r="O50" s="738">
        <v>359013</v>
      </c>
      <c r="P50" s="738">
        <v>376071</v>
      </c>
      <c r="Q50" s="738">
        <v>392653</v>
      </c>
      <c r="R50" s="738">
        <v>421222</v>
      </c>
      <c r="S50" s="739">
        <v>439012</v>
      </c>
      <c r="T50" s="740">
        <v>451208</v>
      </c>
      <c r="U50" s="734">
        <v>460505</v>
      </c>
      <c r="V50" s="738">
        <v>462858</v>
      </c>
      <c r="W50" s="738">
        <v>470055</v>
      </c>
      <c r="X50" s="892">
        <f t="shared" si="0"/>
        <v>7197</v>
      </c>
      <c r="Y50" s="892"/>
      <c r="Z50" s="1790">
        <v>458281</v>
      </c>
      <c r="AA50" s="771">
        <v>448650</v>
      </c>
      <c r="AB50" s="771">
        <v>435525</v>
      </c>
      <c r="AC50" s="771">
        <v>418698</v>
      </c>
      <c r="AD50" s="771">
        <v>397728</v>
      </c>
      <c r="AE50" s="771"/>
      <c r="AF50" s="1791">
        <f t="shared" si="2"/>
        <v>460177</v>
      </c>
      <c r="AG50" s="1791">
        <f t="shared" si="2"/>
        <v>446714</v>
      </c>
      <c r="AH50" s="1791">
        <f t="shared" si="2"/>
        <v>429455</v>
      </c>
      <c r="AI50" s="1791">
        <f t="shared" si="2"/>
        <v>407946</v>
      </c>
      <c r="AL50" s="1792"/>
      <c r="AM50" s="771">
        <v>472000</v>
      </c>
      <c r="AN50" s="1792"/>
      <c r="AO50" s="1789"/>
    </row>
    <row r="51" spans="1:41">
      <c r="A51" s="736">
        <v>46</v>
      </c>
      <c r="B51" s="737" t="s">
        <v>621</v>
      </c>
      <c r="C51" s="1011">
        <v>299424</v>
      </c>
      <c r="D51" s="1012">
        <v>313547</v>
      </c>
      <c r="E51" s="1011">
        <v>322074</v>
      </c>
      <c r="F51" s="1012">
        <v>332623</v>
      </c>
      <c r="G51" s="1011">
        <v>327684</v>
      </c>
      <c r="H51" s="1011">
        <v>362387</v>
      </c>
      <c r="I51" s="734">
        <v>377620</v>
      </c>
      <c r="J51" s="738">
        <v>443176</v>
      </c>
      <c r="K51" s="734">
        <v>478564</v>
      </c>
      <c r="L51" s="738">
        <v>489492</v>
      </c>
      <c r="M51" s="734">
        <v>522539</v>
      </c>
      <c r="N51" s="738">
        <v>559772</v>
      </c>
      <c r="O51" s="738">
        <v>607452</v>
      </c>
      <c r="P51" s="738">
        <v>640954</v>
      </c>
      <c r="Q51" s="738">
        <v>659880</v>
      </c>
      <c r="R51" s="738">
        <v>688646</v>
      </c>
      <c r="S51" s="739">
        <v>716610</v>
      </c>
      <c r="T51" s="740">
        <v>725045</v>
      </c>
      <c r="U51" s="734">
        <v>729386</v>
      </c>
      <c r="V51" s="738">
        <v>724690</v>
      </c>
      <c r="W51" s="738">
        <v>728179</v>
      </c>
      <c r="X51" s="892">
        <f t="shared" si="0"/>
        <v>3489</v>
      </c>
      <c r="Y51" s="892"/>
      <c r="Z51" s="1790">
        <v>712833</v>
      </c>
      <c r="AA51" s="771">
        <v>692615</v>
      </c>
      <c r="AB51" s="771">
        <v>667550</v>
      </c>
      <c r="AC51" s="771">
        <v>638101</v>
      </c>
      <c r="AD51" s="771">
        <v>601994</v>
      </c>
      <c r="AE51" s="771"/>
      <c r="AF51" s="1791">
        <f t="shared" si="2"/>
        <v>707526</v>
      </c>
      <c r="AG51" s="1791">
        <f t="shared" si="2"/>
        <v>681921</v>
      </c>
      <c r="AH51" s="1791">
        <f t="shared" si="2"/>
        <v>651838</v>
      </c>
      <c r="AI51" s="1791">
        <f t="shared" si="2"/>
        <v>614954</v>
      </c>
      <c r="AL51" s="1792"/>
      <c r="AM51" s="771">
        <v>721000</v>
      </c>
      <c r="AN51" s="1792"/>
      <c r="AO51" s="1789"/>
    </row>
    <row r="52" spans="1:41">
      <c r="A52" s="749">
        <v>47</v>
      </c>
      <c r="B52" s="750" t="s">
        <v>622</v>
      </c>
      <c r="C52" s="1017">
        <v>119763</v>
      </c>
      <c r="D52" s="1018">
        <v>120430</v>
      </c>
      <c r="E52" s="1017">
        <v>123255</v>
      </c>
      <c r="F52" s="1018" t="s">
        <v>623</v>
      </c>
      <c r="G52" s="1017">
        <v>123351</v>
      </c>
      <c r="H52" s="1017" t="s">
        <v>66</v>
      </c>
      <c r="I52" s="753" t="s">
        <v>66</v>
      </c>
      <c r="J52" s="754" t="s">
        <v>66</v>
      </c>
      <c r="K52" s="753">
        <v>200672</v>
      </c>
      <c r="L52" s="754" t="s">
        <v>66</v>
      </c>
      <c r="M52" s="753">
        <v>224862</v>
      </c>
      <c r="N52" s="754">
        <v>262846</v>
      </c>
      <c r="O52" s="754">
        <v>299015</v>
      </c>
      <c r="P52" s="754">
        <v>334778</v>
      </c>
      <c r="Q52" s="754">
        <v>368295</v>
      </c>
      <c r="R52" s="754">
        <v>404253</v>
      </c>
      <c r="S52" s="755">
        <v>446286</v>
      </c>
      <c r="T52" s="756">
        <v>488368</v>
      </c>
      <c r="U52" s="753">
        <v>520191</v>
      </c>
      <c r="V52" s="754">
        <v>560424</v>
      </c>
      <c r="W52" s="754">
        <v>614708</v>
      </c>
      <c r="X52" s="892">
        <f t="shared" si="0"/>
        <v>54284</v>
      </c>
      <c r="Y52" s="892"/>
      <c r="Z52" s="1795">
        <v>590156</v>
      </c>
      <c r="AA52" s="784">
        <v>610409</v>
      </c>
      <c r="AB52" s="784">
        <v>624538</v>
      </c>
      <c r="AC52" s="784">
        <v>633682</v>
      </c>
      <c r="AD52" s="784">
        <v>633782</v>
      </c>
      <c r="AE52" s="784"/>
      <c r="AF52" s="1796">
        <f t="shared" si="2"/>
        <v>635804</v>
      </c>
      <c r="AG52" s="1796">
        <f t="shared" si="2"/>
        <v>650520</v>
      </c>
      <c r="AH52" s="1796">
        <f t="shared" si="2"/>
        <v>660045</v>
      </c>
      <c r="AI52" s="1796">
        <f t="shared" si="2"/>
        <v>660149</v>
      </c>
      <c r="AL52" s="1797"/>
      <c r="AM52" s="784">
        <v>625000</v>
      </c>
      <c r="AN52" s="1797"/>
      <c r="AO52" s="1789"/>
    </row>
    <row r="53" spans="1:41">
      <c r="A53" s="706" t="s">
        <v>631</v>
      </c>
      <c r="AL53" s="706" t="s">
        <v>1293</v>
      </c>
      <c r="AM53" s="706" t="s">
        <v>1294</v>
      </c>
      <c r="AN53" s="706" t="s">
        <v>1295</v>
      </c>
    </row>
    <row r="54" spans="1:41">
      <c r="C54" s="785">
        <f>SUM(C6:C52)-C5</f>
        <v>0</v>
      </c>
      <c r="D54" s="785">
        <f t="shared" ref="D54:W54" si="3">SUM(D6:D52)-D5</f>
        <v>0</v>
      </c>
      <c r="E54" s="785">
        <f t="shared" si="3"/>
        <v>0</v>
      </c>
      <c r="F54" s="785">
        <f t="shared" si="3"/>
        <v>0</v>
      </c>
      <c r="G54" s="785">
        <f t="shared" si="3"/>
        <v>0</v>
      </c>
      <c r="H54" s="785">
        <f t="shared" si="3"/>
        <v>0</v>
      </c>
      <c r="I54" s="785">
        <f t="shared" si="3"/>
        <v>0</v>
      </c>
      <c r="J54" s="785">
        <f t="shared" si="3"/>
        <v>0</v>
      </c>
      <c r="K54" s="785">
        <f t="shared" si="3"/>
        <v>-16</v>
      </c>
      <c r="L54" s="785">
        <f t="shared" si="3"/>
        <v>0</v>
      </c>
      <c r="M54" s="785">
        <f t="shared" si="3"/>
        <v>0</v>
      </c>
      <c r="N54" s="785">
        <f t="shared" si="3"/>
        <v>0</v>
      </c>
      <c r="O54" s="785">
        <f t="shared" si="3"/>
        <v>0</v>
      </c>
      <c r="P54" s="785">
        <f t="shared" si="3"/>
        <v>0</v>
      </c>
      <c r="Q54" s="785">
        <f t="shared" si="3"/>
        <v>0</v>
      </c>
      <c r="R54" s="785">
        <f t="shared" si="3"/>
        <v>0</v>
      </c>
      <c r="S54" s="785">
        <f t="shared" si="3"/>
        <v>0</v>
      </c>
      <c r="T54" s="785">
        <f t="shared" si="3"/>
        <v>0</v>
      </c>
      <c r="U54" s="785">
        <f t="shared" si="3"/>
        <v>0</v>
      </c>
      <c r="V54" s="785">
        <f t="shared" si="3"/>
        <v>0</v>
      </c>
      <c r="W54" s="785">
        <f t="shared" si="3"/>
        <v>0</v>
      </c>
      <c r="AL54" s="1798">
        <v>44818</v>
      </c>
      <c r="AM54" s="1798">
        <v>45111</v>
      </c>
      <c r="AN54" s="1798">
        <v>45478</v>
      </c>
    </row>
  </sheetData>
  <mergeCells count="1">
    <mergeCell ref="A2:B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24BA-BC81-4EDA-B834-405B75B1E85E}">
  <sheetPr>
    <tabColor theme="9" tint="0.79998168889431442"/>
  </sheetPr>
  <dimension ref="A1:X5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23" sqref="P23"/>
    </sheetView>
  </sheetViews>
  <sheetFormatPr defaultRowHeight="13.5"/>
  <cols>
    <col min="1" max="1" width="4.375" customWidth="1"/>
    <col min="2" max="2" width="10.125" customWidth="1"/>
    <col min="3" max="22" width="9.375" customWidth="1"/>
    <col min="23" max="24" width="9" style="706" customWidth="1"/>
  </cols>
  <sheetData>
    <row r="1" spans="1:24" s="706" customFormat="1" ht="12">
      <c r="A1" s="705" t="s">
        <v>632</v>
      </c>
      <c r="K1" s="706" t="s">
        <v>556</v>
      </c>
      <c r="M1" s="706" t="s">
        <v>556</v>
      </c>
      <c r="N1" s="706" t="s">
        <v>556</v>
      </c>
      <c r="O1" s="706" t="s">
        <v>556</v>
      </c>
      <c r="P1" s="706" t="s">
        <v>556</v>
      </c>
      <c r="Q1" s="706" t="s">
        <v>556</v>
      </c>
      <c r="R1" s="706" t="s">
        <v>556</v>
      </c>
      <c r="S1" s="706" t="s">
        <v>556</v>
      </c>
      <c r="T1" s="706" t="s">
        <v>556</v>
      </c>
      <c r="U1" s="706" t="s">
        <v>556</v>
      </c>
      <c r="V1" s="706" t="s">
        <v>556</v>
      </c>
      <c r="W1" s="706" t="s">
        <v>556</v>
      </c>
    </row>
    <row r="2" spans="1:24" s="711" customFormat="1" ht="12">
      <c r="A2" s="2111" t="s">
        <v>625</v>
      </c>
      <c r="B2" s="2112"/>
      <c r="C2" s="707" t="s">
        <v>626</v>
      </c>
      <c r="D2" s="708" t="s">
        <v>626</v>
      </c>
      <c r="E2" s="707" t="s">
        <v>626</v>
      </c>
      <c r="F2" s="708" t="s">
        <v>626</v>
      </c>
      <c r="G2" s="707" t="s">
        <v>626</v>
      </c>
      <c r="H2" s="707" t="s">
        <v>626</v>
      </c>
      <c r="I2" s="709" t="s">
        <v>626</v>
      </c>
      <c r="J2" s="710" t="s">
        <v>626</v>
      </c>
      <c r="K2" s="708" t="s">
        <v>626</v>
      </c>
      <c r="L2" s="710" t="s">
        <v>626</v>
      </c>
      <c r="M2" s="708" t="s">
        <v>626</v>
      </c>
      <c r="N2" s="707" t="s">
        <v>626</v>
      </c>
      <c r="O2" s="707" t="s">
        <v>626</v>
      </c>
      <c r="P2" s="707" t="s">
        <v>626</v>
      </c>
      <c r="Q2" s="707" t="s">
        <v>626</v>
      </c>
      <c r="R2" s="707" t="s">
        <v>626</v>
      </c>
      <c r="S2" s="707" t="s">
        <v>626</v>
      </c>
      <c r="T2" s="707" t="s">
        <v>626</v>
      </c>
      <c r="U2" s="707" t="s">
        <v>626</v>
      </c>
      <c r="V2" s="707" t="s">
        <v>626</v>
      </c>
      <c r="W2" s="707" t="s">
        <v>626</v>
      </c>
    </row>
    <row r="3" spans="1:24" s="711" customFormat="1" ht="12">
      <c r="A3" s="2113"/>
      <c r="B3" s="2114"/>
      <c r="C3" s="712">
        <v>1920</v>
      </c>
      <c r="D3" s="713">
        <v>1925</v>
      </c>
      <c r="E3" s="712">
        <v>1930</v>
      </c>
      <c r="F3" s="713">
        <v>1935</v>
      </c>
      <c r="G3" s="712">
        <v>1940</v>
      </c>
      <c r="H3" s="712">
        <v>1947</v>
      </c>
      <c r="I3" s="711">
        <v>1950</v>
      </c>
      <c r="J3" s="714">
        <v>1955</v>
      </c>
      <c r="K3" s="713">
        <v>1960</v>
      </c>
      <c r="L3" s="714">
        <v>1965</v>
      </c>
      <c r="M3" s="713">
        <v>1970</v>
      </c>
      <c r="N3" s="712">
        <v>1975</v>
      </c>
      <c r="O3" s="712">
        <v>1980</v>
      </c>
      <c r="P3" s="712">
        <v>1985</v>
      </c>
      <c r="Q3" s="712">
        <v>1990</v>
      </c>
      <c r="R3" s="712">
        <v>1995</v>
      </c>
      <c r="S3" s="712">
        <v>2000</v>
      </c>
      <c r="T3" s="712">
        <v>2005</v>
      </c>
      <c r="U3" s="712">
        <v>2010</v>
      </c>
      <c r="V3" s="712">
        <v>2015</v>
      </c>
      <c r="W3" s="712">
        <v>2020</v>
      </c>
      <c r="X3" s="711" t="s">
        <v>666</v>
      </c>
    </row>
    <row r="4" spans="1:24" s="711" customFormat="1" ht="12">
      <c r="A4" s="2115"/>
      <c r="B4" s="2116"/>
      <c r="C4" s="715">
        <v>7580</v>
      </c>
      <c r="D4" s="716">
        <v>9406</v>
      </c>
      <c r="E4" s="715">
        <v>11232</v>
      </c>
      <c r="F4" s="716">
        <v>13058</v>
      </c>
      <c r="G4" s="715">
        <v>14885</v>
      </c>
      <c r="H4" s="715">
        <v>17441</v>
      </c>
      <c r="I4" s="717">
        <v>18537</v>
      </c>
      <c r="J4" s="718">
        <v>20363</v>
      </c>
      <c r="K4" s="716">
        <v>22190</v>
      </c>
      <c r="L4" s="718">
        <v>24016</v>
      </c>
      <c r="M4" s="717">
        <v>25842</v>
      </c>
      <c r="N4" s="718">
        <v>27668</v>
      </c>
      <c r="O4" s="718">
        <v>29495</v>
      </c>
      <c r="P4" s="718">
        <v>31321</v>
      </c>
      <c r="Q4" s="718">
        <v>33147</v>
      </c>
      <c r="R4" s="718">
        <v>34973</v>
      </c>
      <c r="S4" s="718">
        <v>36800</v>
      </c>
      <c r="T4" s="718">
        <v>38626</v>
      </c>
      <c r="U4" s="1010">
        <v>40452</v>
      </c>
      <c r="V4" s="1010">
        <v>42278</v>
      </c>
      <c r="W4" s="719">
        <v>44105</v>
      </c>
    </row>
    <row r="5" spans="1:24" s="706" customFormat="1" ht="12">
      <c r="A5" s="720"/>
      <c r="B5" s="721" t="s">
        <v>627</v>
      </c>
      <c r="C5" s="1011">
        <v>11122120</v>
      </c>
      <c r="D5" s="1012">
        <v>11902593</v>
      </c>
      <c r="E5" s="1011">
        <v>12600276</v>
      </c>
      <c r="F5" s="1012">
        <v>13383349</v>
      </c>
      <c r="G5" s="1011">
        <v>14213947</v>
      </c>
      <c r="H5" s="1011">
        <v>15785219</v>
      </c>
      <c r="I5" s="724">
        <v>16425390</v>
      </c>
      <c r="J5" s="725">
        <v>17383321</v>
      </c>
      <c r="K5" s="724">
        <v>22538645</v>
      </c>
      <c r="L5" s="725">
        <v>23085393</v>
      </c>
      <c r="M5" s="724">
        <v>30297014</v>
      </c>
      <c r="N5" s="725">
        <v>33595728</v>
      </c>
      <c r="O5" s="725">
        <v>35823609</v>
      </c>
      <c r="P5" s="725">
        <v>37979984</v>
      </c>
      <c r="Q5" s="725">
        <v>40670475</v>
      </c>
      <c r="R5" s="725">
        <v>43899923</v>
      </c>
      <c r="S5" s="726">
        <v>46782383</v>
      </c>
      <c r="T5" s="726">
        <v>49062530</v>
      </c>
      <c r="U5" s="726">
        <v>51842307</v>
      </c>
      <c r="V5" s="1013">
        <v>53448685</v>
      </c>
      <c r="W5" s="1783">
        <v>55704949</v>
      </c>
      <c r="X5" s="892">
        <f>W5-V5</f>
        <v>2256264</v>
      </c>
    </row>
    <row r="6" spans="1:24" s="706" customFormat="1" ht="12">
      <c r="A6" s="728">
        <v>1</v>
      </c>
      <c r="B6" s="729" t="s">
        <v>579</v>
      </c>
      <c r="C6" s="1011">
        <v>443000</v>
      </c>
      <c r="D6" s="1012">
        <v>461506</v>
      </c>
      <c r="E6" s="1011">
        <v>501758</v>
      </c>
      <c r="F6" s="1012">
        <v>536536</v>
      </c>
      <c r="G6" s="1011">
        <v>570636</v>
      </c>
      <c r="H6" s="1011">
        <v>715086</v>
      </c>
      <c r="I6" s="730">
        <v>788103</v>
      </c>
      <c r="J6" s="731">
        <v>868004</v>
      </c>
      <c r="K6" s="730">
        <v>1192714</v>
      </c>
      <c r="L6" s="731">
        <v>1195700</v>
      </c>
      <c r="M6" s="730">
        <v>1524354</v>
      </c>
      <c r="N6" s="731">
        <v>1669742</v>
      </c>
      <c r="O6" s="731">
        <v>1823789</v>
      </c>
      <c r="P6" s="731">
        <v>1915016</v>
      </c>
      <c r="Q6" s="731">
        <v>2015275</v>
      </c>
      <c r="R6" s="731">
        <v>2174122</v>
      </c>
      <c r="S6" s="732">
        <v>2277968</v>
      </c>
      <c r="T6" s="733">
        <v>2368892</v>
      </c>
      <c r="U6" s="738">
        <v>2418305</v>
      </c>
      <c r="V6" s="1014">
        <v>2444810</v>
      </c>
      <c r="W6" s="738">
        <v>2469063</v>
      </c>
      <c r="X6" s="892">
        <f t="shared" ref="X6:X52" si="0">W6-V6</f>
        <v>24253</v>
      </c>
    </row>
    <row r="7" spans="1:24" s="706" customFormat="1" ht="12">
      <c r="A7" s="736">
        <v>2</v>
      </c>
      <c r="B7" s="737" t="s">
        <v>580</v>
      </c>
      <c r="C7" s="1011">
        <v>126376</v>
      </c>
      <c r="D7" s="1012">
        <v>137156</v>
      </c>
      <c r="E7" s="1011">
        <v>146815</v>
      </c>
      <c r="F7" s="1012">
        <v>160137</v>
      </c>
      <c r="G7" s="1011">
        <v>167375</v>
      </c>
      <c r="H7" s="1011">
        <v>204638</v>
      </c>
      <c r="I7" s="734">
        <v>219412</v>
      </c>
      <c r="J7" s="738">
        <v>236579</v>
      </c>
      <c r="K7" s="734">
        <v>284542</v>
      </c>
      <c r="L7" s="738">
        <v>299326</v>
      </c>
      <c r="M7" s="734">
        <v>356365</v>
      </c>
      <c r="N7" s="738">
        <v>392844</v>
      </c>
      <c r="O7" s="738">
        <v>426840</v>
      </c>
      <c r="P7" s="738">
        <v>442096</v>
      </c>
      <c r="Q7" s="738">
        <v>453425</v>
      </c>
      <c r="R7" s="738">
        <v>480829</v>
      </c>
      <c r="S7" s="739">
        <v>504373</v>
      </c>
      <c r="T7" s="740">
        <v>509107</v>
      </c>
      <c r="U7" s="738">
        <v>511427</v>
      </c>
      <c r="V7" s="1014">
        <v>510945</v>
      </c>
      <c r="W7" s="738">
        <v>509649</v>
      </c>
      <c r="X7" s="892">
        <f t="shared" si="0"/>
        <v>-1296</v>
      </c>
    </row>
    <row r="8" spans="1:24" s="706" customFormat="1" ht="12">
      <c r="A8" s="736">
        <v>3</v>
      </c>
      <c r="B8" s="737" t="s">
        <v>581</v>
      </c>
      <c r="C8" s="1011">
        <v>143108</v>
      </c>
      <c r="D8" s="1012">
        <v>151621</v>
      </c>
      <c r="E8" s="1011">
        <v>161085</v>
      </c>
      <c r="F8" s="1012">
        <v>173009</v>
      </c>
      <c r="G8" s="1011">
        <v>182846</v>
      </c>
      <c r="H8" s="1011">
        <v>220047</v>
      </c>
      <c r="I8" s="734">
        <v>231106</v>
      </c>
      <c r="J8" s="738">
        <v>243473</v>
      </c>
      <c r="K8" s="734">
        <v>293701</v>
      </c>
      <c r="L8" s="738">
        <v>296468</v>
      </c>
      <c r="M8" s="734">
        <v>342889</v>
      </c>
      <c r="N8" s="738">
        <v>370582</v>
      </c>
      <c r="O8" s="738">
        <v>396176</v>
      </c>
      <c r="P8" s="738">
        <v>411675</v>
      </c>
      <c r="Q8" s="738">
        <v>426288</v>
      </c>
      <c r="R8" s="738">
        <v>452461</v>
      </c>
      <c r="S8" s="739">
        <v>474660</v>
      </c>
      <c r="T8" s="740">
        <v>479302</v>
      </c>
      <c r="U8" s="738">
        <v>482845</v>
      </c>
      <c r="V8" s="1014">
        <v>493049</v>
      </c>
      <c r="W8" s="738">
        <v>490828</v>
      </c>
      <c r="X8" s="892">
        <f t="shared" si="0"/>
        <v>-2221</v>
      </c>
    </row>
    <row r="9" spans="1:24" s="706" customFormat="1" ht="12">
      <c r="A9" s="736">
        <v>4</v>
      </c>
      <c r="B9" s="737" t="s">
        <v>582</v>
      </c>
      <c r="C9" s="1011">
        <v>160008</v>
      </c>
      <c r="D9" s="1012">
        <v>173039</v>
      </c>
      <c r="E9" s="1011">
        <v>185630</v>
      </c>
      <c r="F9" s="1012">
        <v>197972</v>
      </c>
      <c r="G9" s="1011">
        <v>202402</v>
      </c>
      <c r="H9" s="1011">
        <v>264068</v>
      </c>
      <c r="I9" s="734">
        <v>277856</v>
      </c>
      <c r="J9" s="738">
        <v>293046</v>
      </c>
      <c r="K9" s="734">
        <v>353942</v>
      </c>
      <c r="L9" s="738">
        <v>371855</v>
      </c>
      <c r="M9" s="734">
        <v>468366</v>
      </c>
      <c r="N9" s="738">
        <v>542451</v>
      </c>
      <c r="O9" s="738">
        <v>597218</v>
      </c>
      <c r="P9" s="738">
        <v>639197</v>
      </c>
      <c r="Q9" s="738">
        <v>692436</v>
      </c>
      <c r="R9" s="738">
        <v>774830</v>
      </c>
      <c r="S9" s="739">
        <v>831669</v>
      </c>
      <c r="T9" s="740">
        <v>858628</v>
      </c>
      <c r="U9" s="738">
        <v>900352</v>
      </c>
      <c r="V9" s="1014">
        <v>944720</v>
      </c>
      <c r="W9" s="738">
        <v>980549</v>
      </c>
      <c r="X9" s="892">
        <f t="shared" si="0"/>
        <v>35829</v>
      </c>
    </row>
    <row r="10" spans="1:24" s="706" customFormat="1" ht="12.75">
      <c r="A10" s="736">
        <v>5</v>
      </c>
      <c r="B10" s="737" t="s">
        <v>583</v>
      </c>
      <c r="C10" s="1011">
        <v>151624</v>
      </c>
      <c r="D10" s="1012">
        <v>158932</v>
      </c>
      <c r="E10" s="1011">
        <v>166051</v>
      </c>
      <c r="F10" s="1012">
        <v>174026</v>
      </c>
      <c r="G10" s="1011">
        <v>176885</v>
      </c>
      <c r="H10" s="1011">
        <v>217217</v>
      </c>
      <c r="I10" s="734">
        <v>224147</v>
      </c>
      <c r="J10" s="738">
        <v>232225</v>
      </c>
      <c r="K10" s="734">
        <v>267250</v>
      </c>
      <c r="L10" s="741">
        <v>270543</v>
      </c>
      <c r="M10" s="734">
        <v>307141</v>
      </c>
      <c r="N10" s="738">
        <v>325476</v>
      </c>
      <c r="O10" s="738">
        <v>342546</v>
      </c>
      <c r="P10" s="738">
        <v>349876</v>
      </c>
      <c r="Q10" s="738">
        <v>357557</v>
      </c>
      <c r="R10" s="738">
        <v>373972</v>
      </c>
      <c r="S10" s="739">
        <v>388424</v>
      </c>
      <c r="T10" s="740">
        <v>391276</v>
      </c>
      <c r="U10" s="738">
        <v>389095</v>
      </c>
      <c r="V10" s="1014">
        <v>388560</v>
      </c>
      <c r="W10" s="738">
        <v>383531</v>
      </c>
      <c r="X10" s="892">
        <f t="shared" si="0"/>
        <v>-5029</v>
      </c>
    </row>
    <row r="11" spans="1:24" s="706" customFormat="1" ht="12">
      <c r="A11" s="736">
        <v>6</v>
      </c>
      <c r="B11" s="737" t="s">
        <v>584</v>
      </c>
      <c r="C11" s="1011">
        <v>159750</v>
      </c>
      <c r="D11" s="1012">
        <v>167721</v>
      </c>
      <c r="E11" s="1011">
        <v>175674</v>
      </c>
      <c r="F11" s="1012">
        <v>183246</v>
      </c>
      <c r="G11" s="1011">
        <v>184727</v>
      </c>
      <c r="H11" s="1011">
        <v>228944</v>
      </c>
      <c r="I11" s="734">
        <v>231812</v>
      </c>
      <c r="J11" s="738">
        <v>235342</v>
      </c>
      <c r="K11" s="734">
        <v>263888</v>
      </c>
      <c r="L11" s="738">
        <v>263186</v>
      </c>
      <c r="M11" s="734">
        <v>292754</v>
      </c>
      <c r="N11" s="738">
        <v>307547</v>
      </c>
      <c r="O11" s="738">
        <v>322691</v>
      </c>
      <c r="P11" s="738">
        <v>330211</v>
      </c>
      <c r="Q11" s="738">
        <v>340521</v>
      </c>
      <c r="R11" s="738">
        <v>359297</v>
      </c>
      <c r="S11" s="739">
        <v>376219</v>
      </c>
      <c r="T11" s="740">
        <v>385416</v>
      </c>
      <c r="U11" s="738">
        <v>387682</v>
      </c>
      <c r="V11" s="1014">
        <v>393396</v>
      </c>
      <c r="W11" s="738">
        <v>396792</v>
      </c>
      <c r="X11" s="892">
        <f t="shared" si="0"/>
        <v>3396</v>
      </c>
    </row>
    <row r="12" spans="1:24" s="706" customFormat="1" ht="12">
      <c r="A12" s="736">
        <v>7</v>
      </c>
      <c r="B12" s="737" t="s">
        <v>585</v>
      </c>
      <c r="C12" s="1011">
        <v>247316</v>
      </c>
      <c r="D12" s="1012">
        <v>254988</v>
      </c>
      <c r="E12" s="1011">
        <v>261966</v>
      </c>
      <c r="F12" s="1012">
        <v>270162</v>
      </c>
      <c r="G12" s="1011">
        <v>272864</v>
      </c>
      <c r="H12" s="1011">
        <v>353553</v>
      </c>
      <c r="I12" s="734">
        <v>356878</v>
      </c>
      <c r="J12" s="738">
        <v>362360</v>
      </c>
      <c r="K12" s="734">
        <v>415806</v>
      </c>
      <c r="L12" s="738">
        <v>411851</v>
      </c>
      <c r="M12" s="734">
        <v>476142</v>
      </c>
      <c r="N12" s="738">
        <v>514420</v>
      </c>
      <c r="O12" s="738">
        <v>548636</v>
      </c>
      <c r="P12" s="738">
        <v>573668</v>
      </c>
      <c r="Q12" s="738">
        <v>603712</v>
      </c>
      <c r="R12" s="738">
        <v>652011</v>
      </c>
      <c r="S12" s="739">
        <v>686225</v>
      </c>
      <c r="T12" s="740">
        <v>707223</v>
      </c>
      <c r="U12" s="738">
        <v>719441</v>
      </c>
      <c r="V12" s="1014">
        <v>737598</v>
      </c>
      <c r="W12" s="738">
        <v>740089</v>
      </c>
      <c r="X12" s="892">
        <f t="shared" si="0"/>
        <v>2491</v>
      </c>
    </row>
    <row r="13" spans="1:24" s="706" customFormat="1" ht="12">
      <c r="A13" s="728">
        <v>8</v>
      </c>
      <c r="B13" s="729" t="s">
        <v>586</v>
      </c>
      <c r="C13" s="1011">
        <v>269860</v>
      </c>
      <c r="D13" s="1012">
        <v>276120</v>
      </c>
      <c r="E13" s="1011">
        <v>279895</v>
      </c>
      <c r="F13" s="1012">
        <v>286471</v>
      </c>
      <c r="G13" s="1011">
        <v>295880</v>
      </c>
      <c r="H13" s="1011">
        <v>376758</v>
      </c>
      <c r="I13" s="730">
        <v>374557</v>
      </c>
      <c r="J13" s="731">
        <v>377417</v>
      </c>
      <c r="K13" s="734">
        <v>424232</v>
      </c>
      <c r="L13" s="738">
        <v>440261</v>
      </c>
      <c r="M13" s="734">
        <v>537276</v>
      </c>
      <c r="N13" s="738">
        <v>614623</v>
      </c>
      <c r="O13" s="738">
        <v>690887</v>
      </c>
      <c r="P13" s="738">
        <v>756629</v>
      </c>
      <c r="Q13" s="738">
        <v>829549</v>
      </c>
      <c r="R13" s="738">
        <v>920513</v>
      </c>
      <c r="S13" s="739">
        <v>983817</v>
      </c>
      <c r="T13" s="740">
        <v>1029481</v>
      </c>
      <c r="U13" s="738">
        <v>1086715</v>
      </c>
      <c r="V13" s="1014">
        <v>1124349</v>
      </c>
      <c r="W13" s="738">
        <v>1181598</v>
      </c>
      <c r="X13" s="892">
        <f t="shared" si="0"/>
        <v>57249</v>
      </c>
    </row>
    <row r="14" spans="1:24" s="706" customFormat="1" ht="12">
      <c r="A14" s="728">
        <v>9</v>
      </c>
      <c r="B14" s="729" t="s">
        <v>587</v>
      </c>
      <c r="C14" s="1011">
        <v>192573</v>
      </c>
      <c r="D14" s="1012">
        <v>199207</v>
      </c>
      <c r="E14" s="1011">
        <v>204251</v>
      </c>
      <c r="F14" s="1012">
        <v>211932</v>
      </c>
      <c r="G14" s="1011">
        <v>212762</v>
      </c>
      <c r="H14" s="1011">
        <v>281708</v>
      </c>
      <c r="I14" s="730">
        <v>278678</v>
      </c>
      <c r="J14" s="731">
        <v>279317</v>
      </c>
      <c r="K14" s="734">
        <v>314233</v>
      </c>
      <c r="L14" s="738">
        <v>325952</v>
      </c>
      <c r="M14" s="734">
        <v>398507</v>
      </c>
      <c r="N14" s="738">
        <v>451934</v>
      </c>
      <c r="O14" s="738">
        <v>488227</v>
      </c>
      <c r="P14" s="738">
        <v>520536</v>
      </c>
      <c r="Q14" s="738">
        <v>571473</v>
      </c>
      <c r="R14" s="738">
        <v>623194</v>
      </c>
      <c r="S14" s="739">
        <v>665934</v>
      </c>
      <c r="T14" s="740">
        <v>705206</v>
      </c>
      <c r="U14" s="738">
        <v>744193</v>
      </c>
      <c r="V14" s="1014">
        <v>763097</v>
      </c>
      <c r="W14" s="738">
        <v>795449</v>
      </c>
      <c r="X14" s="892">
        <f t="shared" si="0"/>
        <v>32352</v>
      </c>
    </row>
    <row r="15" spans="1:24" s="706" customFormat="1" ht="12">
      <c r="A15" s="728">
        <v>10</v>
      </c>
      <c r="B15" s="729" t="s">
        <v>588</v>
      </c>
      <c r="C15" s="1011">
        <v>194032</v>
      </c>
      <c r="D15" s="1012">
        <v>205762</v>
      </c>
      <c r="E15" s="1011">
        <v>215431</v>
      </c>
      <c r="F15" s="1012">
        <v>223665</v>
      </c>
      <c r="G15" s="1011">
        <v>232506</v>
      </c>
      <c r="H15" s="1011">
        <v>294595</v>
      </c>
      <c r="I15" s="730">
        <v>293428</v>
      </c>
      <c r="J15" s="731">
        <v>296811</v>
      </c>
      <c r="K15" s="734">
        <v>334096</v>
      </c>
      <c r="L15" s="738">
        <v>353113</v>
      </c>
      <c r="M15" s="734">
        <v>422843</v>
      </c>
      <c r="N15" s="738">
        <v>471851</v>
      </c>
      <c r="O15" s="738">
        <v>513224</v>
      </c>
      <c r="P15" s="738">
        <v>555087</v>
      </c>
      <c r="Q15" s="738">
        <v>600222</v>
      </c>
      <c r="R15" s="738">
        <v>649664</v>
      </c>
      <c r="S15" s="739">
        <v>690972</v>
      </c>
      <c r="T15" s="740">
        <v>724121</v>
      </c>
      <c r="U15" s="738">
        <v>754324</v>
      </c>
      <c r="V15" s="1014">
        <v>773952</v>
      </c>
      <c r="W15" s="738">
        <v>803215</v>
      </c>
      <c r="X15" s="892">
        <f t="shared" si="0"/>
        <v>29263</v>
      </c>
    </row>
    <row r="16" spans="1:24" s="706" customFormat="1" ht="12">
      <c r="A16" s="728">
        <v>11</v>
      </c>
      <c r="B16" s="729" t="s">
        <v>589</v>
      </c>
      <c r="C16" s="1011">
        <v>237109</v>
      </c>
      <c r="D16" s="1012">
        <v>252337</v>
      </c>
      <c r="E16" s="1011">
        <v>264452</v>
      </c>
      <c r="F16" s="1012">
        <v>276274</v>
      </c>
      <c r="G16" s="1011">
        <v>289022</v>
      </c>
      <c r="H16" s="1011">
        <v>397887</v>
      </c>
      <c r="I16" s="730">
        <v>396717</v>
      </c>
      <c r="J16" s="731">
        <v>416158</v>
      </c>
      <c r="K16" s="734">
        <v>524523</v>
      </c>
      <c r="L16" s="738">
        <v>680850</v>
      </c>
      <c r="M16" s="734">
        <v>1079654</v>
      </c>
      <c r="N16" s="738">
        <v>1385291</v>
      </c>
      <c r="O16" s="738">
        <v>1578048</v>
      </c>
      <c r="P16" s="738">
        <v>1745952</v>
      </c>
      <c r="Q16" s="738">
        <v>2027970</v>
      </c>
      <c r="R16" s="738">
        <v>2278736</v>
      </c>
      <c r="S16" s="739">
        <v>2470487</v>
      </c>
      <c r="T16" s="740">
        <v>2630623</v>
      </c>
      <c r="U16" s="738">
        <v>2837542</v>
      </c>
      <c r="V16" s="1014">
        <v>2971659</v>
      </c>
      <c r="W16" s="738">
        <v>3157627</v>
      </c>
      <c r="X16" s="892">
        <f t="shared" si="0"/>
        <v>185968</v>
      </c>
    </row>
    <row r="17" spans="1:24" s="706" customFormat="1" ht="12">
      <c r="A17" s="728">
        <v>12</v>
      </c>
      <c r="B17" s="729" t="s">
        <v>590</v>
      </c>
      <c r="C17" s="1011">
        <v>257587</v>
      </c>
      <c r="D17" s="1012">
        <v>269317</v>
      </c>
      <c r="E17" s="1011">
        <v>279746</v>
      </c>
      <c r="F17" s="1012">
        <v>292254</v>
      </c>
      <c r="G17" s="1011">
        <v>300716</v>
      </c>
      <c r="H17" s="1011">
        <v>404288</v>
      </c>
      <c r="I17" s="730">
        <v>405262</v>
      </c>
      <c r="J17" s="731">
        <v>414710</v>
      </c>
      <c r="K17" s="734">
        <v>505017</v>
      </c>
      <c r="L17" s="738">
        <v>621045</v>
      </c>
      <c r="M17" s="734">
        <v>958338</v>
      </c>
      <c r="N17" s="738">
        <v>1223104</v>
      </c>
      <c r="O17" s="738">
        <v>1412365</v>
      </c>
      <c r="P17" s="738">
        <v>1568063</v>
      </c>
      <c r="Q17" s="738">
        <v>1797429</v>
      </c>
      <c r="R17" s="738">
        <v>2008600</v>
      </c>
      <c r="S17" s="739">
        <v>2164117</v>
      </c>
      <c r="T17" s="740">
        <v>2304321</v>
      </c>
      <c r="U17" s="738">
        <v>2512441</v>
      </c>
      <c r="V17" s="1014">
        <v>2609132</v>
      </c>
      <c r="W17" s="738">
        <v>2767661</v>
      </c>
      <c r="X17" s="892">
        <f t="shared" si="0"/>
        <v>158529</v>
      </c>
    </row>
    <row r="18" spans="1:24" s="706" customFormat="1" ht="12">
      <c r="A18" s="728">
        <v>13</v>
      </c>
      <c r="B18" s="729" t="s">
        <v>591</v>
      </c>
      <c r="C18" s="1011">
        <v>765326</v>
      </c>
      <c r="D18" s="1012">
        <v>966985</v>
      </c>
      <c r="E18" s="1011">
        <v>1116527</v>
      </c>
      <c r="F18" s="1012">
        <v>1276213</v>
      </c>
      <c r="G18" s="1011">
        <v>1527157</v>
      </c>
      <c r="H18" s="1011">
        <v>1203999</v>
      </c>
      <c r="I18" s="730">
        <v>1408063</v>
      </c>
      <c r="J18" s="731">
        <v>1665499</v>
      </c>
      <c r="K18" s="734">
        <v>2773076</v>
      </c>
      <c r="L18" s="738">
        <v>2867970</v>
      </c>
      <c r="M18" s="734">
        <v>3947787</v>
      </c>
      <c r="N18" s="738">
        <v>4206920</v>
      </c>
      <c r="O18" s="738">
        <v>4285658</v>
      </c>
      <c r="P18" s="738">
        <v>4488493</v>
      </c>
      <c r="Q18" s="738">
        <v>4693621</v>
      </c>
      <c r="R18" s="738">
        <v>4952354</v>
      </c>
      <c r="S18" s="739">
        <v>5371057</v>
      </c>
      <c r="T18" s="740">
        <v>5747460</v>
      </c>
      <c r="U18" s="738">
        <v>6382049</v>
      </c>
      <c r="V18" s="1014">
        <v>6701123</v>
      </c>
      <c r="W18" s="738">
        <v>7216650</v>
      </c>
      <c r="X18" s="892">
        <f t="shared" si="0"/>
        <v>515527</v>
      </c>
    </row>
    <row r="19" spans="1:24" s="706" customFormat="1" ht="12">
      <c r="A19" s="728">
        <v>14</v>
      </c>
      <c r="B19" s="729" t="s">
        <v>592</v>
      </c>
      <c r="C19" s="1011">
        <v>258546</v>
      </c>
      <c r="D19" s="1012">
        <v>285500</v>
      </c>
      <c r="E19" s="1011">
        <v>320924</v>
      </c>
      <c r="F19" s="1012">
        <v>355530</v>
      </c>
      <c r="G19" s="1011">
        <v>427509</v>
      </c>
      <c r="H19" s="1011">
        <v>462802</v>
      </c>
      <c r="I19" s="730">
        <v>515457</v>
      </c>
      <c r="J19" s="731">
        <v>594707</v>
      </c>
      <c r="K19" s="734">
        <v>891577</v>
      </c>
      <c r="L19" s="738">
        <v>1092937</v>
      </c>
      <c r="M19" s="734">
        <v>1769773</v>
      </c>
      <c r="N19" s="738">
        <v>2070374</v>
      </c>
      <c r="O19" s="738">
        <v>2242599</v>
      </c>
      <c r="P19" s="738">
        <v>2478160</v>
      </c>
      <c r="Q19" s="738">
        <v>2817902</v>
      </c>
      <c r="R19" s="738">
        <v>3078608</v>
      </c>
      <c r="S19" s="739">
        <v>3318332</v>
      </c>
      <c r="T19" s="740">
        <v>3549710</v>
      </c>
      <c r="U19" s="738">
        <v>3830111</v>
      </c>
      <c r="V19" s="1014">
        <v>3979277</v>
      </c>
      <c r="W19" s="738">
        <v>4210122</v>
      </c>
      <c r="X19" s="892">
        <f t="shared" si="0"/>
        <v>230845</v>
      </c>
    </row>
    <row r="20" spans="1:24" s="706" customFormat="1" ht="12">
      <c r="A20" s="736">
        <v>15</v>
      </c>
      <c r="B20" s="737" t="s">
        <v>593</v>
      </c>
      <c r="C20" s="1011">
        <v>325756</v>
      </c>
      <c r="D20" s="1012">
        <v>335767</v>
      </c>
      <c r="E20" s="1011">
        <v>344364</v>
      </c>
      <c r="F20" s="1012">
        <v>353221</v>
      </c>
      <c r="G20" s="1011">
        <v>358323</v>
      </c>
      <c r="H20" s="1011">
        <v>429681</v>
      </c>
      <c r="I20" s="734">
        <v>434232</v>
      </c>
      <c r="J20" s="738">
        <v>438398</v>
      </c>
      <c r="K20" s="734">
        <v>505299</v>
      </c>
      <c r="L20" s="738">
        <v>502925</v>
      </c>
      <c r="M20" s="734">
        <v>582068</v>
      </c>
      <c r="N20" s="738">
        <v>622240</v>
      </c>
      <c r="O20" s="738">
        <v>654670</v>
      </c>
      <c r="P20" s="738">
        <v>678295</v>
      </c>
      <c r="Q20" s="738">
        <v>705002</v>
      </c>
      <c r="R20" s="738">
        <v>755510</v>
      </c>
      <c r="S20" s="739">
        <v>791880</v>
      </c>
      <c r="T20" s="740">
        <v>812726</v>
      </c>
      <c r="U20" s="738">
        <v>837387</v>
      </c>
      <c r="V20" s="1014">
        <v>848150</v>
      </c>
      <c r="W20" s="738">
        <v>862796</v>
      </c>
      <c r="X20" s="892">
        <f t="shared" si="0"/>
        <v>14646</v>
      </c>
    </row>
    <row r="21" spans="1:24" s="706" customFormat="1" ht="12">
      <c r="A21" s="736">
        <v>16</v>
      </c>
      <c r="B21" s="737" t="s">
        <v>594</v>
      </c>
      <c r="C21" s="1011">
        <v>140454</v>
      </c>
      <c r="D21" s="1012">
        <v>144793</v>
      </c>
      <c r="E21" s="1011">
        <v>149681</v>
      </c>
      <c r="F21" s="1012">
        <v>153620</v>
      </c>
      <c r="G21" s="1011">
        <v>158006</v>
      </c>
      <c r="H21" s="1011">
        <v>191016</v>
      </c>
      <c r="I21" s="734">
        <v>192122</v>
      </c>
      <c r="J21" s="738">
        <v>196150</v>
      </c>
      <c r="K21" s="734">
        <v>233524</v>
      </c>
      <c r="L21" s="738">
        <v>225675</v>
      </c>
      <c r="M21" s="734">
        <v>260268</v>
      </c>
      <c r="N21" s="738">
        <v>275918</v>
      </c>
      <c r="O21" s="738">
        <v>288795</v>
      </c>
      <c r="P21" s="738">
        <v>298586</v>
      </c>
      <c r="Q21" s="738">
        <v>312401</v>
      </c>
      <c r="R21" s="738">
        <v>336218</v>
      </c>
      <c r="S21" s="739">
        <v>356361</v>
      </c>
      <c r="T21" s="740">
        <v>370230</v>
      </c>
      <c r="U21" s="738">
        <v>382431</v>
      </c>
      <c r="V21" s="1014">
        <v>391171</v>
      </c>
      <c r="W21" s="738">
        <v>403007</v>
      </c>
      <c r="X21" s="892">
        <f t="shared" si="0"/>
        <v>11836</v>
      </c>
    </row>
    <row r="22" spans="1:24" s="706" customFormat="1" ht="12">
      <c r="A22" s="736">
        <v>17</v>
      </c>
      <c r="B22" s="737" t="s">
        <v>595</v>
      </c>
      <c r="C22" s="1011">
        <v>150518</v>
      </c>
      <c r="D22" s="1012">
        <v>152664</v>
      </c>
      <c r="E22" s="1011">
        <v>153831</v>
      </c>
      <c r="F22" s="1012">
        <v>156540</v>
      </c>
      <c r="G22" s="1011">
        <v>157672</v>
      </c>
      <c r="H22" s="1011">
        <v>194411</v>
      </c>
      <c r="I22" s="734">
        <v>193062</v>
      </c>
      <c r="J22" s="738">
        <v>191940</v>
      </c>
      <c r="K22" s="734">
        <v>229491</v>
      </c>
      <c r="L22" s="738">
        <v>219580</v>
      </c>
      <c r="M22" s="734">
        <v>270301</v>
      </c>
      <c r="N22" s="738">
        <v>299713</v>
      </c>
      <c r="O22" s="738">
        <v>320696</v>
      </c>
      <c r="P22" s="738">
        <v>337267</v>
      </c>
      <c r="Q22" s="738">
        <v>358678</v>
      </c>
      <c r="R22" s="738">
        <v>389435</v>
      </c>
      <c r="S22" s="739">
        <v>406618</v>
      </c>
      <c r="T22" s="740">
        <v>423157</v>
      </c>
      <c r="U22" s="738">
        <v>440247</v>
      </c>
      <c r="V22" s="1014">
        <v>453368</v>
      </c>
      <c r="W22" s="738">
        <v>468835</v>
      </c>
      <c r="X22" s="892">
        <f t="shared" si="0"/>
        <v>15467</v>
      </c>
    </row>
    <row r="23" spans="1:24" s="706" customFormat="1" ht="12">
      <c r="A23" s="736">
        <v>18</v>
      </c>
      <c r="B23" s="737" t="s">
        <v>596</v>
      </c>
      <c r="C23" s="1011">
        <v>124105</v>
      </c>
      <c r="D23" s="1012">
        <v>124999</v>
      </c>
      <c r="E23" s="1011">
        <v>127498</v>
      </c>
      <c r="F23" s="1012">
        <v>132368</v>
      </c>
      <c r="G23" s="1011">
        <v>133118</v>
      </c>
      <c r="H23" s="1011">
        <v>153801</v>
      </c>
      <c r="I23" s="734">
        <v>153285</v>
      </c>
      <c r="J23" s="738">
        <v>153312</v>
      </c>
      <c r="K23" s="734">
        <v>177289</v>
      </c>
      <c r="L23" s="738">
        <v>169494</v>
      </c>
      <c r="M23" s="734">
        <v>192534</v>
      </c>
      <c r="N23" s="738">
        <v>203863</v>
      </c>
      <c r="O23" s="738">
        <v>212017</v>
      </c>
      <c r="P23" s="738">
        <v>222975</v>
      </c>
      <c r="Q23" s="738">
        <v>232848</v>
      </c>
      <c r="R23" s="738">
        <v>246132</v>
      </c>
      <c r="S23" s="739">
        <v>258328</v>
      </c>
      <c r="T23" s="740">
        <v>267385</v>
      </c>
      <c r="U23" s="738">
        <v>274818</v>
      </c>
      <c r="V23" s="1014">
        <v>279687</v>
      </c>
      <c r="W23" s="738">
        <v>290692</v>
      </c>
      <c r="X23" s="892">
        <f t="shared" si="0"/>
        <v>11005</v>
      </c>
    </row>
    <row r="24" spans="1:24" s="706" customFormat="1" ht="12">
      <c r="A24" s="736">
        <v>19</v>
      </c>
      <c r="B24" s="737" t="s">
        <v>597</v>
      </c>
      <c r="C24" s="1011">
        <v>113770</v>
      </c>
      <c r="D24" s="1012">
        <v>117481</v>
      </c>
      <c r="E24" s="1011">
        <v>121107</v>
      </c>
      <c r="F24" s="1012">
        <v>123169</v>
      </c>
      <c r="G24" s="1011">
        <v>123412</v>
      </c>
      <c r="H24" s="1011">
        <v>154692</v>
      </c>
      <c r="I24" s="734">
        <v>152285</v>
      </c>
      <c r="J24" s="738">
        <v>152944</v>
      </c>
      <c r="K24" s="734">
        <v>173244</v>
      </c>
      <c r="L24" s="738">
        <v>171671</v>
      </c>
      <c r="M24" s="734">
        <v>197267</v>
      </c>
      <c r="N24" s="738">
        <v>213351</v>
      </c>
      <c r="O24" s="738">
        <v>226997</v>
      </c>
      <c r="P24" s="738">
        <v>244167</v>
      </c>
      <c r="Q24" s="738">
        <v>262195</v>
      </c>
      <c r="R24" s="738">
        <v>290339</v>
      </c>
      <c r="S24" s="739">
        <v>307916</v>
      </c>
      <c r="T24" s="740">
        <v>320170</v>
      </c>
      <c r="U24" s="738">
        <v>327075</v>
      </c>
      <c r="V24" s="1014">
        <v>330976</v>
      </c>
      <c r="W24" s="738">
        <v>338057</v>
      </c>
      <c r="X24" s="892">
        <f t="shared" si="0"/>
        <v>7081</v>
      </c>
    </row>
    <row r="25" spans="1:24" s="706" customFormat="1" ht="12">
      <c r="A25" s="728">
        <v>20</v>
      </c>
      <c r="B25" s="729" t="s">
        <v>628</v>
      </c>
      <c r="C25" s="1011">
        <v>299407</v>
      </c>
      <c r="D25" s="1012">
        <v>311439</v>
      </c>
      <c r="E25" s="1011">
        <v>324375</v>
      </c>
      <c r="F25" s="1012">
        <v>329117</v>
      </c>
      <c r="G25" s="1011">
        <v>326333</v>
      </c>
      <c r="H25" s="1011">
        <v>395767</v>
      </c>
      <c r="I25" s="730">
        <v>397407</v>
      </c>
      <c r="J25" s="731">
        <v>395747</v>
      </c>
      <c r="K25" s="734">
        <v>457374</v>
      </c>
      <c r="L25" s="738">
        <v>448207</v>
      </c>
      <c r="M25" s="734">
        <v>523078</v>
      </c>
      <c r="N25" s="738">
        <v>556344</v>
      </c>
      <c r="O25" s="738">
        <v>588554</v>
      </c>
      <c r="P25" s="738">
        <v>619239</v>
      </c>
      <c r="Q25" s="738">
        <v>655332</v>
      </c>
      <c r="R25" s="738">
        <v>710518</v>
      </c>
      <c r="S25" s="739">
        <v>755840</v>
      </c>
      <c r="T25" s="740">
        <v>777931</v>
      </c>
      <c r="U25" s="738">
        <v>792831</v>
      </c>
      <c r="V25" s="1014">
        <v>807108</v>
      </c>
      <c r="W25" s="738">
        <v>829979</v>
      </c>
      <c r="X25" s="892">
        <f t="shared" si="0"/>
        <v>22871</v>
      </c>
    </row>
    <row r="26" spans="1:24" s="706" customFormat="1" ht="12">
      <c r="A26" s="728">
        <v>21</v>
      </c>
      <c r="B26" s="729" t="s">
        <v>629</v>
      </c>
      <c r="C26" s="1011">
        <v>217069</v>
      </c>
      <c r="D26" s="1012">
        <v>226767</v>
      </c>
      <c r="E26" s="1011">
        <v>233275</v>
      </c>
      <c r="F26" s="1012">
        <v>242211</v>
      </c>
      <c r="G26" s="1011">
        <v>246715</v>
      </c>
      <c r="H26" s="1011">
        <v>296400</v>
      </c>
      <c r="I26" s="730">
        <v>298507</v>
      </c>
      <c r="J26" s="731">
        <v>307210</v>
      </c>
      <c r="K26" s="734">
        <v>395457</v>
      </c>
      <c r="L26" s="738">
        <v>378364</v>
      </c>
      <c r="M26" s="734">
        <v>475676</v>
      </c>
      <c r="N26" s="738">
        <v>507886</v>
      </c>
      <c r="O26" s="738">
        <v>538271</v>
      </c>
      <c r="P26" s="738">
        <v>566089</v>
      </c>
      <c r="Q26" s="738">
        <v>601015</v>
      </c>
      <c r="R26" s="738">
        <v>643531</v>
      </c>
      <c r="S26" s="739">
        <v>678036</v>
      </c>
      <c r="T26" s="740">
        <v>710166</v>
      </c>
      <c r="U26" s="738">
        <v>735702</v>
      </c>
      <c r="V26" s="1014">
        <v>753212</v>
      </c>
      <c r="W26" s="738">
        <v>779029</v>
      </c>
      <c r="X26" s="892">
        <f t="shared" si="0"/>
        <v>25817</v>
      </c>
    </row>
    <row r="27" spans="1:24" s="706" customFormat="1" ht="12">
      <c r="A27" s="728">
        <v>22</v>
      </c>
      <c r="B27" s="729" t="s">
        <v>598</v>
      </c>
      <c r="C27" s="1011">
        <v>284464</v>
      </c>
      <c r="D27" s="1012">
        <v>307117</v>
      </c>
      <c r="E27" s="1011">
        <v>325222</v>
      </c>
      <c r="F27" s="1012">
        <v>345084</v>
      </c>
      <c r="G27" s="1011">
        <v>357594</v>
      </c>
      <c r="H27" s="1011">
        <v>435186</v>
      </c>
      <c r="I27" s="730">
        <v>448085</v>
      </c>
      <c r="J27" s="731">
        <v>477729</v>
      </c>
      <c r="K27" s="734">
        <v>618715</v>
      </c>
      <c r="L27" s="738">
        <v>632168</v>
      </c>
      <c r="M27" s="734">
        <v>821443</v>
      </c>
      <c r="N27" s="738">
        <v>911993</v>
      </c>
      <c r="O27" s="738">
        <v>967399</v>
      </c>
      <c r="P27" s="738">
        <v>1030942</v>
      </c>
      <c r="Q27" s="738">
        <v>1115007</v>
      </c>
      <c r="R27" s="738">
        <v>1202533</v>
      </c>
      <c r="S27" s="739">
        <v>1278668</v>
      </c>
      <c r="T27" s="740">
        <v>1346952</v>
      </c>
      <c r="U27" s="738">
        <v>1397173</v>
      </c>
      <c r="V27" s="1014">
        <v>1429600</v>
      </c>
      <c r="W27" s="738">
        <v>1480969</v>
      </c>
      <c r="X27" s="892">
        <f t="shared" si="0"/>
        <v>51369</v>
      </c>
    </row>
    <row r="28" spans="1:24" s="706" customFormat="1" ht="12">
      <c r="A28" s="728">
        <v>23</v>
      </c>
      <c r="B28" s="729" t="s">
        <v>599</v>
      </c>
      <c r="C28" s="1011">
        <v>425756</v>
      </c>
      <c r="D28" s="1012">
        <v>473761</v>
      </c>
      <c r="E28" s="1011">
        <v>516520</v>
      </c>
      <c r="F28" s="1012">
        <v>564589</v>
      </c>
      <c r="G28" s="1011">
        <v>619837</v>
      </c>
      <c r="H28" s="1011">
        <v>646658</v>
      </c>
      <c r="I28" s="730">
        <v>674117</v>
      </c>
      <c r="J28" s="731">
        <v>728018</v>
      </c>
      <c r="K28" s="734">
        <v>1113154</v>
      </c>
      <c r="L28" s="738">
        <v>1078114</v>
      </c>
      <c r="M28" s="734">
        <v>1613475</v>
      </c>
      <c r="N28" s="738">
        <v>1774313</v>
      </c>
      <c r="O28" s="738">
        <v>1872311</v>
      </c>
      <c r="P28" s="738">
        <v>1979233</v>
      </c>
      <c r="Q28" s="738">
        <v>2160791</v>
      </c>
      <c r="R28" s="738">
        <v>2348211</v>
      </c>
      <c r="S28" s="739">
        <v>2522824</v>
      </c>
      <c r="T28" s="740">
        <v>2724476</v>
      </c>
      <c r="U28" s="738">
        <v>2929943</v>
      </c>
      <c r="V28" s="1014">
        <v>3063833</v>
      </c>
      <c r="W28" s="738">
        <v>3233126</v>
      </c>
      <c r="X28" s="892">
        <f t="shared" si="0"/>
        <v>169293</v>
      </c>
    </row>
    <row r="29" spans="1:24" s="706" customFormat="1" ht="12">
      <c r="A29" s="728">
        <v>24</v>
      </c>
      <c r="B29" s="729" t="s">
        <v>600</v>
      </c>
      <c r="C29" s="1011">
        <v>220302</v>
      </c>
      <c r="D29" s="1012">
        <v>226325</v>
      </c>
      <c r="E29" s="1011">
        <v>233687</v>
      </c>
      <c r="F29" s="1012">
        <v>237849</v>
      </c>
      <c r="G29" s="1011">
        <v>240801</v>
      </c>
      <c r="H29" s="1011">
        <v>294062</v>
      </c>
      <c r="I29" s="730">
        <v>294446</v>
      </c>
      <c r="J29" s="731">
        <v>299664</v>
      </c>
      <c r="K29" s="734">
        <v>357572</v>
      </c>
      <c r="L29" s="738">
        <v>350614</v>
      </c>
      <c r="M29" s="734">
        <v>420945</v>
      </c>
      <c r="N29" s="738">
        <v>454317</v>
      </c>
      <c r="O29" s="738">
        <v>476665</v>
      </c>
      <c r="P29" s="738">
        <v>507088</v>
      </c>
      <c r="Q29" s="738">
        <v>544844</v>
      </c>
      <c r="R29" s="738">
        <v>596099</v>
      </c>
      <c r="S29" s="739">
        <v>635382</v>
      </c>
      <c r="T29" s="740">
        <v>672552</v>
      </c>
      <c r="U29" s="738">
        <v>703237</v>
      </c>
      <c r="V29" s="1014">
        <v>720292</v>
      </c>
      <c r="W29" s="738">
        <v>741183</v>
      </c>
      <c r="X29" s="892">
        <f t="shared" si="0"/>
        <v>20891</v>
      </c>
    </row>
    <row r="30" spans="1:24" s="706" customFormat="1" ht="12">
      <c r="A30" s="728">
        <v>25</v>
      </c>
      <c r="B30" s="729" t="s">
        <v>601</v>
      </c>
      <c r="C30" s="1011">
        <v>142782</v>
      </c>
      <c r="D30" s="1012">
        <v>143864</v>
      </c>
      <c r="E30" s="1011">
        <v>147155</v>
      </c>
      <c r="F30" s="1012">
        <v>150040</v>
      </c>
      <c r="G30" s="1011">
        <v>148260</v>
      </c>
      <c r="H30" s="1011">
        <v>182017</v>
      </c>
      <c r="I30" s="730">
        <v>177796</v>
      </c>
      <c r="J30" s="731">
        <v>174140</v>
      </c>
      <c r="K30" s="734">
        <v>201933</v>
      </c>
      <c r="L30" s="738">
        <v>191650</v>
      </c>
      <c r="M30" s="734">
        <v>237120</v>
      </c>
      <c r="N30" s="738">
        <v>267123</v>
      </c>
      <c r="O30" s="738">
        <v>293600</v>
      </c>
      <c r="P30" s="738">
        <v>319515</v>
      </c>
      <c r="Q30" s="738">
        <v>350673</v>
      </c>
      <c r="R30" s="738">
        <v>394271</v>
      </c>
      <c r="S30" s="739">
        <v>439370</v>
      </c>
      <c r="T30" s="740">
        <v>477645</v>
      </c>
      <c r="U30" s="738">
        <v>517049</v>
      </c>
      <c r="V30" s="1014">
        <v>537550</v>
      </c>
      <c r="W30" s="738">
        <v>570529</v>
      </c>
      <c r="X30" s="892">
        <f t="shared" si="0"/>
        <v>32979</v>
      </c>
    </row>
    <row r="31" spans="1:24" s="706" customFormat="1" ht="12">
      <c r="A31" s="728">
        <v>26</v>
      </c>
      <c r="B31" s="729" t="s">
        <v>602</v>
      </c>
      <c r="C31" s="1011">
        <v>274354</v>
      </c>
      <c r="D31" s="1012">
        <v>301120</v>
      </c>
      <c r="E31" s="1011">
        <v>325226</v>
      </c>
      <c r="F31" s="1012">
        <v>350236</v>
      </c>
      <c r="G31" s="1011">
        <v>364918</v>
      </c>
      <c r="H31" s="1011">
        <v>401787</v>
      </c>
      <c r="I31" s="730">
        <v>407162</v>
      </c>
      <c r="J31" s="731">
        <v>405924</v>
      </c>
      <c r="K31" s="734">
        <v>503224</v>
      </c>
      <c r="L31" s="738">
        <v>498788</v>
      </c>
      <c r="M31" s="734">
        <v>682101</v>
      </c>
      <c r="N31" s="738">
        <v>772174</v>
      </c>
      <c r="O31" s="738">
        <v>825689</v>
      </c>
      <c r="P31" s="738">
        <v>857424</v>
      </c>
      <c r="Q31" s="738">
        <v>893733</v>
      </c>
      <c r="R31" s="738">
        <v>958252</v>
      </c>
      <c r="S31" s="739">
        <v>1015468</v>
      </c>
      <c r="T31" s="740">
        <v>1063907</v>
      </c>
      <c r="U31" s="738">
        <v>1120440</v>
      </c>
      <c r="V31" s="1014">
        <v>1152902</v>
      </c>
      <c r="W31" s="738">
        <v>1188903</v>
      </c>
      <c r="X31" s="892">
        <f t="shared" si="0"/>
        <v>36001</v>
      </c>
    </row>
    <row r="32" spans="1:24" s="706" customFormat="1" ht="12">
      <c r="A32" s="728">
        <v>27</v>
      </c>
      <c r="B32" s="729" t="s">
        <v>603</v>
      </c>
      <c r="C32" s="1011">
        <v>562096</v>
      </c>
      <c r="D32" s="1012">
        <v>679498</v>
      </c>
      <c r="E32" s="1011">
        <v>765259</v>
      </c>
      <c r="F32" s="1012">
        <v>889898</v>
      </c>
      <c r="G32" s="1011">
        <v>1035929</v>
      </c>
      <c r="H32" s="1011">
        <v>805288</v>
      </c>
      <c r="I32" s="730">
        <v>871284</v>
      </c>
      <c r="J32" s="731">
        <v>986198</v>
      </c>
      <c r="K32" s="734">
        <v>1512994</v>
      </c>
      <c r="L32" s="738">
        <v>1680758</v>
      </c>
      <c r="M32" s="734">
        <v>2457589</v>
      </c>
      <c r="N32" s="738">
        <v>2680020</v>
      </c>
      <c r="O32" s="738">
        <v>2753105</v>
      </c>
      <c r="P32" s="738">
        <v>2883169</v>
      </c>
      <c r="Q32" s="738">
        <v>3039638</v>
      </c>
      <c r="R32" s="738">
        <v>3270397</v>
      </c>
      <c r="S32" s="739">
        <v>3454840</v>
      </c>
      <c r="T32" s="740">
        <v>3590593</v>
      </c>
      <c r="U32" s="738">
        <v>3823279</v>
      </c>
      <c r="V32" s="1014">
        <v>3923887</v>
      </c>
      <c r="W32" s="738">
        <v>4126995</v>
      </c>
      <c r="X32" s="892">
        <f t="shared" si="0"/>
        <v>203108</v>
      </c>
    </row>
    <row r="33" spans="1:24" s="748" customFormat="1" ht="12" customHeight="1">
      <c r="A33" s="742">
        <v>28</v>
      </c>
      <c r="B33" s="743" t="s">
        <v>465</v>
      </c>
      <c r="C33" s="1015">
        <v>488467</v>
      </c>
      <c r="D33" s="1016">
        <v>527536</v>
      </c>
      <c r="E33" s="1015">
        <v>558023</v>
      </c>
      <c r="F33" s="1016">
        <v>606203</v>
      </c>
      <c r="G33" s="1015">
        <v>675478</v>
      </c>
      <c r="H33" s="1015">
        <v>670711</v>
      </c>
      <c r="I33" s="744">
        <v>706695</v>
      </c>
      <c r="J33" s="745">
        <v>762504</v>
      </c>
      <c r="K33" s="744">
        <v>1005086</v>
      </c>
      <c r="L33" s="745">
        <v>1055245</v>
      </c>
      <c r="M33" s="744">
        <v>1401600</v>
      </c>
      <c r="N33" s="745">
        <v>1527952</v>
      </c>
      <c r="O33" s="745">
        <v>1582793</v>
      </c>
      <c r="P33" s="745">
        <v>1660915</v>
      </c>
      <c r="Q33" s="745">
        <v>1774925</v>
      </c>
      <c r="R33" s="745">
        <v>1867031</v>
      </c>
      <c r="S33" s="746">
        <v>2035097</v>
      </c>
      <c r="T33" s="747">
        <v>2128963</v>
      </c>
      <c r="U33" s="745">
        <v>2252522</v>
      </c>
      <c r="V33" s="745">
        <v>2315200</v>
      </c>
      <c r="W33" s="745">
        <v>2399358</v>
      </c>
      <c r="X33" s="892">
        <f t="shared" si="0"/>
        <v>84158</v>
      </c>
    </row>
    <row r="34" spans="1:24" s="706" customFormat="1" ht="12">
      <c r="A34" s="728">
        <v>29</v>
      </c>
      <c r="B34" s="729" t="s">
        <v>604</v>
      </c>
      <c r="C34" s="1011">
        <v>112183</v>
      </c>
      <c r="D34" s="1012">
        <v>115654</v>
      </c>
      <c r="E34" s="1011">
        <v>119258</v>
      </c>
      <c r="F34" s="1012">
        <v>122531</v>
      </c>
      <c r="G34" s="1011">
        <v>123819</v>
      </c>
      <c r="H34" s="1011">
        <v>162011</v>
      </c>
      <c r="I34" s="730">
        <v>156289</v>
      </c>
      <c r="J34" s="731">
        <v>155359</v>
      </c>
      <c r="K34" s="734">
        <v>184360</v>
      </c>
      <c r="L34" s="738">
        <v>187894</v>
      </c>
      <c r="M34" s="734">
        <v>247710</v>
      </c>
      <c r="N34" s="738">
        <v>296284</v>
      </c>
      <c r="O34" s="738">
        <v>338364</v>
      </c>
      <c r="P34" s="738">
        <v>373989</v>
      </c>
      <c r="Q34" s="738">
        <v>411215</v>
      </c>
      <c r="R34" s="738">
        <v>454984</v>
      </c>
      <c r="S34" s="739">
        <v>484954</v>
      </c>
      <c r="T34" s="740">
        <v>500994</v>
      </c>
      <c r="U34" s="738">
        <v>522600</v>
      </c>
      <c r="V34" s="1014">
        <v>530221</v>
      </c>
      <c r="W34" s="738">
        <v>543908</v>
      </c>
      <c r="X34" s="892">
        <f t="shared" si="0"/>
        <v>13687</v>
      </c>
    </row>
    <row r="35" spans="1:24" s="706" customFormat="1" ht="12">
      <c r="A35" s="728">
        <v>30</v>
      </c>
      <c r="B35" s="729" t="s">
        <v>605</v>
      </c>
      <c r="C35" s="1011">
        <v>160184</v>
      </c>
      <c r="D35" s="1012">
        <v>167712</v>
      </c>
      <c r="E35" s="1011">
        <v>175939</v>
      </c>
      <c r="F35" s="1012">
        <v>183000</v>
      </c>
      <c r="G35" s="1011">
        <v>184640</v>
      </c>
      <c r="H35" s="1011">
        <v>215659</v>
      </c>
      <c r="I35" s="730">
        <v>214717</v>
      </c>
      <c r="J35" s="731">
        <v>218931</v>
      </c>
      <c r="K35" s="734">
        <v>247288</v>
      </c>
      <c r="L35" s="738">
        <v>255777</v>
      </c>
      <c r="M35" s="734">
        <v>300458</v>
      </c>
      <c r="N35" s="738">
        <v>316229</v>
      </c>
      <c r="O35" s="738">
        <v>326250</v>
      </c>
      <c r="P35" s="738">
        <v>333199</v>
      </c>
      <c r="Q35" s="738">
        <v>344155</v>
      </c>
      <c r="R35" s="738">
        <v>365384</v>
      </c>
      <c r="S35" s="739">
        <v>379753</v>
      </c>
      <c r="T35" s="740">
        <v>383214</v>
      </c>
      <c r="U35" s="738">
        <v>392842</v>
      </c>
      <c r="V35" s="1014">
        <v>392332</v>
      </c>
      <c r="W35" s="738">
        <v>393489</v>
      </c>
      <c r="X35" s="892">
        <f t="shared" si="0"/>
        <v>1157</v>
      </c>
    </row>
    <row r="36" spans="1:24" s="706" customFormat="1" ht="12">
      <c r="A36" s="736">
        <v>31</v>
      </c>
      <c r="B36" s="737" t="s">
        <v>606</v>
      </c>
      <c r="C36" s="1011">
        <v>90688</v>
      </c>
      <c r="D36" s="1012">
        <v>92275</v>
      </c>
      <c r="E36" s="1011">
        <v>93975</v>
      </c>
      <c r="F36" s="1012">
        <v>94350</v>
      </c>
      <c r="G36" s="1011">
        <v>93119</v>
      </c>
      <c r="H36" s="1011">
        <v>114545</v>
      </c>
      <c r="I36" s="734">
        <v>115954</v>
      </c>
      <c r="J36" s="738">
        <v>117843</v>
      </c>
      <c r="K36" s="734">
        <v>130017</v>
      </c>
      <c r="L36" s="738">
        <v>131063</v>
      </c>
      <c r="M36" s="734">
        <v>148193</v>
      </c>
      <c r="N36" s="738">
        <v>158821</v>
      </c>
      <c r="O36" s="738">
        <v>168025</v>
      </c>
      <c r="P36" s="738">
        <v>172828</v>
      </c>
      <c r="Q36" s="738">
        <v>179133</v>
      </c>
      <c r="R36" s="738">
        <v>188866</v>
      </c>
      <c r="S36" s="739">
        <v>199988</v>
      </c>
      <c r="T36" s="740">
        <v>208526</v>
      </c>
      <c r="U36" s="738">
        <v>211396</v>
      </c>
      <c r="V36" s="1014">
        <v>216894</v>
      </c>
      <c r="W36" s="738">
        <v>219069</v>
      </c>
      <c r="X36" s="892">
        <f t="shared" si="0"/>
        <v>2175</v>
      </c>
    </row>
    <row r="37" spans="1:24" s="706" customFormat="1" ht="12">
      <c r="A37" s="736">
        <v>32</v>
      </c>
      <c r="B37" s="737" t="s">
        <v>607</v>
      </c>
      <c r="C37" s="1011">
        <v>156110</v>
      </c>
      <c r="D37" s="1012">
        <v>156005</v>
      </c>
      <c r="E37" s="1011">
        <v>156246</v>
      </c>
      <c r="F37" s="1012">
        <v>156215</v>
      </c>
      <c r="G37" s="1011">
        <v>152816</v>
      </c>
      <c r="H37" s="1011">
        <v>180031</v>
      </c>
      <c r="I37" s="734">
        <v>180760</v>
      </c>
      <c r="J37" s="738">
        <v>180327</v>
      </c>
      <c r="K37" s="734">
        <v>200968</v>
      </c>
      <c r="L37" s="738">
        <v>188733</v>
      </c>
      <c r="M37" s="734">
        <v>209664</v>
      </c>
      <c r="N37" s="738">
        <v>217135</v>
      </c>
      <c r="O37" s="738">
        <v>225720</v>
      </c>
      <c r="P37" s="738">
        <v>231795</v>
      </c>
      <c r="Q37" s="738">
        <v>235014</v>
      </c>
      <c r="R37" s="738">
        <v>244996</v>
      </c>
      <c r="S37" s="739">
        <v>256508</v>
      </c>
      <c r="T37" s="740">
        <v>259289</v>
      </c>
      <c r="U37" s="738">
        <v>260921</v>
      </c>
      <c r="V37" s="1014">
        <v>265008</v>
      </c>
      <c r="W37" s="738">
        <v>268462</v>
      </c>
      <c r="X37" s="892">
        <f t="shared" si="0"/>
        <v>3454</v>
      </c>
    </row>
    <row r="38" spans="1:24" s="706" customFormat="1" ht="12">
      <c r="A38" s="736">
        <v>33</v>
      </c>
      <c r="B38" s="737" t="s">
        <v>608</v>
      </c>
      <c r="C38" s="1011">
        <v>264749</v>
      </c>
      <c r="D38" s="1012">
        <v>267547</v>
      </c>
      <c r="E38" s="1011">
        <v>272816</v>
      </c>
      <c r="F38" s="1012">
        <v>279213</v>
      </c>
      <c r="G38" s="1011">
        <v>278313</v>
      </c>
      <c r="H38" s="1011">
        <v>338572</v>
      </c>
      <c r="I38" s="734">
        <v>340703</v>
      </c>
      <c r="J38" s="738">
        <v>344035</v>
      </c>
      <c r="K38" s="734">
        <v>403548</v>
      </c>
      <c r="L38" s="738">
        <v>391079</v>
      </c>
      <c r="M38" s="734">
        <v>493819</v>
      </c>
      <c r="N38" s="738">
        <v>537829</v>
      </c>
      <c r="O38" s="738">
        <v>560043</v>
      </c>
      <c r="P38" s="738">
        <v>582128</v>
      </c>
      <c r="Q38" s="738">
        <v>607668</v>
      </c>
      <c r="R38" s="738">
        <v>656761</v>
      </c>
      <c r="S38" s="739">
        <v>689733</v>
      </c>
      <c r="T38" s="740">
        <v>724474</v>
      </c>
      <c r="U38" s="738">
        <v>752878</v>
      </c>
      <c r="V38" s="1014">
        <v>772977</v>
      </c>
      <c r="W38" s="738">
        <v>799611</v>
      </c>
      <c r="X38" s="892">
        <f t="shared" si="0"/>
        <v>26634</v>
      </c>
    </row>
    <row r="39" spans="1:24" s="706" customFormat="1" ht="12">
      <c r="A39" s="736">
        <v>34</v>
      </c>
      <c r="B39" s="737" t="s">
        <v>609</v>
      </c>
      <c r="C39" s="1011">
        <v>332746</v>
      </c>
      <c r="D39" s="1012">
        <v>347389</v>
      </c>
      <c r="E39" s="1011">
        <v>357822</v>
      </c>
      <c r="F39" s="1012">
        <v>378516</v>
      </c>
      <c r="G39" s="1011">
        <v>396294</v>
      </c>
      <c r="H39" s="1011">
        <v>441963</v>
      </c>
      <c r="I39" s="734">
        <v>448715</v>
      </c>
      <c r="J39" s="738">
        <v>461649</v>
      </c>
      <c r="K39" s="734">
        <v>553110</v>
      </c>
      <c r="L39" s="738">
        <v>578783</v>
      </c>
      <c r="M39" s="734">
        <v>746716</v>
      </c>
      <c r="N39" s="738">
        <v>832552</v>
      </c>
      <c r="O39" s="738">
        <v>873984</v>
      </c>
      <c r="P39" s="738">
        <v>919506</v>
      </c>
      <c r="Q39" s="738">
        <v>974038</v>
      </c>
      <c r="R39" s="738">
        <v>1046122</v>
      </c>
      <c r="S39" s="739">
        <v>1095905</v>
      </c>
      <c r="T39" s="740">
        <v>1131024</v>
      </c>
      <c r="U39" s="738">
        <v>1183036</v>
      </c>
      <c r="V39" s="1014">
        <v>1211425</v>
      </c>
      <c r="W39" s="738">
        <v>1241204</v>
      </c>
      <c r="X39" s="892">
        <f t="shared" si="0"/>
        <v>29779</v>
      </c>
    </row>
    <row r="40" spans="1:24" s="706" customFormat="1" ht="12">
      <c r="A40" s="736">
        <v>35</v>
      </c>
      <c r="B40" s="737" t="s">
        <v>610</v>
      </c>
      <c r="C40" s="1011">
        <v>230027</v>
      </c>
      <c r="D40" s="1012">
        <v>238864</v>
      </c>
      <c r="E40" s="1011">
        <v>246821</v>
      </c>
      <c r="F40" s="1012">
        <v>256301</v>
      </c>
      <c r="G40" s="1011">
        <v>273480</v>
      </c>
      <c r="H40" s="1011">
        <v>323075</v>
      </c>
      <c r="I40" s="734">
        <v>328811</v>
      </c>
      <c r="J40" s="738">
        <v>335480</v>
      </c>
      <c r="K40" s="734">
        <v>390430</v>
      </c>
      <c r="L40" s="738">
        <v>381677</v>
      </c>
      <c r="M40" s="734">
        <v>439398</v>
      </c>
      <c r="N40" s="738">
        <v>473665</v>
      </c>
      <c r="O40" s="738">
        <v>496753</v>
      </c>
      <c r="P40" s="738">
        <v>517745</v>
      </c>
      <c r="Q40" s="738">
        <v>534584</v>
      </c>
      <c r="R40" s="738">
        <v>562792</v>
      </c>
      <c r="S40" s="739">
        <v>582437</v>
      </c>
      <c r="T40" s="740">
        <v>588736</v>
      </c>
      <c r="U40" s="738">
        <v>596231</v>
      </c>
      <c r="V40" s="1014">
        <v>598834</v>
      </c>
      <c r="W40" s="738">
        <v>597309</v>
      </c>
      <c r="X40" s="892">
        <f t="shared" si="0"/>
        <v>-1525</v>
      </c>
    </row>
    <row r="41" spans="1:24" s="706" customFormat="1" ht="12">
      <c r="A41" s="736">
        <v>36</v>
      </c>
      <c r="B41" s="737" t="s">
        <v>611</v>
      </c>
      <c r="C41" s="1011">
        <v>139432</v>
      </c>
      <c r="D41" s="1012">
        <v>141355</v>
      </c>
      <c r="E41" s="1011">
        <v>143265</v>
      </c>
      <c r="F41" s="1012">
        <v>144401</v>
      </c>
      <c r="G41" s="1011">
        <v>141641</v>
      </c>
      <c r="H41" s="1011">
        <v>171975</v>
      </c>
      <c r="I41" s="734">
        <v>170711</v>
      </c>
      <c r="J41" s="738">
        <v>170817</v>
      </c>
      <c r="K41" s="734">
        <v>189351</v>
      </c>
      <c r="L41" s="738">
        <v>188344</v>
      </c>
      <c r="M41" s="734">
        <v>211715</v>
      </c>
      <c r="N41" s="738">
        <v>227148</v>
      </c>
      <c r="O41" s="738">
        <v>239171</v>
      </c>
      <c r="P41" s="738">
        <v>247845</v>
      </c>
      <c r="Q41" s="738">
        <v>258149</v>
      </c>
      <c r="R41" s="738">
        <v>273839</v>
      </c>
      <c r="S41" s="739">
        <v>287897</v>
      </c>
      <c r="T41" s="740">
        <v>297539</v>
      </c>
      <c r="U41" s="738">
        <v>301546</v>
      </c>
      <c r="V41" s="1014">
        <v>305754</v>
      </c>
      <c r="W41" s="738">
        <v>307358</v>
      </c>
      <c r="X41" s="892">
        <f t="shared" si="0"/>
        <v>1604</v>
      </c>
    </row>
    <row r="42" spans="1:24" s="706" customFormat="1" ht="12">
      <c r="A42" s="736">
        <v>37</v>
      </c>
      <c r="B42" s="737" t="s">
        <v>612</v>
      </c>
      <c r="C42" s="1011">
        <v>144249</v>
      </c>
      <c r="D42" s="1012">
        <v>145946</v>
      </c>
      <c r="E42" s="1011">
        <v>149127</v>
      </c>
      <c r="F42" s="1012">
        <v>151087</v>
      </c>
      <c r="G42" s="1011">
        <v>148137</v>
      </c>
      <c r="H42" s="1011">
        <v>191432</v>
      </c>
      <c r="I42" s="734">
        <v>190521</v>
      </c>
      <c r="J42" s="738">
        <v>191483</v>
      </c>
      <c r="K42" s="734">
        <v>211316</v>
      </c>
      <c r="L42" s="738">
        <v>216976</v>
      </c>
      <c r="M42" s="734">
        <v>249486</v>
      </c>
      <c r="N42" s="738">
        <v>276070</v>
      </c>
      <c r="O42" s="738">
        <v>293032</v>
      </c>
      <c r="P42" s="738">
        <v>305767</v>
      </c>
      <c r="Q42" s="738">
        <v>321453</v>
      </c>
      <c r="R42" s="738">
        <v>345422</v>
      </c>
      <c r="S42" s="739">
        <v>363955</v>
      </c>
      <c r="T42" s="740">
        <v>375634</v>
      </c>
      <c r="U42" s="738">
        <v>389652</v>
      </c>
      <c r="V42" s="1014">
        <v>398551</v>
      </c>
      <c r="W42" s="738">
        <v>406062</v>
      </c>
      <c r="X42" s="892">
        <f t="shared" si="0"/>
        <v>7511</v>
      </c>
    </row>
    <row r="43" spans="1:24" s="706" customFormat="1" ht="12">
      <c r="A43" s="736">
        <v>38</v>
      </c>
      <c r="B43" s="737" t="s">
        <v>613</v>
      </c>
      <c r="C43" s="1011">
        <v>226430</v>
      </c>
      <c r="D43" s="1012">
        <v>232578</v>
      </c>
      <c r="E43" s="1011">
        <v>237236</v>
      </c>
      <c r="F43" s="1012">
        <v>240682</v>
      </c>
      <c r="G43" s="1011">
        <v>241078</v>
      </c>
      <c r="H43" s="1011">
        <v>300299</v>
      </c>
      <c r="I43" s="734">
        <v>304195</v>
      </c>
      <c r="J43" s="738">
        <v>309610</v>
      </c>
      <c r="K43" s="734">
        <v>356038</v>
      </c>
      <c r="L43" s="738">
        <v>353061</v>
      </c>
      <c r="M43" s="734">
        <v>407958</v>
      </c>
      <c r="N43" s="738">
        <v>443843</v>
      </c>
      <c r="O43" s="738">
        <v>469240</v>
      </c>
      <c r="P43" s="738">
        <v>491539</v>
      </c>
      <c r="Q43" s="738">
        <v>510897</v>
      </c>
      <c r="R43" s="738">
        <v>540670</v>
      </c>
      <c r="S43" s="739">
        <v>564959</v>
      </c>
      <c r="T43" s="740">
        <v>581003</v>
      </c>
      <c r="U43" s="738">
        <v>589676</v>
      </c>
      <c r="V43" s="1014">
        <v>591972</v>
      </c>
      <c r="W43" s="738">
        <v>599941</v>
      </c>
      <c r="X43" s="892">
        <f t="shared" si="0"/>
        <v>7969</v>
      </c>
    </row>
    <row r="44" spans="1:24" s="706" customFormat="1" ht="12">
      <c r="A44" s="736">
        <v>39</v>
      </c>
      <c r="B44" s="737" t="s">
        <v>614</v>
      </c>
      <c r="C44" s="1011">
        <v>143629</v>
      </c>
      <c r="D44" s="1012">
        <v>146691</v>
      </c>
      <c r="E44" s="1011">
        <v>152409</v>
      </c>
      <c r="F44" s="1012">
        <v>154641</v>
      </c>
      <c r="G44" s="1011">
        <v>154012</v>
      </c>
      <c r="H44" s="1011">
        <v>182284</v>
      </c>
      <c r="I44" s="734">
        <v>188004</v>
      </c>
      <c r="J44" s="738">
        <v>192220</v>
      </c>
      <c r="K44" s="734">
        <v>216415</v>
      </c>
      <c r="L44" s="738">
        <v>215998</v>
      </c>
      <c r="M44" s="734">
        <v>242238</v>
      </c>
      <c r="N44" s="738">
        <v>259613</v>
      </c>
      <c r="O44" s="738">
        <v>273404</v>
      </c>
      <c r="P44" s="738">
        <v>281430</v>
      </c>
      <c r="Q44" s="738">
        <v>288577</v>
      </c>
      <c r="R44" s="738">
        <v>302868</v>
      </c>
      <c r="S44" s="739">
        <v>319298</v>
      </c>
      <c r="T44" s="740">
        <v>323327</v>
      </c>
      <c r="U44" s="738">
        <v>321004</v>
      </c>
      <c r="V44" s="1014">
        <v>319011</v>
      </c>
      <c r="W44" s="738">
        <v>314330</v>
      </c>
      <c r="X44" s="892">
        <f t="shared" si="0"/>
        <v>-4681</v>
      </c>
    </row>
    <row r="45" spans="1:24" s="706" customFormat="1" ht="12">
      <c r="A45" s="736">
        <v>40</v>
      </c>
      <c r="B45" s="737" t="s">
        <v>615</v>
      </c>
      <c r="C45" s="1011">
        <v>434928</v>
      </c>
      <c r="D45" s="1012">
        <v>457052</v>
      </c>
      <c r="E45" s="1011">
        <v>491961</v>
      </c>
      <c r="F45" s="1012">
        <v>528734</v>
      </c>
      <c r="G45" s="1011">
        <v>589815</v>
      </c>
      <c r="H45" s="1011">
        <v>645641</v>
      </c>
      <c r="I45" s="734">
        <v>705546</v>
      </c>
      <c r="J45" s="738">
        <v>754212</v>
      </c>
      <c r="K45" s="734">
        <v>932973</v>
      </c>
      <c r="L45" s="738">
        <v>938225</v>
      </c>
      <c r="M45" s="734">
        <v>1146765</v>
      </c>
      <c r="N45" s="738">
        <v>1298837</v>
      </c>
      <c r="O45" s="738">
        <v>1425791</v>
      </c>
      <c r="P45" s="738">
        <v>1518580</v>
      </c>
      <c r="Q45" s="738">
        <v>1623805</v>
      </c>
      <c r="R45" s="738">
        <v>1774183</v>
      </c>
      <c r="S45" s="739">
        <v>1906862</v>
      </c>
      <c r="T45" s="740">
        <v>1984662</v>
      </c>
      <c r="U45" s="738">
        <v>2106654</v>
      </c>
      <c r="V45" s="1014">
        <v>2201037</v>
      </c>
      <c r="W45" s="738">
        <v>2318479</v>
      </c>
      <c r="X45" s="892">
        <f t="shared" si="0"/>
        <v>117442</v>
      </c>
    </row>
    <row r="46" spans="1:24" s="706" customFormat="1" ht="12">
      <c r="A46" s="736">
        <v>41</v>
      </c>
      <c r="B46" s="737" t="s">
        <v>616</v>
      </c>
      <c r="C46" s="1011">
        <v>127762</v>
      </c>
      <c r="D46" s="1012">
        <v>128632</v>
      </c>
      <c r="E46" s="1011">
        <v>127725</v>
      </c>
      <c r="F46" s="1012">
        <v>126691</v>
      </c>
      <c r="G46" s="1011">
        <v>128681</v>
      </c>
      <c r="H46" s="1011">
        <v>173874</v>
      </c>
      <c r="I46" s="734">
        <v>175772</v>
      </c>
      <c r="J46" s="738">
        <v>177981</v>
      </c>
      <c r="K46" s="734">
        <v>194158</v>
      </c>
      <c r="L46" s="738">
        <v>187537</v>
      </c>
      <c r="M46" s="734">
        <v>204445</v>
      </c>
      <c r="N46" s="738">
        <v>216440</v>
      </c>
      <c r="O46" s="738">
        <v>232420</v>
      </c>
      <c r="P46" s="738">
        <v>241786</v>
      </c>
      <c r="Q46" s="738">
        <v>250178</v>
      </c>
      <c r="R46" s="738">
        <v>267230</v>
      </c>
      <c r="S46" s="739">
        <v>277606</v>
      </c>
      <c r="T46" s="740">
        <v>286239</v>
      </c>
      <c r="U46" s="738">
        <v>294120</v>
      </c>
      <c r="V46" s="1014">
        <v>302109</v>
      </c>
      <c r="W46" s="738">
        <v>311173</v>
      </c>
      <c r="X46" s="892">
        <f t="shared" si="0"/>
        <v>9064</v>
      </c>
    </row>
    <row r="47" spans="1:24" s="706" customFormat="1" ht="12">
      <c r="A47" s="736">
        <v>42</v>
      </c>
      <c r="B47" s="737" t="s">
        <v>617</v>
      </c>
      <c r="C47" s="1011">
        <v>223647</v>
      </c>
      <c r="D47" s="1012">
        <v>230062</v>
      </c>
      <c r="E47" s="1011">
        <v>238297</v>
      </c>
      <c r="F47" s="1012">
        <v>249588</v>
      </c>
      <c r="G47" s="1011">
        <v>264680</v>
      </c>
      <c r="H47" s="1011">
        <v>309415</v>
      </c>
      <c r="I47" s="734">
        <v>323324</v>
      </c>
      <c r="J47" s="738">
        <v>336639</v>
      </c>
      <c r="K47" s="734">
        <v>393096</v>
      </c>
      <c r="L47" s="738">
        <v>372770</v>
      </c>
      <c r="M47" s="734">
        <v>416524</v>
      </c>
      <c r="N47" s="738">
        <v>444058</v>
      </c>
      <c r="O47" s="738">
        <v>468977</v>
      </c>
      <c r="P47" s="738">
        <v>487597</v>
      </c>
      <c r="Q47" s="738">
        <v>501901</v>
      </c>
      <c r="R47" s="738">
        <v>528156</v>
      </c>
      <c r="S47" s="739">
        <v>542985</v>
      </c>
      <c r="T47" s="740">
        <v>551530</v>
      </c>
      <c r="U47" s="738">
        <v>556895</v>
      </c>
      <c r="V47" s="1014">
        <v>560720</v>
      </c>
      <c r="W47" s="738">
        <v>556130</v>
      </c>
      <c r="X47" s="892">
        <f t="shared" si="0"/>
        <v>-4590</v>
      </c>
    </row>
    <row r="48" spans="1:24" s="706" customFormat="1" ht="12">
      <c r="A48" s="736">
        <v>43</v>
      </c>
      <c r="B48" s="737" t="s">
        <v>618</v>
      </c>
      <c r="C48" s="1011">
        <v>236663</v>
      </c>
      <c r="D48" s="1012">
        <v>247511</v>
      </c>
      <c r="E48" s="1011">
        <v>254086</v>
      </c>
      <c r="F48" s="1012">
        <v>259467</v>
      </c>
      <c r="G48" s="1011">
        <v>254416</v>
      </c>
      <c r="H48" s="1011">
        <v>346811</v>
      </c>
      <c r="I48" s="734">
        <v>348901</v>
      </c>
      <c r="J48" s="738">
        <v>353586</v>
      </c>
      <c r="K48" s="734">
        <v>395703</v>
      </c>
      <c r="L48" s="738">
        <v>395648</v>
      </c>
      <c r="M48" s="734">
        <v>449607</v>
      </c>
      <c r="N48" s="738">
        <v>483130</v>
      </c>
      <c r="O48" s="738">
        <v>523858</v>
      </c>
      <c r="P48" s="738">
        <v>551628</v>
      </c>
      <c r="Q48" s="738">
        <v>575227</v>
      </c>
      <c r="R48" s="738">
        <v>615744</v>
      </c>
      <c r="S48" s="739">
        <v>644963</v>
      </c>
      <c r="T48" s="740">
        <v>664338</v>
      </c>
      <c r="U48" s="738">
        <v>686123</v>
      </c>
      <c r="V48" s="1014">
        <v>704730</v>
      </c>
      <c r="W48" s="738">
        <v>716740</v>
      </c>
      <c r="X48" s="892">
        <f t="shared" si="0"/>
        <v>12010</v>
      </c>
    </row>
    <row r="49" spans="1:24" s="706" customFormat="1" ht="12">
      <c r="A49" s="736">
        <v>44</v>
      </c>
      <c r="B49" s="737" t="s">
        <v>619</v>
      </c>
      <c r="C49" s="1011">
        <v>175233</v>
      </c>
      <c r="D49" s="1012">
        <v>184628</v>
      </c>
      <c r="E49" s="1011">
        <v>188278</v>
      </c>
      <c r="F49" s="1012">
        <v>193322</v>
      </c>
      <c r="G49" s="1011">
        <v>191794</v>
      </c>
      <c r="H49" s="1011">
        <v>246892</v>
      </c>
      <c r="I49" s="734">
        <v>244696</v>
      </c>
      <c r="J49" s="738">
        <v>245783</v>
      </c>
      <c r="K49" s="734">
        <v>275582</v>
      </c>
      <c r="L49" s="738">
        <v>275707</v>
      </c>
      <c r="M49" s="734">
        <v>320781</v>
      </c>
      <c r="N49" s="738">
        <v>354217</v>
      </c>
      <c r="O49" s="738">
        <v>377814</v>
      </c>
      <c r="P49" s="738">
        <v>394903</v>
      </c>
      <c r="Q49" s="738">
        <v>409347</v>
      </c>
      <c r="R49" s="738">
        <v>433897</v>
      </c>
      <c r="S49" s="739">
        <v>451697</v>
      </c>
      <c r="T49" s="740">
        <v>465195</v>
      </c>
      <c r="U49" s="738">
        <v>480443</v>
      </c>
      <c r="V49" s="1014">
        <v>486535</v>
      </c>
      <c r="W49" s="738">
        <v>487679</v>
      </c>
      <c r="X49" s="892">
        <f t="shared" si="0"/>
        <v>1144</v>
      </c>
    </row>
    <row r="50" spans="1:24" s="706" customFormat="1" ht="12">
      <c r="A50" s="736">
        <v>45</v>
      </c>
      <c r="B50" s="737" t="s">
        <v>620</v>
      </c>
      <c r="C50" s="1011">
        <v>131179</v>
      </c>
      <c r="D50" s="1012">
        <v>137491</v>
      </c>
      <c r="E50" s="1011">
        <v>146630</v>
      </c>
      <c r="F50" s="1012">
        <v>156684</v>
      </c>
      <c r="G50" s="1011">
        <v>158658</v>
      </c>
      <c r="H50" s="1011">
        <v>202694</v>
      </c>
      <c r="I50" s="734">
        <v>210832</v>
      </c>
      <c r="J50" s="738">
        <v>220273</v>
      </c>
      <c r="K50" s="734">
        <v>262758</v>
      </c>
      <c r="L50" s="738">
        <v>257693</v>
      </c>
      <c r="M50" s="734">
        <v>298385</v>
      </c>
      <c r="N50" s="738">
        <v>326222</v>
      </c>
      <c r="O50" s="738">
        <v>357888</v>
      </c>
      <c r="P50" s="738">
        <v>375218</v>
      </c>
      <c r="Q50" s="738">
        <v>390730</v>
      </c>
      <c r="R50" s="738">
        <v>420260</v>
      </c>
      <c r="S50" s="739">
        <v>437493</v>
      </c>
      <c r="T50" s="740">
        <v>449269</v>
      </c>
      <c r="U50" s="738">
        <v>459177</v>
      </c>
      <c r="V50" s="1014">
        <v>462858</v>
      </c>
      <c r="W50" s="738">
        <v>468575</v>
      </c>
      <c r="X50" s="892">
        <f t="shared" si="0"/>
        <v>5717</v>
      </c>
    </row>
    <row r="51" spans="1:24" s="706" customFormat="1" ht="12">
      <c r="A51" s="736">
        <v>46</v>
      </c>
      <c r="B51" s="737" t="s">
        <v>621</v>
      </c>
      <c r="C51" s="1011">
        <v>297547</v>
      </c>
      <c r="D51" s="1012">
        <v>311877</v>
      </c>
      <c r="E51" s="1011">
        <v>320244</v>
      </c>
      <c r="F51" s="1012">
        <v>330572</v>
      </c>
      <c r="G51" s="1011">
        <v>326081</v>
      </c>
      <c r="H51" s="1011">
        <v>360979</v>
      </c>
      <c r="I51" s="734">
        <v>374978</v>
      </c>
      <c r="J51" s="738">
        <v>431567</v>
      </c>
      <c r="K51" s="734">
        <v>477966</v>
      </c>
      <c r="L51" s="738">
        <v>474118</v>
      </c>
      <c r="M51" s="734">
        <v>521203</v>
      </c>
      <c r="N51" s="738">
        <v>558055</v>
      </c>
      <c r="O51" s="738">
        <v>605639</v>
      </c>
      <c r="P51" s="738">
        <v>639362</v>
      </c>
      <c r="Q51" s="738">
        <v>656944</v>
      </c>
      <c r="R51" s="738">
        <v>687021</v>
      </c>
      <c r="S51" s="739">
        <v>714413</v>
      </c>
      <c r="T51" s="740">
        <v>722937</v>
      </c>
      <c r="U51" s="738">
        <v>727273</v>
      </c>
      <c r="V51" s="1014">
        <v>724690</v>
      </c>
      <c r="W51" s="738">
        <v>725855</v>
      </c>
      <c r="X51" s="892">
        <f t="shared" si="0"/>
        <v>1165</v>
      </c>
    </row>
    <row r="52" spans="1:24" s="706" customFormat="1" ht="12">
      <c r="A52" s="749">
        <v>47</v>
      </c>
      <c r="B52" s="750" t="s">
        <v>622</v>
      </c>
      <c r="C52" s="1017">
        <v>119219</v>
      </c>
      <c r="D52" s="1018">
        <v>120002</v>
      </c>
      <c r="E52" s="1017">
        <v>122713</v>
      </c>
      <c r="F52" s="1018">
        <v>125782</v>
      </c>
      <c r="G52" s="1017">
        <v>122790</v>
      </c>
      <c r="H52" s="1017" t="s">
        <v>66</v>
      </c>
      <c r="I52" s="753" t="s">
        <v>66</v>
      </c>
      <c r="J52" s="754" t="s">
        <v>66</v>
      </c>
      <c r="K52" s="753">
        <v>200599</v>
      </c>
      <c r="L52" s="754" t="s">
        <v>66</v>
      </c>
      <c r="M52" s="753">
        <v>224295</v>
      </c>
      <c r="N52" s="754">
        <v>261214</v>
      </c>
      <c r="O52" s="754">
        <v>296770</v>
      </c>
      <c r="P52" s="754">
        <v>333576</v>
      </c>
      <c r="Q52" s="754">
        <v>362998</v>
      </c>
      <c r="R52" s="754">
        <v>403060</v>
      </c>
      <c r="S52" s="755">
        <v>440095</v>
      </c>
      <c r="T52" s="756">
        <v>486981</v>
      </c>
      <c r="U52" s="754">
        <v>519184</v>
      </c>
      <c r="V52" s="1019">
        <v>560424</v>
      </c>
      <c r="W52" s="754">
        <v>613294</v>
      </c>
      <c r="X52" s="892">
        <f t="shared" si="0"/>
        <v>52870</v>
      </c>
    </row>
    <row r="53" spans="1:24" s="706" customFormat="1" ht="12">
      <c r="A53" s="706" t="s">
        <v>631</v>
      </c>
    </row>
    <row r="54" spans="1:24" s="706" customFormat="1" ht="12">
      <c r="C54" s="785"/>
      <c r="D54" s="785"/>
      <c r="E54" s="785"/>
      <c r="F54" s="785"/>
      <c r="G54" s="785"/>
      <c r="H54" s="785"/>
      <c r="I54" s="785"/>
      <c r="J54" s="785"/>
      <c r="K54" s="785"/>
      <c r="L54" s="785"/>
      <c r="M54" s="785"/>
      <c r="N54" s="785"/>
      <c r="O54" s="785"/>
      <c r="P54" s="785"/>
      <c r="Q54" s="785"/>
      <c r="R54" s="785"/>
      <c r="S54" s="785"/>
      <c r="T54" s="785"/>
      <c r="U54" s="785"/>
      <c r="V54" s="785"/>
      <c r="W54" s="785"/>
    </row>
  </sheetData>
  <mergeCells count="1">
    <mergeCell ref="A2:B4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8"/>
  <sheetViews>
    <sheetView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F28" sqref="F28"/>
    </sheetView>
  </sheetViews>
  <sheetFormatPr defaultColWidth="9" defaultRowHeight="13.5"/>
  <cols>
    <col min="1" max="1" width="8.375" style="845" customWidth="1"/>
    <col min="2" max="4" width="10.5" style="845" customWidth="1"/>
    <col min="5" max="7" width="9.875" style="845" customWidth="1"/>
    <col min="8" max="9" width="8.625" style="845" customWidth="1"/>
    <col min="10" max="10" width="9.5" style="845" customWidth="1"/>
    <col min="11" max="11" width="8.625" style="845" customWidth="1"/>
    <col min="12" max="12" width="8.875" style="845" customWidth="1"/>
    <col min="13" max="14" width="9" style="845"/>
    <col min="15" max="15" width="10.5" style="845" customWidth="1"/>
    <col min="16" max="16384" width="9" style="845"/>
  </cols>
  <sheetData>
    <row r="1" spans="1:15" ht="15" customHeight="1">
      <c r="A1" s="288" t="s">
        <v>356</v>
      </c>
      <c r="B1" s="844"/>
      <c r="C1" s="844"/>
      <c r="D1" s="844"/>
      <c r="E1" s="844"/>
      <c r="F1" s="844"/>
      <c r="G1" s="844"/>
      <c r="H1" s="844"/>
      <c r="I1" s="844"/>
      <c r="J1" s="844"/>
      <c r="K1" s="844" t="s">
        <v>662</v>
      </c>
      <c r="L1" s="844"/>
    </row>
    <row r="2" spans="1:15">
      <c r="A2" s="873"/>
      <c r="B2" s="859"/>
      <c r="C2" s="850"/>
      <c r="D2" s="855"/>
      <c r="E2" s="1070" t="s">
        <v>659</v>
      </c>
      <c r="F2" s="849"/>
      <c r="G2" s="849"/>
      <c r="H2" s="849"/>
      <c r="I2" s="2117" t="s">
        <v>653</v>
      </c>
      <c r="J2" s="2119" t="s">
        <v>654</v>
      </c>
      <c r="K2" s="2121" t="s">
        <v>655</v>
      </c>
      <c r="L2" s="863" t="s">
        <v>723</v>
      </c>
      <c r="M2" s="863" t="s">
        <v>724</v>
      </c>
      <c r="N2" s="855"/>
      <c r="O2" s="894"/>
    </row>
    <row r="3" spans="1:15" ht="27">
      <c r="A3" s="865" t="s">
        <v>663</v>
      </c>
      <c r="B3" s="865" t="s">
        <v>656</v>
      </c>
      <c r="C3" s="866" t="s">
        <v>657</v>
      </c>
      <c r="D3" s="1056" t="s">
        <v>658</v>
      </c>
      <c r="E3" s="864" t="s">
        <v>656</v>
      </c>
      <c r="F3" s="866" t="s">
        <v>657</v>
      </c>
      <c r="G3" s="1056" t="s">
        <v>658</v>
      </c>
      <c r="H3" s="864" t="s">
        <v>661</v>
      </c>
      <c r="I3" s="2118"/>
      <c r="J3" s="2120"/>
      <c r="K3" s="2122"/>
      <c r="L3" s="862" t="s">
        <v>651</v>
      </c>
      <c r="M3" s="893" t="s">
        <v>652</v>
      </c>
      <c r="N3" s="856" t="s">
        <v>660</v>
      </c>
      <c r="O3" s="897" t="s">
        <v>667</v>
      </c>
    </row>
    <row r="4" spans="1:15">
      <c r="A4" s="851">
        <v>1920</v>
      </c>
      <c r="B4" s="860">
        <v>2301799</v>
      </c>
      <c r="C4" s="860">
        <v>1175426</v>
      </c>
      <c r="D4" s="1057">
        <v>1126373</v>
      </c>
      <c r="E4" s="853"/>
      <c r="F4" s="846"/>
      <c r="G4" s="1060"/>
      <c r="H4" s="1334"/>
      <c r="I4" s="857">
        <v>798303</v>
      </c>
      <c r="J4" s="880">
        <v>1385734</v>
      </c>
      <c r="K4" s="847">
        <v>117762</v>
      </c>
      <c r="L4" s="857">
        <v>89135</v>
      </c>
      <c r="M4" s="880">
        <v>28627</v>
      </c>
      <c r="N4" s="858">
        <f>K4/SUM(I4:K4)*100</f>
        <v>5.1160852880725036</v>
      </c>
      <c r="O4" s="895"/>
    </row>
    <row r="5" spans="1:15">
      <c r="A5" s="851">
        <v>1925</v>
      </c>
      <c r="B5" s="861">
        <v>2454679</v>
      </c>
      <c r="C5" s="861">
        <v>1239326</v>
      </c>
      <c r="D5" s="1058">
        <v>1215353</v>
      </c>
      <c r="E5" s="848">
        <f t="shared" ref="E5:E23" si="0">B5-B4</f>
        <v>152880</v>
      </c>
      <c r="F5" s="861">
        <f t="shared" ref="F5:F23" si="1">C5-C4</f>
        <v>63900</v>
      </c>
      <c r="G5" s="1058">
        <f t="shared" ref="G5:G23" si="2">D5-D4</f>
        <v>88980</v>
      </c>
      <c r="H5" s="854">
        <f t="shared" ref="H5:H9" si="3">E5/B4*100</f>
        <v>6.6417615091500171</v>
      </c>
      <c r="I5" s="874">
        <v>849925</v>
      </c>
      <c r="J5" s="881">
        <v>1479870</v>
      </c>
      <c r="K5" s="875">
        <v>124884</v>
      </c>
      <c r="L5" s="874">
        <v>91898</v>
      </c>
      <c r="M5" s="881">
        <v>32986</v>
      </c>
      <c r="N5" s="858">
        <f t="shared" ref="N5:N8" si="4">K5/SUM(I5:K5)*100</f>
        <v>5.0875898640922088</v>
      </c>
      <c r="O5" s="895"/>
    </row>
    <row r="6" spans="1:15">
      <c r="A6" s="851">
        <v>1930</v>
      </c>
      <c r="B6" s="872">
        <v>2646301</v>
      </c>
      <c r="C6" s="872">
        <v>1332918</v>
      </c>
      <c r="D6" s="1059">
        <v>1313383</v>
      </c>
      <c r="E6" s="848">
        <f t="shared" si="0"/>
        <v>191622</v>
      </c>
      <c r="F6" s="861">
        <f t="shared" si="1"/>
        <v>93592</v>
      </c>
      <c r="G6" s="1058">
        <f t="shared" si="2"/>
        <v>98030</v>
      </c>
      <c r="H6" s="854">
        <f t="shared" si="3"/>
        <v>7.8063974963732532</v>
      </c>
      <c r="I6" s="874">
        <v>906528</v>
      </c>
      <c r="J6" s="881">
        <v>1612580</v>
      </c>
      <c r="K6" s="875">
        <v>127193</v>
      </c>
      <c r="L6" s="874">
        <v>89796</v>
      </c>
      <c r="M6" s="881">
        <v>37397</v>
      </c>
      <c r="N6" s="858">
        <f t="shared" si="4"/>
        <v>4.8064449206647319</v>
      </c>
      <c r="O6" s="895"/>
    </row>
    <row r="7" spans="1:15">
      <c r="A7" s="851">
        <v>1935</v>
      </c>
      <c r="B7" s="872">
        <v>2923249</v>
      </c>
      <c r="C7" s="872">
        <v>1466284</v>
      </c>
      <c r="D7" s="1059">
        <v>1456965</v>
      </c>
      <c r="E7" s="848">
        <f t="shared" si="0"/>
        <v>276948</v>
      </c>
      <c r="F7" s="861">
        <f t="shared" si="1"/>
        <v>133366</v>
      </c>
      <c r="G7" s="1058">
        <f t="shared" si="2"/>
        <v>143582</v>
      </c>
      <c r="H7" s="854">
        <f t="shared" si="3"/>
        <v>10.465476149538544</v>
      </c>
      <c r="I7" s="874">
        <v>1004167</v>
      </c>
      <c r="J7" s="881">
        <v>1786409</v>
      </c>
      <c r="K7" s="875">
        <v>132673</v>
      </c>
      <c r="L7" s="874">
        <v>93238</v>
      </c>
      <c r="M7" s="881">
        <v>39435</v>
      </c>
      <c r="N7" s="858">
        <f t="shared" si="4"/>
        <v>4.5385459808589692</v>
      </c>
      <c r="O7" s="895"/>
    </row>
    <row r="8" spans="1:15">
      <c r="A8" s="851">
        <v>1940</v>
      </c>
      <c r="B8" s="872">
        <v>3173800</v>
      </c>
      <c r="C8" s="872">
        <v>1575400</v>
      </c>
      <c r="D8" s="1059">
        <v>1598400</v>
      </c>
      <c r="E8" s="848">
        <f t="shared" si="0"/>
        <v>250551</v>
      </c>
      <c r="F8" s="861">
        <f t="shared" si="1"/>
        <v>109116</v>
      </c>
      <c r="G8" s="1058">
        <f t="shared" si="2"/>
        <v>141435</v>
      </c>
      <c r="H8" s="854">
        <f t="shared" si="3"/>
        <v>8.5709770190633776</v>
      </c>
      <c r="I8" s="874">
        <v>1071170</v>
      </c>
      <c r="J8" s="881">
        <v>1997406</v>
      </c>
      <c r="K8" s="875">
        <v>143180</v>
      </c>
      <c r="L8" s="874">
        <v>105306</v>
      </c>
      <c r="M8" s="881">
        <v>37874</v>
      </c>
      <c r="N8" s="858">
        <f t="shared" si="4"/>
        <v>4.4579974319344311</v>
      </c>
      <c r="O8" s="895"/>
    </row>
    <row r="9" spans="1:15">
      <c r="A9" s="852">
        <v>1945</v>
      </c>
      <c r="B9" s="846">
        <v>2821892</v>
      </c>
      <c r="C9" s="846">
        <v>1344778</v>
      </c>
      <c r="D9" s="1060">
        <v>1477114</v>
      </c>
      <c r="E9" s="853">
        <f t="shared" si="0"/>
        <v>-351908</v>
      </c>
      <c r="F9" s="846">
        <f t="shared" si="1"/>
        <v>-230622</v>
      </c>
      <c r="G9" s="1060">
        <f t="shared" si="2"/>
        <v>-121286</v>
      </c>
      <c r="H9" s="867">
        <f t="shared" si="3"/>
        <v>-11.087907240531855</v>
      </c>
      <c r="I9" s="868"/>
      <c r="J9" s="882"/>
      <c r="K9" s="869"/>
      <c r="L9" s="870"/>
      <c r="M9" s="882"/>
      <c r="N9" s="871"/>
      <c r="O9" s="895" t="s">
        <v>664</v>
      </c>
    </row>
    <row r="10" spans="1:15">
      <c r="A10" s="883">
        <v>1947</v>
      </c>
      <c r="B10" s="884">
        <v>3057444</v>
      </c>
      <c r="C10" s="884">
        <v>1505493</v>
      </c>
      <c r="D10" s="1061">
        <v>1551951</v>
      </c>
      <c r="E10" s="885"/>
      <c r="F10" s="884"/>
      <c r="G10" s="1061"/>
      <c r="H10" s="886"/>
      <c r="I10" s="887"/>
      <c r="J10" s="888"/>
      <c r="K10" s="889"/>
      <c r="L10" s="890"/>
      <c r="M10" s="888"/>
      <c r="N10" s="891"/>
      <c r="O10" s="895" t="s">
        <v>713</v>
      </c>
    </row>
    <row r="11" spans="1:15">
      <c r="A11" s="934">
        <v>1950</v>
      </c>
      <c r="B11" s="935">
        <v>3309935</v>
      </c>
      <c r="C11" s="935">
        <v>1622755</v>
      </c>
      <c r="D11" s="1062">
        <v>1687180</v>
      </c>
      <c r="E11" s="936">
        <f>B11-B9</f>
        <v>488043</v>
      </c>
      <c r="F11" s="937">
        <f>C11-C9</f>
        <v>277977</v>
      </c>
      <c r="G11" s="1064">
        <f>D11-D9</f>
        <v>210066</v>
      </c>
      <c r="H11" s="938">
        <f>E11/B9*100</f>
        <v>17.29488584254819</v>
      </c>
      <c r="I11" s="939">
        <v>1102820</v>
      </c>
      <c r="J11" s="940">
        <v>2045505</v>
      </c>
      <c r="K11" s="850">
        <v>161276</v>
      </c>
      <c r="L11" s="939">
        <v>120336</v>
      </c>
      <c r="M11" s="940">
        <v>40940</v>
      </c>
      <c r="N11" s="941">
        <f>K11/SUM(I11:K11)*100</f>
        <v>4.8729741137980076</v>
      </c>
      <c r="O11" s="894"/>
    </row>
    <row r="12" spans="1:15">
      <c r="A12" s="942">
        <v>1955</v>
      </c>
      <c r="B12" s="872">
        <v>3620947</v>
      </c>
      <c r="C12" s="872">
        <v>1773488</v>
      </c>
      <c r="D12" s="1059">
        <v>1847459</v>
      </c>
      <c r="E12" s="848">
        <f t="shared" si="0"/>
        <v>311012</v>
      </c>
      <c r="F12" s="861">
        <f t="shared" ref="F12" si="5">C12-C11</f>
        <v>150733</v>
      </c>
      <c r="G12" s="1058">
        <f t="shared" ref="G12" si="6">D12-D11</f>
        <v>160279</v>
      </c>
      <c r="H12" s="854">
        <f t="shared" ref="H12:H23" si="7">E12/B11*100</f>
        <v>9.3963174503426803</v>
      </c>
      <c r="I12" s="857">
        <v>1142402</v>
      </c>
      <c r="J12" s="880">
        <v>2284166</v>
      </c>
      <c r="K12" s="847">
        <v>194282</v>
      </c>
      <c r="L12" s="857">
        <v>136555</v>
      </c>
      <c r="M12" s="880">
        <v>57727</v>
      </c>
      <c r="N12" s="858">
        <f t="shared" ref="N12:N25" si="8">K12/SUM(I12:K12)*100</f>
        <v>5.3656461880497668</v>
      </c>
      <c r="O12" s="895"/>
    </row>
    <row r="13" spans="1:15">
      <c r="A13" s="942">
        <v>1960</v>
      </c>
      <c r="B13" s="860">
        <v>3906487</v>
      </c>
      <c r="C13" s="860">
        <v>1917887</v>
      </c>
      <c r="D13" s="1057">
        <v>1988600</v>
      </c>
      <c r="E13" s="848">
        <f t="shared" si="0"/>
        <v>285540</v>
      </c>
      <c r="F13" s="861">
        <f t="shared" si="1"/>
        <v>144399</v>
      </c>
      <c r="G13" s="1058">
        <f t="shared" si="2"/>
        <v>141141</v>
      </c>
      <c r="H13" s="854">
        <f t="shared" si="7"/>
        <v>7.8857823657733732</v>
      </c>
      <c r="I13" s="857">
        <v>1089072</v>
      </c>
      <c r="J13" s="880">
        <v>2594822</v>
      </c>
      <c r="K13" s="847">
        <v>222593</v>
      </c>
      <c r="L13" s="857">
        <v>154769</v>
      </c>
      <c r="M13" s="880">
        <v>67824</v>
      </c>
      <c r="N13" s="858">
        <f t="shared" si="8"/>
        <v>5.6980350888150912</v>
      </c>
      <c r="O13" s="895"/>
    </row>
    <row r="14" spans="1:15">
      <c r="A14" s="942">
        <v>1965</v>
      </c>
      <c r="B14" s="860">
        <v>4309944</v>
      </c>
      <c r="C14" s="860">
        <v>2120749</v>
      </c>
      <c r="D14" s="1057">
        <v>2189195</v>
      </c>
      <c r="E14" s="848">
        <f t="shared" si="0"/>
        <v>403457</v>
      </c>
      <c r="F14" s="861">
        <f t="shared" si="1"/>
        <v>202862</v>
      </c>
      <c r="G14" s="1058">
        <f t="shared" si="2"/>
        <v>200595</v>
      </c>
      <c r="H14" s="854">
        <f t="shared" si="7"/>
        <v>10.327872587314383</v>
      </c>
      <c r="I14" s="857">
        <v>1037393</v>
      </c>
      <c r="J14" s="880">
        <v>3006974</v>
      </c>
      <c r="K14" s="847">
        <v>265577</v>
      </c>
      <c r="L14" s="857">
        <v>186064</v>
      </c>
      <c r="M14" s="880">
        <v>79513</v>
      </c>
      <c r="N14" s="858">
        <f t="shared" si="8"/>
        <v>6.1619594129297273</v>
      </c>
      <c r="O14" s="895"/>
    </row>
    <row r="15" spans="1:15">
      <c r="A15" s="942">
        <v>1970</v>
      </c>
      <c r="B15" s="860">
        <v>4667928</v>
      </c>
      <c r="C15" s="860">
        <v>2299961</v>
      </c>
      <c r="D15" s="1057">
        <v>2367967</v>
      </c>
      <c r="E15" s="848">
        <f t="shared" si="0"/>
        <v>357984</v>
      </c>
      <c r="F15" s="861">
        <f t="shared" si="1"/>
        <v>179212</v>
      </c>
      <c r="G15" s="1058">
        <f t="shared" si="2"/>
        <v>178772</v>
      </c>
      <c r="H15" s="854">
        <f t="shared" si="7"/>
        <v>8.3060011916628156</v>
      </c>
      <c r="I15" s="857">
        <v>1096958</v>
      </c>
      <c r="J15" s="880">
        <v>3246965</v>
      </c>
      <c r="K15" s="847">
        <v>324005</v>
      </c>
      <c r="L15" s="857">
        <v>228130</v>
      </c>
      <c r="M15" s="880">
        <v>95875</v>
      </c>
      <c r="N15" s="858">
        <f t="shared" si="8"/>
        <v>6.9410882087298686</v>
      </c>
      <c r="O15" s="895"/>
    </row>
    <row r="16" spans="1:15">
      <c r="A16" s="942">
        <v>1975</v>
      </c>
      <c r="B16" s="860">
        <v>4992140</v>
      </c>
      <c r="C16" s="860">
        <v>2453277</v>
      </c>
      <c r="D16" s="1057">
        <v>2538863</v>
      </c>
      <c r="E16" s="848">
        <f t="shared" si="0"/>
        <v>324212</v>
      </c>
      <c r="F16" s="861">
        <f t="shared" si="1"/>
        <v>153316</v>
      </c>
      <c r="G16" s="1058">
        <f t="shared" si="2"/>
        <v>170896</v>
      </c>
      <c r="H16" s="854">
        <f t="shared" si="7"/>
        <v>6.94552272442934</v>
      </c>
      <c r="I16" s="857">
        <v>1224538</v>
      </c>
      <c r="J16" s="880">
        <v>3369577</v>
      </c>
      <c r="K16" s="847">
        <v>395727</v>
      </c>
      <c r="L16" s="857">
        <v>270725</v>
      </c>
      <c r="M16" s="880">
        <v>125002</v>
      </c>
      <c r="N16" s="858">
        <f t="shared" si="8"/>
        <v>7.9306519124252839</v>
      </c>
      <c r="O16" s="895"/>
    </row>
    <row r="17" spans="1:15">
      <c r="A17" s="942">
        <v>1980</v>
      </c>
      <c r="B17" s="860">
        <v>5144892</v>
      </c>
      <c r="C17" s="860">
        <v>2512358</v>
      </c>
      <c r="D17" s="1057">
        <v>2632534</v>
      </c>
      <c r="E17" s="848">
        <f t="shared" si="0"/>
        <v>152752</v>
      </c>
      <c r="F17" s="861">
        <f t="shared" si="1"/>
        <v>59081</v>
      </c>
      <c r="G17" s="1058">
        <f t="shared" si="2"/>
        <v>93671</v>
      </c>
      <c r="H17" s="854">
        <f t="shared" si="7"/>
        <v>3.0598500843325707</v>
      </c>
      <c r="I17" s="857">
        <v>1227770</v>
      </c>
      <c r="J17" s="880">
        <v>3435027</v>
      </c>
      <c r="K17" s="847">
        <v>474708</v>
      </c>
      <c r="L17" s="857">
        <v>312011</v>
      </c>
      <c r="M17" s="880">
        <v>162697</v>
      </c>
      <c r="N17" s="858">
        <f t="shared" si="8"/>
        <v>9.240049401411774</v>
      </c>
      <c r="O17" s="895"/>
    </row>
    <row r="18" spans="1:15">
      <c r="A18" s="942">
        <v>1985</v>
      </c>
      <c r="B18" s="860">
        <v>5278050</v>
      </c>
      <c r="C18" s="860">
        <v>2567814</v>
      </c>
      <c r="D18" s="1057">
        <v>2710236</v>
      </c>
      <c r="E18" s="848">
        <f t="shared" si="0"/>
        <v>133158</v>
      </c>
      <c r="F18" s="861">
        <f t="shared" si="1"/>
        <v>55456</v>
      </c>
      <c r="G18" s="1058">
        <f t="shared" si="2"/>
        <v>77702</v>
      </c>
      <c r="H18" s="854">
        <f t="shared" si="7"/>
        <v>2.5881592849762445</v>
      </c>
      <c r="I18" s="857">
        <v>1149105</v>
      </c>
      <c r="J18" s="880">
        <v>3581543</v>
      </c>
      <c r="K18" s="847">
        <v>545382</v>
      </c>
      <c r="L18" s="857">
        <v>336035</v>
      </c>
      <c r="M18" s="880">
        <v>209347</v>
      </c>
      <c r="N18" s="858">
        <f t="shared" si="8"/>
        <v>10.336976855704005</v>
      </c>
      <c r="O18" s="895"/>
    </row>
    <row r="19" spans="1:15">
      <c r="A19" s="942">
        <v>1990</v>
      </c>
      <c r="B19" s="860">
        <v>5405040</v>
      </c>
      <c r="C19" s="860">
        <v>2619692</v>
      </c>
      <c r="D19" s="1057">
        <v>2785348</v>
      </c>
      <c r="E19" s="848">
        <f t="shared" si="0"/>
        <v>126990</v>
      </c>
      <c r="F19" s="861">
        <f t="shared" si="1"/>
        <v>51878</v>
      </c>
      <c r="G19" s="1058">
        <f t="shared" si="2"/>
        <v>75112</v>
      </c>
      <c r="H19" s="854">
        <f t="shared" si="7"/>
        <v>2.406002216727769</v>
      </c>
      <c r="I19" s="857">
        <v>991045</v>
      </c>
      <c r="J19" s="880">
        <v>3752880</v>
      </c>
      <c r="K19" s="847">
        <v>642401</v>
      </c>
      <c r="L19" s="857">
        <v>379332</v>
      </c>
      <c r="M19" s="880">
        <v>263069</v>
      </c>
      <c r="N19" s="858">
        <f t="shared" si="8"/>
        <v>11.926515402149814</v>
      </c>
      <c r="O19" s="895"/>
    </row>
    <row r="20" spans="1:15">
      <c r="A20" s="943">
        <v>1995</v>
      </c>
      <c r="B20" s="944">
        <v>5401877</v>
      </c>
      <c r="C20" s="944">
        <v>2612369</v>
      </c>
      <c r="D20" s="1063">
        <v>2789508</v>
      </c>
      <c r="E20" s="945">
        <f t="shared" si="0"/>
        <v>-3163</v>
      </c>
      <c r="F20" s="946">
        <f t="shared" si="1"/>
        <v>-7323</v>
      </c>
      <c r="G20" s="1065">
        <f t="shared" si="2"/>
        <v>4160</v>
      </c>
      <c r="H20" s="947">
        <f t="shared" si="7"/>
        <v>-5.8519455915219863E-2</v>
      </c>
      <c r="I20" s="948">
        <v>880094</v>
      </c>
      <c r="J20" s="949">
        <v>3755500</v>
      </c>
      <c r="K20" s="950">
        <v>763752</v>
      </c>
      <c r="L20" s="948">
        <v>467092</v>
      </c>
      <c r="M20" s="949">
        <v>296660</v>
      </c>
      <c r="N20" s="951">
        <f t="shared" si="8"/>
        <v>14.145268704765353</v>
      </c>
      <c r="O20" s="896"/>
    </row>
    <row r="21" spans="1:15">
      <c r="A21" s="851">
        <v>2000</v>
      </c>
      <c r="B21" s="860">
        <v>5550574</v>
      </c>
      <c r="C21" s="860">
        <v>2674625</v>
      </c>
      <c r="D21" s="1057">
        <v>2875949</v>
      </c>
      <c r="E21" s="848">
        <f t="shared" si="0"/>
        <v>148697</v>
      </c>
      <c r="F21" s="861">
        <f t="shared" si="1"/>
        <v>62256</v>
      </c>
      <c r="G21" s="1058">
        <f t="shared" si="2"/>
        <v>86441</v>
      </c>
      <c r="H21" s="854">
        <f t="shared" si="7"/>
        <v>2.7526913330310929</v>
      </c>
      <c r="I21" s="857">
        <v>830112</v>
      </c>
      <c r="J21" s="880">
        <v>3776483</v>
      </c>
      <c r="K21" s="847">
        <v>939950</v>
      </c>
      <c r="L21" s="857">
        <v>563395</v>
      </c>
      <c r="M21" s="880">
        <v>376555</v>
      </c>
      <c r="N21" s="858">
        <f t="shared" si="8"/>
        <v>16.946585667293785</v>
      </c>
      <c r="O21" s="895"/>
    </row>
    <row r="22" spans="1:15">
      <c r="A22" s="851">
        <v>2005</v>
      </c>
      <c r="B22" s="860">
        <v>5590601</v>
      </c>
      <c r="C22" s="860">
        <v>2680288</v>
      </c>
      <c r="D22" s="1057">
        <v>2910313</v>
      </c>
      <c r="E22" s="848">
        <f t="shared" si="0"/>
        <v>40027</v>
      </c>
      <c r="F22" s="861">
        <f t="shared" si="1"/>
        <v>5663</v>
      </c>
      <c r="G22" s="1058">
        <f t="shared" si="2"/>
        <v>34364</v>
      </c>
      <c r="H22" s="854">
        <f t="shared" si="7"/>
        <v>0.72113262520236643</v>
      </c>
      <c r="I22" s="857">
        <v>793885</v>
      </c>
      <c r="J22" s="880">
        <v>3667475</v>
      </c>
      <c r="K22" s="847">
        <v>1108564</v>
      </c>
      <c r="L22" s="857">
        <v>616949</v>
      </c>
      <c r="M22" s="880">
        <v>491615</v>
      </c>
      <c r="N22" s="858">
        <f t="shared" si="8"/>
        <v>19.902677307625741</v>
      </c>
      <c r="O22" s="895"/>
    </row>
    <row r="23" spans="1:15">
      <c r="A23" s="851">
        <v>2010</v>
      </c>
      <c r="B23" s="860">
        <v>5588133</v>
      </c>
      <c r="C23" s="860">
        <v>2673328</v>
      </c>
      <c r="D23" s="1057">
        <v>2914805</v>
      </c>
      <c r="E23" s="848">
        <f t="shared" si="0"/>
        <v>-2468</v>
      </c>
      <c r="F23" s="861">
        <f t="shared" si="1"/>
        <v>-6960</v>
      </c>
      <c r="G23" s="1058">
        <f t="shared" si="2"/>
        <v>4492</v>
      </c>
      <c r="H23" s="854">
        <f t="shared" si="7"/>
        <v>-4.4145522100396718E-2</v>
      </c>
      <c r="I23" s="857">
        <v>759277</v>
      </c>
      <c r="J23" s="880">
        <v>3515442</v>
      </c>
      <c r="K23" s="847">
        <v>1281486</v>
      </c>
      <c r="L23" s="857">
        <v>681163</v>
      </c>
      <c r="M23" s="880">
        <v>600323</v>
      </c>
      <c r="N23" s="858">
        <f t="shared" si="8"/>
        <v>23.064051812343138</v>
      </c>
      <c r="O23" s="895"/>
    </row>
    <row r="24" spans="1:15">
      <c r="A24" s="1616">
        <v>2015</v>
      </c>
      <c r="B24" s="1617">
        <v>5534800</v>
      </c>
      <c r="C24" s="1617">
        <v>2641561</v>
      </c>
      <c r="D24" s="1618">
        <v>2893239</v>
      </c>
      <c r="E24" s="1619">
        <f>B24-B23</f>
        <v>-53333</v>
      </c>
      <c r="F24" s="1620">
        <f t="shared" ref="F24:G24" si="9">C24-C23</f>
        <v>-31767</v>
      </c>
      <c r="G24" s="1621">
        <f t="shared" si="9"/>
        <v>-21566</v>
      </c>
      <c r="H24" s="1622">
        <f>E24/B23*100</f>
        <v>-0.95439747049685475</v>
      </c>
      <c r="I24" s="1623">
        <v>710647</v>
      </c>
      <c r="J24" s="1624">
        <v>3322644</v>
      </c>
      <c r="K24" s="1625">
        <v>1501509</v>
      </c>
      <c r="L24" s="1623">
        <f>K24-M24</f>
        <v>796738</v>
      </c>
      <c r="M24" s="1624">
        <v>704771</v>
      </c>
      <c r="N24" s="1626">
        <f t="shared" si="8"/>
        <v>27.128514128785142</v>
      </c>
      <c r="O24" s="1627" t="s">
        <v>1139</v>
      </c>
    </row>
    <row r="25" spans="1:15">
      <c r="A25" s="1628">
        <v>2020</v>
      </c>
      <c r="B25" s="1629">
        <v>5465002</v>
      </c>
      <c r="C25" s="1629">
        <v>2599756</v>
      </c>
      <c r="D25" s="1630">
        <v>2865246</v>
      </c>
      <c r="E25" s="1631">
        <f>B25-B24</f>
        <v>-69798</v>
      </c>
      <c r="F25" s="1629">
        <f t="shared" ref="F25" si="10">C25-C24</f>
        <v>-41805</v>
      </c>
      <c r="G25" s="1630">
        <f t="shared" ref="G25" si="11">D25-D24</f>
        <v>-27993</v>
      </c>
      <c r="H25" s="1632">
        <f>E25/B24*100</f>
        <v>-1.2610753776107537</v>
      </c>
      <c r="I25" s="1633">
        <v>666511</v>
      </c>
      <c r="J25" s="1657">
        <v>3197092</v>
      </c>
      <c r="K25" s="1658">
        <v>1601399</v>
      </c>
      <c r="L25" s="1657">
        <f>K25-M25</f>
        <v>770758</v>
      </c>
      <c r="M25" s="1657">
        <v>830641</v>
      </c>
      <c r="N25" s="1634">
        <f t="shared" si="8"/>
        <v>29.302807208487756</v>
      </c>
      <c r="O25" s="1635" t="s">
        <v>1139</v>
      </c>
    </row>
    <row r="26" spans="1:15">
      <c r="A26" s="844" t="s">
        <v>357</v>
      </c>
      <c r="I26" s="1179">
        <f>I24-I23</f>
        <v>-48630</v>
      </c>
      <c r="J26" s="1179">
        <f t="shared" ref="J26:M26" si="12">J24-J23</f>
        <v>-192798</v>
      </c>
      <c r="K26" s="1179">
        <f t="shared" si="12"/>
        <v>220023</v>
      </c>
      <c r="L26" s="1179">
        <f t="shared" si="12"/>
        <v>115575</v>
      </c>
      <c r="M26" s="1179">
        <f t="shared" si="12"/>
        <v>104448</v>
      </c>
    </row>
    <row r="27" spans="1:15">
      <c r="E27" s="845" t="s">
        <v>1059</v>
      </c>
      <c r="H27" s="845" t="s">
        <v>668</v>
      </c>
      <c r="I27" s="900">
        <f>MAX(I4:I25)</f>
        <v>1227770</v>
      </c>
      <c r="J27" s="900">
        <f t="shared" ref="J27:N27" si="13">MAX(J4:J25)</f>
        <v>3776483</v>
      </c>
      <c r="K27" s="900">
        <f t="shared" si="13"/>
        <v>1601399</v>
      </c>
      <c r="L27" s="900">
        <f t="shared" si="13"/>
        <v>796738</v>
      </c>
      <c r="M27" s="900">
        <f t="shared" si="13"/>
        <v>830641</v>
      </c>
      <c r="N27" s="901">
        <f t="shared" si="13"/>
        <v>29.302807208487756</v>
      </c>
      <c r="O27" s="845" t="s">
        <v>725</v>
      </c>
    </row>
    <row r="28" spans="1:15">
      <c r="H28" s="845" t="s">
        <v>669</v>
      </c>
      <c r="I28" s="900">
        <f>MIN(I4:I25)</f>
        <v>666511</v>
      </c>
      <c r="J28" s="900">
        <f t="shared" ref="J28:N28" si="14">MIN(J4:J25)</f>
        <v>1385734</v>
      </c>
      <c r="K28" s="900">
        <f t="shared" si="14"/>
        <v>117762</v>
      </c>
      <c r="L28" s="900">
        <f t="shared" si="14"/>
        <v>89135</v>
      </c>
      <c r="M28" s="900">
        <f t="shared" si="14"/>
        <v>28627</v>
      </c>
      <c r="N28" s="901">
        <f t="shared" si="14"/>
        <v>4.4579974319344311</v>
      </c>
    </row>
  </sheetData>
  <mergeCells count="3">
    <mergeCell ref="I2:I3"/>
    <mergeCell ref="J2:J3"/>
    <mergeCell ref="K2:K3"/>
  </mergeCells>
  <phoneticPr fontId="2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75" defaultRowHeight="13.5"/>
  <cols>
    <col min="1" max="1" width="2.625" customWidth="1"/>
    <col min="2" max="2" width="11.75" customWidth="1"/>
    <col min="3" max="3" width="9" customWidth="1"/>
    <col min="4" max="4" width="9.25" customWidth="1"/>
    <col min="5" max="5" width="8.75" customWidth="1"/>
    <col min="6" max="6" width="9.375" customWidth="1"/>
    <col min="7" max="9" width="8.75" customWidth="1"/>
    <col min="10" max="10" width="5.25" customWidth="1"/>
    <col min="11" max="11" width="11.75" customWidth="1"/>
    <col min="12" max="13" width="9.25" customWidth="1"/>
    <col min="14" max="17" width="8.75" customWidth="1"/>
    <col min="18" max="18" width="7.875" customWidth="1"/>
  </cols>
  <sheetData>
    <row r="1" spans="2:18" ht="18.75" customHeight="1">
      <c r="B1" s="292" t="s">
        <v>961</v>
      </c>
      <c r="C1" s="292"/>
      <c r="D1" s="289"/>
      <c r="E1" s="289"/>
      <c r="F1" s="289"/>
      <c r="G1" s="289"/>
      <c r="H1" s="289"/>
      <c r="I1" s="289"/>
      <c r="J1" s="289"/>
      <c r="K1" s="292" t="s">
        <v>962</v>
      </c>
      <c r="L1" s="289"/>
      <c r="M1" s="289"/>
      <c r="N1" s="289"/>
      <c r="O1" s="289"/>
      <c r="P1" s="289"/>
      <c r="Q1" s="289"/>
      <c r="R1" s="289"/>
    </row>
    <row r="2" spans="2:18" ht="18.75" customHeight="1">
      <c r="B2" s="2123" t="s">
        <v>379</v>
      </c>
      <c r="C2" s="1977" t="s">
        <v>380</v>
      </c>
      <c r="D2" s="1975"/>
      <c r="E2" s="1975"/>
      <c r="F2" s="1975"/>
      <c r="G2" s="1976"/>
      <c r="H2" s="356" t="s">
        <v>6</v>
      </c>
      <c r="I2" s="351" t="s">
        <v>5</v>
      </c>
      <c r="J2" s="1294"/>
      <c r="K2" s="2123" t="s">
        <v>379</v>
      </c>
      <c r="L2" s="1977" t="s">
        <v>51</v>
      </c>
      <c r="M2" s="1975"/>
      <c r="N2" s="1975"/>
      <c r="O2" s="1975"/>
      <c r="P2" s="1976"/>
      <c r="Q2" s="349" t="s">
        <v>381</v>
      </c>
      <c r="R2" s="356"/>
    </row>
    <row r="3" spans="2:18" ht="18.75" customHeight="1">
      <c r="B3" s="2124"/>
      <c r="C3" s="933" t="s">
        <v>963</v>
      </c>
      <c r="D3" s="1228" t="s">
        <v>711</v>
      </c>
      <c r="E3" s="927" t="s">
        <v>47</v>
      </c>
      <c r="F3" s="788" t="s">
        <v>1</v>
      </c>
      <c r="G3" s="927" t="s">
        <v>2</v>
      </c>
      <c r="H3" s="1249" t="s">
        <v>711</v>
      </c>
      <c r="I3" s="789"/>
      <c r="J3" s="289"/>
      <c r="K3" s="2124"/>
      <c r="L3" s="1228" t="s">
        <v>963</v>
      </c>
      <c r="M3" s="1228" t="s">
        <v>711</v>
      </c>
      <c r="N3" s="927" t="s">
        <v>47</v>
      </c>
      <c r="O3" s="788" t="s">
        <v>1</v>
      </c>
      <c r="P3" s="790" t="s">
        <v>2</v>
      </c>
      <c r="Q3" s="790" t="s">
        <v>382</v>
      </c>
      <c r="R3" s="2123" t="s">
        <v>712</v>
      </c>
    </row>
    <row r="4" spans="2:18" ht="18.75" customHeight="1">
      <c r="B4" s="2125"/>
      <c r="C4" s="568" t="s">
        <v>3</v>
      </c>
      <c r="D4" s="350" t="s">
        <v>3</v>
      </c>
      <c r="E4" s="927" t="s">
        <v>178</v>
      </c>
      <c r="F4" s="788" t="s">
        <v>3</v>
      </c>
      <c r="G4" s="927" t="s">
        <v>178</v>
      </c>
      <c r="H4" s="788" t="s">
        <v>384</v>
      </c>
      <c r="I4" s="927" t="s">
        <v>385</v>
      </c>
      <c r="J4" s="1294"/>
      <c r="K4" s="2125"/>
      <c r="L4" s="927" t="s">
        <v>348</v>
      </c>
      <c r="M4" s="927" t="s">
        <v>348</v>
      </c>
      <c r="N4" s="927" t="s">
        <v>178</v>
      </c>
      <c r="O4" s="788" t="s">
        <v>3</v>
      </c>
      <c r="P4" s="927" t="s">
        <v>178</v>
      </c>
      <c r="Q4" s="790" t="s">
        <v>383</v>
      </c>
      <c r="R4" s="2125"/>
    </row>
    <row r="5" spans="2:18" ht="18.75" customHeight="1">
      <c r="B5" s="791" t="s">
        <v>83</v>
      </c>
      <c r="C5" s="792">
        <v>5534800</v>
      </c>
      <c r="D5" s="792">
        <v>5465002</v>
      </c>
      <c r="E5" s="793">
        <f>D5/$D$5*100</f>
        <v>100</v>
      </c>
      <c r="F5" s="794">
        <f>D5-C5</f>
        <v>-69798</v>
      </c>
      <c r="G5" s="795">
        <f>F5/C5*100</f>
        <v>-1.2610753776107537</v>
      </c>
      <c r="H5" s="798">
        <v>8401.0299999999988</v>
      </c>
      <c r="I5" s="799">
        <f t="shared" ref="I5:I15" si="0">D5/H5</f>
        <v>650.51571057358456</v>
      </c>
      <c r="J5" s="1227"/>
      <c r="K5" s="791" t="s">
        <v>83</v>
      </c>
      <c r="L5" s="796">
        <v>2315200</v>
      </c>
      <c r="M5" s="797">
        <v>2402484</v>
      </c>
      <c r="N5" s="793">
        <f t="shared" ref="N5:N15" si="1">M5/$M$5*100</f>
        <v>100</v>
      </c>
      <c r="O5" s="794">
        <f t="shared" ref="O5:O15" si="2">M5-L5</f>
        <v>87284</v>
      </c>
      <c r="P5" s="795">
        <f t="shared" ref="P5:P15" si="3">O5/L5*100</f>
        <v>3.7700414651002072</v>
      </c>
      <c r="Q5" s="930">
        <f>D5/M5</f>
        <v>2.2747298213016194</v>
      </c>
      <c r="R5" s="808">
        <f>Q5/$Q$5*100</f>
        <v>100</v>
      </c>
    </row>
    <row r="6" spans="2:18" ht="18.75" customHeight="1">
      <c r="B6" s="800" t="s">
        <v>386</v>
      </c>
      <c r="C6" s="801">
        <v>1537272</v>
      </c>
      <c r="D6" s="802">
        <v>1525152</v>
      </c>
      <c r="E6" s="799">
        <f t="shared" ref="E6:E15" si="4">D6/$D$5*100</f>
        <v>27.90762016189564</v>
      </c>
      <c r="F6" s="803">
        <f>D6-C6</f>
        <v>-12120</v>
      </c>
      <c r="G6" s="804">
        <f>F6/C6*100</f>
        <v>-0.78840959830140667</v>
      </c>
      <c r="H6" s="807">
        <v>557.02</v>
      </c>
      <c r="I6" s="799">
        <f t="shared" si="0"/>
        <v>2738.0560841621486</v>
      </c>
      <c r="J6" s="1227"/>
      <c r="K6" s="800" t="s">
        <v>386</v>
      </c>
      <c r="L6" s="805">
        <v>705459</v>
      </c>
      <c r="M6" s="802">
        <v>734920</v>
      </c>
      <c r="N6" s="799">
        <f t="shared" si="1"/>
        <v>30.590006010445851</v>
      </c>
      <c r="O6" s="803">
        <f t="shared" si="2"/>
        <v>29461</v>
      </c>
      <c r="P6" s="806">
        <f t="shared" si="3"/>
        <v>4.176146310416339</v>
      </c>
      <c r="Q6" s="930">
        <f t="shared" ref="Q6:Q15" si="5">D6/M6</f>
        <v>2.0752626136178089</v>
      </c>
      <c r="R6" s="799">
        <f t="shared" ref="R6:R15" si="6">Q6/$Q$5*100</f>
        <v>91.231169266085686</v>
      </c>
    </row>
    <row r="7" spans="2:18" ht="18.75" customHeight="1">
      <c r="B7" s="800" t="s">
        <v>387</v>
      </c>
      <c r="C7" s="801">
        <v>1035763</v>
      </c>
      <c r="D7" s="801">
        <v>1039102</v>
      </c>
      <c r="E7" s="808">
        <f t="shared" si="4"/>
        <v>19.01375333439951</v>
      </c>
      <c r="F7" s="809">
        <f t="shared" ref="F7:F15" si="7">D7-C7</f>
        <v>3339</v>
      </c>
      <c r="G7" s="810">
        <f t="shared" ref="G7:G15" si="8">F7/C7*100</f>
        <v>0.32237104434122477</v>
      </c>
      <c r="H7" s="807">
        <v>169.15</v>
      </c>
      <c r="I7" s="808">
        <f t="shared" si="0"/>
        <v>6143.0801064144252</v>
      </c>
      <c r="J7" s="1227"/>
      <c r="K7" s="800" t="s">
        <v>387</v>
      </c>
      <c r="L7" s="805">
        <v>463279</v>
      </c>
      <c r="M7" s="801">
        <v>479577</v>
      </c>
      <c r="N7" s="808">
        <f t="shared" si="1"/>
        <v>19.961714625362749</v>
      </c>
      <c r="O7" s="809">
        <f t="shared" si="2"/>
        <v>16298</v>
      </c>
      <c r="P7" s="811">
        <f t="shared" si="3"/>
        <v>3.5179664953516134</v>
      </c>
      <c r="Q7" s="931">
        <f t="shared" si="5"/>
        <v>2.1667052423281352</v>
      </c>
      <c r="R7" s="808">
        <f t="shared" si="6"/>
        <v>95.251102879916019</v>
      </c>
    </row>
    <row r="8" spans="2:18" ht="18.75" customHeight="1">
      <c r="B8" s="800" t="s">
        <v>388</v>
      </c>
      <c r="C8" s="801">
        <v>721690</v>
      </c>
      <c r="D8" s="801">
        <v>715809</v>
      </c>
      <c r="E8" s="808">
        <f t="shared" si="4"/>
        <v>13.098055590830523</v>
      </c>
      <c r="F8" s="809">
        <f t="shared" si="7"/>
        <v>-5881</v>
      </c>
      <c r="G8" s="810">
        <f t="shared" si="8"/>
        <v>-0.8148928210173344</v>
      </c>
      <c r="H8" s="807">
        <v>480.89</v>
      </c>
      <c r="I8" s="808">
        <f t="shared" si="0"/>
        <v>1488.5088065877851</v>
      </c>
      <c r="J8" s="1227"/>
      <c r="K8" s="800" t="s">
        <v>388</v>
      </c>
      <c r="L8" s="805">
        <v>287568</v>
      </c>
      <c r="M8" s="801">
        <v>294673</v>
      </c>
      <c r="N8" s="808">
        <f t="shared" si="1"/>
        <v>12.265347032488041</v>
      </c>
      <c r="O8" s="809">
        <f t="shared" si="2"/>
        <v>7105</v>
      </c>
      <c r="P8" s="811">
        <f t="shared" si="3"/>
        <v>2.4707199688421522</v>
      </c>
      <c r="Q8" s="931">
        <f t="shared" si="5"/>
        <v>2.4291638528131183</v>
      </c>
      <c r="R8" s="813">
        <f t="shared" si="6"/>
        <v>106.78911535186761</v>
      </c>
    </row>
    <row r="9" spans="2:18" ht="18.75" customHeight="1">
      <c r="B9" s="787" t="s">
        <v>389</v>
      </c>
      <c r="C9" s="802">
        <v>716633</v>
      </c>
      <c r="D9" s="802">
        <v>716073</v>
      </c>
      <c r="E9" s="799">
        <f t="shared" si="4"/>
        <v>13.10288633014224</v>
      </c>
      <c r="F9" s="803">
        <f t="shared" si="7"/>
        <v>-560</v>
      </c>
      <c r="G9" s="804">
        <f t="shared" si="8"/>
        <v>-7.8143205797109538E-2</v>
      </c>
      <c r="H9" s="929">
        <v>266.33</v>
      </c>
      <c r="I9" s="799">
        <f t="shared" si="0"/>
        <v>2688.668193594413</v>
      </c>
      <c r="J9" s="1227"/>
      <c r="K9" s="787" t="s">
        <v>389</v>
      </c>
      <c r="L9" s="928">
        <v>286009</v>
      </c>
      <c r="M9" s="802">
        <v>302730</v>
      </c>
      <c r="N9" s="799">
        <f t="shared" si="1"/>
        <v>12.600708266943714</v>
      </c>
      <c r="O9" s="803">
        <f t="shared" si="2"/>
        <v>16721</v>
      </c>
      <c r="P9" s="806">
        <f t="shared" si="3"/>
        <v>5.8463195214136618</v>
      </c>
      <c r="Q9" s="930">
        <f t="shared" si="5"/>
        <v>2.3653849965315628</v>
      </c>
      <c r="R9" s="808">
        <f t="shared" si="6"/>
        <v>103.9853161628694</v>
      </c>
    </row>
    <row r="10" spans="2:18" ht="18.75" customHeight="1">
      <c r="B10" s="800" t="s">
        <v>390</v>
      </c>
      <c r="C10" s="801">
        <v>272447</v>
      </c>
      <c r="D10" s="801">
        <v>264135</v>
      </c>
      <c r="E10" s="808">
        <f t="shared" si="4"/>
        <v>4.8332095761355625</v>
      </c>
      <c r="F10" s="809">
        <f t="shared" si="7"/>
        <v>-8312</v>
      </c>
      <c r="G10" s="810">
        <f t="shared" si="8"/>
        <v>-3.0508686093074981</v>
      </c>
      <c r="H10" s="807">
        <v>895.61000000000013</v>
      </c>
      <c r="I10" s="808">
        <f t="shared" si="0"/>
        <v>294.92189680776227</v>
      </c>
      <c r="J10" s="1227"/>
      <c r="K10" s="800" t="s">
        <v>390</v>
      </c>
      <c r="L10" s="805">
        <v>97677</v>
      </c>
      <c r="M10" s="801">
        <v>103224</v>
      </c>
      <c r="N10" s="808">
        <f t="shared" si="1"/>
        <v>4.2965530675750596</v>
      </c>
      <c r="O10" s="809">
        <f t="shared" si="2"/>
        <v>5547</v>
      </c>
      <c r="P10" s="811">
        <f t="shared" si="3"/>
        <v>5.6789213427930836</v>
      </c>
      <c r="Q10" s="931">
        <f t="shared" si="5"/>
        <v>2.5588525924203673</v>
      </c>
      <c r="R10" s="808">
        <f t="shared" si="6"/>
        <v>112.49039637402612</v>
      </c>
    </row>
    <row r="11" spans="2:18" ht="18.75" customHeight="1">
      <c r="B11" s="800" t="s">
        <v>391</v>
      </c>
      <c r="C11" s="801">
        <v>579154</v>
      </c>
      <c r="D11" s="801">
        <v>571719</v>
      </c>
      <c r="E11" s="808">
        <f t="shared" si="4"/>
        <v>10.461460032402551</v>
      </c>
      <c r="F11" s="809">
        <f t="shared" si="7"/>
        <v>-7435</v>
      </c>
      <c r="G11" s="810">
        <f t="shared" si="8"/>
        <v>-1.2837690838706113</v>
      </c>
      <c r="H11" s="807">
        <v>865.24999999999989</v>
      </c>
      <c r="I11" s="808">
        <f t="shared" si="0"/>
        <v>660.7558509101417</v>
      </c>
      <c r="J11" s="1227"/>
      <c r="K11" s="800" t="s">
        <v>391</v>
      </c>
      <c r="L11" s="805">
        <v>227839</v>
      </c>
      <c r="M11" s="801">
        <v>240004</v>
      </c>
      <c r="N11" s="808">
        <f t="shared" si="1"/>
        <v>9.9898271955193039</v>
      </c>
      <c r="O11" s="809">
        <f t="shared" si="2"/>
        <v>12165</v>
      </c>
      <c r="P11" s="811">
        <f t="shared" si="3"/>
        <v>5.3392966085700868</v>
      </c>
      <c r="Q11" s="931">
        <f t="shared" si="5"/>
        <v>2.3821227979533672</v>
      </c>
      <c r="R11" s="808">
        <f t="shared" si="6"/>
        <v>104.72113108317613</v>
      </c>
    </row>
    <row r="12" spans="2:18" ht="18.75" customHeight="1">
      <c r="B12" s="789" t="s">
        <v>392</v>
      </c>
      <c r="C12" s="812">
        <v>260312</v>
      </c>
      <c r="D12" s="812">
        <v>246601</v>
      </c>
      <c r="E12" s="813">
        <f t="shared" si="4"/>
        <v>4.512367973515838</v>
      </c>
      <c r="F12" s="814">
        <f t="shared" si="7"/>
        <v>-13711</v>
      </c>
      <c r="G12" s="815">
        <f t="shared" si="8"/>
        <v>-5.2671409692983806</v>
      </c>
      <c r="H12" s="818">
        <v>1566.9699999999998</v>
      </c>
      <c r="I12" s="813">
        <f t="shared" si="0"/>
        <v>157.37442324996653</v>
      </c>
      <c r="J12" s="1227"/>
      <c r="K12" s="789" t="s">
        <v>392</v>
      </c>
      <c r="L12" s="816">
        <v>94817</v>
      </c>
      <c r="M12" s="812">
        <v>95577</v>
      </c>
      <c r="N12" s="813">
        <f t="shared" si="1"/>
        <v>3.9782575034838943</v>
      </c>
      <c r="O12" s="814">
        <f t="shared" si="2"/>
        <v>760</v>
      </c>
      <c r="P12" s="817">
        <f t="shared" si="3"/>
        <v>0.80154402691500459</v>
      </c>
      <c r="Q12" s="932">
        <f t="shared" si="5"/>
        <v>2.5801291105600721</v>
      </c>
      <c r="R12" s="808">
        <f t="shared" si="6"/>
        <v>113.42573902177537</v>
      </c>
    </row>
    <row r="13" spans="2:18" ht="18.75" customHeight="1">
      <c r="B13" s="800" t="s">
        <v>393</v>
      </c>
      <c r="C13" s="801">
        <v>170232</v>
      </c>
      <c r="D13" s="801">
        <v>157989</v>
      </c>
      <c r="E13" s="808">
        <f t="shared" si="4"/>
        <v>2.8909230042367779</v>
      </c>
      <c r="F13" s="809">
        <f t="shared" si="7"/>
        <v>-12243</v>
      </c>
      <c r="G13" s="810">
        <f t="shared" si="8"/>
        <v>-7.1919498096715069</v>
      </c>
      <c r="H13" s="807">
        <v>2133.3000000000002</v>
      </c>
      <c r="I13" s="808">
        <f t="shared" si="0"/>
        <v>74.058500914076774</v>
      </c>
      <c r="J13" s="1227"/>
      <c r="K13" s="800" t="s">
        <v>393</v>
      </c>
      <c r="L13" s="805">
        <v>61921</v>
      </c>
      <c r="M13" s="801">
        <v>60808</v>
      </c>
      <c r="N13" s="808">
        <f t="shared" si="1"/>
        <v>2.5310470329875248</v>
      </c>
      <c r="O13" s="809">
        <f t="shared" si="2"/>
        <v>-1113</v>
      </c>
      <c r="P13" s="811">
        <f t="shared" si="3"/>
        <v>-1.7974515915440643</v>
      </c>
      <c r="Q13" s="931">
        <f t="shared" si="5"/>
        <v>2.5981614261281409</v>
      </c>
      <c r="R13" s="799">
        <f t="shared" si="6"/>
        <v>114.21846242124047</v>
      </c>
    </row>
    <row r="14" spans="2:18" ht="18.75" customHeight="1">
      <c r="B14" s="800" t="s">
        <v>394</v>
      </c>
      <c r="C14" s="801">
        <v>106150</v>
      </c>
      <c r="D14" s="801">
        <v>101082</v>
      </c>
      <c r="E14" s="808">
        <f t="shared" si="4"/>
        <v>1.8496242087377095</v>
      </c>
      <c r="F14" s="809">
        <f t="shared" si="7"/>
        <v>-5068</v>
      </c>
      <c r="G14" s="810">
        <f t="shared" si="8"/>
        <v>-4.7743758831841729</v>
      </c>
      <c r="H14" s="807">
        <v>870.8</v>
      </c>
      <c r="I14" s="808">
        <f t="shared" si="0"/>
        <v>116.07946715663758</v>
      </c>
      <c r="J14" s="1227"/>
      <c r="K14" s="800" t="s">
        <v>394</v>
      </c>
      <c r="L14" s="805">
        <v>38131</v>
      </c>
      <c r="M14" s="801">
        <v>38638</v>
      </c>
      <c r="N14" s="808">
        <f t="shared" si="1"/>
        <v>1.6082521257165499</v>
      </c>
      <c r="O14" s="809">
        <f t="shared" si="2"/>
        <v>507</v>
      </c>
      <c r="P14" s="811">
        <f t="shared" si="3"/>
        <v>1.3296268128294564</v>
      </c>
      <c r="Q14" s="931">
        <f t="shared" si="5"/>
        <v>2.6161291992339146</v>
      </c>
      <c r="R14" s="808">
        <f t="shared" si="6"/>
        <v>115.00834845243044</v>
      </c>
    </row>
    <row r="15" spans="2:18" ht="18.75" customHeight="1">
      <c r="B15" s="789" t="s">
        <v>395</v>
      </c>
      <c r="C15" s="812">
        <v>135147</v>
      </c>
      <c r="D15" s="812">
        <v>127340</v>
      </c>
      <c r="E15" s="813">
        <f t="shared" si="4"/>
        <v>2.3300997877036456</v>
      </c>
      <c r="F15" s="814">
        <f t="shared" si="7"/>
        <v>-7807</v>
      </c>
      <c r="G15" s="815">
        <f t="shared" si="8"/>
        <v>-5.7766728081274463</v>
      </c>
      <c r="H15" s="818">
        <v>595.71</v>
      </c>
      <c r="I15" s="813">
        <f t="shared" si="0"/>
        <v>213.76172970069328</v>
      </c>
      <c r="J15" s="1227"/>
      <c r="K15" s="789" t="s">
        <v>395</v>
      </c>
      <c r="L15" s="816">
        <v>52500</v>
      </c>
      <c r="M15" s="812">
        <v>52333</v>
      </c>
      <c r="N15" s="813">
        <f t="shared" si="1"/>
        <v>2.1782871394773076</v>
      </c>
      <c r="O15" s="814">
        <f t="shared" si="2"/>
        <v>-167</v>
      </c>
      <c r="P15" s="817">
        <f t="shared" si="3"/>
        <v>-0.3180952380952381</v>
      </c>
      <c r="Q15" s="932">
        <f t="shared" si="5"/>
        <v>2.4332639061395294</v>
      </c>
      <c r="R15" s="813">
        <f t="shared" si="6"/>
        <v>106.96935888180319</v>
      </c>
    </row>
    <row r="16" spans="2:18" ht="18.75" customHeight="1">
      <c r="B16" s="289" t="s">
        <v>396</v>
      </c>
      <c r="C16" s="289"/>
      <c r="D16" s="289"/>
      <c r="E16" s="289"/>
      <c r="F16" s="289"/>
      <c r="G16" s="289"/>
      <c r="H16" s="289"/>
      <c r="I16" s="289"/>
      <c r="J16" s="289"/>
      <c r="K16" s="289" t="s">
        <v>396</v>
      </c>
      <c r="L16" s="289"/>
      <c r="M16" s="289"/>
      <c r="N16" s="289"/>
      <c r="O16" s="289"/>
      <c r="P16" s="289"/>
      <c r="Q16" s="289"/>
      <c r="R16" s="289"/>
    </row>
  </sheetData>
  <mergeCells count="5">
    <mergeCell ref="B2:B4"/>
    <mergeCell ref="R3:R4"/>
    <mergeCell ref="L2:P2"/>
    <mergeCell ref="K2:K4"/>
    <mergeCell ref="C2:G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P39"/>
  <sheetViews>
    <sheetView tabSelected="1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N11" sqref="N11"/>
    </sheetView>
  </sheetViews>
  <sheetFormatPr defaultColWidth="9" defaultRowHeight="13.5"/>
  <cols>
    <col min="1" max="1" width="6.5" customWidth="1"/>
    <col min="2" max="2" width="21.625" customWidth="1"/>
    <col min="3" max="3" width="34.5" customWidth="1"/>
    <col min="4" max="11" width="6.125" customWidth="1"/>
    <col min="12" max="13" width="8.25" customWidth="1"/>
    <col min="14" max="14" width="14.125" customWidth="1"/>
  </cols>
  <sheetData>
    <row r="1" spans="1:16" ht="15.75" customHeight="1">
      <c r="A1" s="1967" t="s">
        <v>1299</v>
      </c>
      <c r="B1" s="289"/>
      <c r="C1" s="289"/>
      <c r="D1" s="289"/>
      <c r="E1" s="289"/>
      <c r="F1" s="289"/>
      <c r="G1" s="289"/>
      <c r="H1" s="289"/>
      <c r="I1" s="289"/>
      <c r="J1" s="289"/>
      <c r="K1" s="289" t="s">
        <v>1353</v>
      </c>
      <c r="L1" s="1974">
        <v>45589</v>
      </c>
      <c r="M1" s="1974"/>
    </row>
    <row r="2" spans="1:16" ht="15.75" customHeight="1">
      <c r="A2" s="1970" t="s">
        <v>494</v>
      </c>
      <c r="B2" s="1971"/>
      <c r="C2" s="1968" t="s">
        <v>1082</v>
      </c>
      <c r="D2" s="1975" t="s">
        <v>1300</v>
      </c>
      <c r="E2" s="1975"/>
      <c r="F2" s="1976"/>
      <c r="G2" s="1977" t="s">
        <v>1301</v>
      </c>
      <c r="H2" s="1975"/>
      <c r="I2" s="1975"/>
      <c r="J2" s="1975"/>
      <c r="K2" s="1975"/>
      <c r="L2" s="1978" t="s">
        <v>495</v>
      </c>
      <c r="M2" s="1979"/>
      <c r="N2" s="289"/>
    </row>
    <row r="3" spans="1:16" ht="15.75" customHeight="1">
      <c r="A3" s="1972"/>
      <c r="B3" s="1973"/>
      <c r="C3" s="1969"/>
      <c r="D3" s="1814" t="s">
        <v>1296</v>
      </c>
      <c r="E3" s="1809" t="s">
        <v>1308</v>
      </c>
      <c r="F3" s="1802" t="s">
        <v>1297</v>
      </c>
      <c r="G3" s="1801" t="s">
        <v>1303</v>
      </c>
      <c r="H3" s="1809" t="s">
        <v>1305</v>
      </c>
      <c r="I3" s="1801" t="s">
        <v>1304</v>
      </c>
      <c r="J3" s="1802" t="s">
        <v>1307</v>
      </c>
      <c r="K3" s="1814" t="s">
        <v>1298</v>
      </c>
      <c r="L3" s="1980"/>
      <c r="M3" s="1981"/>
      <c r="N3" s="289"/>
    </row>
    <row r="4" spans="1:16" ht="15.75" customHeight="1">
      <c r="A4" s="1587">
        <v>0</v>
      </c>
      <c r="B4" s="1804" t="s">
        <v>1280</v>
      </c>
      <c r="C4" s="1815" t="s">
        <v>1332</v>
      </c>
      <c r="D4" s="1799" t="s">
        <v>1302</v>
      </c>
      <c r="E4" s="1799"/>
      <c r="F4" s="1803" t="s">
        <v>1302</v>
      </c>
      <c r="G4" s="1799"/>
      <c r="H4" s="1799"/>
      <c r="I4" s="1799" t="s">
        <v>1302</v>
      </c>
      <c r="J4" s="1803" t="s">
        <v>1302</v>
      </c>
      <c r="K4" s="1800"/>
      <c r="L4" s="1585" t="s">
        <v>533</v>
      </c>
      <c r="M4" s="1816" t="s">
        <v>397</v>
      </c>
      <c r="N4" s="289"/>
    </row>
    <row r="5" spans="1:16" ht="15.75" customHeight="1">
      <c r="A5" s="1586">
        <v>1</v>
      </c>
      <c r="B5" s="1761" t="s">
        <v>1281</v>
      </c>
      <c r="C5" s="1810" t="s">
        <v>1366</v>
      </c>
      <c r="D5" s="1805" t="s">
        <v>1318</v>
      </c>
      <c r="E5" s="1805"/>
      <c r="F5" s="1806" t="s">
        <v>1318</v>
      </c>
      <c r="G5" s="1805" t="s">
        <v>1302</v>
      </c>
      <c r="H5" s="1805"/>
      <c r="I5" s="1805" t="s">
        <v>1302</v>
      </c>
      <c r="J5" s="1806"/>
      <c r="K5" s="512"/>
      <c r="L5" s="1584" t="s">
        <v>533</v>
      </c>
      <c r="M5" s="1759" t="s">
        <v>534</v>
      </c>
      <c r="N5" s="289"/>
    </row>
    <row r="6" spans="1:16" ht="15.75" customHeight="1">
      <c r="A6" s="1586">
        <v>2</v>
      </c>
      <c r="B6" s="1942" t="s">
        <v>535</v>
      </c>
      <c r="C6" s="1810" t="s">
        <v>1354</v>
      </c>
      <c r="D6" s="1805" t="s">
        <v>1318</v>
      </c>
      <c r="E6" s="1805"/>
      <c r="F6" s="1806" t="s">
        <v>1318</v>
      </c>
      <c r="G6" s="1805"/>
      <c r="H6" s="1805"/>
      <c r="I6" s="1805" t="s">
        <v>1302</v>
      </c>
      <c r="J6" s="1806" t="s">
        <v>1302</v>
      </c>
      <c r="K6" s="512" t="s">
        <v>1302</v>
      </c>
      <c r="L6" s="1584" t="s">
        <v>362</v>
      </c>
      <c r="M6" s="512" t="s">
        <v>397</v>
      </c>
      <c r="N6" s="289" t="s">
        <v>1343</v>
      </c>
      <c r="O6" s="1584" t="s">
        <v>1346</v>
      </c>
    </row>
    <row r="7" spans="1:16" ht="15.75" customHeight="1">
      <c r="A7" s="1586">
        <v>3</v>
      </c>
      <c r="B7" s="1760" t="s">
        <v>500</v>
      </c>
      <c r="C7" s="1810" t="s">
        <v>1355</v>
      </c>
      <c r="D7" s="1805" t="s">
        <v>1318</v>
      </c>
      <c r="E7" s="1805"/>
      <c r="F7" s="1806" t="s">
        <v>1318</v>
      </c>
      <c r="G7" s="1805"/>
      <c r="H7" s="1805"/>
      <c r="I7" s="1805" t="s">
        <v>1302</v>
      </c>
      <c r="J7" s="1806" t="s">
        <v>1302</v>
      </c>
      <c r="K7" s="512" t="s">
        <v>1302</v>
      </c>
      <c r="L7" s="1584" t="s">
        <v>1098</v>
      </c>
      <c r="M7" s="512" t="s">
        <v>397</v>
      </c>
      <c r="N7" s="289" t="s">
        <v>1272</v>
      </c>
      <c r="O7" s="289" t="s">
        <v>496</v>
      </c>
    </row>
    <row r="8" spans="1:16" ht="15.75" customHeight="1">
      <c r="A8" s="1588" t="s">
        <v>1077</v>
      </c>
      <c r="B8" s="1760" t="s">
        <v>1078</v>
      </c>
      <c r="C8" s="1810" t="s">
        <v>1363</v>
      </c>
      <c r="D8" s="1805" t="s">
        <v>1302</v>
      </c>
      <c r="E8" s="1805"/>
      <c r="F8" s="1806"/>
      <c r="G8" s="1805"/>
      <c r="H8" s="1805"/>
      <c r="I8" s="1805" t="s">
        <v>1302</v>
      </c>
      <c r="J8" s="1806" t="s">
        <v>1302</v>
      </c>
      <c r="K8" s="512" t="s">
        <v>1302</v>
      </c>
      <c r="L8" s="1584" t="s">
        <v>1099</v>
      </c>
      <c r="M8" s="512" t="s">
        <v>1100</v>
      </c>
      <c r="N8" s="289"/>
      <c r="O8" s="289"/>
    </row>
    <row r="9" spans="1:16" ht="15.75" customHeight="1">
      <c r="A9" s="1586">
        <v>4</v>
      </c>
      <c r="B9" s="1760" t="s">
        <v>501</v>
      </c>
      <c r="C9" s="1810" t="s">
        <v>1364</v>
      </c>
      <c r="D9" s="1805" t="s">
        <v>1309</v>
      </c>
      <c r="E9" s="1805"/>
      <c r="F9" s="1806"/>
      <c r="G9" s="1805"/>
      <c r="H9" s="1805"/>
      <c r="I9" s="1805" t="s">
        <v>1309</v>
      </c>
      <c r="J9" s="1806"/>
      <c r="K9" s="512" t="s">
        <v>1309</v>
      </c>
      <c r="L9" s="1584" t="s">
        <v>1101</v>
      </c>
      <c r="M9" s="512" t="s">
        <v>1100</v>
      </c>
      <c r="N9" s="289" t="s">
        <v>329</v>
      </c>
    </row>
    <row r="10" spans="1:16" ht="15.75" customHeight="1">
      <c r="A10" s="1586">
        <v>5</v>
      </c>
      <c r="B10" s="1760" t="s">
        <v>536</v>
      </c>
      <c r="C10" s="1810" t="s">
        <v>1365</v>
      </c>
      <c r="D10" s="1805" t="s">
        <v>1309</v>
      </c>
      <c r="E10" s="1805"/>
      <c r="F10" s="1806"/>
      <c r="G10" s="1805"/>
      <c r="H10" s="1805"/>
      <c r="I10" s="1805" t="s">
        <v>1302</v>
      </c>
      <c r="J10" s="1806" t="s">
        <v>1302</v>
      </c>
      <c r="K10" s="512" t="s">
        <v>1302</v>
      </c>
      <c r="L10" s="1584" t="s">
        <v>1102</v>
      </c>
      <c r="M10" s="512" t="s">
        <v>1100</v>
      </c>
      <c r="N10" s="289" t="s">
        <v>1368</v>
      </c>
    </row>
    <row r="11" spans="1:16" ht="15.75" customHeight="1">
      <c r="A11" s="1586">
        <v>6</v>
      </c>
      <c r="B11" s="1760" t="s">
        <v>537</v>
      </c>
      <c r="C11" s="1810" t="s">
        <v>1347</v>
      </c>
      <c r="D11" s="1805" t="s">
        <v>1311</v>
      </c>
      <c r="E11" s="1805"/>
      <c r="F11" s="1806"/>
      <c r="G11" s="1805"/>
      <c r="H11" s="1805"/>
      <c r="I11" s="1805" t="s">
        <v>1302</v>
      </c>
      <c r="J11" s="1806"/>
      <c r="K11" s="512" t="s">
        <v>1302</v>
      </c>
      <c r="L11" s="1584" t="s">
        <v>363</v>
      </c>
      <c r="M11" s="512" t="s">
        <v>1312</v>
      </c>
      <c r="N11" s="289" t="s">
        <v>493</v>
      </c>
      <c r="P11" t="s">
        <v>493</v>
      </c>
    </row>
    <row r="12" spans="1:16" ht="15.75" customHeight="1">
      <c r="A12" s="1586">
        <v>7</v>
      </c>
      <c r="B12" s="1760" t="s">
        <v>538</v>
      </c>
      <c r="C12" s="1810" t="s">
        <v>1367</v>
      </c>
      <c r="D12" s="1805" t="s">
        <v>1311</v>
      </c>
      <c r="E12" s="1805"/>
      <c r="F12" s="1806"/>
      <c r="G12" s="1805"/>
      <c r="H12" s="1805"/>
      <c r="I12" s="1805" t="s">
        <v>1311</v>
      </c>
      <c r="J12" s="1806"/>
      <c r="K12" s="512" t="s">
        <v>1311</v>
      </c>
      <c r="L12" s="1584" t="s">
        <v>363</v>
      </c>
      <c r="M12" s="512" t="s">
        <v>1312</v>
      </c>
      <c r="N12" s="289" t="s">
        <v>1273</v>
      </c>
    </row>
    <row r="13" spans="1:16" ht="15.75" customHeight="1">
      <c r="A13" s="1586">
        <v>8</v>
      </c>
      <c r="B13" s="1760" t="s">
        <v>539</v>
      </c>
      <c r="C13" s="1810" t="s">
        <v>1328</v>
      </c>
      <c r="D13" s="1805" t="s">
        <v>1311</v>
      </c>
      <c r="E13" s="1805"/>
      <c r="F13" s="1806" t="s">
        <v>1327</v>
      </c>
      <c r="G13" s="1805"/>
      <c r="H13" s="1805"/>
      <c r="I13" s="1805" t="s">
        <v>1302</v>
      </c>
      <c r="J13" s="1806" t="s">
        <v>1302</v>
      </c>
      <c r="K13" s="512"/>
      <c r="L13" s="1584" t="s">
        <v>362</v>
      </c>
      <c r="M13" s="512" t="s">
        <v>1312</v>
      </c>
      <c r="N13" s="289" t="s">
        <v>493</v>
      </c>
    </row>
    <row r="14" spans="1:16" ht="15.75" customHeight="1">
      <c r="A14" s="1588" t="s">
        <v>1079</v>
      </c>
      <c r="B14" s="1760" t="s">
        <v>1080</v>
      </c>
      <c r="C14" s="1810" t="s">
        <v>1329</v>
      </c>
      <c r="D14" s="1805" t="s">
        <v>1311</v>
      </c>
      <c r="E14" s="1805"/>
      <c r="F14" s="1806"/>
      <c r="G14" s="1805"/>
      <c r="H14" s="1805"/>
      <c r="I14" s="1805" t="s">
        <v>1302</v>
      </c>
      <c r="J14" s="1806" t="s">
        <v>1302</v>
      </c>
      <c r="K14" s="512"/>
      <c r="L14" s="1584" t="s">
        <v>1102</v>
      </c>
      <c r="M14" s="512" t="s">
        <v>1100</v>
      </c>
      <c r="N14" s="289"/>
    </row>
    <row r="15" spans="1:16" ht="15.75" customHeight="1">
      <c r="A15" s="1586">
        <v>9</v>
      </c>
      <c r="B15" s="1760" t="s">
        <v>1104</v>
      </c>
      <c r="C15" s="1810" t="s">
        <v>1330</v>
      </c>
      <c r="D15" s="1805" t="s">
        <v>1311</v>
      </c>
      <c r="E15" s="1805"/>
      <c r="F15" s="1806"/>
      <c r="G15" s="1805"/>
      <c r="H15" s="1805"/>
      <c r="I15" s="1805" t="s">
        <v>1302</v>
      </c>
      <c r="J15" s="1806" t="s">
        <v>1302</v>
      </c>
      <c r="K15" s="512"/>
      <c r="L15" s="1584" t="s">
        <v>1103</v>
      </c>
      <c r="M15" s="512" t="s">
        <v>1100</v>
      </c>
      <c r="N15" s="289" t="s">
        <v>493</v>
      </c>
    </row>
    <row r="16" spans="1:16" ht="15.75" customHeight="1">
      <c r="A16" s="1587">
        <v>10</v>
      </c>
      <c r="B16" s="1762" t="s">
        <v>1083</v>
      </c>
      <c r="C16" s="1811" t="s">
        <v>1331</v>
      </c>
      <c r="D16" s="1807" t="s">
        <v>1311</v>
      </c>
      <c r="E16" s="1807" t="s">
        <v>1311</v>
      </c>
      <c r="F16" s="1808"/>
      <c r="G16" s="1807" t="s">
        <v>1311</v>
      </c>
      <c r="H16" s="1807"/>
      <c r="I16" s="1807" t="s">
        <v>1311</v>
      </c>
      <c r="J16" s="1808"/>
      <c r="K16" s="513"/>
      <c r="L16" s="1585" t="s">
        <v>1103</v>
      </c>
      <c r="M16" s="513" t="s">
        <v>1100</v>
      </c>
      <c r="N16" s="289"/>
    </row>
    <row r="17" spans="1:15" ht="15.75" customHeight="1">
      <c r="A17" s="1586">
        <v>11</v>
      </c>
      <c r="B17" s="1760" t="s">
        <v>1084</v>
      </c>
      <c r="C17" s="1810" t="s">
        <v>1357</v>
      </c>
      <c r="D17" s="1805" t="s">
        <v>1302</v>
      </c>
      <c r="E17" s="1805"/>
      <c r="F17" s="1806"/>
      <c r="G17" s="1805" t="s">
        <v>1311</v>
      </c>
      <c r="H17" s="1805" t="s">
        <v>1311</v>
      </c>
      <c r="I17" s="1805" t="s">
        <v>1311</v>
      </c>
      <c r="J17" s="1806"/>
      <c r="K17" s="512"/>
      <c r="L17" s="1584" t="s">
        <v>1105</v>
      </c>
      <c r="M17" s="512" t="s">
        <v>1106</v>
      </c>
      <c r="N17" s="289"/>
    </row>
    <row r="18" spans="1:15" ht="15.75" customHeight="1">
      <c r="A18" s="1586">
        <v>12</v>
      </c>
      <c r="B18" s="1760" t="s">
        <v>1085</v>
      </c>
      <c r="C18" s="1810" t="s">
        <v>1306</v>
      </c>
      <c r="D18" s="1805"/>
      <c r="E18" s="1805" t="s">
        <v>1313</v>
      </c>
      <c r="F18" s="1806" t="s">
        <v>1302</v>
      </c>
      <c r="G18" s="1805" t="s">
        <v>1310</v>
      </c>
      <c r="H18" s="1805" t="s">
        <v>1310</v>
      </c>
      <c r="I18" s="1805" t="s">
        <v>1310</v>
      </c>
      <c r="J18" s="1806"/>
      <c r="K18" s="512"/>
      <c r="L18" s="1584" t="s">
        <v>1107</v>
      </c>
      <c r="M18" s="512" t="s">
        <v>1108</v>
      </c>
      <c r="N18" s="289"/>
    </row>
    <row r="19" spans="1:15" ht="15.75" customHeight="1">
      <c r="A19" s="1588">
        <v>13</v>
      </c>
      <c r="B19" s="1760" t="s">
        <v>1086</v>
      </c>
      <c r="C19" s="1810" t="s">
        <v>1358</v>
      </c>
      <c r="D19" s="1805"/>
      <c r="E19" s="1805"/>
      <c r="F19" s="1806" t="s">
        <v>1302</v>
      </c>
      <c r="G19" s="1805" t="s">
        <v>1310</v>
      </c>
      <c r="H19" s="1805" t="s">
        <v>1310</v>
      </c>
      <c r="I19" s="1805" t="s">
        <v>1310</v>
      </c>
      <c r="J19" s="1806"/>
      <c r="K19" s="512"/>
      <c r="L19" s="1584" t="s">
        <v>1107</v>
      </c>
      <c r="M19" s="512" t="s">
        <v>1108</v>
      </c>
      <c r="N19" s="289" t="s">
        <v>1353</v>
      </c>
    </row>
    <row r="20" spans="1:15" ht="15.75" customHeight="1">
      <c r="A20" s="1586">
        <v>14</v>
      </c>
      <c r="B20" s="1760" t="s">
        <v>1087</v>
      </c>
      <c r="C20" s="1810" t="s">
        <v>1326</v>
      </c>
      <c r="D20" s="1805" t="s">
        <v>1314</v>
      </c>
      <c r="E20" s="1805" t="s">
        <v>1314</v>
      </c>
      <c r="F20" s="1806"/>
      <c r="G20" s="1805"/>
      <c r="H20" s="1805"/>
      <c r="I20" s="1805" t="s">
        <v>1314</v>
      </c>
      <c r="J20" s="1806"/>
      <c r="K20" s="512"/>
      <c r="L20" s="1584" t="s">
        <v>1107</v>
      </c>
      <c r="M20" s="512" t="s">
        <v>1108</v>
      </c>
      <c r="N20" s="289"/>
      <c r="O20" t="s">
        <v>1349</v>
      </c>
    </row>
    <row r="21" spans="1:15" ht="15.75" customHeight="1">
      <c r="A21" s="1586">
        <v>15</v>
      </c>
      <c r="B21" s="1760" t="s">
        <v>1088</v>
      </c>
      <c r="C21" s="1810" t="s">
        <v>1315</v>
      </c>
      <c r="D21" s="1805" t="s">
        <v>1314</v>
      </c>
      <c r="E21" s="1805"/>
      <c r="F21" s="1806" t="s">
        <v>1314</v>
      </c>
      <c r="G21" s="1805"/>
      <c r="H21" s="1805"/>
      <c r="I21" s="1805" t="s">
        <v>1302</v>
      </c>
      <c r="J21" s="1806" t="s">
        <v>1302</v>
      </c>
      <c r="K21" s="512"/>
      <c r="L21" s="1584" t="s">
        <v>1109</v>
      </c>
      <c r="M21" s="512" t="s">
        <v>1108</v>
      </c>
      <c r="N21" s="289"/>
    </row>
    <row r="22" spans="1:15" ht="15.75" customHeight="1">
      <c r="A22" s="1586">
        <v>16</v>
      </c>
      <c r="B22" s="1760" t="s">
        <v>1089</v>
      </c>
      <c r="C22" s="1810" t="s">
        <v>1316</v>
      </c>
      <c r="D22" s="1805"/>
      <c r="E22" s="1805"/>
      <c r="F22" s="1806" t="s">
        <v>1314</v>
      </c>
      <c r="G22" s="1805"/>
      <c r="H22" s="1805"/>
      <c r="I22" s="1805" t="s">
        <v>1314</v>
      </c>
      <c r="J22" s="1806"/>
      <c r="K22" s="512"/>
      <c r="L22" s="1584" t="s">
        <v>1110</v>
      </c>
      <c r="M22" s="512" t="s">
        <v>1108</v>
      </c>
      <c r="N22" s="289" t="s">
        <v>1350</v>
      </c>
    </row>
    <row r="23" spans="1:15" ht="15.75" customHeight="1">
      <c r="A23" s="1586">
        <v>17</v>
      </c>
      <c r="B23" s="1760" t="s">
        <v>1317</v>
      </c>
      <c r="C23" s="1810" t="s">
        <v>1319</v>
      </c>
      <c r="D23" s="1805" t="s">
        <v>1318</v>
      </c>
      <c r="E23" s="1805" t="s">
        <v>1318</v>
      </c>
      <c r="F23" s="1806"/>
      <c r="G23" s="1805"/>
      <c r="H23" s="1805"/>
      <c r="I23" s="1805" t="s">
        <v>1318</v>
      </c>
      <c r="J23" s="1806"/>
      <c r="K23" s="512"/>
      <c r="L23" s="1584" t="s">
        <v>1111</v>
      </c>
      <c r="M23" s="512" t="s">
        <v>1108</v>
      </c>
      <c r="N23" s="289" t="s">
        <v>1348</v>
      </c>
    </row>
    <row r="24" spans="1:15" ht="15.75" customHeight="1">
      <c r="A24" s="1586">
        <v>18</v>
      </c>
      <c r="B24" s="1760" t="s">
        <v>1090</v>
      </c>
      <c r="C24" s="1810" t="s">
        <v>1320</v>
      </c>
      <c r="D24" s="1805" t="s">
        <v>1318</v>
      </c>
      <c r="E24" s="1805"/>
      <c r="F24" s="1806"/>
      <c r="G24" s="1805"/>
      <c r="H24" s="1805"/>
      <c r="I24" s="1805" t="s">
        <v>1318</v>
      </c>
      <c r="J24" s="1806"/>
      <c r="K24" s="512"/>
      <c r="L24" s="1584" t="s">
        <v>1112</v>
      </c>
      <c r="M24" s="512" t="s">
        <v>1108</v>
      </c>
      <c r="N24" s="289"/>
    </row>
    <row r="25" spans="1:15" ht="15.75" customHeight="1">
      <c r="A25" s="1586">
        <v>19</v>
      </c>
      <c r="B25" s="1760" t="s">
        <v>1113</v>
      </c>
      <c r="C25" s="1810" t="s">
        <v>1359</v>
      </c>
      <c r="D25" s="1805"/>
      <c r="E25" s="1805"/>
      <c r="F25" s="1806" t="s">
        <v>1318</v>
      </c>
      <c r="G25" s="1805" t="s">
        <v>1318</v>
      </c>
      <c r="H25" s="1805"/>
      <c r="I25" s="1805" t="s">
        <v>1318</v>
      </c>
      <c r="J25" s="1806"/>
      <c r="K25" s="512"/>
      <c r="L25" s="1584" t="s">
        <v>1109</v>
      </c>
      <c r="M25" s="512" t="s">
        <v>1108</v>
      </c>
      <c r="N25" s="289"/>
    </row>
    <row r="26" spans="1:15" ht="15.75" customHeight="1">
      <c r="A26" s="1587">
        <v>20</v>
      </c>
      <c r="B26" s="1762" t="s">
        <v>1091</v>
      </c>
      <c r="C26" s="1811" t="s">
        <v>1321</v>
      </c>
      <c r="D26" s="1807"/>
      <c r="E26" s="1807"/>
      <c r="F26" s="1808" t="s">
        <v>1318</v>
      </c>
      <c r="G26" s="1807"/>
      <c r="H26" s="1807"/>
      <c r="I26" s="1807" t="s">
        <v>1318</v>
      </c>
      <c r="J26" s="1808"/>
      <c r="K26" s="513"/>
      <c r="L26" s="1585" t="s">
        <v>1114</v>
      </c>
      <c r="M26" s="513" t="s">
        <v>1108</v>
      </c>
      <c r="N26" s="289" t="s">
        <v>1348</v>
      </c>
    </row>
    <row r="27" spans="1:15" ht="15.75" customHeight="1">
      <c r="A27" s="1586">
        <v>21</v>
      </c>
      <c r="B27" s="1764" t="s">
        <v>1115</v>
      </c>
      <c r="C27" s="1810" t="s">
        <v>1322</v>
      </c>
      <c r="D27" s="1805" t="s">
        <v>1318</v>
      </c>
      <c r="E27" s="1805" t="s">
        <v>1318</v>
      </c>
      <c r="F27" s="1806"/>
      <c r="G27" s="1805"/>
      <c r="H27" s="1805"/>
      <c r="I27" s="1805" t="s">
        <v>1302</v>
      </c>
      <c r="J27" s="1806" t="s">
        <v>1302</v>
      </c>
      <c r="K27" s="512"/>
      <c r="L27" s="1584" t="s">
        <v>1116</v>
      </c>
      <c r="M27" s="512" t="s">
        <v>1108</v>
      </c>
      <c r="N27" s="289"/>
    </row>
    <row r="28" spans="1:15" ht="15.75" customHeight="1">
      <c r="A28" s="1588" t="s">
        <v>1092</v>
      </c>
      <c r="B28" s="1764" t="s">
        <v>1093</v>
      </c>
      <c r="C28" s="1810" t="s">
        <v>1323</v>
      </c>
      <c r="D28" s="1805" t="s">
        <v>1310</v>
      </c>
      <c r="E28" s="1805" t="s">
        <v>1310</v>
      </c>
      <c r="F28" s="1806"/>
      <c r="G28" s="1805"/>
      <c r="H28" s="1805"/>
      <c r="I28" s="1805" t="s">
        <v>1310</v>
      </c>
      <c r="J28" s="1806" t="s">
        <v>1310</v>
      </c>
      <c r="K28" s="512"/>
      <c r="L28" s="1584" t="s">
        <v>1109</v>
      </c>
      <c r="M28" s="512" t="s">
        <v>1108</v>
      </c>
      <c r="N28" s="289" t="s">
        <v>1351</v>
      </c>
    </row>
    <row r="29" spans="1:15" ht="15.75" customHeight="1">
      <c r="A29" s="1588" t="s">
        <v>1282</v>
      </c>
      <c r="B29" s="1764" t="s">
        <v>1286</v>
      </c>
      <c r="C29" s="1810" t="s">
        <v>1324</v>
      </c>
      <c r="D29" s="1805" t="s">
        <v>1318</v>
      </c>
      <c r="E29" s="1805" t="s">
        <v>1318</v>
      </c>
      <c r="F29" s="1806"/>
      <c r="G29" s="1805"/>
      <c r="H29" s="1805"/>
      <c r="I29" s="1805" t="s">
        <v>1318</v>
      </c>
      <c r="J29" s="1806"/>
      <c r="K29" s="512" t="s">
        <v>1318</v>
      </c>
      <c r="L29" s="1584" t="s">
        <v>1284</v>
      </c>
      <c r="M29" s="512"/>
      <c r="N29" s="289"/>
    </row>
    <row r="30" spans="1:15" ht="15.75" customHeight="1">
      <c r="A30" s="1588" t="s">
        <v>1283</v>
      </c>
      <c r="B30" s="1764" t="s">
        <v>1287</v>
      </c>
      <c r="C30" s="1810" t="s">
        <v>1362</v>
      </c>
      <c r="D30" s="1805" t="s">
        <v>1318</v>
      </c>
      <c r="E30" s="1805" t="s">
        <v>1318</v>
      </c>
      <c r="F30" s="1806"/>
      <c r="G30" s="1805"/>
      <c r="H30" s="1805"/>
      <c r="I30" s="1805" t="s">
        <v>1318</v>
      </c>
      <c r="J30" s="1806"/>
      <c r="K30" s="512" t="s">
        <v>1318</v>
      </c>
      <c r="L30" s="1584" t="s">
        <v>1285</v>
      </c>
      <c r="M30" s="512"/>
      <c r="N30" s="289"/>
    </row>
    <row r="31" spans="1:15" ht="15.75" customHeight="1">
      <c r="A31" s="1586">
        <v>22</v>
      </c>
      <c r="B31" s="1764" t="s">
        <v>1094</v>
      </c>
      <c r="C31" s="1810" t="s">
        <v>1360</v>
      </c>
      <c r="D31" s="1805" t="s">
        <v>1318</v>
      </c>
      <c r="E31" s="1805" t="s">
        <v>1318</v>
      </c>
      <c r="F31" s="1806"/>
      <c r="G31" s="1805" t="s">
        <v>1318</v>
      </c>
      <c r="H31" s="1805"/>
      <c r="I31" s="1805" t="s">
        <v>1318</v>
      </c>
      <c r="J31" s="1806"/>
      <c r="K31" s="512"/>
      <c r="L31" s="1584" t="s">
        <v>1109</v>
      </c>
      <c r="M31" s="512" t="s">
        <v>1108</v>
      </c>
      <c r="N31" s="289"/>
    </row>
    <row r="32" spans="1:15" ht="15.75" customHeight="1">
      <c r="A32" s="1586">
        <v>23</v>
      </c>
      <c r="B32" s="1764" t="s">
        <v>1097</v>
      </c>
      <c r="C32" s="1810" t="s">
        <v>1118</v>
      </c>
      <c r="D32" s="1805"/>
      <c r="E32" s="1805"/>
      <c r="F32" s="1806" t="s">
        <v>1318</v>
      </c>
      <c r="G32" s="1805" t="s">
        <v>1318</v>
      </c>
      <c r="H32" s="1805" t="s">
        <v>1318</v>
      </c>
      <c r="I32" s="1805" t="s">
        <v>1318</v>
      </c>
      <c r="J32" s="1806"/>
      <c r="K32" s="512"/>
      <c r="L32" s="1584" t="s">
        <v>363</v>
      </c>
      <c r="M32" s="512" t="s">
        <v>397</v>
      </c>
      <c r="N32" s="289"/>
    </row>
    <row r="33" spans="1:15" ht="15.75" customHeight="1">
      <c r="A33" s="1588" t="s">
        <v>1096</v>
      </c>
      <c r="B33" s="1764" t="s">
        <v>1095</v>
      </c>
      <c r="C33" s="1810" t="s">
        <v>1325</v>
      </c>
      <c r="D33" s="1805"/>
      <c r="E33" s="1805"/>
      <c r="F33" s="1806" t="s">
        <v>1318</v>
      </c>
      <c r="G33" s="1805"/>
      <c r="H33" s="1805"/>
      <c r="I33" s="1805" t="s">
        <v>1318</v>
      </c>
      <c r="J33" s="1806"/>
      <c r="K33" s="512" t="s">
        <v>1318</v>
      </c>
      <c r="L33" s="1584" t="s">
        <v>363</v>
      </c>
      <c r="M33" s="512" t="s">
        <v>397</v>
      </c>
      <c r="N33" s="289"/>
    </row>
    <row r="34" spans="1:15" ht="15.75" customHeight="1">
      <c r="A34" s="1763" t="s">
        <v>1260</v>
      </c>
      <c r="B34" s="1765" t="s">
        <v>1095</v>
      </c>
      <c r="C34" s="1811" t="s">
        <v>1361</v>
      </c>
      <c r="D34" s="1807"/>
      <c r="E34" s="1807"/>
      <c r="F34" s="1808" t="s">
        <v>1318</v>
      </c>
      <c r="G34" s="1807"/>
      <c r="H34" s="1807"/>
      <c r="I34" s="1807" t="s">
        <v>1302</v>
      </c>
      <c r="J34" s="1808" t="s">
        <v>1302</v>
      </c>
      <c r="K34" s="513" t="s">
        <v>1302</v>
      </c>
      <c r="L34" s="1585" t="s">
        <v>397</v>
      </c>
      <c r="M34" s="513"/>
      <c r="N34" s="289"/>
    </row>
    <row r="35" spans="1:15" ht="15.75" customHeight="1">
      <c r="A35" s="500" t="s">
        <v>498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5">
      <c r="A36" s="500"/>
      <c r="B36" s="289"/>
      <c r="C36" s="500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t="s">
        <v>719</v>
      </c>
    </row>
    <row r="37" spans="1:15">
      <c r="C37" s="1589"/>
    </row>
    <row r="39" spans="1:15">
      <c r="M39" t="s">
        <v>720</v>
      </c>
    </row>
  </sheetData>
  <mergeCells count="6">
    <mergeCell ref="C2:C3"/>
    <mergeCell ref="A2:B3"/>
    <mergeCell ref="L1:M1"/>
    <mergeCell ref="D2:F2"/>
    <mergeCell ref="G2:K2"/>
    <mergeCell ref="L2:M3"/>
  </mergeCells>
  <phoneticPr fontId="2"/>
  <hyperlinks>
    <hyperlink ref="B4" location="国調100年!A1" display="国勢調査100年" xr:uid="{F6B57F39-2A76-4DC2-BD17-E4997750E9D0}"/>
    <hyperlink ref="B5" location="'1国県推移'!A1" display="国県推移" xr:uid="{1DD16BAB-43D5-414A-87E0-8B4609E971DF}"/>
    <hyperlink ref="B7" location="'3市区町別2'!A1" display="市町別推移2" xr:uid="{E5C90240-2E5F-459D-9DCD-3ACD30FE3DEA}"/>
    <hyperlink ref="B8" location="'3_2DID市町'!A1" display="市町別推移2_2" xr:uid="{B333FE97-9C74-4A16-82C8-CE05CFC31F4E}"/>
    <hyperlink ref="B9" location="'4市町推移1'!Print_Area" display="市町別推移3" xr:uid="{B1A94CD9-D930-4333-90F0-5CCA83518DA5}"/>
    <hyperlink ref="B10" location="'5市町推移2'!A1" display="市町別推移4" xr:uid="{E6F789D5-4E38-4CB0-AC46-0B0594E06BD5}"/>
    <hyperlink ref="B11" location="'6市町ｸﾞﾗﾌ1'!A1" display="市町別推移5" xr:uid="{DB8EA98A-FF7F-4524-9248-E8BD72CA2A22}"/>
    <hyperlink ref="B12" location="'7市町ｸﾞﾗﾌ2'!A1" display="地域別推移1" xr:uid="{E29D7274-2490-4F50-AC4A-7A9D00EE9FBB}"/>
    <hyperlink ref="B13" location="'8地域別1'!A1" display="地域別推移2" xr:uid="{EA525D9B-593D-471F-88C6-8E940F2102DF}"/>
    <hyperlink ref="B14" location="'8_2地域人口'!A1" display="地域別推移2_2" xr:uid="{1B35F3C5-C9B8-40C6-ABB4-A082F3F25B03}"/>
    <hyperlink ref="B15" location="'9地域推移ｸﾞﾗﾌ'!A1" display="地域別推移3" xr:uid="{00DE842C-190A-4C33-8BA1-3977F008FE90}"/>
    <hyperlink ref="B16" location="'10年齢3区分'!A1" display="年齢3区分別人口推移" xr:uid="{D448F6C2-DEEF-4B9A-95B6-E3E493EE81DA}"/>
    <hyperlink ref="B17" location="'11府県人口'!A1" display="都道府県人口推移" xr:uid="{6260D2B9-DAE3-4C62-A44F-648790727ED8}"/>
    <hyperlink ref="B18" location="'12府県総世帯'!A1" display="都道府県総世帯推移" xr:uid="{FE45DF09-1C9E-46C1-91BC-43F2B5BF7F07}"/>
    <hyperlink ref="B19" location="'13府県一般世帯'!A1" display="都道府県一般世帯推移" xr:uid="{14811764-D58C-4B81-9E40-84642330E022}"/>
    <hyperlink ref="B20" location="'14県人口推移'!A1" display="県人口推移" xr:uid="{0C794B7C-3E7D-43E3-9921-8469CAB004E4}"/>
    <hyperlink ref="B21" location="'15地域人口世帯'!A1" display="地域人口世帯" xr:uid="{D3A7E55A-8740-4FF2-A1C6-A1EA38C63189}"/>
    <hyperlink ref="B22" location="'16家族類型推移'!A1" display="家族類型推移" xr:uid="{3E2EB151-A173-4521-8E1B-FCFDD0D83FF0}"/>
    <hyperlink ref="B23" location="'17年齢5歳階級時系列'!A1" display="年齢5歳階級時系列" xr:uid="{D2750DF2-529F-49FB-9A7F-57CE86917642}"/>
    <hyperlink ref="B24" location="'18配偶関係推移'!A1" display="配偶関係推移" xr:uid="{FBF23B7F-713C-4A49-8575-D147500A56AB}"/>
    <hyperlink ref="B25" location="'19一般世帯推移'!A1" display="一般世帯（家族類型）" xr:uid="{D03E51B4-B9C4-4449-A5C9-6E162E2E9C97}"/>
    <hyperlink ref="B26" location="'20世帯人員推移'!A1" display="世帯人員推移" xr:uid="{AAFFFC23-C0FF-4301-82E8-82FF9B2BEF35}"/>
    <hyperlink ref="B27" location="'21地域年齢3区分推移'!A1" display="地域年齢3区分人口" xr:uid="{CF1F0C10-3809-4114-8B60-0E6C5B241155}"/>
    <hyperlink ref="B28" location="'21_2地域年齢別2015'!A1" display="地域年齢3区分推移2" xr:uid="{995FB9BE-2C09-4A03-87A0-59142B311848}"/>
    <hyperlink ref="B29" location="'21_3地域年齢別2020'!A1" display="年齢別人口(不詳補完)1" xr:uid="{A5DDDE30-1CF5-4B50-9F0B-2BE3E47A6BE5}"/>
    <hyperlink ref="B30" location="'21_3_2地域別年齢別2015'!A1" display="年齢別人口(不詳補完)2" xr:uid="{CF19B498-C7F6-4B24-831F-C62D5D183048}"/>
    <hyperlink ref="B31" location="'22国県年齢5歳区分推移'!A1" display="国県年齢5歳区分推移" xr:uid="{F23515F9-CBAE-4A67-A2C1-195CDAC5B645}"/>
    <hyperlink ref="B32" location="'23府県一般世帯'!A1" display="都道府県一般世帯" xr:uid="{1D0AE9CD-99A7-4C87-9A03-EA1DF4FCE73F}"/>
    <hyperlink ref="B33" location="'23_2市町一般世帯'!A1" display="市町一般世帯" xr:uid="{9EA420A9-38E1-463E-BF05-F8957FE8FDDF}"/>
    <hyperlink ref="B34" location="'23_3市町世帯家族類型'!A1" display="市町一般世帯" xr:uid="{9CF1A023-F9CC-44A2-94E0-455CEE1FD65C}"/>
    <hyperlink ref="B6" location="'2市区町別1'!A1" display="市町別推移1" xr:uid="{16040227-025D-4DC1-A0AA-2E3FAD2BA15D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FB79-974B-4439-99BA-A92830021826}">
  <dimension ref="A1:L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10" customWidth="1"/>
    <col min="2" max="12" width="10.5" customWidth="1"/>
    <col min="259" max="259" width="10" customWidth="1"/>
    <col min="260" max="268" width="10.5" customWidth="1"/>
    <col min="515" max="515" width="10" customWidth="1"/>
    <col min="516" max="524" width="10.5" customWidth="1"/>
    <col min="771" max="771" width="10" customWidth="1"/>
    <col min="772" max="780" width="10.5" customWidth="1"/>
    <col min="1027" max="1027" width="10" customWidth="1"/>
    <col min="1028" max="1036" width="10.5" customWidth="1"/>
    <col min="1283" max="1283" width="10" customWidth="1"/>
    <col min="1284" max="1292" width="10.5" customWidth="1"/>
    <col min="1539" max="1539" width="10" customWidth="1"/>
    <col min="1540" max="1548" width="10.5" customWidth="1"/>
    <col min="1795" max="1795" width="10" customWidth="1"/>
    <col min="1796" max="1804" width="10.5" customWidth="1"/>
    <col min="2051" max="2051" width="10" customWidth="1"/>
    <col min="2052" max="2060" width="10.5" customWidth="1"/>
    <col min="2307" max="2307" width="10" customWidth="1"/>
    <col min="2308" max="2316" width="10.5" customWidth="1"/>
    <col min="2563" max="2563" width="10" customWidth="1"/>
    <col min="2564" max="2572" width="10.5" customWidth="1"/>
    <col min="2819" max="2819" width="10" customWidth="1"/>
    <col min="2820" max="2828" width="10.5" customWidth="1"/>
    <col min="3075" max="3075" width="10" customWidth="1"/>
    <col min="3076" max="3084" width="10.5" customWidth="1"/>
    <col min="3331" max="3331" width="10" customWidth="1"/>
    <col min="3332" max="3340" width="10.5" customWidth="1"/>
    <col min="3587" max="3587" width="10" customWidth="1"/>
    <col min="3588" max="3596" width="10.5" customWidth="1"/>
    <col min="3843" max="3843" width="10" customWidth="1"/>
    <col min="3844" max="3852" width="10.5" customWidth="1"/>
    <col min="4099" max="4099" width="10" customWidth="1"/>
    <col min="4100" max="4108" width="10.5" customWidth="1"/>
    <col min="4355" max="4355" width="10" customWidth="1"/>
    <col min="4356" max="4364" width="10.5" customWidth="1"/>
    <col min="4611" max="4611" width="10" customWidth="1"/>
    <col min="4612" max="4620" width="10.5" customWidth="1"/>
    <col min="4867" max="4867" width="10" customWidth="1"/>
    <col min="4868" max="4876" width="10.5" customWidth="1"/>
    <col min="5123" max="5123" width="10" customWidth="1"/>
    <col min="5124" max="5132" width="10.5" customWidth="1"/>
    <col min="5379" max="5379" width="10" customWidth="1"/>
    <col min="5380" max="5388" width="10.5" customWidth="1"/>
    <col min="5635" max="5635" width="10" customWidth="1"/>
    <col min="5636" max="5644" width="10.5" customWidth="1"/>
    <col min="5891" max="5891" width="10" customWidth="1"/>
    <col min="5892" max="5900" width="10.5" customWidth="1"/>
    <col min="6147" max="6147" width="10" customWidth="1"/>
    <col min="6148" max="6156" width="10.5" customWidth="1"/>
    <col min="6403" max="6403" width="10" customWidth="1"/>
    <col min="6404" max="6412" width="10.5" customWidth="1"/>
    <col min="6659" max="6659" width="10" customWidth="1"/>
    <col min="6660" max="6668" width="10.5" customWidth="1"/>
    <col min="6915" max="6915" width="10" customWidth="1"/>
    <col min="6916" max="6924" width="10.5" customWidth="1"/>
    <col min="7171" max="7171" width="10" customWidth="1"/>
    <col min="7172" max="7180" width="10.5" customWidth="1"/>
    <col min="7427" max="7427" width="10" customWidth="1"/>
    <col min="7428" max="7436" width="10.5" customWidth="1"/>
    <col min="7683" max="7683" width="10" customWidth="1"/>
    <col min="7684" max="7692" width="10.5" customWidth="1"/>
    <col min="7939" max="7939" width="10" customWidth="1"/>
    <col min="7940" max="7948" width="10.5" customWidth="1"/>
    <col min="8195" max="8195" width="10" customWidth="1"/>
    <col min="8196" max="8204" width="10.5" customWidth="1"/>
    <col min="8451" max="8451" width="10" customWidth="1"/>
    <col min="8452" max="8460" width="10.5" customWidth="1"/>
    <col min="8707" max="8707" width="10" customWidth="1"/>
    <col min="8708" max="8716" width="10.5" customWidth="1"/>
    <col min="8963" max="8963" width="10" customWidth="1"/>
    <col min="8964" max="8972" width="10.5" customWidth="1"/>
    <col min="9219" max="9219" width="10" customWidth="1"/>
    <col min="9220" max="9228" width="10.5" customWidth="1"/>
    <col min="9475" max="9475" width="10" customWidth="1"/>
    <col min="9476" max="9484" width="10.5" customWidth="1"/>
    <col min="9731" max="9731" width="10" customWidth="1"/>
    <col min="9732" max="9740" width="10.5" customWidth="1"/>
    <col min="9987" max="9987" width="10" customWidth="1"/>
    <col min="9988" max="9996" width="10.5" customWidth="1"/>
    <col min="10243" max="10243" width="10" customWidth="1"/>
    <col min="10244" max="10252" width="10.5" customWidth="1"/>
    <col min="10499" max="10499" width="10" customWidth="1"/>
    <col min="10500" max="10508" width="10.5" customWidth="1"/>
    <col min="10755" max="10755" width="10" customWidth="1"/>
    <col min="10756" max="10764" width="10.5" customWidth="1"/>
    <col min="11011" max="11011" width="10" customWidth="1"/>
    <col min="11012" max="11020" width="10.5" customWidth="1"/>
    <col min="11267" max="11267" width="10" customWidth="1"/>
    <col min="11268" max="11276" width="10.5" customWidth="1"/>
    <col min="11523" max="11523" width="10" customWidth="1"/>
    <col min="11524" max="11532" width="10.5" customWidth="1"/>
    <col min="11779" max="11779" width="10" customWidth="1"/>
    <col min="11780" max="11788" width="10.5" customWidth="1"/>
    <col min="12035" max="12035" width="10" customWidth="1"/>
    <col min="12036" max="12044" width="10.5" customWidth="1"/>
    <col min="12291" max="12291" width="10" customWidth="1"/>
    <col min="12292" max="12300" width="10.5" customWidth="1"/>
    <col min="12547" max="12547" width="10" customWidth="1"/>
    <col min="12548" max="12556" width="10.5" customWidth="1"/>
    <col min="12803" max="12803" width="10" customWidth="1"/>
    <col min="12804" max="12812" width="10.5" customWidth="1"/>
    <col min="13059" max="13059" width="10" customWidth="1"/>
    <col min="13060" max="13068" width="10.5" customWidth="1"/>
    <col min="13315" max="13315" width="10" customWidth="1"/>
    <col min="13316" max="13324" width="10.5" customWidth="1"/>
    <col min="13571" max="13571" width="10" customWidth="1"/>
    <col min="13572" max="13580" width="10.5" customWidth="1"/>
    <col min="13827" max="13827" width="10" customWidth="1"/>
    <col min="13828" max="13836" width="10.5" customWidth="1"/>
    <col min="14083" max="14083" width="10" customWidth="1"/>
    <col min="14084" max="14092" width="10.5" customWidth="1"/>
    <col min="14339" max="14339" width="10" customWidth="1"/>
    <col min="14340" max="14348" width="10.5" customWidth="1"/>
    <col min="14595" max="14595" width="10" customWidth="1"/>
    <col min="14596" max="14604" width="10.5" customWidth="1"/>
    <col min="14851" max="14851" width="10" customWidth="1"/>
    <col min="14852" max="14860" width="10.5" customWidth="1"/>
    <col min="15107" max="15107" width="10" customWidth="1"/>
    <col min="15108" max="15116" width="10.5" customWidth="1"/>
    <col min="15363" max="15363" width="10" customWidth="1"/>
    <col min="15364" max="15372" width="10.5" customWidth="1"/>
    <col min="15619" max="15619" width="10" customWidth="1"/>
    <col min="15620" max="15628" width="10.5" customWidth="1"/>
    <col min="15875" max="15875" width="10" customWidth="1"/>
    <col min="15876" max="15884" width="10.5" customWidth="1"/>
    <col min="16131" max="16131" width="10" customWidth="1"/>
    <col min="16132" max="16140" width="10.5" customWidth="1"/>
  </cols>
  <sheetData>
    <row r="1" spans="1:12" ht="15.75" customHeight="1">
      <c r="A1" s="292" t="s">
        <v>885</v>
      </c>
      <c r="B1" s="289"/>
      <c r="C1" s="289"/>
      <c r="D1" s="289"/>
      <c r="E1" s="289"/>
      <c r="F1" s="289"/>
      <c r="G1" s="289"/>
      <c r="H1" s="289" t="s">
        <v>886</v>
      </c>
      <c r="I1" s="289"/>
      <c r="J1" s="289"/>
      <c r="K1" s="289"/>
      <c r="L1" s="289"/>
    </row>
    <row r="2" spans="1:12" ht="15.75" customHeight="1">
      <c r="A2" s="351" t="s">
        <v>52</v>
      </c>
      <c r="B2" s="351" t="s">
        <v>887</v>
      </c>
      <c r="C2" s="351" t="s">
        <v>888</v>
      </c>
      <c r="D2" s="1977" t="s">
        <v>921</v>
      </c>
      <c r="E2" s="1975"/>
      <c r="F2" s="1975"/>
      <c r="G2" s="1975"/>
      <c r="H2" s="1975"/>
      <c r="I2" s="351" t="s">
        <v>1001</v>
      </c>
      <c r="J2" s="356" t="s">
        <v>1002</v>
      </c>
      <c r="K2" s="351" t="s">
        <v>889</v>
      </c>
      <c r="L2" s="1184" t="s">
        <v>890</v>
      </c>
    </row>
    <row r="3" spans="1:12" ht="15.75" customHeight="1">
      <c r="A3" s="789"/>
      <c r="B3" s="789" t="s">
        <v>329</v>
      </c>
      <c r="C3" s="789"/>
      <c r="D3" s="876" t="s">
        <v>364</v>
      </c>
      <c r="E3" s="350" t="s">
        <v>891</v>
      </c>
      <c r="F3" s="876" t="s">
        <v>892</v>
      </c>
      <c r="G3" s="350" t="s">
        <v>893</v>
      </c>
      <c r="H3" s="876" t="s">
        <v>894</v>
      </c>
      <c r="I3" s="927"/>
      <c r="J3" s="788" t="s">
        <v>1003</v>
      </c>
      <c r="K3" s="789"/>
      <c r="L3" s="1207" t="s">
        <v>383</v>
      </c>
    </row>
    <row r="4" spans="1:12" ht="15.75" customHeight="1">
      <c r="A4" s="879" t="s">
        <v>930</v>
      </c>
      <c r="B4" s="382">
        <f t="shared" ref="B4:K4" si="0">B20/$B20*100</f>
        <v>100</v>
      </c>
      <c r="C4" s="382">
        <f t="shared" si="0"/>
        <v>8.5243293378995428</v>
      </c>
      <c r="D4" s="382">
        <f t="shared" si="0"/>
        <v>59.435002853881279</v>
      </c>
      <c r="E4" s="382">
        <f t="shared" si="0"/>
        <v>10.364155251141552</v>
      </c>
      <c r="F4" s="382">
        <f t="shared" si="0"/>
        <v>43.055507990867582</v>
      </c>
      <c r="G4" s="382">
        <f t="shared" si="0"/>
        <v>0.96033105022831045</v>
      </c>
      <c r="H4" s="382">
        <f t="shared" si="0"/>
        <v>5.6971318493150687</v>
      </c>
      <c r="I4" s="382">
        <f t="shared" si="0"/>
        <v>1.1363441780821917</v>
      </c>
      <c r="J4" s="382">
        <f t="shared" si="0"/>
        <v>10.741509703196348</v>
      </c>
      <c r="K4" s="382">
        <f t="shared" si="0"/>
        <v>8.1497574200913245</v>
      </c>
      <c r="L4" s="1186"/>
    </row>
    <row r="5" spans="1:12" ht="15.75" customHeight="1">
      <c r="A5" s="879" t="s">
        <v>914</v>
      </c>
      <c r="B5" s="382">
        <f t="shared" ref="B5:K5" si="1">B21/$B21*100</f>
        <v>100</v>
      </c>
      <c r="C5" s="382">
        <f t="shared" si="1"/>
        <v>11.163570583369111</v>
      </c>
      <c r="D5" s="382">
        <f t="shared" si="1"/>
        <v>62.854919526267835</v>
      </c>
      <c r="E5" s="382">
        <f t="shared" si="1"/>
        <v>12.103848812004566</v>
      </c>
      <c r="F5" s="382">
        <f t="shared" si="1"/>
        <v>45.029359561033331</v>
      </c>
      <c r="G5" s="382">
        <f t="shared" si="1"/>
        <v>0.88104861932835588</v>
      </c>
      <c r="H5" s="382">
        <f t="shared" si="1"/>
        <v>4.8406625339015887</v>
      </c>
      <c r="I5" s="382">
        <f t="shared" si="1"/>
        <v>1.4038399112013991</v>
      </c>
      <c r="J5" s="382">
        <f t="shared" si="1"/>
        <v>10.518327800873326</v>
      </c>
      <c r="K5" s="382">
        <f t="shared" si="1"/>
        <v>6.3881587903284922</v>
      </c>
      <c r="L5" s="1214">
        <v>3.27</v>
      </c>
    </row>
    <row r="6" spans="1:12" ht="15.75" customHeight="1">
      <c r="A6" s="879" t="s">
        <v>915</v>
      </c>
      <c r="B6" s="382">
        <f t="shared" ref="B6:K6" si="2">B22/$B22*100</f>
        <v>100</v>
      </c>
      <c r="C6" s="382">
        <f t="shared" si="2"/>
        <v>13.149855982431058</v>
      </c>
      <c r="D6" s="382">
        <f t="shared" si="2"/>
        <v>64.441528361573504</v>
      </c>
      <c r="E6" s="382">
        <f t="shared" si="2"/>
        <v>13.301360316857606</v>
      </c>
      <c r="F6" s="382">
        <f t="shared" si="2"/>
        <v>45.058260934942219</v>
      </c>
      <c r="G6" s="382">
        <f t="shared" si="2"/>
        <v>0.92886435560430203</v>
      </c>
      <c r="H6" s="382">
        <f t="shared" si="2"/>
        <v>5.1530427541693697</v>
      </c>
      <c r="I6" s="382">
        <f t="shared" si="2"/>
        <v>1.6205530350462758</v>
      </c>
      <c r="J6" s="382">
        <f t="shared" si="2"/>
        <v>10.956644362212874</v>
      </c>
      <c r="K6" s="382">
        <f t="shared" si="2"/>
        <v>4.9947150385426271</v>
      </c>
      <c r="L6" s="1214">
        <v>3.25</v>
      </c>
    </row>
    <row r="7" spans="1:12" ht="15.75" customHeight="1">
      <c r="A7" s="879" t="s">
        <v>916</v>
      </c>
      <c r="B7" s="382">
        <f t="shared" ref="B7:K7" si="3">B23/$B23*100</f>
        <v>100</v>
      </c>
      <c r="C7" s="382">
        <f t="shared" si="3"/>
        <v>18.70011409373749</v>
      </c>
      <c r="D7" s="382">
        <f t="shared" si="3"/>
        <v>64.380236195109319</v>
      </c>
      <c r="E7" s="382">
        <f t="shared" si="3"/>
        <v>14.770352486430671</v>
      </c>
      <c r="F7" s="382">
        <f t="shared" si="3"/>
        <v>42.983536183368805</v>
      </c>
      <c r="G7" s="382">
        <f t="shared" si="3"/>
        <v>1.0157051986405086</v>
      </c>
      <c r="H7" s="382">
        <f t="shared" si="3"/>
        <v>5.6106423266693355</v>
      </c>
      <c r="I7" s="382">
        <f t="shared" si="3"/>
        <v>1.7212801377553939</v>
      </c>
      <c r="J7" s="382">
        <f t="shared" si="3"/>
        <v>10.594160447705029</v>
      </c>
      <c r="K7" s="382">
        <f t="shared" si="3"/>
        <v>4.6042091256927664</v>
      </c>
      <c r="L7" s="1214">
        <v>3.18</v>
      </c>
    </row>
    <row r="8" spans="1:12" ht="15.75" customHeight="1">
      <c r="A8" s="879" t="s">
        <v>917</v>
      </c>
      <c r="B8" s="382">
        <f t="shared" ref="B8:K8" si="4">B24/$B24*100</f>
        <v>100</v>
      </c>
      <c r="C8" s="382">
        <f t="shared" si="4"/>
        <v>20.629378706142511</v>
      </c>
      <c r="D8" s="382">
        <f t="shared" si="4"/>
        <v>64.27381438652337</v>
      </c>
      <c r="E8" s="382">
        <f t="shared" si="4"/>
        <v>16.660985675451077</v>
      </c>
      <c r="F8" s="382">
        <f t="shared" si="4"/>
        <v>40.509091933461974</v>
      </c>
      <c r="G8" s="382">
        <f t="shared" si="4"/>
        <v>1.1237657929208276</v>
      </c>
      <c r="H8" s="382">
        <f t="shared" si="4"/>
        <v>5.9799709846894942</v>
      </c>
      <c r="I8" s="382">
        <f t="shared" si="4"/>
        <v>1.7561305407270731</v>
      </c>
      <c r="J8" s="382">
        <f t="shared" si="4"/>
        <v>9.3096328013859733</v>
      </c>
      <c r="K8" s="382">
        <f t="shared" si="4"/>
        <v>4.0310435652210659</v>
      </c>
      <c r="L8" s="1214">
        <v>3.05</v>
      </c>
    </row>
    <row r="9" spans="1:12" ht="15.75" customHeight="1">
      <c r="A9" s="879" t="s">
        <v>918</v>
      </c>
      <c r="B9" s="382">
        <f t="shared" ref="B9:K9" si="5">B25/$B25*100</f>
        <v>100</v>
      </c>
      <c r="C9" s="382">
        <f t="shared" si="5"/>
        <v>22.37075870727374</v>
      </c>
      <c r="D9" s="382">
        <f t="shared" si="5"/>
        <v>63.701191892368151</v>
      </c>
      <c r="E9" s="382">
        <f t="shared" si="5"/>
        <v>18.534239656438483</v>
      </c>
      <c r="F9" s="382">
        <f t="shared" si="5"/>
        <v>37.742222812583186</v>
      </c>
      <c r="G9" s="382">
        <f t="shared" si="5"/>
        <v>1.1725568563135802</v>
      </c>
      <c r="H9" s="382">
        <f t="shared" si="5"/>
        <v>6.2521725670328987</v>
      </c>
      <c r="I9" s="382">
        <f t="shared" si="5"/>
        <v>1.8315175270255286</v>
      </c>
      <c r="J9" s="382">
        <f t="shared" si="5"/>
        <v>8.1907584823176478</v>
      </c>
      <c r="K9" s="382">
        <f t="shared" si="5"/>
        <v>3.9057733910149319</v>
      </c>
      <c r="L9" s="1214">
        <v>2.89</v>
      </c>
    </row>
    <row r="10" spans="1:12" ht="15.75" customHeight="1">
      <c r="A10" s="879" t="s">
        <v>360</v>
      </c>
      <c r="B10" s="382">
        <f t="shared" ref="B10:K10" si="6">B26/$B26*100</f>
        <v>100</v>
      </c>
      <c r="C10" s="382">
        <f t="shared" si="6"/>
        <v>24.949818116777724</v>
      </c>
      <c r="D10" s="382">
        <f t="shared" si="6"/>
        <v>63.211385010149392</v>
      </c>
      <c r="E10" s="382">
        <f t="shared" si="6"/>
        <v>20.251319715964399</v>
      </c>
      <c r="F10" s="382">
        <f t="shared" si="6"/>
        <v>35.086239132581888</v>
      </c>
      <c r="G10" s="382">
        <f t="shared" si="6"/>
        <v>1.1978790200172278</v>
      </c>
      <c r="H10" s="382">
        <f t="shared" si="6"/>
        <v>6.6759471415858807</v>
      </c>
      <c r="I10" s="382">
        <f t="shared" si="6"/>
        <v>1.7611445547804354</v>
      </c>
      <c r="J10" s="382">
        <f t="shared" si="6"/>
        <v>6.4139940258375896</v>
      </c>
      <c r="K10" s="382">
        <f t="shared" si="6"/>
        <v>3.6636582924548557</v>
      </c>
      <c r="L10" s="1214">
        <v>2.73</v>
      </c>
    </row>
    <row r="11" spans="1:12" ht="15.75" customHeight="1">
      <c r="A11" s="879" t="s">
        <v>361</v>
      </c>
      <c r="B11" s="382">
        <f t="shared" ref="B11:K11" si="7">B27/$B27*100</f>
        <v>100</v>
      </c>
      <c r="C11" s="382">
        <f t="shared" si="7"/>
        <v>26.749220160237634</v>
      </c>
      <c r="D11" s="382">
        <f t="shared" si="7"/>
        <v>62.691507555556392</v>
      </c>
      <c r="E11" s="382">
        <f t="shared" si="7"/>
        <v>21.017838262102252</v>
      </c>
      <c r="F11" s="382">
        <f t="shared" si="7"/>
        <v>32.924902875249593</v>
      </c>
      <c r="G11" s="382">
        <f t="shared" si="7"/>
        <v>1.2744702467821187</v>
      </c>
      <c r="H11" s="382">
        <f t="shared" si="7"/>
        <v>7.4742961714224245</v>
      </c>
      <c r="I11" s="382">
        <f t="shared" si="7"/>
        <v>1.7448870647352726</v>
      </c>
      <c r="J11" s="382">
        <f t="shared" si="7"/>
        <v>5.0682891154050118</v>
      </c>
      <c r="K11" s="382">
        <f t="shared" si="7"/>
        <v>3.7460961040656882</v>
      </c>
      <c r="L11" s="1214">
        <v>2.63</v>
      </c>
    </row>
    <row r="12" spans="1:12" ht="15.75" customHeight="1">
      <c r="A12" s="879" t="s">
        <v>362</v>
      </c>
      <c r="B12" s="382">
        <f t="shared" ref="B12:K12" si="8">B28/$B28*100</f>
        <v>100</v>
      </c>
      <c r="C12" s="382">
        <f t="shared" si="8"/>
        <v>30.233178632661524</v>
      </c>
      <c r="D12" s="382">
        <f t="shared" si="8"/>
        <v>60.464581478005542</v>
      </c>
      <c r="E12" s="382">
        <f t="shared" si="8"/>
        <v>21.026209732912708</v>
      </c>
      <c r="F12" s="382">
        <f t="shared" si="8"/>
        <v>30.398903984067637</v>
      </c>
      <c r="G12" s="382">
        <f t="shared" si="8"/>
        <v>1.2550376866463457</v>
      </c>
      <c r="H12" s="382">
        <f t="shared" si="8"/>
        <v>7.7844300743788519</v>
      </c>
      <c r="I12" s="382">
        <f t="shared" si="8"/>
        <v>1.5735695367237255</v>
      </c>
      <c r="J12" s="382">
        <f t="shared" si="8"/>
        <v>3.7820718288212056</v>
      </c>
      <c r="K12" s="382">
        <f t="shared" si="8"/>
        <v>3.946598523788003</v>
      </c>
      <c r="L12" s="1214">
        <v>2.48</v>
      </c>
    </row>
    <row r="13" spans="1:12" ht="15.75" customHeight="1">
      <c r="A13" s="879" t="s">
        <v>363</v>
      </c>
      <c r="B13" s="382">
        <f>B29/$B29*100</f>
        <v>100</v>
      </c>
      <c r="C13" s="382">
        <f t="shared" ref="C13:K14" si="9">C29/$B29*100</f>
        <v>32.704589920615291</v>
      </c>
      <c r="D13" s="382">
        <f t="shared" si="9"/>
        <v>59.258983758050476</v>
      </c>
      <c r="E13" s="382">
        <f t="shared" si="9"/>
        <v>21.271089537444361</v>
      </c>
      <c r="F13" s="382">
        <f t="shared" si="9"/>
        <v>28.908516427912833</v>
      </c>
      <c r="G13" s="382">
        <f t="shared" si="9"/>
        <v>1.2621287004537505</v>
      </c>
      <c r="H13" s="382">
        <f t="shared" si="9"/>
        <v>7.8172490922395355</v>
      </c>
      <c r="I13" s="382">
        <f t="shared" si="9"/>
        <v>1.373144475332615</v>
      </c>
      <c r="J13" s="382">
        <f t="shared" si="9"/>
        <v>2.9012439648416892</v>
      </c>
      <c r="K13" s="382">
        <f t="shared" si="9"/>
        <v>3.7620378811599271</v>
      </c>
      <c r="L13" s="1214">
        <v>2.3490937964</v>
      </c>
    </row>
    <row r="14" spans="1:12" ht="15.75" customHeight="1">
      <c r="A14" s="927" t="s">
        <v>912</v>
      </c>
      <c r="B14" s="388">
        <f>B30/$B30*100</f>
        <v>100</v>
      </c>
      <c r="C14" s="388">
        <f t="shared" si="9"/>
        <v>35.947574309461118</v>
      </c>
      <c r="D14" s="388">
        <f t="shared" si="9"/>
        <v>57.175377746880628</v>
      </c>
      <c r="E14" s="388">
        <f t="shared" si="9"/>
        <v>21.257978175828701</v>
      </c>
      <c r="F14" s="388">
        <f t="shared" si="9"/>
        <v>26.63270758261168</v>
      </c>
      <c r="G14" s="388">
        <f t="shared" si="9"/>
        <v>1.2919289243205891</v>
      </c>
      <c r="H14" s="388">
        <f t="shared" si="9"/>
        <v>7.9927630641196528</v>
      </c>
      <c r="I14" s="388">
        <f t="shared" si="9"/>
        <v>1.2247442857631083</v>
      </c>
      <c r="J14" s="388">
        <f t="shared" si="9"/>
        <v>2.1599111095551393</v>
      </c>
      <c r="K14" s="388">
        <f t="shared" si="9"/>
        <v>3.492392548340014</v>
      </c>
      <c r="L14" s="1615">
        <v>2.23</v>
      </c>
    </row>
    <row r="15" spans="1:12" ht="15.75" customHeight="1">
      <c r="A15" s="1208" t="s">
        <v>1267</v>
      </c>
      <c r="B15" s="1208" t="s">
        <v>1268</v>
      </c>
      <c r="C15" s="1724">
        <f>C14-C13</f>
        <v>3.2429843888458265</v>
      </c>
      <c r="D15" s="1725">
        <f t="shared" ref="D15:K15" si="10">D14-D13</f>
        <v>-2.0836060111698487</v>
      </c>
      <c r="E15" s="1724">
        <f t="shared" si="10"/>
        <v>-1.31113616156604E-2</v>
      </c>
      <c r="F15" s="1725">
        <f t="shared" si="10"/>
        <v>-2.2758088453011531</v>
      </c>
      <c r="G15" s="1724">
        <f t="shared" si="10"/>
        <v>2.9800223866838671E-2</v>
      </c>
      <c r="H15" s="1725">
        <f t="shared" si="10"/>
        <v>0.1755139718801173</v>
      </c>
      <c r="I15" s="1724">
        <f t="shared" si="10"/>
        <v>-0.14840018956950662</v>
      </c>
      <c r="J15" s="1725">
        <f t="shared" si="10"/>
        <v>-0.74133285528654991</v>
      </c>
      <c r="K15" s="1725">
        <f t="shared" si="10"/>
        <v>-0.2696453328199131</v>
      </c>
      <c r="L15" s="1700" t="s">
        <v>1268</v>
      </c>
    </row>
    <row r="16" spans="1:12" ht="15.75" customHeight="1">
      <c r="A16" t="s">
        <v>377</v>
      </c>
      <c r="C16" s="1684"/>
    </row>
    <row r="17" spans="1:11" ht="15.75" customHeight="1">
      <c r="J17" t="s">
        <v>1009</v>
      </c>
    </row>
    <row r="18" spans="1:11" ht="15.75" customHeight="1">
      <c r="A18" s="351" t="s">
        <v>52</v>
      </c>
      <c r="B18" s="349" t="s">
        <v>887</v>
      </c>
      <c r="C18" s="351" t="s">
        <v>888</v>
      </c>
      <c r="D18" s="1975" t="s">
        <v>921</v>
      </c>
      <c r="E18" s="1975"/>
      <c r="F18" s="1975"/>
      <c r="G18" s="1975"/>
      <c r="H18" s="1975"/>
      <c r="I18" s="351" t="s">
        <v>1001</v>
      </c>
      <c r="J18" s="349" t="s">
        <v>1002</v>
      </c>
      <c r="K18" s="351" t="s">
        <v>889</v>
      </c>
    </row>
    <row r="19" spans="1:11" ht="15.75" customHeight="1">
      <c r="A19" s="927" t="s">
        <v>1008</v>
      </c>
      <c r="B19" s="1185" t="s">
        <v>329</v>
      </c>
      <c r="C19" s="789"/>
      <c r="D19" s="876" t="s">
        <v>364</v>
      </c>
      <c r="E19" s="350" t="s">
        <v>891</v>
      </c>
      <c r="F19" s="876" t="s">
        <v>892</v>
      </c>
      <c r="G19" s="350" t="s">
        <v>893</v>
      </c>
      <c r="H19" s="876" t="s">
        <v>894</v>
      </c>
      <c r="I19" s="927"/>
      <c r="J19" s="788" t="s">
        <v>1003</v>
      </c>
      <c r="K19" s="789"/>
    </row>
    <row r="20" spans="1:11" ht="15.75" customHeight="1">
      <c r="A20" s="1350">
        <v>1970</v>
      </c>
      <c r="B20" s="1348">
        <v>1401600</v>
      </c>
      <c r="C20" s="1352">
        <v>119477</v>
      </c>
      <c r="D20" s="1348">
        <v>833041</v>
      </c>
      <c r="E20" s="1352">
        <v>145264</v>
      </c>
      <c r="F20" s="1348">
        <v>603466</v>
      </c>
      <c r="G20" s="1352">
        <v>13460</v>
      </c>
      <c r="H20" s="1348">
        <v>79851</v>
      </c>
      <c r="I20" s="1352">
        <v>15927</v>
      </c>
      <c r="J20" s="1348">
        <v>150553</v>
      </c>
      <c r="K20" s="1352">
        <v>114227</v>
      </c>
    </row>
    <row r="21" spans="1:11" ht="15.75" customHeight="1">
      <c r="A21" s="1351">
        <v>1975</v>
      </c>
      <c r="B21" s="1349">
        <v>1527952</v>
      </c>
      <c r="C21" s="1353">
        <v>170574</v>
      </c>
      <c r="D21" s="1349">
        <v>960393</v>
      </c>
      <c r="E21" s="1353">
        <v>184941</v>
      </c>
      <c r="F21" s="1349">
        <v>688027</v>
      </c>
      <c r="G21" s="1353">
        <v>13462</v>
      </c>
      <c r="H21" s="1349">
        <v>73963</v>
      </c>
      <c r="I21" s="1353">
        <v>21450</v>
      </c>
      <c r="J21" s="1349">
        <v>160715</v>
      </c>
      <c r="K21" s="1353">
        <v>97608</v>
      </c>
    </row>
    <row r="22" spans="1:11" ht="15.75" customHeight="1">
      <c r="A22" s="1351">
        <v>1980</v>
      </c>
      <c r="B22" s="1349">
        <v>1582793</v>
      </c>
      <c r="C22" s="1353">
        <v>208135</v>
      </c>
      <c r="D22" s="1349">
        <v>1019976</v>
      </c>
      <c r="E22" s="1353">
        <v>210533</v>
      </c>
      <c r="F22" s="1349">
        <v>713179</v>
      </c>
      <c r="G22" s="1353">
        <v>14702</v>
      </c>
      <c r="H22" s="1349">
        <v>81562</v>
      </c>
      <c r="I22" s="1353">
        <v>25650</v>
      </c>
      <c r="J22" s="1349">
        <v>173421</v>
      </c>
      <c r="K22" s="1353">
        <v>79056</v>
      </c>
    </row>
    <row r="23" spans="1:11" ht="15.75" customHeight="1">
      <c r="A23" s="1351">
        <v>1985</v>
      </c>
      <c r="B23" s="1349">
        <v>1660915</v>
      </c>
      <c r="C23" s="1353">
        <v>310593</v>
      </c>
      <c r="D23" s="1349">
        <v>1069301</v>
      </c>
      <c r="E23" s="1353">
        <v>245323</v>
      </c>
      <c r="F23" s="1349">
        <v>713920</v>
      </c>
      <c r="G23" s="1353">
        <v>16870</v>
      </c>
      <c r="H23" s="1349">
        <v>93188</v>
      </c>
      <c r="I23" s="1353">
        <v>28589</v>
      </c>
      <c r="J23" s="1349">
        <v>175960</v>
      </c>
      <c r="K23" s="1353">
        <v>76472</v>
      </c>
    </row>
    <row r="24" spans="1:11" ht="15.75" customHeight="1">
      <c r="A24" s="1351">
        <v>1990</v>
      </c>
      <c r="B24" s="1072">
        <v>1774925</v>
      </c>
      <c r="C24" s="1354">
        <v>366156</v>
      </c>
      <c r="D24" s="1072">
        <v>1140812</v>
      </c>
      <c r="E24" s="1354">
        <v>295720</v>
      </c>
      <c r="F24" s="1072">
        <v>719006</v>
      </c>
      <c r="G24" s="1354">
        <v>19946</v>
      </c>
      <c r="H24" s="1072">
        <v>106140</v>
      </c>
      <c r="I24" s="1354">
        <v>31170</v>
      </c>
      <c r="J24" s="1072">
        <v>165239</v>
      </c>
      <c r="K24" s="805">
        <v>71548</v>
      </c>
    </row>
    <row r="25" spans="1:11" ht="15.75" customHeight="1">
      <c r="A25" s="1351">
        <v>1995</v>
      </c>
      <c r="B25" s="1072">
        <v>1867031</v>
      </c>
      <c r="C25" s="1354">
        <v>417669</v>
      </c>
      <c r="D25" s="1072">
        <v>1189321</v>
      </c>
      <c r="E25" s="1354">
        <v>346040</v>
      </c>
      <c r="F25" s="1072">
        <v>704659</v>
      </c>
      <c r="G25" s="1354">
        <v>21892</v>
      </c>
      <c r="H25" s="1072">
        <v>116730</v>
      </c>
      <c r="I25" s="1354">
        <v>34195</v>
      </c>
      <c r="J25" s="1072">
        <v>152924</v>
      </c>
      <c r="K25" s="805">
        <v>72922</v>
      </c>
    </row>
    <row r="26" spans="1:11" ht="15.75" customHeight="1">
      <c r="A26" s="1351">
        <v>2000</v>
      </c>
      <c r="B26" s="1072">
        <v>2035097</v>
      </c>
      <c r="C26" s="1354">
        <v>507753</v>
      </c>
      <c r="D26" s="1072">
        <v>1286413</v>
      </c>
      <c r="E26" s="1354">
        <v>412134</v>
      </c>
      <c r="F26" s="1072">
        <v>714039</v>
      </c>
      <c r="G26" s="1354">
        <v>24378</v>
      </c>
      <c r="H26" s="1072">
        <v>135862</v>
      </c>
      <c r="I26" s="1354">
        <v>35841</v>
      </c>
      <c r="J26" s="1072">
        <v>130531</v>
      </c>
      <c r="K26" s="805">
        <v>74559</v>
      </c>
    </row>
    <row r="27" spans="1:11" ht="15.75" customHeight="1">
      <c r="A27" s="1351">
        <v>2005</v>
      </c>
      <c r="B27" s="1072">
        <v>2128963</v>
      </c>
      <c r="C27" s="1354">
        <v>569481</v>
      </c>
      <c r="D27" s="1072">
        <v>1334679</v>
      </c>
      <c r="E27" s="1354">
        <v>447462</v>
      </c>
      <c r="F27" s="1072">
        <v>700959</v>
      </c>
      <c r="G27" s="1354">
        <v>27133</v>
      </c>
      <c r="H27" s="1072">
        <v>159125</v>
      </c>
      <c r="I27" s="1354">
        <v>37148</v>
      </c>
      <c r="J27" s="1072">
        <v>107902</v>
      </c>
      <c r="K27" s="805">
        <v>79753</v>
      </c>
    </row>
    <row r="28" spans="1:11">
      <c r="A28" s="1351">
        <v>2010</v>
      </c>
      <c r="B28" s="1072">
        <v>2252522</v>
      </c>
      <c r="C28" s="1354">
        <v>681009</v>
      </c>
      <c r="D28" s="1072">
        <v>1361978</v>
      </c>
      <c r="E28" s="1354">
        <v>473620</v>
      </c>
      <c r="F28" s="1072">
        <v>684742</v>
      </c>
      <c r="G28" s="1354">
        <v>28270</v>
      </c>
      <c r="H28" s="1072">
        <v>175346</v>
      </c>
      <c r="I28" s="1354">
        <v>35445</v>
      </c>
      <c r="J28" s="1072">
        <v>85192</v>
      </c>
      <c r="K28" s="805">
        <v>88898</v>
      </c>
    </row>
    <row r="29" spans="1:11">
      <c r="A29" s="1351">
        <v>2015</v>
      </c>
      <c r="B29" s="1072">
        <v>2312284</v>
      </c>
      <c r="C29" s="1354">
        <v>756223</v>
      </c>
      <c r="D29" s="1072">
        <v>1370236</v>
      </c>
      <c r="E29" s="1354">
        <v>491848</v>
      </c>
      <c r="F29" s="1072">
        <v>668447</v>
      </c>
      <c r="G29" s="1354">
        <v>29184</v>
      </c>
      <c r="H29" s="1072">
        <v>180757</v>
      </c>
      <c r="I29" s="1354">
        <v>31751</v>
      </c>
      <c r="J29" s="1072">
        <v>67085</v>
      </c>
      <c r="K29" s="805">
        <v>86989</v>
      </c>
    </row>
    <row r="30" spans="1:11">
      <c r="A30" s="1218">
        <v>2020</v>
      </c>
      <c r="B30" s="1613">
        <v>2399358</v>
      </c>
      <c r="C30" s="1614">
        <v>862511</v>
      </c>
      <c r="D30" s="1613">
        <v>1371842</v>
      </c>
      <c r="E30" s="1614">
        <v>510055</v>
      </c>
      <c r="F30" s="1613">
        <v>639014</v>
      </c>
      <c r="G30" s="1614">
        <v>30998</v>
      </c>
      <c r="H30" s="1613">
        <v>191775</v>
      </c>
      <c r="I30" s="1614">
        <v>29386</v>
      </c>
      <c r="J30" s="1613">
        <v>51824</v>
      </c>
      <c r="K30" s="1614">
        <f>B30-C30-SUM(E30:J30)</f>
        <v>83795</v>
      </c>
    </row>
  </sheetData>
  <mergeCells count="2">
    <mergeCell ref="D2:H2"/>
    <mergeCell ref="D18:H18"/>
  </mergeCells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1C97-41E0-4733-A478-E48AB48F44FA}">
  <dimension ref="A1:P84"/>
  <sheetViews>
    <sheetView workbookViewId="0">
      <pane xSplit="1" ySplit="3" topLeftCell="B66" activePane="bottomRight" state="frozen"/>
      <selection pane="topRight" activeCell="B1" sqref="B1"/>
      <selection pane="bottomLeft" activeCell="A5" sqref="A5"/>
      <selection pane="bottomRight" activeCell="I84" sqref="I84"/>
    </sheetView>
  </sheetViews>
  <sheetFormatPr defaultColWidth="7.25" defaultRowHeight="13.5"/>
  <cols>
    <col min="1" max="1" width="9.375" style="1305" customWidth="1"/>
    <col min="2" max="5" width="10.625" style="1299" customWidth="1"/>
    <col min="6" max="15" width="10.625" style="1306" customWidth="1"/>
    <col min="16" max="16" width="16" style="1213" customWidth="1"/>
    <col min="17" max="148" width="7.25" style="1213"/>
    <col min="149" max="149" width="8.375" style="1213" bestFit="1" customWidth="1"/>
    <col min="150" max="270" width="7.875" style="1213" customWidth="1"/>
    <col min="271" max="404" width="7.25" style="1213"/>
    <col min="405" max="405" width="8.375" style="1213" bestFit="1" customWidth="1"/>
    <col min="406" max="526" width="7.875" style="1213" customWidth="1"/>
    <col min="527" max="660" width="7.25" style="1213"/>
    <col min="661" max="661" width="8.375" style="1213" bestFit="1" customWidth="1"/>
    <col min="662" max="782" width="7.875" style="1213" customWidth="1"/>
    <col min="783" max="916" width="7.25" style="1213"/>
    <col min="917" max="917" width="8.375" style="1213" bestFit="1" customWidth="1"/>
    <col min="918" max="1038" width="7.875" style="1213" customWidth="1"/>
    <col min="1039" max="1172" width="7.25" style="1213"/>
    <col min="1173" max="1173" width="8.375" style="1213" bestFit="1" customWidth="1"/>
    <col min="1174" max="1294" width="7.875" style="1213" customWidth="1"/>
    <col min="1295" max="1428" width="7.25" style="1213"/>
    <col min="1429" max="1429" width="8.375" style="1213" bestFit="1" customWidth="1"/>
    <col min="1430" max="1550" width="7.875" style="1213" customWidth="1"/>
    <col min="1551" max="1684" width="7.25" style="1213"/>
    <col min="1685" max="1685" width="8.375" style="1213" bestFit="1" customWidth="1"/>
    <col min="1686" max="1806" width="7.875" style="1213" customWidth="1"/>
    <col min="1807" max="1940" width="7.25" style="1213"/>
    <col min="1941" max="1941" width="8.375" style="1213" bestFit="1" customWidth="1"/>
    <col min="1942" max="2062" width="7.875" style="1213" customWidth="1"/>
    <col min="2063" max="2196" width="7.25" style="1213"/>
    <col min="2197" max="2197" width="8.375" style="1213" bestFit="1" customWidth="1"/>
    <col min="2198" max="2318" width="7.875" style="1213" customWidth="1"/>
    <col min="2319" max="2452" width="7.25" style="1213"/>
    <col min="2453" max="2453" width="8.375" style="1213" bestFit="1" customWidth="1"/>
    <col min="2454" max="2574" width="7.875" style="1213" customWidth="1"/>
    <col min="2575" max="2708" width="7.25" style="1213"/>
    <col min="2709" max="2709" width="8.375" style="1213" bestFit="1" customWidth="1"/>
    <col min="2710" max="2830" width="7.875" style="1213" customWidth="1"/>
    <col min="2831" max="2964" width="7.25" style="1213"/>
    <col min="2965" max="2965" width="8.375" style="1213" bestFit="1" customWidth="1"/>
    <col min="2966" max="3086" width="7.875" style="1213" customWidth="1"/>
    <col min="3087" max="3220" width="7.25" style="1213"/>
    <col min="3221" max="3221" width="8.375" style="1213" bestFit="1" customWidth="1"/>
    <col min="3222" max="3342" width="7.875" style="1213" customWidth="1"/>
    <col min="3343" max="3476" width="7.25" style="1213"/>
    <col min="3477" max="3477" width="8.375" style="1213" bestFit="1" customWidth="1"/>
    <col min="3478" max="3598" width="7.875" style="1213" customWidth="1"/>
    <col min="3599" max="3732" width="7.25" style="1213"/>
    <col min="3733" max="3733" width="8.375" style="1213" bestFit="1" customWidth="1"/>
    <col min="3734" max="3854" width="7.875" style="1213" customWidth="1"/>
    <col min="3855" max="3988" width="7.25" style="1213"/>
    <col min="3989" max="3989" width="8.375" style="1213" bestFit="1" customWidth="1"/>
    <col min="3990" max="4110" width="7.875" style="1213" customWidth="1"/>
    <col min="4111" max="4244" width="7.25" style="1213"/>
    <col min="4245" max="4245" width="8.375" style="1213" bestFit="1" customWidth="1"/>
    <col min="4246" max="4366" width="7.875" style="1213" customWidth="1"/>
    <col min="4367" max="4500" width="7.25" style="1213"/>
    <col min="4501" max="4501" width="8.375" style="1213" bestFit="1" customWidth="1"/>
    <col min="4502" max="4622" width="7.875" style="1213" customWidth="1"/>
    <col min="4623" max="4756" width="7.25" style="1213"/>
    <col min="4757" max="4757" width="8.375" style="1213" bestFit="1" customWidth="1"/>
    <col min="4758" max="4878" width="7.875" style="1213" customWidth="1"/>
    <col min="4879" max="5012" width="7.25" style="1213"/>
    <col min="5013" max="5013" width="8.375" style="1213" bestFit="1" customWidth="1"/>
    <col min="5014" max="5134" width="7.875" style="1213" customWidth="1"/>
    <col min="5135" max="5268" width="7.25" style="1213"/>
    <col min="5269" max="5269" width="8.375" style="1213" bestFit="1" customWidth="1"/>
    <col min="5270" max="5390" width="7.875" style="1213" customWidth="1"/>
    <col min="5391" max="5524" width="7.25" style="1213"/>
    <col min="5525" max="5525" width="8.375" style="1213" bestFit="1" customWidth="1"/>
    <col min="5526" max="5646" width="7.875" style="1213" customWidth="1"/>
    <col min="5647" max="5780" width="7.25" style="1213"/>
    <col min="5781" max="5781" width="8.375" style="1213" bestFit="1" customWidth="1"/>
    <col min="5782" max="5902" width="7.875" style="1213" customWidth="1"/>
    <col min="5903" max="6036" width="7.25" style="1213"/>
    <col min="6037" max="6037" width="8.375" style="1213" bestFit="1" customWidth="1"/>
    <col min="6038" max="6158" width="7.875" style="1213" customWidth="1"/>
    <col min="6159" max="6292" width="7.25" style="1213"/>
    <col min="6293" max="6293" width="8.375" style="1213" bestFit="1" customWidth="1"/>
    <col min="6294" max="6414" width="7.875" style="1213" customWidth="1"/>
    <col min="6415" max="6548" width="7.25" style="1213"/>
    <col min="6549" max="6549" width="8.375" style="1213" bestFit="1" customWidth="1"/>
    <col min="6550" max="6670" width="7.875" style="1213" customWidth="1"/>
    <col min="6671" max="6804" width="7.25" style="1213"/>
    <col min="6805" max="6805" width="8.375" style="1213" bestFit="1" customWidth="1"/>
    <col min="6806" max="6926" width="7.875" style="1213" customWidth="1"/>
    <col min="6927" max="7060" width="7.25" style="1213"/>
    <col min="7061" max="7061" width="8.375" style="1213" bestFit="1" customWidth="1"/>
    <col min="7062" max="7182" width="7.875" style="1213" customWidth="1"/>
    <col min="7183" max="7316" width="7.25" style="1213"/>
    <col min="7317" max="7317" width="8.375" style="1213" bestFit="1" customWidth="1"/>
    <col min="7318" max="7438" width="7.875" style="1213" customWidth="1"/>
    <col min="7439" max="7572" width="7.25" style="1213"/>
    <col min="7573" max="7573" width="8.375" style="1213" bestFit="1" customWidth="1"/>
    <col min="7574" max="7694" width="7.875" style="1213" customWidth="1"/>
    <col min="7695" max="7828" width="7.25" style="1213"/>
    <col min="7829" max="7829" width="8.375" style="1213" bestFit="1" customWidth="1"/>
    <col min="7830" max="7950" width="7.875" style="1213" customWidth="1"/>
    <col min="7951" max="8084" width="7.25" style="1213"/>
    <col min="8085" max="8085" width="8.375" style="1213" bestFit="1" customWidth="1"/>
    <col min="8086" max="8206" width="7.875" style="1213" customWidth="1"/>
    <col min="8207" max="8340" width="7.25" style="1213"/>
    <col min="8341" max="8341" width="8.375" style="1213" bestFit="1" customWidth="1"/>
    <col min="8342" max="8462" width="7.875" style="1213" customWidth="1"/>
    <col min="8463" max="8596" width="7.25" style="1213"/>
    <col min="8597" max="8597" width="8.375" style="1213" bestFit="1" customWidth="1"/>
    <col min="8598" max="8718" width="7.875" style="1213" customWidth="1"/>
    <col min="8719" max="8852" width="7.25" style="1213"/>
    <col min="8853" max="8853" width="8.375" style="1213" bestFit="1" customWidth="1"/>
    <col min="8854" max="8974" width="7.875" style="1213" customWidth="1"/>
    <col min="8975" max="9108" width="7.25" style="1213"/>
    <col min="9109" max="9109" width="8.375" style="1213" bestFit="1" customWidth="1"/>
    <col min="9110" max="9230" width="7.875" style="1213" customWidth="1"/>
    <col min="9231" max="9364" width="7.25" style="1213"/>
    <col min="9365" max="9365" width="8.375" style="1213" bestFit="1" customWidth="1"/>
    <col min="9366" max="9486" width="7.875" style="1213" customWidth="1"/>
    <col min="9487" max="9620" width="7.25" style="1213"/>
    <col min="9621" max="9621" width="8.375" style="1213" bestFit="1" customWidth="1"/>
    <col min="9622" max="9742" width="7.875" style="1213" customWidth="1"/>
    <col min="9743" max="9876" width="7.25" style="1213"/>
    <col min="9877" max="9877" width="8.375" style="1213" bestFit="1" customWidth="1"/>
    <col min="9878" max="9998" width="7.875" style="1213" customWidth="1"/>
    <col min="9999" max="10132" width="7.25" style="1213"/>
    <col min="10133" max="10133" width="8.375" style="1213" bestFit="1" customWidth="1"/>
    <col min="10134" max="10254" width="7.875" style="1213" customWidth="1"/>
    <col min="10255" max="10388" width="7.25" style="1213"/>
    <col min="10389" max="10389" width="8.375" style="1213" bestFit="1" customWidth="1"/>
    <col min="10390" max="10510" width="7.875" style="1213" customWidth="1"/>
    <col min="10511" max="10644" width="7.25" style="1213"/>
    <col min="10645" max="10645" width="8.375" style="1213" bestFit="1" customWidth="1"/>
    <col min="10646" max="10766" width="7.875" style="1213" customWidth="1"/>
    <col min="10767" max="10900" width="7.25" style="1213"/>
    <col min="10901" max="10901" width="8.375" style="1213" bestFit="1" customWidth="1"/>
    <col min="10902" max="11022" width="7.875" style="1213" customWidth="1"/>
    <col min="11023" max="11156" width="7.25" style="1213"/>
    <col min="11157" max="11157" width="8.375" style="1213" bestFit="1" customWidth="1"/>
    <col min="11158" max="11278" width="7.875" style="1213" customWidth="1"/>
    <col min="11279" max="11412" width="7.25" style="1213"/>
    <col min="11413" max="11413" width="8.375" style="1213" bestFit="1" customWidth="1"/>
    <col min="11414" max="11534" width="7.875" style="1213" customWidth="1"/>
    <col min="11535" max="11668" width="7.25" style="1213"/>
    <col min="11669" max="11669" width="8.375" style="1213" bestFit="1" customWidth="1"/>
    <col min="11670" max="11790" width="7.875" style="1213" customWidth="1"/>
    <col min="11791" max="11924" width="7.25" style="1213"/>
    <col min="11925" max="11925" width="8.375" style="1213" bestFit="1" customWidth="1"/>
    <col min="11926" max="12046" width="7.875" style="1213" customWidth="1"/>
    <col min="12047" max="12180" width="7.25" style="1213"/>
    <col min="12181" max="12181" width="8.375" style="1213" bestFit="1" customWidth="1"/>
    <col min="12182" max="12302" width="7.875" style="1213" customWidth="1"/>
    <col min="12303" max="12436" width="7.25" style="1213"/>
    <col min="12437" max="12437" width="8.375" style="1213" bestFit="1" customWidth="1"/>
    <col min="12438" max="12558" width="7.875" style="1213" customWidth="1"/>
    <col min="12559" max="12692" width="7.25" style="1213"/>
    <col min="12693" max="12693" width="8.375" style="1213" bestFit="1" customWidth="1"/>
    <col min="12694" max="12814" width="7.875" style="1213" customWidth="1"/>
    <col min="12815" max="12948" width="7.25" style="1213"/>
    <col min="12949" max="12949" width="8.375" style="1213" bestFit="1" customWidth="1"/>
    <col min="12950" max="13070" width="7.875" style="1213" customWidth="1"/>
    <col min="13071" max="13204" width="7.25" style="1213"/>
    <col min="13205" max="13205" width="8.375" style="1213" bestFit="1" customWidth="1"/>
    <col min="13206" max="13326" width="7.875" style="1213" customWidth="1"/>
    <col min="13327" max="13460" width="7.25" style="1213"/>
    <col min="13461" max="13461" width="8.375" style="1213" bestFit="1" customWidth="1"/>
    <col min="13462" max="13582" width="7.875" style="1213" customWidth="1"/>
    <col min="13583" max="13716" width="7.25" style="1213"/>
    <col min="13717" max="13717" width="8.375" style="1213" bestFit="1" customWidth="1"/>
    <col min="13718" max="13838" width="7.875" style="1213" customWidth="1"/>
    <col min="13839" max="13972" width="7.25" style="1213"/>
    <col min="13973" max="13973" width="8.375" style="1213" bestFit="1" customWidth="1"/>
    <col min="13974" max="14094" width="7.875" style="1213" customWidth="1"/>
    <col min="14095" max="14228" width="7.25" style="1213"/>
    <col min="14229" max="14229" width="8.375" style="1213" bestFit="1" customWidth="1"/>
    <col min="14230" max="14350" width="7.875" style="1213" customWidth="1"/>
    <col min="14351" max="14484" width="7.25" style="1213"/>
    <col min="14485" max="14485" width="8.375" style="1213" bestFit="1" customWidth="1"/>
    <col min="14486" max="14606" width="7.875" style="1213" customWidth="1"/>
    <col min="14607" max="14740" width="7.25" style="1213"/>
    <col min="14741" max="14741" width="8.375" style="1213" bestFit="1" customWidth="1"/>
    <col min="14742" max="14862" width="7.875" style="1213" customWidth="1"/>
    <col min="14863" max="14996" width="7.25" style="1213"/>
    <col min="14997" max="14997" width="8.375" style="1213" bestFit="1" customWidth="1"/>
    <col min="14998" max="15118" width="7.875" style="1213" customWidth="1"/>
    <col min="15119" max="15252" width="7.25" style="1213"/>
    <col min="15253" max="15253" width="8.375" style="1213" bestFit="1" customWidth="1"/>
    <col min="15254" max="15374" width="7.875" style="1213" customWidth="1"/>
    <col min="15375" max="15508" width="7.25" style="1213"/>
    <col min="15509" max="15509" width="8.375" style="1213" bestFit="1" customWidth="1"/>
    <col min="15510" max="15630" width="7.875" style="1213" customWidth="1"/>
    <col min="15631" max="15764" width="7.25" style="1213"/>
    <col min="15765" max="15765" width="8.375" style="1213" bestFit="1" customWidth="1"/>
    <col min="15766" max="15886" width="7.875" style="1213" customWidth="1"/>
    <col min="15887" max="16020" width="7.25" style="1213"/>
    <col min="16021" max="16021" width="8.375" style="1213" bestFit="1" customWidth="1"/>
    <col min="16022" max="16142" width="7.875" style="1213" customWidth="1"/>
    <col min="16143" max="16384" width="7.25" style="1213"/>
  </cols>
  <sheetData>
    <row r="1" spans="1:16" ht="12" customHeight="1">
      <c r="A1" s="283" t="s">
        <v>1081</v>
      </c>
      <c r="F1" s="1299"/>
      <c r="G1" s="1299"/>
      <c r="H1" s="1299"/>
      <c r="I1" s="1299"/>
      <c r="J1" s="1299"/>
      <c r="K1" s="1318" t="s">
        <v>995</v>
      </c>
      <c r="L1" s="1299"/>
      <c r="M1" s="1299"/>
      <c r="N1" s="1595" t="s">
        <v>1125</v>
      </c>
      <c r="O1" s="1299"/>
    </row>
    <row r="2" spans="1:16" ht="12" customHeight="1">
      <c r="A2" s="2126" t="s">
        <v>967</v>
      </c>
      <c r="B2" s="2128" t="s">
        <v>968</v>
      </c>
      <c r="C2" s="2129"/>
      <c r="D2" s="2129"/>
      <c r="E2" s="2129"/>
      <c r="F2" s="2129"/>
      <c r="G2" s="2129"/>
      <c r="H2" s="2129"/>
      <c r="I2" s="2129"/>
      <c r="J2" s="2129"/>
      <c r="K2" s="2130"/>
      <c r="L2" s="2130"/>
      <c r="M2" s="1356"/>
      <c r="N2" s="2131" t="s">
        <v>1012</v>
      </c>
      <c r="O2" s="2132"/>
      <c r="P2" s="1413"/>
    </row>
    <row r="3" spans="1:16" ht="25.5" customHeight="1">
      <c r="A3" s="2127"/>
      <c r="B3" s="1357" t="s">
        <v>969</v>
      </c>
      <c r="C3" s="1357" t="s">
        <v>970</v>
      </c>
      <c r="D3" s="1357" t="s">
        <v>971</v>
      </c>
      <c r="E3" s="1357" t="s">
        <v>688</v>
      </c>
      <c r="F3" s="1357" t="s">
        <v>689</v>
      </c>
      <c r="G3" s="1357" t="s">
        <v>690</v>
      </c>
      <c r="H3" s="1357" t="s">
        <v>691</v>
      </c>
      <c r="I3" s="1357" t="s">
        <v>692</v>
      </c>
      <c r="J3" s="1357" t="s">
        <v>693</v>
      </c>
      <c r="K3" s="1357" t="s">
        <v>694</v>
      </c>
      <c r="L3" s="1357" t="s">
        <v>972</v>
      </c>
      <c r="M3" s="1358" t="s">
        <v>704</v>
      </c>
      <c r="N3" s="1357" t="s">
        <v>972</v>
      </c>
      <c r="O3" s="1358" t="s">
        <v>704</v>
      </c>
      <c r="P3" s="1442" t="s">
        <v>1005</v>
      </c>
    </row>
    <row r="4" spans="1:16">
      <c r="A4" s="1300" t="s">
        <v>973</v>
      </c>
      <c r="B4" s="1299">
        <v>4309944</v>
      </c>
      <c r="C4" s="1299">
        <v>4667928</v>
      </c>
      <c r="D4" s="1299">
        <v>4992140</v>
      </c>
      <c r="E4" s="1299">
        <v>5144892</v>
      </c>
      <c r="F4" s="1299">
        <v>5278050</v>
      </c>
      <c r="G4" s="1299">
        <v>5405040</v>
      </c>
      <c r="H4" s="1299">
        <v>5401877</v>
      </c>
      <c r="I4" s="1299">
        <v>5550574</v>
      </c>
      <c r="J4" s="1299">
        <v>5590601</v>
      </c>
      <c r="K4" s="1299">
        <v>5588133</v>
      </c>
      <c r="L4" s="1299">
        <v>5534800</v>
      </c>
      <c r="M4" s="1299">
        <v>5465002</v>
      </c>
      <c r="N4" s="1359">
        <v>5534800</v>
      </c>
      <c r="O4" s="1299">
        <v>5465002</v>
      </c>
      <c r="P4" s="1415"/>
    </row>
    <row r="5" spans="1:16">
      <c r="A5" s="1307" t="s">
        <v>974</v>
      </c>
      <c r="B5" s="1308">
        <v>362139</v>
      </c>
      <c r="C5" s="1308">
        <v>410525</v>
      </c>
      <c r="D5" s="1308">
        <v>461750</v>
      </c>
      <c r="E5" s="1308">
        <v>376457</v>
      </c>
      <c r="F5" s="1308">
        <v>324476</v>
      </c>
      <c r="G5" s="1308">
        <v>285746</v>
      </c>
      <c r="H5" s="1308">
        <v>261645</v>
      </c>
      <c r="I5" s="1308">
        <v>268862</v>
      </c>
      <c r="J5" s="1308">
        <v>252707</v>
      </c>
      <c r="K5" s="1308">
        <v>236222</v>
      </c>
      <c r="L5" s="1308">
        <v>218203</v>
      </c>
      <c r="M5" s="1308">
        <v>196475</v>
      </c>
      <c r="N5" s="1360">
        <v>219357</v>
      </c>
      <c r="O5" s="1308">
        <v>198522</v>
      </c>
      <c r="P5" s="1413"/>
    </row>
    <row r="6" spans="1:16">
      <c r="A6" s="1300" t="s">
        <v>975</v>
      </c>
      <c r="B6" s="1299">
        <v>321693</v>
      </c>
      <c r="C6" s="1299">
        <v>362337</v>
      </c>
      <c r="D6" s="1299">
        <v>402551</v>
      </c>
      <c r="E6" s="1299">
        <v>453343</v>
      </c>
      <c r="F6" s="1299">
        <v>373527</v>
      </c>
      <c r="G6" s="1299">
        <v>329979</v>
      </c>
      <c r="H6" s="1299">
        <v>289027</v>
      </c>
      <c r="I6" s="1299">
        <v>268994</v>
      </c>
      <c r="J6" s="1299">
        <v>272261</v>
      </c>
      <c r="K6" s="1299">
        <v>252506</v>
      </c>
      <c r="L6" s="1299">
        <v>236216</v>
      </c>
      <c r="M6" s="1299">
        <v>225034</v>
      </c>
      <c r="N6" s="1359">
        <v>237490</v>
      </c>
      <c r="O6" s="1299">
        <v>227081</v>
      </c>
      <c r="P6" s="1415"/>
    </row>
    <row r="7" spans="1:16">
      <c r="A7" s="1303" t="s">
        <v>976</v>
      </c>
      <c r="B7" s="1304">
        <v>353561</v>
      </c>
      <c r="C7" s="1304">
        <v>324096</v>
      </c>
      <c r="D7" s="1304">
        <v>360237</v>
      </c>
      <c r="E7" s="1304">
        <v>397970</v>
      </c>
      <c r="F7" s="1304">
        <v>451102</v>
      </c>
      <c r="G7" s="1304">
        <v>375320</v>
      </c>
      <c r="H7" s="1304">
        <v>329422</v>
      </c>
      <c r="I7" s="1304">
        <v>292256</v>
      </c>
      <c r="J7" s="1304">
        <v>268917</v>
      </c>
      <c r="K7" s="1304">
        <v>270549</v>
      </c>
      <c r="L7" s="1304">
        <v>252452</v>
      </c>
      <c r="M7" s="1304">
        <v>238696</v>
      </c>
      <c r="N7" s="1362">
        <v>253800</v>
      </c>
      <c r="O7" s="1304">
        <v>240908</v>
      </c>
      <c r="P7" s="1416"/>
    </row>
    <row r="8" spans="1:16">
      <c r="A8" s="1319" t="s">
        <v>977</v>
      </c>
      <c r="B8" s="1320">
        <v>474509</v>
      </c>
      <c r="C8" s="1320">
        <v>382359</v>
      </c>
      <c r="D8" s="1320">
        <v>336805</v>
      </c>
      <c r="E8" s="1320">
        <v>355232</v>
      </c>
      <c r="F8" s="1320">
        <v>392823</v>
      </c>
      <c r="G8" s="1320">
        <v>444738</v>
      </c>
      <c r="H8" s="1320">
        <v>368045</v>
      </c>
      <c r="I8" s="1320">
        <v>327690</v>
      </c>
      <c r="J8" s="1320">
        <v>290117</v>
      </c>
      <c r="K8" s="1320">
        <v>268710</v>
      </c>
      <c r="L8" s="1320">
        <v>270905</v>
      </c>
      <c r="M8" s="1320">
        <v>249139</v>
      </c>
      <c r="N8" s="1363">
        <v>273096</v>
      </c>
      <c r="O8" s="1320">
        <v>254119</v>
      </c>
      <c r="P8" s="1415"/>
    </row>
    <row r="9" spans="1:16">
      <c r="A9" s="1319" t="s">
        <v>978</v>
      </c>
      <c r="B9" s="1320">
        <v>428007</v>
      </c>
      <c r="C9" s="1320">
        <v>494449</v>
      </c>
      <c r="D9" s="1320">
        <v>392525</v>
      </c>
      <c r="E9" s="1320">
        <v>324729</v>
      </c>
      <c r="F9" s="1320">
        <v>349164</v>
      </c>
      <c r="G9" s="1320">
        <v>379295</v>
      </c>
      <c r="H9" s="1320">
        <v>422307</v>
      </c>
      <c r="I9" s="1320">
        <v>359161</v>
      </c>
      <c r="J9" s="1320">
        <v>310158</v>
      </c>
      <c r="K9" s="1320">
        <v>274110</v>
      </c>
      <c r="L9" s="1320">
        <v>250659</v>
      </c>
      <c r="M9" s="1320">
        <v>245645</v>
      </c>
      <c r="N9" s="1363">
        <v>255435</v>
      </c>
      <c r="O9" s="1320">
        <v>264410</v>
      </c>
      <c r="P9" s="1415"/>
    </row>
    <row r="10" spans="1:16">
      <c r="A10" s="1319" t="s">
        <v>979</v>
      </c>
      <c r="B10" s="1320">
        <v>385664</v>
      </c>
      <c r="C10" s="1320">
        <v>438233</v>
      </c>
      <c r="D10" s="1320">
        <v>493986</v>
      </c>
      <c r="E10" s="1320">
        <v>382915</v>
      </c>
      <c r="F10" s="1320">
        <v>325495</v>
      </c>
      <c r="G10" s="1320">
        <v>347794</v>
      </c>
      <c r="H10" s="1320">
        <v>374839</v>
      </c>
      <c r="I10" s="1320">
        <v>432593</v>
      </c>
      <c r="J10" s="1320">
        <v>346890</v>
      </c>
      <c r="K10" s="1320">
        <v>301352</v>
      </c>
      <c r="L10" s="1320">
        <v>262439</v>
      </c>
      <c r="M10" s="1320">
        <v>234214</v>
      </c>
      <c r="N10" s="1363">
        <v>267118</v>
      </c>
      <c r="O10" s="1320">
        <v>250579</v>
      </c>
      <c r="P10" s="1415"/>
    </row>
    <row r="11" spans="1:16">
      <c r="A11" s="1319" t="s">
        <v>980</v>
      </c>
      <c r="B11" s="1320">
        <v>373654</v>
      </c>
      <c r="C11" s="1320">
        <v>384106</v>
      </c>
      <c r="D11" s="1320">
        <v>428776</v>
      </c>
      <c r="E11" s="1320">
        <v>478437</v>
      </c>
      <c r="F11" s="1320">
        <v>378545</v>
      </c>
      <c r="G11" s="1320">
        <v>327452</v>
      </c>
      <c r="H11" s="1320">
        <v>347081</v>
      </c>
      <c r="I11" s="1320">
        <v>387340</v>
      </c>
      <c r="J11" s="1320">
        <v>431015</v>
      </c>
      <c r="K11" s="1320">
        <v>351120</v>
      </c>
      <c r="L11" s="1320">
        <v>299718</v>
      </c>
      <c r="M11" s="1320">
        <v>259573</v>
      </c>
      <c r="N11" s="1363">
        <v>304004</v>
      </c>
      <c r="O11" s="1320">
        <v>271081</v>
      </c>
      <c r="P11" s="1415"/>
    </row>
    <row r="12" spans="1:16">
      <c r="A12" s="1319" t="s">
        <v>981</v>
      </c>
      <c r="B12" s="1320">
        <v>333222</v>
      </c>
      <c r="C12" s="1320">
        <v>374553</v>
      </c>
      <c r="D12" s="1320">
        <v>375473</v>
      </c>
      <c r="E12" s="1320">
        <v>418962</v>
      </c>
      <c r="F12" s="1320">
        <v>473840</v>
      </c>
      <c r="G12" s="1320">
        <v>380701</v>
      </c>
      <c r="H12" s="1320">
        <v>329004</v>
      </c>
      <c r="I12" s="1320">
        <v>355657</v>
      </c>
      <c r="J12" s="1320">
        <v>385849</v>
      </c>
      <c r="K12" s="1320">
        <v>433957</v>
      </c>
      <c r="L12" s="1320">
        <v>349868</v>
      </c>
      <c r="M12" s="1320">
        <v>297280</v>
      </c>
      <c r="N12" s="1363">
        <v>354457</v>
      </c>
      <c r="O12" s="1320">
        <v>307660</v>
      </c>
      <c r="P12" s="1415"/>
    </row>
    <row r="13" spans="1:16">
      <c r="A13" s="1319" t="s">
        <v>982</v>
      </c>
      <c r="B13" s="1320">
        <v>260084</v>
      </c>
      <c r="C13" s="1320">
        <v>331383</v>
      </c>
      <c r="D13" s="1320">
        <v>368025</v>
      </c>
      <c r="E13" s="1320">
        <v>366667</v>
      </c>
      <c r="F13" s="1320">
        <v>413394</v>
      </c>
      <c r="G13" s="1320">
        <v>473120</v>
      </c>
      <c r="H13" s="1320">
        <v>379072</v>
      </c>
      <c r="I13" s="1320">
        <v>334301</v>
      </c>
      <c r="J13" s="1320">
        <v>354275</v>
      </c>
      <c r="K13" s="1320">
        <v>387432</v>
      </c>
      <c r="L13" s="1320">
        <v>430624</v>
      </c>
      <c r="M13" s="1320">
        <v>344704</v>
      </c>
      <c r="N13" s="1363">
        <v>435646</v>
      </c>
      <c r="O13" s="1320">
        <v>355605</v>
      </c>
      <c r="P13" s="1415"/>
    </row>
    <row r="14" spans="1:16">
      <c r="A14" s="1319" t="s">
        <v>983</v>
      </c>
      <c r="B14" s="1320">
        <v>213367</v>
      </c>
      <c r="C14" s="1320">
        <v>260121</v>
      </c>
      <c r="D14" s="1320">
        <v>327171</v>
      </c>
      <c r="E14" s="1320">
        <v>358339</v>
      </c>
      <c r="F14" s="1320">
        <v>361083</v>
      </c>
      <c r="G14" s="1320">
        <v>409152</v>
      </c>
      <c r="H14" s="1320">
        <v>467674</v>
      </c>
      <c r="I14" s="1320">
        <v>379606</v>
      </c>
      <c r="J14" s="1320">
        <v>329474</v>
      </c>
      <c r="K14" s="1320">
        <v>352851</v>
      </c>
      <c r="L14" s="1320">
        <v>383156</v>
      </c>
      <c r="M14" s="1320">
        <v>421487</v>
      </c>
      <c r="N14" s="1363">
        <v>387696</v>
      </c>
      <c r="O14" s="1320">
        <v>435266</v>
      </c>
      <c r="P14" s="1415"/>
    </row>
    <row r="15" spans="1:16">
      <c r="A15" s="1319" t="s">
        <v>984</v>
      </c>
      <c r="B15" s="1320">
        <v>210153</v>
      </c>
      <c r="C15" s="1320">
        <v>211061</v>
      </c>
      <c r="D15" s="1320">
        <v>252755</v>
      </c>
      <c r="E15" s="1320">
        <v>316589</v>
      </c>
      <c r="F15" s="1320">
        <v>350392</v>
      </c>
      <c r="G15" s="1320">
        <v>355058</v>
      </c>
      <c r="H15" s="1320">
        <v>400280</v>
      </c>
      <c r="I15" s="1320">
        <v>464832</v>
      </c>
      <c r="J15" s="1320">
        <v>373072</v>
      </c>
      <c r="K15" s="1320">
        <v>326460</v>
      </c>
      <c r="L15" s="1320">
        <v>347775</v>
      </c>
      <c r="M15" s="1320">
        <v>374245</v>
      </c>
      <c r="N15" s="1363">
        <v>351761</v>
      </c>
      <c r="O15" s="1320">
        <v>387088</v>
      </c>
      <c r="P15" s="1415"/>
    </row>
    <row r="16" spans="1:16">
      <c r="A16" s="1319" t="s">
        <v>985</v>
      </c>
      <c r="B16" s="1320">
        <v>179920</v>
      </c>
      <c r="C16" s="1320">
        <v>201925</v>
      </c>
      <c r="D16" s="1320">
        <v>202093</v>
      </c>
      <c r="E16" s="1320">
        <v>242504</v>
      </c>
      <c r="F16" s="1320">
        <v>305472</v>
      </c>
      <c r="G16" s="1320">
        <v>341604</v>
      </c>
      <c r="H16" s="1320">
        <v>344064</v>
      </c>
      <c r="I16" s="1320">
        <v>396736</v>
      </c>
      <c r="J16" s="1320">
        <v>457257</v>
      </c>
      <c r="K16" s="1320">
        <v>369226</v>
      </c>
      <c r="L16" s="1320">
        <v>322093</v>
      </c>
      <c r="M16" s="1320">
        <v>338016</v>
      </c>
      <c r="N16" s="1363">
        <v>325755</v>
      </c>
      <c r="O16" s="1320">
        <v>349503</v>
      </c>
      <c r="P16" s="1415"/>
    </row>
    <row r="17" spans="1:16">
      <c r="A17" s="1319" t="s">
        <v>986</v>
      </c>
      <c r="B17" s="1320">
        <v>148394</v>
      </c>
      <c r="C17" s="1320">
        <v>168775</v>
      </c>
      <c r="D17" s="1320">
        <v>191968</v>
      </c>
      <c r="E17" s="1320">
        <v>190653</v>
      </c>
      <c r="F17" s="1320">
        <v>231335</v>
      </c>
      <c r="G17" s="1320">
        <v>293966</v>
      </c>
      <c r="H17" s="1320">
        <v>323134</v>
      </c>
      <c r="I17" s="1320">
        <v>338567</v>
      </c>
      <c r="J17" s="1320">
        <v>389368</v>
      </c>
      <c r="K17" s="1320">
        <v>450224</v>
      </c>
      <c r="L17" s="1320">
        <v>362975</v>
      </c>
      <c r="M17" s="1320">
        <v>311560</v>
      </c>
      <c r="N17" s="1363">
        <v>367676</v>
      </c>
      <c r="O17" s="1320">
        <v>321781</v>
      </c>
      <c r="P17" s="1415"/>
    </row>
    <row r="18" spans="1:16">
      <c r="A18" s="1321" t="s">
        <v>987</v>
      </c>
      <c r="B18" s="1322">
        <v>111969</v>
      </c>
      <c r="C18" s="1322">
        <v>133849</v>
      </c>
      <c r="D18" s="1322">
        <v>155415</v>
      </c>
      <c r="E18" s="1322">
        <v>176447</v>
      </c>
      <c r="F18" s="1322">
        <v>177822</v>
      </c>
      <c r="G18" s="1322">
        <v>217944</v>
      </c>
      <c r="H18" s="1322">
        <v>272013</v>
      </c>
      <c r="I18" s="1322">
        <v>310630</v>
      </c>
      <c r="J18" s="1322">
        <v>325891</v>
      </c>
      <c r="K18" s="1322">
        <v>375521</v>
      </c>
      <c r="L18" s="1322">
        <v>434111</v>
      </c>
      <c r="M18" s="1322">
        <v>343794</v>
      </c>
      <c r="N18" s="1364">
        <v>439724</v>
      </c>
      <c r="O18" s="1322">
        <v>355498</v>
      </c>
      <c r="P18" s="1413"/>
    </row>
    <row r="19" spans="1:16">
      <c r="A19" s="1319" t="s">
        <v>988</v>
      </c>
      <c r="B19" s="1320">
        <v>74095</v>
      </c>
      <c r="C19" s="1320">
        <v>94281</v>
      </c>
      <c r="D19" s="1320">
        <v>115310</v>
      </c>
      <c r="E19" s="1320">
        <v>135564</v>
      </c>
      <c r="F19" s="1320">
        <v>158213</v>
      </c>
      <c r="G19" s="1320">
        <v>161388</v>
      </c>
      <c r="H19" s="1320">
        <v>195079</v>
      </c>
      <c r="I19" s="1320">
        <v>252765</v>
      </c>
      <c r="J19" s="1320">
        <v>291058</v>
      </c>
      <c r="K19" s="1320">
        <v>305642</v>
      </c>
      <c r="L19" s="1320">
        <v>352666</v>
      </c>
      <c r="M19" s="1320">
        <v>401579</v>
      </c>
      <c r="N19" s="1363">
        <v>357014</v>
      </c>
      <c r="O19" s="1320">
        <v>415260</v>
      </c>
      <c r="P19" s="1415"/>
    </row>
    <row r="20" spans="1:16">
      <c r="A20" s="1300" t="s">
        <v>989</v>
      </c>
      <c r="B20" s="1299">
        <v>46616</v>
      </c>
      <c r="C20" s="1299">
        <v>54829</v>
      </c>
      <c r="D20" s="1299">
        <v>73060</v>
      </c>
      <c r="E20" s="1299">
        <v>91032</v>
      </c>
      <c r="F20" s="1299">
        <v>111395</v>
      </c>
      <c r="G20" s="1299">
        <v>132978</v>
      </c>
      <c r="H20" s="1299">
        <v>134349</v>
      </c>
      <c r="I20" s="1299">
        <v>174042</v>
      </c>
      <c r="J20" s="1299">
        <v>225832</v>
      </c>
      <c r="K20" s="1299">
        <v>259181</v>
      </c>
      <c r="L20" s="1299">
        <v>274773</v>
      </c>
      <c r="M20" s="1299">
        <v>314388</v>
      </c>
      <c r="N20" s="1359">
        <v>278626</v>
      </c>
      <c r="O20" s="1299">
        <v>325082</v>
      </c>
      <c r="P20" s="1415"/>
    </row>
    <row r="21" spans="1:16">
      <c r="A21" s="1300" t="s">
        <v>990</v>
      </c>
      <c r="B21" s="1299">
        <v>22012</v>
      </c>
      <c r="C21" s="1299">
        <v>28260</v>
      </c>
      <c r="D21" s="1299">
        <v>34939</v>
      </c>
      <c r="E21" s="1299">
        <v>48860</v>
      </c>
      <c r="F21" s="1299">
        <v>63653</v>
      </c>
      <c r="G21" s="1299">
        <v>81349</v>
      </c>
      <c r="H21" s="1299">
        <v>96818</v>
      </c>
      <c r="I21" s="1299">
        <v>107886</v>
      </c>
      <c r="J21" s="1299">
        <v>143078</v>
      </c>
      <c r="K21" s="1299">
        <v>184280</v>
      </c>
      <c r="L21" s="1299">
        <v>215838</v>
      </c>
      <c r="M21" s="1299">
        <v>229724</v>
      </c>
      <c r="N21" s="1359">
        <v>219115</v>
      </c>
      <c r="O21" s="1299">
        <v>238434</v>
      </c>
      <c r="P21" s="1415"/>
    </row>
    <row r="22" spans="1:16">
      <c r="A22" s="1300" t="s">
        <v>991</v>
      </c>
      <c r="B22" s="1299">
        <v>8717</v>
      </c>
      <c r="C22" s="1299">
        <v>9819</v>
      </c>
      <c r="D22" s="1299">
        <v>13517</v>
      </c>
      <c r="E22" s="1299">
        <v>17708</v>
      </c>
      <c r="F22" s="1299">
        <v>26507</v>
      </c>
      <c r="G22" s="1299">
        <v>36387</v>
      </c>
      <c r="H22" s="1299">
        <v>47563</v>
      </c>
      <c r="I22" s="1299">
        <v>65057</v>
      </c>
      <c r="J22" s="1299">
        <v>76603</v>
      </c>
      <c r="K22" s="1299">
        <v>100702</v>
      </c>
      <c r="L22" s="1299">
        <v>131445</v>
      </c>
      <c r="M22" s="1299">
        <v>158457</v>
      </c>
      <c r="N22" s="1359">
        <v>133439</v>
      </c>
      <c r="O22" s="1299">
        <v>164785</v>
      </c>
      <c r="P22" s="1415"/>
    </row>
    <row r="23" spans="1:16">
      <c r="A23" s="1300" t="s">
        <v>992</v>
      </c>
      <c r="B23" s="1299">
        <v>2030</v>
      </c>
      <c r="C23" s="1299">
        <v>2689</v>
      </c>
      <c r="D23" s="1299">
        <v>3087</v>
      </c>
      <c r="E23" s="1299">
        <v>4523</v>
      </c>
      <c r="F23" s="1299">
        <v>6758</v>
      </c>
      <c r="G23" s="1299">
        <v>10621</v>
      </c>
      <c r="H23" s="1299">
        <v>14932</v>
      </c>
      <c r="I23" s="1299">
        <v>24202</v>
      </c>
      <c r="J23" s="1299">
        <v>35861</v>
      </c>
      <c r="K23" s="1299">
        <v>41581</v>
      </c>
      <c r="L23" s="1299">
        <v>55485</v>
      </c>
      <c r="M23" s="1299">
        <v>74751</v>
      </c>
      <c r="N23" s="1359">
        <v>56144</v>
      </c>
      <c r="O23" s="1299">
        <v>77630</v>
      </c>
      <c r="P23" s="1415"/>
    </row>
    <row r="24" spans="1:16">
      <c r="A24" s="1300" t="s">
        <v>993</v>
      </c>
      <c r="B24" s="1299">
        <v>131</v>
      </c>
      <c r="C24" s="1299">
        <v>263</v>
      </c>
      <c r="D24" s="1299">
        <v>367</v>
      </c>
      <c r="E24" s="1299">
        <v>532</v>
      </c>
      <c r="F24" s="1299">
        <v>972</v>
      </c>
      <c r="G24" s="1299">
        <v>1594</v>
      </c>
      <c r="H24" s="1299">
        <v>2774</v>
      </c>
      <c r="I24" s="1299">
        <v>4877</v>
      </c>
      <c r="J24" s="1299">
        <v>9184</v>
      </c>
      <c r="K24" s="1299">
        <v>12661</v>
      </c>
      <c r="L24" s="1299">
        <v>14727</v>
      </c>
      <c r="M24" s="1299">
        <v>20546</v>
      </c>
      <c r="N24" s="1359">
        <v>14840</v>
      </c>
      <c r="O24" s="1299">
        <v>21314</v>
      </c>
      <c r="P24" s="1415"/>
    </row>
    <row r="25" spans="1:16">
      <c r="A25" s="1300" t="s">
        <v>994</v>
      </c>
      <c r="B25" s="1299">
        <v>7</v>
      </c>
      <c r="C25" s="1299">
        <v>15</v>
      </c>
      <c r="D25" s="1299">
        <v>32</v>
      </c>
      <c r="E25" s="1299">
        <v>42</v>
      </c>
      <c r="F25" s="1299">
        <v>62</v>
      </c>
      <c r="G25" s="1299">
        <v>140</v>
      </c>
      <c r="H25" s="1299">
        <v>224</v>
      </c>
      <c r="I25" s="1299">
        <v>491</v>
      </c>
      <c r="J25" s="1299">
        <v>1057</v>
      </c>
      <c r="K25" s="1299">
        <v>1918</v>
      </c>
      <c r="L25" s="1299">
        <v>2601</v>
      </c>
      <c r="M25" s="1299">
        <v>3304</v>
      </c>
      <c r="N25" s="1359">
        <v>2607</v>
      </c>
      <c r="O25" s="1299">
        <v>3396</v>
      </c>
      <c r="P25" s="1415"/>
    </row>
    <row r="26" spans="1:16">
      <c r="A26" s="1309" t="s">
        <v>905</v>
      </c>
      <c r="B26" s="1310">
        <v>0</v>
      </c>
      <c r="C26" s="1310">
        <v>0</v>
      </c>
      <c r="D26" s="1311">
        <v>2298</v>
      </c>
      <c r="E26" s="1311">
        <v>7387</v>
      </c>
      <c r="F26" s="1311">
        <v>2020</v>
      </c>
      <c r="G26" s="1311">
        <v>18714</v>
      </c>
      <c r="H26" s="1311">
        <v>2531</v>
      </c>
      <c r="I26" s="1311">
        <v>4029</v>
      </c>
      <c r="J26" s="1311">
        <v>20677</v>
      </c>
      <c r="K26" s="1311">
        <v>31928</v>
      </c>
      <c r="L26" s="1311">
        <v>66071</v>
      </c>
      <c r="M26" s="1311">
        <v>182391</v>
      </c>
      <c r="N26" s="1366">
        <v>0</v>
      </c>
      <c r="O26" s="1311">
        <v>0</v>
      </c>
      <c r="P26" s="1416"/>
    </row>
    <row r="27" spans="1:16">
      <c r="A27" s="1327" t="s">
        <v>996</v>
      </c>
      <c r="B27" s="1320">
        <f>SUM(B8:B19)</f>
        <v>3193038</v>
      </c>
      <c r="C27" s="1320">
        <f t="shared" ref="C27:L27" si="0">SUM(C8:C19)</f>
        <v>3475095</v>
      </c>
      <c r="D27" s="1320">
        <f t="shared" si="0"/>
        <v>3640302</v>
      </c>
      <c r="E27" s="1320">
        <f t="shared" si="0"/>
        <v>3747038</v>
      </c>
      <c r="F27" s="1320">
        <f t="shared" si="0"/>
        <v>3917578</v>
      </c>
      <c r="G27" s="1320">
        <f t="shared" si="0"/>
        <v>4132212</v>
      </c>
      <c r="H27" s="1320">
        <f t="shared" si="0"/>
        <v>4222592</v>
      </c>
      <c r="I27" s="1320">
        <f t="shared" si="0"/>
        <v>4339878</v>
      </c>
      <c r="J27" s="1320">
        <f t="shared" si="0"/>
        <v>4284424</v>
      </c>
      <c r="K27" s="1320">
        <f t="shared" si="0"/>
        <v>4196605</v>
      </c>
      <c r="L27" s="1320">
        <f t="shared" si="0"/>
        <v>4066989</v>
      </c>
      <c r="M27" s="1320">
        <f t="shared" ref="M27:O27" si="1">SUM(M8:M19)</f>
        <v>3821236</v>
      </c>
      <c r="N27" s="1364">
        <f t="shared" si="1"/>
        <v>4119382</v>
      </c>
      <c r="O27" s="1365">
        <f t="shared" si="1"/>
        <v>3967850</v>
      </c>
      <c r="P27" s="1417" t="s">
        <v>1004</v>
      </c>
    </row>
    <row r="28" spans="1:16">
      <c r="A28" s="1331" t="s">
        <v>997</v>
      </c>
      <c r="B28" s="1332">
        <f>SUM(B8:B17)</f>
        <v>3006974</v>
      </c>
      <c r="C28" s="1332">
        <f t="shared" ref="C28:L28" si="2">SUM(C8:C17)</f>
        <v>3246965</v>
      </c>
      <c r="D28" s="1332">
        <f t="shared" si="2"/>
        <v>3369577</v>
      </c>
      <c r="E28" s="1332">
        <f t="shared" si="2"/>
        <v>3435027</v>
      </c>
      <c r="F28" s="1332">
        <f t="shared" si="2"/>
        <v>3581543</v>
      </c>
      <c r="G28" s="1332">
        <f t="shared" si="2"/>
        <v>3752880</v>
      </c>
      <c r="H28" s="1332">
        <f t="shared" si="2"/>
        <v>3755500</v>
      </c>
      <c r="I28" s="1332">
        <f t="shared" si="2"/>
        <v>3776483</v>
      </c>
      <c r="J28" s="1332">
        <f t="shared" si="2"/>
        <v>3667475</v>
      </c>
      <c r="K28" s="1332">
        <f t="shared" si="2"/>
        <v>3515442</v>
      </c>
      <c r="L28" s="1332">
        <f t="shared" si="2"/>
        <v>3280212</v>
      </c>
      <c r="M28" s="1332">
        <f t="shared" ref="M28:O28" si="3">SUM(M8:M17)</f>
        <v>3075863</v>
      </c>
      <c r="N28" s="1367">
        <f t="shared" si="3"/>
        <v>3322644</v>
      </c>
      <c r="O28" s="1368">
        <f t="shared" si="3"/>
        <v>3197092</v>
      </c>
      <c r="P28" s="1414" t="s">
        <v>1011</v>
      </c>
    </row>
    <row r="29" spans="1:16">
      <c r="A29" s="1328"/>
      <c r="B29" s="1329">
        <f>B27-B28</f>
        <v>186064</v>
      </c>
      <c r="C29" s="1329">
        <f t="shared" ref="C29:L29" si="4">C27-C28</f>
        <v>228130</v>
      </c>
      <c r="D29" s="1329">
        <f t="shared" si="4"/>
        <v>270725</v>
      </c>
      <c r="E29" s="1329">
        <f t="shared" si="4"/>
        <v>312011</v>
      </c>
      <c r="F29" s="1329">
        <f t="shared" si="4"/>
        <v>336035</v>
      </c>
      <c r="G29" s="1329">
        <f t="shared" si="4"/>
        <v>379332</v>
      </c>
      <c r="H29" s="1329">
        <f t="shared" si="4"/>
        <v>467092</v>
      </c>
      <c r="I29" s="1329">
        <f t="shared" si="4"/>
        <v>563395</v>
      </c>
      <c r="J29" s="1329">
        <f t="shared" si="4"/>
        <v>616949</v>
      </c>
      <c r="K29" s="1329">
        <f t="shared" si="4"/>
        <v>681163</v>
      </c>
      <c r="L29" s="1329">
        <f t="shared" si="4"/>
        <v>786777</v>
      </c>
      <c r="M29" s="1329">
        <f t="shared" ref="M29:O29" si="5">M27-M28</f>
        <v>745373</v>
      </c>
      <c r="N29" s="1329">
        <f t="shared" si="5"/>
        <v>796738</v>
      </c>
      <c r="O29" s="1329">
        <f t="shared" si="5"/>
        <v>770758</v>
      </c>
    </row>
    <row r="30" spans="1:16">
      <c r="A30" s="1328"/>
      <c r="B30" s="1329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</row>
    <row r="31" spans="1:16">
      <c r="A31" s="1443" t="s">
        <v>349</v>
      </c>
      <c r="B31" s="1444">
        <v>2120749</v>
      </c>
      <c r="C31" s="1444">
        <v>2299961</v>
      </c>
      <c r="D31" s="1444">
        <v>2453277</v>
      </c>
      <c r="E31" s="1444">
        <v>2512358</v>
      </c>
      <c r="F31" s="1444">
        <v>2567814</v>
      </c>
      <c r="G31" s="1444">
        <v>2619692</v>
      </c>
      <c r="H31" s="1444">
        <v>2612369</v>
      </c>
      <c r="I31" s="1444">
        <v>2674625</v>
      </c>
      <c r="J31" s="1444">
        <v>2680288</v>
      </c>
      <c r="K31" s="1444">
        <v>2673328</v>
      </c>
      <c r="L31" s="1444">
        <v>2641561</v>
      </c>
      <c r="M31" s="1445">
        <v>2599756</v>
      </c>
      <c r="N31" s="1360">
        <v>2641561</v>
      </c>
      <c r="O31" s="1361">
        <v>2599756</v>
      </c>
      <c r="P31" s="1413"/>
    </row>
    <row r="32" spans="1:16">
      <c r="A32" s="1307" t="s">
        <v>974</v>
      </c>
      <c r="B32" s="1308">
        <v>184454</v>
      </c>
      <c r="C32" s="1308">
        <v>210780</v>
      </c>
      <c r="D32" s="1308">
        <v>236925</v>
      </c>
      <c r="E32" s="1308">
        <v>192927</v>
      </c>
      <c r="F32" s="1312">
        <v>165588</v>
      </c>
      <c r="G32" s="1312">
        <v>146618</v>
      </c>
      <c r="H32" s="1312">
        <v>134121</v>
      </c>
      <c r="I32" s="1313">
        <v>137427</v>
      </c>
      <c r="J32" s="1313">
        <v>129242</v>
      </c>
      <c r="K32" s="1313">
        <v>120792</v>
      </c>
      <c r="L32" s="1313">
        <v>111517</v>
      </c>
      <c r="M32" s="1313">
        <v>100615</v>
      </c>
      <c r="N32" s="1369">
        <v>112153</v>
      </c>
      <c r="O32" s="1370">
        <v>101700</v>
      </c>
      <c r="P32" s="1413"/>
    </row>
    <row r="33" spans="1:16">
      <c r="A33" s="1300" t="s">
        <v>975</v>
      </c>
      <c r="B33" s="1299">
        <v>163745</v>
      </c>
      <c r="C33" s="1299">
        <v>185147</v>
      </c>
      <c r="D33" s="1299">
        <v>206752</v>
      </c>
      <c r="E33" s="1299">
        <v>232654</v>
      </c>
      <c r="F33" s="1301">
        <v>191348</v>
      </c>
      <c r="G33" s="1301">
        <v>168507</v>
      </c>
      <c r="H33" s="1301">
        <v>148181</v>
      </c>
      <c r="I33" s="1302">
        <v>137942</v>
      </c>
      <c r="J33" s="1302">
        <v>139288</v>
      </c>
      <c r="K33" s="1302">
        <v>129333</v>
      </c>
      <c r="L33" s="1302">
        <v>120769</v>
      </c>
      <c r="M33" s="1302">
        <v>115268</v>
      </c>
      <c r="N33" s="1371">
        <v>121443</v>
      </c>
      <c r="O33" s="1372">
        <v>116394</v>
      </c>
      <c r="P33" s="1415"/>
    </row>
    <row r="34" spans="1:16">
      <c r="A34" s="1303" t="s">
        <v>976</v>
      </c>
      <c r="B34" s="1304">
        <v>179726</v>
      </c>
      <c r="C34" s="1304">
        <v>165585</v>
      </c>
      <c r="D34" s="1304">
        <v>184184</v>
      </c>
      <c r="E34" s="1304">
        <v>204306</v>
      </c>
      <c r="F34" s="1314">
        <v>231150</v>
      </c>
      <c r="G34" s="1314">
        <v>191799</v>
      </c>
      <c r="H34" s="1314">
        <v>168124</v>
      </c>
      <c r="I34" s="1315">
        <v>149739</v>
      </c>
      <c r="J34" s="1315">
        <v>137855</v>
      </c>
      <c r="K34" s="1315">
        <v>138029</v>
      </c>
      <c r="L34" s="1315">
        <v>129389</v>
      </c>
      <c r="M34" s="1315">
        <v>122259</v>
      </c>
      <c r="N34" s="1373">
        <v>130084</v>
      </c>
      <c r="O34" s="1374">
        <v>123424</v>
      </c>
      <c r="P34" s="1416"/>
    </row>
    <row r="35" spans="1:16">
      <c r="A35" s="1319" t="s">
        <v>977</v>
      </c>
      <c r="B35" s="1320">
        <v>235741</v>
      </c>
      <c r="C35" s="1320">
        <v>191074</v>
      </c>
      <c r="D35" s="1320">
        <v>167855</v>
      </c>
      <c r="E35" s="1320">
        <v>176025</v>
      </c>
      <c r="F35" s="1323">
        <v>197104</v>
      </c>
      <c r="G35" s="1323">
        <v>222606</v>
      </c>
      <c r="H35" s="1323">
        <v>183768</v>
      </c>
      <c r="I35" s="1324">
        <v>164448</v>
      </c>
      <c r="J35" s="1324">
        <v>146811</v>
      </c>
      <c r="K35" s="1324">
        <v>136239</v>
      </c>
      <c r="L35" s="1324">
        <v>137222</v>
      </c>
      <c r="M35" s="1324">
        <v>126328</v>
      </c>
      <c r="N35" s="1375">
        <v>138428</v>
      </c>
      <c r="O35" s="1376">
        <v>129150</v>
      </c>
      <c r="P35" s="1415"/>
    </row>
    <row r="36" spans="1:16">
      <c r="A36" s="1319" t="s">
        <v>978</v>
      </c>
      <c r="B36" s="1320">
        <v>213930</v>
      </c>
      <c r="C36" s="1320">
        <v>245861</v>
      </c>
      <c r="D36" s="1320">
        <v>193311</v>
      </c>
      <c r="E36" s="1320">
        <v>154804</v>
      </c>
      <c r="F36" s="1323">
        <v>167558</v>
      </c>
      <c r="G36" s="1323">
        <v>182248</v>
      </c>
      <c r="H36" s="1323">
        <v>204360</v>
      </c>
      <c r="I36" s="1324">
        <v>173633</v>
      </c>
      <c r="J36" s="1324">
        <v>150674</v>
      </c>
      <c r="K36" s="1324">
        <v>134078</v>
      </c>
      <c r="L36" s="1324">
        <v>123045</v>
      </c>
      <c r="M36" s="1324">
        <v>119675</v>
      </c>
      <c r="N36" s="1375">
        <v>125912</v>
      </c>
      <c r="O36" s="1376">
        <v>130036</v>
      </c>
      <c r="P36" s="1415"/>
    </row>
    <row r="37" spans="1:16">
      <c r="A37" s="1319" t="s">
        <v>979</v>
      </c>
      <c r="B37" s="1320">
        <v>194317</v>
      </c>
      <c r="C37" s="1320">
        <v>219688</v>
      </c>
      <c r="D37" s="1320">
        <v>247862</v>
      </c>
      <c r="E37" s="1320">
        <v>189793</v>
      </c>
      <c r="F37" s="1323">
        <v>159914</v>
      </c>
      <c r="G37" s="1323">
        <v>169433</v>
      </c>
      <c r="H37" s="1323">
        <v>184321</v>
      </c>
      <c r="I37" s="1324">
        <v>212667</v>
      </c>
      <c r="J37" s="1324">
        <v>167884</v>
      </c>
      <c r="K37" s="1324">
        <v>147496</v>
      </c>
      <c r="L37" s="1324">
        <v>130001</v>
      </c>
      <c r="M37" s="1324">
        <v>115518</v>
      </c>
      <c r="N37" s="1375">
        <v>132972</v>
      </c>
      <c r="O37" s="1376">
        <v>124973</v>
      </c>
      <c r="P37" s="1415"/>
    </row>
    <row r="38" spans="1:16">
      <c r="A38" s="1319" t="s">
        <v>980</v>
      </c>
      <c r="B38" s="1320">
        <v>188721</v>
      </c>
      <c r="C38" s="1320">
        <v>193715</v>
      </c>
      <c r="D38" s="1320">
        <v>214146</v>
      </c>
      <c r="E38" s="1320">
        <v>238520</v>
      </c>
      <c r="F38" s="1323">
        <v>187312</v>
      </c>
      <c r="G38" s="1323">
        <v>160602</v>
      </c>
      <c r="H38" s="1323">
        <v>169993</v>
      </c>
      <c r="I38" s="1324">
        <v>190128</v>
      </c>
      <c r="J38" s="1324">
        <v>210912</v>
      </c>
      <c r="K38" s="1324">
        <v>170931</v>
      </c>
      <c r="L38" s="1324">
        <v>146692</v>
      </c>
      <c r="M38" s="1324">
        <v>128811</v>
      </c>
      <c r="N38" s="1375">
        <v>149217</v>
      </c>
      <c r="O38" s="1376">
        <v>135537</v>
      </c>
      <c r="P38" s="1415"/>
    </row>
    <row r="39" spans="1:16">
      <c r="A39" s="1319" t="s">
        <v>981</v>
      </c>
      <c r="B39" s="1320">
        <v>168686</v>
      </c>
      <c r="C39" s="1320">
        <v>189008</v>
      </c>
      <c r="D39" s="1320">
        <v>188256</v>
      </c>
      <c r="E39" s="1320">
        <v>208234</v>
      </c>
      <c r="F39" s="1323">
        <v>235414</v>
      </c>
      <c r="G39" s="1323">
        <v>187890</v>
      </c>
      <c r="H39" s="1323">
        <v>161954</v>
      </c>
      <c r="I39" s="1324">
        <v>174537</v>
      </c>
      <c r="J39" s="1324">
        <v>188620</v>
      </c>
      <c r="K39" s="1324">
        <v>212974</v>
      </c>
      <c r="L39" s="1324">
        <v>170553</v>
      </c>
      <c r="M39" s="1324">
        <v>145578</v>
      </c>
      <c r="N39" s="1375">
        <v>173271</v>
      </c>
      <c r="O39" s="1376">
        <v>151543</v>
      </c>
      <c r="P39" s="1415"/>
    </row>
    <row r="40" spans="1:16">
      <c r="A40" s="1319" t="s">
        <v>982</v>
      </c>
      <c r="B40" s="1320">
        <v>120192</v>
      </c>
      <c r="C40" s="1320">
        <v>168038</v>
      </c>
      <c r="D40" s="1320">
        <v>184945</v>
      </c>
      <c r="E40" s="1320">
        <v>183132</v>
      </c>
      <c r="F40" s="1323">
        <v>204963</v>
      </c>
      <c r="G40" s="1323">
        <v>235160</v>
      </c>
      <c r="H40" s="1323">
        <v>187412</v>
      </c>
      <c r="I40" s="1324">
        <v>164361</v>
      </c>
      <c r="J40" s="1324">
        <v>172838</v>
      </c>
      <c r="K40" s="1324">
        <v>189760</v>
      </c>
      <c r="L40" s="1324">
        <v>210980</v>
      </c>
      <c r="M40" s="1324">
        <v>167862</v>
      </c>
      <c r="N40" s="1375">
        <v>214059</v>
      </c>
      <c r="O40" s="1376">
        <v>174105</v>
      </c>
      <c r="P40" s="1415"/>
    </row>
    <row r="41" spans="1:16">
      <c r="A41" s="1319" t="s">
        <v>983</v>
      </c>
      <c r="B41" s="1320">
        <v>95943</v>
      </c>
      <c r="C41" s="1320">
        <v>120289</v>
      </c>
      <c r="D41" s="1320">
        <v>164825</v>
      </c>
      <c r="E41" s="1320">
        <v>178409</v>
      </c>
      <c r="F41" s="1323">
        <v>179456</v>
      </c>
      <c r="G41" s="1323">
        <v>202106</v>
      </c>
      <c r="H41" s="1323">
        <v>232708</v>
      </c>
      <c r="I41" s="1324">
        <v>186955</v>
      </c>
      <c r="J41" s="1324">
        <v>160373</v>
      </c>
      <c r="K41" s="1324">
        <v>171733</v>
      </c>
      <c r="L41" s="1324">
        <v>186728</v>
      </c>
      <c r="M41" s="1324">
        <v>204929</v>
      </c>
      <c r="N41" s="1375">
        <v>189544</v>
      </c>
      <c r="O41" s="1376">
        <v>213153</v>
      </c>
      <c r="P41" s="1415"/>
    </row>
    <row r="42" spans="1:16">
      <c r="A42" s="1319" t="s">
        <v>984</v>
      </c>
      <c r="B42" s="1320">
        <v>99562</v>
      </c>
      <c r="C42" s="1320">
        <v>94695</v>
      </c>
      <c r="D42" s="1320">
        <v>115588</v>
      </c>
      <c r="E42" s="1320">
        <v>157782</v>
      </c>
      <c r="F42" s="1323">
        <v>173301</v>
      </c>
      <c r="G42" s="1323">
        <v>175227</v>
      </c>
      <c r="H42" s="1323">
        <v>197366</v>
      </c>
      <c r="I42" s="1324">
        <v>229304</v>
      </c>
      <c r="J42" s="1324">
        <v>181910</v>
      </c>
      <c r="K42" s="1324">
        <v>157962</v>
      </c>
      <c r="L42" s="1324">
        <v>168080</v>
      </c>
      <c r="M42" s="1324">
        <v>180698</v>
      </c>
      <c r="N42" s="1375">
        <v>170538</v>
      </c>
      <c r="O42" s="1376">
        <v>188226</v>
      </c>
      <c r="P42" s="1415"/>
    </row>
    <row r="43" spans="1:16">
      <c r="A43" s="1319" t="s">
        <v>985</v>
      </c>
      <c r="B43" s="1320">
        <v>86695</v>
      </c>
      <c r="C43" s="1320">
        <v>94577</v>
      </c>
      <c r="D43" s="1320">
        <v>88877</v>
      </c>
      <c r="E43" s="1320">
        <v>109147</v>
      </c>
      <c r="F43" s="1323">
        <v>150310</v>
      </c>
      <c r="G43" s="1323">
        <v>166847</v>
      </c>
      <c r="H43" s="1323">
        <v>168973</v>
      </c>
      <c r="I43" s="1324">
        <v>193658</v>
      </c>
      <c r="J43" s="1324">
        <v>223381</v>
      </c>
      <c r="K43" s="1324">
        <v>179109</v>
      </c>
      <c r="L43" s="1324">
        <v>154977</v>
      </c>
      <c r="M43" s="1324">
        <v>161950</v>
      </c>
      <c r="N43" s="1375">
        <v>157279</v>
      </c>
      <c r="O43" s="1376">
        <v>168621</v>
      </c>
      <c r="P43" s="1415"/>
    </row>
    <row r="44" spans="1:16">
      <c r="A44" s="1319" t="s">
        <v>986</v>
      </c>
      <c r="B44" s="1320">
        <v>72117</v>
      </c>
      <c r="C44" s="1320">
        <v>79278</v>
      </c>
      <c r="D44" s="1320">
        <v>87482</v>
      </c>
      <c r="E44" s="1320">
        <v>82011</v>
      </c>
      <c r="F44" s="1323">
        <v>102161</v>
      </c>
      <c r="G44" s="1323">
        <v>142274</v>
      </c>
      <c r="H44" s="1323">
        <v>155633</v>
      </c>
      <c r="I44" s="1324">
        <v>164063</v>
      </c>
      <c r="J44" s="1324">
        <v>188025</v>
      </c>
      <c r="K44" s="1324">
        <v>218167</v>
      </c>
      <c r="L44" s="1324">
        <v>174574</v>
      </c>
      <c r="M44" s="1324">
        <v>148921</v>
      </c>
      <c r="N44" s="1375">
        <v>177522</v>
      </c>
      <c r="O44" s="1376">
        <v>154711</v>
      </c>
      <c r="P44" s="1415"/>
    </row>
    <row r="45" spans="1:16">
      <c r="A45" s="1321" t="s">
        <v>987</v>
      </c>
      <c r="B45" s="1322">
        <v>53586</v>
      </c>
      <c r="C45" s="1322">
        <v>62665</v>
      </c>
      <c r="D45" s="1322">
        <v>70208</v>
      </c>
      <c r="E45" s="1322">
        <v>77953</v>
      </c>
      <c r="F45" s="1325">
        <v>74292</v>
      </c>
      <c r="G45" s="1325">
        <v>93723</v>
      </c>
      <c r="H45" s="1325">
        <v>128635</v>
      </c>
      <c r="I45" s="1326">
        <v>146092</v>
      </c>
      <c r="J45" s="1326">
        <v>155154</v>
      </c>
      <c r="K45" s="1326">
        <v>178711</v>
      </c>
      <c r="L45" s="1326">
        <v>207193</v>
      </c>
      <c r="M45" s="1326">
        <v>162876</v>
      </c>
      <c r="N45" s="1377">
        <v>210458</v>
      </c>
      <c r="O45" s="1378">
        <v>169343</v>
      </c>
      <c r="P45" s="1413"/>
    </row>
    <row r="46" spans="1:16">
      <c r="A46" s="1319" t="s">
        <v>988</v>
      </c>
      <c r="B46" s="1320">
        <v>33453</v>
      </c>
      <c r="C46" s="1320">
        <v>42588</v>
      </c>
      <c r="D46" s="1320">
        <v>51386</v>
      </c>
      <c r="E46" s="1320">
        <v>58294</v>
      </c>
      <c r="F46" s="1323">
        <v>66892</v>
      </c>
      <c r="G46" s="1323">
        <v>64579</v>
      </c>
      <c r="H46" s="1323">
        <v>80835</v>
      </c>
      <c r="I46" s="1324">
        <v>114971</v>
      </c>
      <c r="J46" s="1324">
        <v>133012</v>
      </c>
      <c r="K46" s="1324">
        <v>141667</v>
      </c>
      <c r="L46" s="1324">
        <v>163152</v>
      </c>
      <c r="M46" s="1324">
        <v>186558</v>
      </c>
      <c r="N46" s="1375">
        <v>165346</v>
      </c>
      <c r="O46" s="1376">
        <v>193473</v>
      </c>
      <c r="P46" s="1415"/>
    </row>
    <row r="47" spans="1:16">
      <c r="A47" s="1446" t="s">
        <v>989</v>
      </c>
      <c r="B47" s="1329">
        <v>19131</v>
      </c>
      <c r="C47" s="1329">
        <v>22965</v>
      </c>
      <c r="D47" s="1329">
        <v>30800</v>
      </c>
      <c r="E47" s="1329">
        <v>37744</v>
      </c>
      <c r="F47" s="1447">
        <v>44848</v>
      </c>
      <c r="G47" s="1447">
        <v>52700</v>
      </c>
      <c r="H47" s="1447">
        <v>50249</v>
      </c>
      <c r="I47" s="1448">
        <v>68226</v>
      </c>
      <c r="J47" s="1448">
        <v>97504</v>
      </c>
      <c r="K47" s="1448">
        <v>112423</v>
      </c>
      <c r="L47" s="1448">
        <v>121621</v>
      </c>
      <c r="M47" s="1448">
        <v>139155</v>
      </c>
      <c r="N47" s="1449">
        <v>123317</v>
      </c>
      <c r="O47" s="1450">
        <v>143495</v>
      </c>
      <c r="P47" s="1415"/>
    </row>
    <row r="48" spans="1:16">
      <c r="A48" s="1446" t="s">
        <v>990</v>
      </c>
      <c r="B48" s="1329">
        <v>7673</v>
      </c>
      <c r="C48" s="1329">
        <v>10320</v>
      </c>
      <c r="D48" s="1329">
        <v>13257</v>
      </c>
      <c r="E48" s="1329">
        <v>18539</v>
      </c>
      <c r="F48" s="1447">
        <v>23884</v>
      </c>
      <c r="G48" s="1447">
        <v>29678</v>
      </c>
      <c r="H48" s="1447">
        <v>34450</v>
      </c>
      <c r="I48" s="1448">
        <v>36754</v>
      </c>
      <c r="J48" s="1448">
        <v>51461</v>
      </c>
      <c r="K48" s="1448">
        <v>72506</v>
      </c>
      <c r="L48" s="1448">
        <v>86433</v>
      </c>
      <c r="M48" s="1448">
        <v>95143</v>
      </c>
      <c r="N48" s="1449">
        <v>87672</v>
      </c>
      <c r="O48" s="1450">
        <v>98052</v>
      </c>
      <c r="P48" s="1415"/>
    </row>
    <row r="49" spans="1:16">
      <c r="A49" s="1446" t="s">
        <v>991</v>
      </c>
      <c r="B49" s="1329">
        <v>2538</v>
      </c>
      <c r="C49" s="1329">
        <v>2942</v>
      </c>
      <c r="D49" s="1329">
        <v>4245</v>
      </c>
      <c r="E49" s="1329">
        <v>5944</v>
      </c>
      <c r="F49" s="1447">
        <v>8831</v>
      </c>
      <c r="G49" s="1447">
        <v>11994</v>
      </c>
      <c r="H49" s="1447">
        <v>14893</v>
      </c>
      <c r="I49" s="1448">
        <v>20019</v>
      </c>
      <c r="J49" s="1448">
        <v>22235</v>
      </c>
      <c r="K49" s="1448">
        <v>30822</v>
      </c>
      <c r="L49" s="1448">
        <v>44901</v>
      </c>
      <c r="M49" s="1448">
        <v>56058</v>
      </c>
      <c r="N49" s="1449">
        <v>45654</v>
      </c>
      <c r="O49" s="1450">
        <v>57873</v>
      </c>
      <c r="P49" s="1415"/>
    </row>
    <row r="50" spans="1:16">
      <c r="A50" s="1446" t="s">
        <v>992</v>
      </c>
      <c r="B50" s="1329">
        <v>518</v>
      </c>
      <c r="C50" s="1329">
        <v>699</v>
      </c>
      <c r="D50" s="1329">
        <v>782</v>
      </c>
      <c r="E50" s="1329">
        <v>1250</v>
      </c>
      <c r="F50" s="1447">
        <v>1921</v>
      </c>
      <c r="G50" s="1447">
        <v>3020</v>
      </c>
      <c r="H50" s="1447">
        <v>4029</v>
      </c>
      <c r="I50" s="1448">
        <v>6104</v>
      </c>
      <c r="J50" s="1448">
        <v>8849</v>
      </c>
      <c r="K50" s="1448">
        <v>9300</v>
      </c>
      <c r="L50" s="1448">
        <v>13689</v>
      </c>
      <c r="M50" s="1448">
        <v>20812</v>
      </c>
      <c r="N50" s="1449">
        <v>13896</v>
      </c>
      <c r="O50" s="1450">
        <v>21512</v>
      </c>
      <c r="P50" s="1415"/>
    </row>
    <row r="51" spans="1:16">
      <c r="A51" s="1446" t="s">
        <v>993</v>
      </c>
      <c r="B51" s="1329">
        <v>20</v>
      </c>
      <c r="C51" s="1329">
        <v>44</v>
      </c>
      <c r="D51" s="1329">
        <v>74</v>
      </c>
      <c r="E51" s="1329">
        <v>135</v>
      </c>
      <c r="F51" s="1447">
        <v>232</v>
      </c>
      <c r="G51" s="1447">
        <v>406</v>
      </c>
      <c r="H51" s="1447">
        <v>614</v>
      </c>
      <c r="I51" s="1448">
        <v>1042</v>
      </c>
      <c r="J51" s="1448">
        <v>1705</v>
      </c>
      <c r="K51" s="1448">
        <v>2328</v>
      </c>
      <c r="L51" s="1448">
        <v>2433</v>
      </c>
      <c r="M51" s="1448">
        <v>3899</v>
      </c>
      <c r="N51" s="1449">
        <v>2457</v>
      </c>
      <c r="O51" s="1450">
        <v>4042</v>
      </c>
      <c r="P51" s="1415"/>
    </row>
    <row r="52" spans="1:16">
      <c r="A52" s="1451" t="s">
        <v>994</v>
      </c>
      <c r="B52" s="1452">
        <v>1</v>
      </c>
      <c r="C52" s="1452">
        <v>3</v>
      </c>
      <c r="D52" s="1452">
        <v>4</v>
      </c>
      <c r="E52" s="1452">
        <v>9</v>
      </c>
      <c r="F52" s="1453">
        <v>7</v>
      </c>
      <c r="G52" s="1453">
        <v>31</v>
      </c>
      <c r="H52" s="1453">
        <v>44</v>
      </c>
      <c r="I52" s="1454">
        <v>71</v>
      </c>
      <c r="J52" s="1454">
        <v>157</v>
      </c>
      <c r="K52" s="1454">
        <v>248</v>
      </c>
      <c r="L52" s="1457">
        <v>339</v>
      </c>
      <c r="M52" s="1457">
        <v>382</v>
      </c>
      <c r="N52" s="1458">
        <v>339</v>
      </c>
      <c r="O52" s="1459">
        <v>393</v>
      </c>
      <c r="P52" s="1415"/>
    </row>
    <row r="53" spans="1:16">
      <c r="A53" s="1309" t="s">
        <v>905</v>
      </c>
      <c r="B53" s="1316">
        <v>0</v>
      </c>
      <c r="C53" s="1316">
        <v>0</v>
      </c>
      <c r="D53" s="1311">
        <v>1513</v>
      </c>
      <c r="E53" s="1311">
        <v>4746</v>
      </c>
      <c r="F53" s="1316">
        <v>1328</v>
      </c>
      <c r="G53" s="1316">
        <v>12244</v>
      </c>
      <c r="H53" s="1316">
        <v>1706</v>
      </c>
      <c r="I53" s="1317">
        <v>2484</v>
      </c>
      <c r="J53" s="1317">
        <v>12398</v>
      </c>
      <c r="K53" s="1317">
        <v>18720</v>
      </c>
      <c r="L53" s="1317">
        <v>37273</v>
      </c>
      <c r="M53" s="1317">
        <v>96461</v>
      </c>
      <c r="N53" s="1379">
        <v>0</v>
      </c>
      <c r="O53" s="1380">
        <v>0</v>
      </c>
      <c r="P53" s="1416"/>
    </row>
    <row r="54" spans="1:16">
      <c r="A54" s="1330" t="s">
        <v>996</v>
      </c>
      <c r="B54" s="1322">
        <f>SUM(B35:B46)</f>
        <v>1562943</v>
      </c>
      <c r="C54" s="1322">
        <f t="shared" ref="C54:L54" si="6">SUM(C35:C46)</f>
        <v>1701476</v>
      </c>
      <c r="D54" s="1322">
        <f t="shared" si="6"/>
        <v>1774741</v>
      </c>
      <c r="E54" s="1322">
        <f t="shared" si="6"/>
        <v>1814104</v>
      </c>
      <c r="F54" s="1322">
        <f t="shared" si="6"/>
        <v>1898677</v>
      </c>
      <c r="G54" s="1322">
        <f t="shared" si="6"/>
        <v>2002695</v>
      </c>
      <c r="H54" s="1322">
        <f t="shared" si="6"/>
        <v>2055958</v>
      </c>
      <c r="I54" s="1322">
        <f t="shared" si="6"/>
        <v>2114817</v>
      </c>
      <c r="J54" s="1322">
        <f t="shared" si="6"/>
        <v>2079594</v>
      </c>
      <c r="K54" s="1322">
        <f t="shared" si="6"/>
        <v>2038827</v>
      </c>
      <c r="L54" s="1322">
        <f t="shared" si="6"/>
        <v>1973197</v>
      </c>
      <c r="M54" s="1322">
        <f t="shared" ref="M54:O54" si="7">SUM(M35:M46)</f>
        <v>1849704</v>
      </c>
      <c r="N54" s="1364">
        <f t="shared" si="7"/>
        <v>2004546</v>
      </c>
      <c r="O54" s="1365">
        <f t="shared" si="7"/>
        <v>1932871</v>
      </c>
      <c r="P54" s="1417" t="s">
        <v>1004</v>
      </c>
    </row>
    <row r="55" spans="1:16">
      <c r="A55" s="1331" t="s">
        <v>997</v>
      </c>
      <c r="B55" s="1332">
        <f>SUM(B35:B44)</f>
        <v>1475904</v>
      </c>
      <c r="C55" s="1332">
        <f t="shared" ref="C55:L55" si="8">SUM(C35:C44)</f>
        <v>1596223</v>
      </c>
      <c r="D55" s="1332">
        <f t="shared" si="8"/>
        <v>1653147</v>
      </c>
      <c r="E55" s="1332">
        <f t="shared" si="8"/>
        <v>1677857</v>
      </c>
      <c r="F55" s="1332">
        <f t="shared" si="8"/>
        <v>1757493</v>
      </c>
      <c r="G55" s="1332">
        <f t="shared" si="8"/>
        <v>1844393</v>
      </c>
      <c r="H55" s="1332">
        <f t="shared" si="8"/>
        <v>1846488</v>
      </c>
      <c r="I55" s="1332">
        <f t="shared" si="8"/>
        <v>1853754</v>
      </c>
      <c r="J55" s="1332">
        <f t="shared" si="8"/>
        <v>1791428</v>
      </c>
      <c r="K55" s="1332">
        <f t="shared" si="8"/>
        <v>1718449</v>
      </c>
      <c r="L55" s="1332">
        <f t="shared" si="8"/>
        <v>1602852</v>
      </c>
      <c r="M55" s="1332">
        <f t="shared" ref="M55:O55" si="9">SUM(M35:M44)</f>
        <v>1500270</v>
      </c>
      <c r="N55" s="1367">
        <f t="shared" si="9"/>
        <v>1628742</v>
      </c>
      <c r="O55" s="1368">
        <f t="shared" si="9"/>
        <v>1570055</v>
      </c>
      <c r="P55" s="1414" t="s">
        <v>1011</v>
      </c>
    </row>
    <row r="56" spans="1:16">
      <c r="A56" s="1328"/>
      <c r="B56" s="1329">
        <f>B54-B55</f>
        <v>87039</v>
      </c>
      <c r="C56" s="1329">
        <f t="shared" ref="C56" si="10">C54-C55</f>
        <v>105253</v>
      </c>
      <c r="D56" s="1329">
        <f t="shared" ref="D56" si="11">D54-D55</f>
        <v>121594</v>
      </c>
      <c r="E56" s="1329">
        <f t="shared" ref="E56" si="12">E54-E55</f>
        <v>136247</v>
      </c>
      <c r="F56" s="1329">
        <f t="shared" ref="F56" si="13">F54-F55</f>
        <v>141184</v>
      </c>
      <c r="G56" s="1329">
        <f t="shared" ref="G56" si="14">G54-G55</f>
        <v>158302</v>
      </c>
      <c r="H56" s="1329">
        <f t="shared" ref="H56" si="15">H54-H55</f>
        <v>209470</v>
      </c>
      <c r="I56" s="1329">
        <f t="shared" ref="I56" si="16">I54-I55</f>
        <v>261063</v>
      </c>
      <c r="J56" s="1329">
        <f t="shared" ref="J56" si="17">J54-J55</f>
        <v>288166</v>
      </c>
      <c r="K56" s="1329">
        <f t="shared" ref="K56" si="18">K54-K55</f>
        <v>320378</v>
      </c>
      <c r="L56" s="1329">
        <f t="shared" ref="L56:O56" si="19">L54-L55</f>
        <v>370345</v>
      </c>
      <c r="M56" s="1329">
        <f t="shared" si="19"/>
        <v>349434</v>
      </c>
      <c r="N56" s="1329">
        <f t="shared" si="19"/>
        <v>375804</v>
      </c>
      <c r="O56" s="1329">
        <f t="shared" si="19"/>
        <v>362816</v>
      </c>
    </row>
    <row r="57" spans="1:16">
      <c r="A57" s="1328"/>
      <c r="B57" s="1329"/>
      <c r="C57" s="1329"/>
      <c r="D57" s="1329"/>
      <c r="E57" s="1329"/>
      <c r="F57" s="1329"/>
      <c r="G57" s="1329"/>
      <c r="H57" s="1329"/>
      <c r="I57" s="1329"/>
      <c r="J57" s="1329"/>
      <c r="K57" s="1329"/>
      <c r="L57" s="1594" t="s">
        <v>1124</v>
      </c>
      <c r="M57" s="1329"/>
      <c r="N57" s="1329"/>
      <c r="O57" s="1329"/>
    </row>
    <row r="58" spans="1:16">
      <c r="A58" s="1443" t="s">
        <v>350</v>
      </c>
      <c r="B58" s="1444">
        <v>2189195</v>
      </c>
      <c r="C58" s="1444">
        <v>2367967</v>
      </c>
      <c r="D58" s="1444">
        <v>2538863</v>
      </c>
      <c r="E58" s="1444">
        <v>2632534</v>
      </c>
      <c r="F58" s="1444">
        <v>2710236</v>
      </c>
      <c r="G58" s="1444">
        <v>2785348</v>
      </c>
      <c r="H58" s="1444">
        <v>2789508</v>
      </c>
      <c r="I58" s="1444">
        <v>2875949</v>
      </c>
      <c r="J58" s="1444">
        <v>2910313</v>
      </c>
      <c r="K58" s="1444">
        <v>2914805</v>
      </c>
      <c r="L58" s="1444">
        <v>2893239</v>
      </c>
      <c r="M58" s="1445">
        <v>2865246</v>
      </c>
      <c r="N58" s="1360">
        <v>2893239</v>
      </c>
      <c r="O58" s="1361">
        <v>2865246</v>
      </c>
      <c r="P58" s="1413"/>
    </row>
    <row r="59" spans="1:16">
      <c r="A59" s="1307" t="s">
        <v>974</v>
      </c>
      <c r="B59" s="1308">
        <v>177685</v>
      </c>
      <c r="C59" s="1308">
        <v>199745</v>
      </c>
      <c r="D59" s="1308">
        <v>224825</v>
      </c>
      <c r="E59" s="1308">
        <v>183530</v>
      </c>
      <c r="F59" s="1312">
        <v>158888</v>
      </c>
      <c r="G59" s="1312">
        <v>139128</v>
      </c>
      <c r="H59" s="1312">
        <v>127524</v>
      </c>
      <c r="I59" s="1313">
        <v>131435</v>
      </c>
      <c r="J59" s="1313">
        <v>123465</v>
      </c>
      <c r="K59" s="1313">
        <v>115430</v>
      </c>
      <c r="L59" s="1313">
        <v>106686</v>
      </c>
      <c r="M59" s="1313">
        <v>95860</v>
      </c>
      <c r="N59" s="1369">
        <v>107204</v>
      </c>
      <c r="O59" s="1370">
        <v>96822</v>
      </c>
      <c r="P59" s="1413"/>
    </row>
    <row r="60" spans="1:16">
      <c r="A60" s="1300" t="s">
        <v>975</v>
      </c>
      <c r="B60" s="1299">
        <v>157948</v>
      </c>
      <c r="C60" s="1299">
        <v>177190</v>
      </c>
      <c r="D60" s="1299">
        <v>195799</v>
      </c>
      <c r="E60" s="1299">
        <v>220689</v>
      </c>
      <c r="F60" s="1301">
        <v>182179</v>
      </c>
      <c r="G60" s="1301">
        <v>161472</v>
      </c>
      <c r="H60" s="1301">
        <v>140846</v>
      </c>
      <c r="I60" s="1302">
        <v>131052</v>
      </c>
      <c r="J60" s="1302">
        <v>132973</v>
      </c>
      <c r="K60" s="1302">
        <v>123173</v>
      </c>
      <c r="L60" s="1302">
        <v>115447</v>
      </c>
      <c r="M60" s="1302">
        <v>109766</v>
      </c>
      <c r="N60" s="1371">
        <v>116047</v>
      </c>
      <c r="O60" s="1372">
        <v>110687</v>
      </c>
      <c r="P60" s="1415"/>
    </row>
    <row r="61" spans="1:16">
      <c r="A61" s="1303" t="s">
        <v>976</v>
      </c>
      <c r="B61" s="1304">
        <v>173835</v>
      </c>
      <c r="C61" s="1304">
        <v>158511</v>
      </c>
      <c r="D61" s="1304">
        <v>176053</v>
      </c>
      <c r="E61" s="1304">
        <v>193664</v>
      </c>
      <c r="F61" s="1314">
        <v>219952</v>
      </c>
      <c r="G61" s="1314">
        <v>183521</v>
      </c>
      <c r="H61" s="1314">
        <v>161298</v>
      </c>
      <c r="I61" s="1315">
        <v>142517</v>
      </c>
      <c r="J61" s="1315">
        <v>131062</v>
      </c>
      <c r="K61" s="1315">
        <v>132520</v>
      </c>
      <c r="L61" s="1315">
        <v>123063</v>
      </c>
      <c r="M61" s="1315">
        <v>116437</v>
      </c>
      <c r="N61" s="1373">
        <v>123716</v>
      </c>
      <c r="O61" s="1374">
        <v>117484</v>
      </c>
      <c r="P61" s="1416"/>
    </row>
    <row r="62" spans="1:16">
      <c r="A62" s="1319" t="s">
        <v>977</v>
      </c>
      <c r="B62" s="1320">
        <v>238768</v>
      </c>
      <c r="C62" s="1320">
        <v>191285</v>
      </c>
      <c r="D62" s="1320">
        <v>168950</v>
      </c>
      <c r="E62" s="1320">
        <v>179207</v>
      </c>
      <c r="F62" s="1323">
        <v>195719</v>
      </c>
      <c r="G62" s="1323">
        <v>222132</v>
      </c>
      <c r="H62" s="1323">
        <v>184277</v>
      </c>
      <c r="I62" s="1324">
        <v>163242</v>
      </c>
      <c r="J62" s="1324">
        <v>143306</v>
      </c>
      <c r="K62" s="1324">
        <v>132471</v>
      </c>
      <c r="L62" s="1324">
        <v>133683</v>
      </c>
      <c r="M62" s="1324">
        <v>122811</v>
      </c>
      <c r="N62" s="1375">
        <v>134668</v>
      </c>
      <c r="O62" s="1376">
        <v>124969</v>
      </c>
      <c r="P62" s="1415"/>
    </row>
    <row r="63" spans="1:16">
      <c r="A63" s="1319" t="s">
        <v>978</v>
      </c>
      <c r="B63" s="1320">
        <v>214077</v>
      </c>
      <c r="C63" s="1320">
        <v>248588</v>
      </c>
      <c r="D63" s="1320">
        <v>199214</v>
      </c>
      <c r="E63" s="1320">
        <v>169925</v>
      </c>
      <c r="F63" s="1323">
        <v>181606</v>
      </c>
      <c r="G63" s="1323">
        <v>197047</v>
      </c>
      <c r="H63" s="1323">
        <v>217947</v>
      </c>
      <c r="I63" s="1324">
        <v>185528</v>
      </c>
      <c r="J63" s="1324">
        <v>159484</v>
      </c>
      <c r="K63" s="1324">
        <v>140032</v>
      </c>
      <c r="L63" s="1324">
        <v>127614</v>
      </c>
      <c r="M63" s="1324">
        <v>125970</v>
      </c>
      <c r="N63" s="1375">
        <v>129523</v>
      </c>
      <c r="O63" s="1376">
        <v>134374</v>
      </c>
      <c r="P63" s="1415"/>
    </row>
    <row r="64" spans="1:16">
      <c r="A64" s="1319" t="s">
        <v>979</v>
      </c>
      <c r="B64" s="1320">
        <v>191347</v>
      </c>
      <c r="C64" s="1320">
        <v>218545</v>
      </c>
      <c r="D64" s="1320">
        <v>246124</v>
      </c>
      <c r="E64" s="1320">
        <v>193122</v>
      </c>
      <c r="F64" s="1323">
        <v>165581</v>
      </c>
      <c r="G64" s="1323">
        <v>178361</v>
      </c>
      <c r="H64" s="1323">
        <v>190518</v>
      </c>
      <c r="I64" s="1324">
        <v>219926</v>
      </c>
      <c r="J64" s="1324">
        <v>179006</v>
      </c>
      <c r="K64" s="1324">
        <v>153856</v>
      </c>
      <c r="L64" s="1324">
        <v>132438</v>
      </c>
      <c r="M64" s="1324">
        <v>118696</v>
      </c>
      <c r="N64" s="1375">
        <v>134146</v>
      </c>
      <c r="O64" s="1376">
        <v>125606</v>
      </c>
      <c r="P64" s="1415"/>
    </row>
    <row r="65" spans="1:16">
      <c r="A65" s="1319" t="s">
        <v>980</v>
      </c>
      <c r="B65" s="1320">
        <v>184933</v>
      </c>
      <c r="C65" s="1320">
        <v>190391</v>
      </c>
      <c r="D65" s="1320">
        <v>214630</v>
      </c>
      <c r="E65" s="1320">
        <v>239917</v>
      </c>
      <c r="F65" s="1323">
        <v>191233</v>
      </c>
      <c r="G65" s="1323">
        <v>166850</v>
      </c>
      <c r="H65" s="1323">
        <v>177088</v>
      </c>
      <c r="I65" s="1324">
        <v>197212</v>
      </c>
      <c r="J65" s="1324">
        <v>220103</v>
      </c>
      <c r="K65" s="1324">
        <v>180189</v>
      </c>
      <c r="L65" s="1324">
        <v>153026</v>
      </c>
      <c r="M65" s="1324">
        <v>130762</v>
      </c>
      <c r="N65" s="1375">
        <v>154787</v>
      </c>
      <c r="O65" s="1376">
        <v>135544</v>
      </c>
      <c r="P65" s="1415"/>
    </row>
    <row r="66" spans="1:16">
      <c r="A66" s="1319" t="s">
        <v>981</v>
      </c>
      <c r="B66" s="1320">
        <v>164536</v>
      </c>
      <c r="C66" s="1320">
        <v>185545</v>
      </c>
      <c r="D66" s="1320">
        <v>187217</v>
      </c>
      <c r="E66" s="1320">
        <v>210728</v>
      </c>
      <c r="F66" s="1323">
        <v>238426</v>
      </c>
      <c r="G66" s="1323">
        <v>192811</v>
      </c>
      <c r="H66" s="1323">
        <v>167050</v>
      </c>
      <c r="I66" s="1324">
        <v>181120</v>
      </c>
      <c r="J66" s="1324">
        <v>197229</v>
      </c>
      <c r="K66" s="1324">
        <v>220983</v>
      </c>
      <c r="L66" s="1324">
        <v>179315</v>
      </c>
      <c r="M66" s="1324">
        <v>151702</v>
      </c>
      <c r="N66" s="1375">
        <v>181186</v>
      </c>
      <c r="O66" s="1376">
        <v>156117</v>
      </c>
      <c r="P66" s="1415"/>
    </row>
    <row r="67" spans="1:16">
      <c r="A67" s="1319" t="s">
        <v>982</v>
      </c>
      <c r="B67" s="1320">
        <v>139892</v>
      </c>
      <c r="C67" s="1320">
        <v>163345</v>
      </c>
      <c r="D67" s="1320">
        <v>183080</v>
      </c>
      <c r="E67" s="1320">
        <v>183535</v>
      </c>
      <c r="F67" s="1323">
        <v>208431</v>
      </c>
      <c r="G67" s="1323">
        <v>237960</v>
      </c>
      <c r="H67" s="1323">
        <v>191660</v>
      </c>
      <c r="I67" s="1324">
        <v>169940</v>
      </c>
      <c r="J67" s="1324">
        <v>181437</v>
      </c>
      <c r="K67" s="1324">
        <v>197672</v>
      </c>
      <c r="L67" s="1324">
        <v>219644</v>
      </c>
      <c r="M67" s="1324">
        <v>176842</v>
      </c>
      <c r="N67" s="1375">
        <v>221587</v>
      </c>
      <c r="O67" s="1376">
        <v>181500</v>
      </c>
      <c r="P67" s="1415"/>
    </row>
    <row r="68" spans="1:16">
      <c r="A68" s="1319" t="s">
        <v>983</v>
      </c>
      <c r="B68" s="1320">
        <v>117424</v>
      </c>
      <c r="C68" s="1320">
        <v>139832</v>
      </c>
      <c r="D68" s="1320">
        <v>162346</v>
      </c>
      <c r="E68" s="1320">
        <v>179930</v>
      </c>
      <c r="F68" s="1323">
        <v>181627</v>
      </c>
      <c r="G68" s="1323">
        <v>207046</v>
      </c>
      <c r="H68" s="1323">
        <v>234966</v>
      </c>
      <c r="I68" s="1324">
        <v>192651</v>
      </c>
      <c r="J68" s="1324">
        <v>169101</v>
      </c>
      <c r="K68" s="1324">
        <v>181118</v>
      </c>
      <c r="L68" s="1324">
        <v>196428</v>
      </c>
      <c r="M68" s="1324">
        <v>216558</v>
      </c>
      <c r="N68" s="1375">
        <v>198152</v>
      </c>
      <c r="O68" s="1376">
        <v>222113</v>
      </c>
      <c r="P68" s="1415"/>
    </row>
    <row r="69" spans="1:16">
      <c r="A69" s="1319" t="s">
        <v>984</v>
      </c>
      <c r="B69" s="1320">
        <v>110591</v>
      </c>
      <c r="C69" s="1320">
        <v>116366</v>
      </c>
      <c r="D69" s="1320">
        <v>137167</v>
      </c>
      <c r="E69" s="1320">
        <v>158807</v>
      </c>
      <c r="F69" s="1323">
        <v>177091</v>
      </c>
      <c r="G69" s="1323">
        <v>179831</v>
      </c>
      <c r="H69" s="1323">
        <v>202914</v>
      </c>
      <c r="I69" s="1324">
        <v>235528</v>
      </c>
      <c r="J69" s="1324">
        <v>191162</v>
      </c>
      <c r="K69" s="1324">
        <v>168498</v>
      </c>
      <c r="L69" s="1324">
        <v>179695</v>
      </c>
      <c r="M69" s="1324">
        <v>193547</v>
      </c>
      <c r="N69" s="1375">
        <v>181223</v>
      </c>
      <c r="O69" s="1376">
        <v>198862</v>
      </c>
      <c r="P69" s="1415"/>
    </row>
    <row r="70" spans="1:16">
      <c r="A70" s="1319" t="s">
        <v>985</v>
      </c>
      <c r="B70" s="1320">
        <v>93225</v>
      </c>
      <c r="C70" s="1320">
        <v>107348</v>
      </c>
      <c r="D70" s="1320">
        <v>113216</v>
      </c>
      <c r="E70" s="1320">
        <v>133357</v>
      </c>
      <c r="F70" s="1323">
        <v>155162</v>
      </c>
      <c r="G70" s="1323">
        <v>174757</v>
      </c>
      <c r="H70" s="1323">
        <v>175091</v>
      </c>
      <c r="I70" s="1324">
        <v>203078</v>
      </c>
      <c r="J70" s="1324">
        <v>233876</v>
      </c>
      <c r="K70" s="1324">
        <v>190117</v>
      </c>
      <c r="L70" s="1324">
        <v>167116</v>
      </c>
      <c r="M70" s="1324">
        <v>176066</v>
      </c>
      <c r="N70" s="1375">
        <v>168476</v>
      </c>
      <c r="O70" s="1376">
        <v>180882</v>
      </c>
      <c r="P70" s="1415"/>
    </row>
    <row r="71" spans="1:16">
      <c r="A71" s="1319" t="s">
        <v>986</v>
      </c>
      <c r="B71" s="1320">
        <v>76277</v>
      </c>
      <c r="C71" s="1320">
        <v>89497</v>
      </c>
      <c r="D71" s="1320">
        <v>104486</v>
      </c>
      <c r="E71" s="1320">
        <v>108642</v>
      </c>
      <c r="F71" s="1323">
        <v>129174</v>
      </c>
      <c r="G71" s="1323">
        <v>151692</v>
      </c>
      <c r="H71" s="1323">
        <v>167501</v>
      </c>
      <c r="I71" s="1324">
        <v>174504</v>
      </c>
      <c r="J71" s="1324">
        <v>201343</v>
      </c>
      <c r="K71" s="1324">
        <v>232057</v>
      </c>
      <c r="L71" s="1324">
        <v>188401</v>
      </c>
      <c r="M71" s="1324">
        <v>162639</v>
      </c>
      <c r="N71" s="1375">
        <v>190154</v>
      </c>
      <c r="O71" s="1376">
        <v>167070</v>
      </c>
      <c r="P71" s="1415"/>
    </row>
    <row r="72" spans="1:16">
      <c r="A72" s="1321" t="s">
        <v>987</v>
      </c>
      <c r="B72" s="1322">
        <v>58383</v>
      </c>
      <c r="C72" s="1322">
        <v>71184</v>
      </c>
      <c r="D72" s="1322">
        <v>85207</v>
      </c>
      <c r="E72" s="1322">
        <v>98494</v>
      </c>
      <c r="F72" s="1325">
        <v>103530</v>
      </c>
      <c r="G72" s="1325">
        <v>124221</v>
      </c>
      <c r="H72" s="1325">
        <v>143378</v>
      </c>
      <c r="I72" s="1326">
        <v>164538</v>
      </c>
      <c r="J72" s="1326">
        <v>170737</v>
      </c>
      <c r="K72" s="1326">
        <v>196810</v>
      </c>
      <c r="L72" s="1326">
        <v>226918</v>
      </c>
      <c r="M72" s="1326">
        <v>180918</v>
      </c>
      <c r="N72" s="1377">
        <v>229266</v>
      </c>
      <c r="O72" s="1378">
        <v>186155</v>
      </c>
      <c r="P72" s="1413"/>
    </row>
    <row r="73" spans="1:16">
      <c r="A73" s="1319" t="s">
        <v>988</v>
      </c>
      <c r="B73" s="1320">
        <v>40642</v>
      </c>
      <c r="C73" s="1320">
        <v>51693</v>
      </c>
      <c r="D73" s="1320">
        <v>63924</v>
      </c>
      <c r="E73" s="1320">
        <v>77270</v>
      </c>
      <c r="F73" s="1323">
        <v>91321</v>
      </c>
      <c r="G73" s="1323">
        <v>96809</v>
      </c>
      <c r="H73" s="1323">
        <v>114244</v>
      </c>
      <c r="I73" s="1324">
        <v>137794</v>
      </c>
      <c r="J73" s="1324">
        <v>158046</v>
      </c>
      <c r="K73" s="1324">
        <v>163975</v>
      </c>
      <c r="L73" s="1324">
        <v>189514</v>
      </c>
      <c r="M73" s="1324">
        <v>215021</v>
      </c>
      <c r="N73" s="1375">
        <v>191668</v>
      </c>
      <c r="O73" s="1376">
        <v>221787</v>
      </c>
      <c r="P73" s="1415"/>
    </row>
    <row r="74" spans="1:16">
      <c r="A74" s="1300" t="s">
        <v>989</v>
      </c>
      <c r="B74" s="1299">
        <v>27485</v>
      </c>
      <c r="C74" s="1299">
        <v>31864</v>
      </c>
      <c r="D74" s="1299">
        <v>42260</v>
      </c>
      <c r="E74" s="1299">
        <v>53288</v>
      </c>
      <c r="F74" s="1301">
        <v>66547</v>
      </c>
      <c r="G74" s="1301">
        <v>80278</v>
      </c>
      <c r="H74" s="1301">
        <v>84100</v>
      </c>
      <c r="I74" s="1302">
        <v>105816</v>
      </c>
      <c r="J74" s="1302">
        <v>128328</v>
      </c>
      <c r="K74" s="1302">
        <v>146758</v>
      </c>
      <c r="L74" s="1302">
        <v>153152</v>
      </c>
      <c r="M74" s="1302">
        <v>175233</v>
      </c>
      <c r="N74" s="1371">
        <v>155309</v>
      </c>
      <c r="O74" s="1372">
        <v>181587</v>
      </c>
      <c r="P74" s="1415"/>
    </row>
    <row r="75" spans="1:16">
      <c r="A75" s="1300" t="s">
        <v>990</v>
      </c>
      <c r="B75" s="1299">
        <v>14339</v>
      </c>
      <c r="C75" s="1299">
        <v>17940</v>
      </c>
      <c r="D75" s="1299">
        <v>21682</v>
      </c>
      <c r="E75" s="1299">
        <v>30321</v>
      </c>
      <c r="F75" s="1301">
        <v>39769</v>
      </c>
      <c r="G75" s="1301">
        <v>51671</v>
      </c>
      <c r="H75" s="1301">
        <v>62368</v>
      </c>
      <c r="I75" s="1302">
        <v>71132</v>
      </c>
      <c r="J75" s="1302">
        <v>91617</v>
      </c>
      <c r="K75" s="1302">
        <v>111774</v>
      </c>
      <c r="L75" s="1302">
        <v>129405</v>
      </c>
      <c r="M75" s="1302">
        <v>134581</v>
      </c>
      <c r="N75" s="1371">
        <v>131443</v>
      </c>
      <c r="O75" s="1372">
        <v>140382</v>
      </c>
      <c r="P75" s="1415"/>
    </row>
    <row r="76" spans="1:16">
      <c r="A76" s="1300" t="s">
        <v>991</v>
      </c>
      <c r="B76" s="1299">
        <v>6179</v>
      </c>
      <c r="C76" s="1299">
        <v>6877</v>
      </c>
      <c r="D76" s="1299">
        <v>9272</v>
      </c>
      <c r="E76" s="1299">
        <v>11764</v>
      </c>
      <c r="F76" s="1301">
        <v>17676</v>
      </c>
      <c r="G76" s="1301">
        <v>24393</v>
      </c>
      <c r="H76" s="1301">
        <v>32670</v>
      </c>
      <c r="I76" s="1302">
        <v>45038</v>
      </c>
      <c r="J76" s="1302">
        <v>54368</v>
      </c>
      <c r="K76" s="1302">
        <v>69880</v>
      </c>
      <c r="L76" s="1302">
        <v>86544</v>
      </c>
      <c r="M76" s="1302">
        <v>102399</v>
      </c>
      <c r="N76" s="1371">
        <v>87785</v>
      </c>
      <c r="O76" s="1372">
        <v>106912</v>
      </c>
      <c r="P76" s="1415"/>
    </row>
    <row r="77" spans="1:16">
      <c r="A77" s="1300" t="s">
        <v>992</v>
      </c>
      <c r="B77" s="1299">
        <v>1512</v>
      </c>
      <c r="C77" s="1299">
        <v>1990</v>
      </c>
      <c r="D77" s="1299">
        <v>2305</v>
      </c>
      <c r="E77" s="1299">
        <v>3273</v>
      </c>
      <c r="F77" s="1301">
        <v>4837</v>
      </c>
      <c r="G77" s="1301">
        <v>7601</v>
      </c>
      <c r="H77" s="1301">
        <v>10903</v>
      </c>
      <c r="I77" s="1302">
        <v>18098</v>
      </c>
      <c r="J77" s="1302">
        <v>27012</v>
      </c>
      <c r="K77" s="1302">
        <v>32281</v>
      </c>
      <c r="L77" s="1302">
        <v>41796</v>
      </c>
      <c r="M77" s="1302">
        <v>53939</v>
      </c>
      <c r="N77" s="1371">
        <v>42248</v>
      </c>
      <c r="O77" s="1372">
        <v>56118</v>
      </c>
      <c r="P77" s="1415"/>
    </row>
    <row r="78" spans="1:16">
      <c r="A78" s="1300" t="s">
        <v>993</v>
      </c>
      <c r="B78" s="1299">
        <v>111</v>
      </c>
      <c r="C78" s="1299">
        <v>219</v>
      </c>
      <c r="D78" s="1299">
        <v>293</v>
      </c>
      <c r="E78" s="1299">
        <v>397</v>
      </c>
      <c r="F78" s="1301">
        <v>740</v>
      </c>
      <c r="G78" s="1301">
        <v>1188</v>
      </c>
      <c r="H78" s="1301">
        <v>2160</v>
      </c>
      <c r="I78" s="1302">
        <v>3835</v>
      </c>
      <c r="J78" s="1302">
        <v>7479</v>
      </c>
      <c r="K78" s="1302">
        <v>10333</v>
      </c>
      <c r="L78" s="1302">
        <v>12294</v>
      </c>
      <c r="M78" s="1302">
        <v>16647</v>
      </c>
      <c r="N78" s="1371">
        <v>12383</v>
      </c>
      <c r="O78" s="1372">
        <v>17272</v>
      </c>
      <c r="P78" s="1415"/>
    </row>
    <row r="79" spans="1:16">
      <c r="A79" s="1451" t="s">
        <v>994</v>
      </c>
      <c r="B79" s="1452">
        <v>6</v>
      </c>
      <c r="C79" s="1452">
        <v>12</v>
      </c>
      <c r="D79" s="1452">
        <v>28</v>
      </c>
      <c r="E79" s="1452">
        <v>33</v>
      </c>
      <c r="F79" s="1453">
        <v>55</v>
      </c>
      <c r="G79" s="1453">
        <v>109</v>
      </c>
      <c r="H79" s="1453">
        <v>180</v>
      </c>
      <c r="I79" s="1454">
        <v>420</v>
      </c>
      <c r="J79" s="1454">
        <v>900</v>
      </c>
      <c r="K79" s="1454">
        <v>1670</v>
      </c>
      <c r="L79" s="1454">
        <v>2262</v>
      </c>
      <c r="M79" s="1454">
        <v>2922</v>
      </c>
      <c r="N79" s="1455">
        <v>2268</v>
      </c>
      <c r="O79" s="1456">
        <v>3003</v>
      </c>
      <c r="P79" s="1415"/>
    </row>
    <row r="80" spans="1:16">
      <c r="A80" s="1309" t="s">
        <v>905</v>
      </c>
      <c r="B80" s="1316">
        <v>0</v>
      </c>
      <c r="C80" s="1316">
        <v>0</v>
      </c>
      <c r="D80" s="1311">
        <v>785</v>
      </c>
      <c r="E80" s="1311">
        <v>2641</v>
      </c>
      <c r="F80" s="1316">
        <v>692</v>
      </c>
      <c r="G80" s="1316">
        <v>6470</v>
      </c>
      <c r="H80" s="1316">
        <v>825</v>
      </c>
      <c r="I80" s="1317">
        <v>1545</v>
      </c>
      <c r="J80" s="1317">
        <v>8279</v>
      </c>
      <c r="K80" s="1317">
        <v>13208</v>
      </c>
      <c r="L80" s="1317">
        <v>28798</v>
      </c>
      <c r="M80" s="1317">
        <v>85930</v>
      </c>
      <c r="N80" s="1379">
        <v>0</v>
      </c>
      <c r="O80" s="1380">
        <v>0</v>
      </c>
      <c r="P80" s="1416"/>
    </row>
    <row r="81" spans="1:16">
      <c r="A81" s="1330" t="s">
        <v>996</v>
      </c>
      <c r="B81" s="1322">
        <f>SUM(B62:B73)</f>
        <v>1630095</v>
      </c>
      <c r="C81" s="1322">
        <f t="shared" ref="C81:L81" si="20">SUM(C62:C73)</f>
        <v>1773619</v>
      </c>
      <c r="D81" s="1322">
        <f t="shared" si="20"/>
        <v>1865561</v>
      </c>
      <c r="E81" s="1322">
        <f t="shared" si="20"/>
        <v>1932934</v>
      </c>
      <c r="F81" s="1322">
        <f t="shared" si="20"/>
        <v>2018901</v>
      </c>
      <c r="G81" s="1322">
        <f t="shared" si="20"/>
        <v>2129517</v>
      </c>
      <c r="H81" s="1322">
        <f t="shared" si="20"/>
        <v>2166634</v>
      </c>
      <c r="I81" s="1322">
        <f t="shared" si="20"/>
        <v>2225061</v>
      </c>
      <c r="J81" s="1322">
        <f t="shared" si="20"/>
        <v>2204830</v>
      </c>
      <c r="K81" s="1322">
        <f t="shared" si="20"/>
        <v>2157778</v>
      </c>
      <c r="L81" s="1322">
        <f t="shared" si="20"/>
        <v>2093792</v>
      </c>
      <c r="M81" s="1322">
        <f t="shared" ref="M81:O81" si="21">SUM(M62:M73)</f>
        <v>1971532</v>
      </c>
      <c r="N81" s="1364">
        <f t="shared" si="21"/>
        <v>2114836</v>
      </c>
      <c r="O81" s="1365">
        <f t="shared" si="21"/>
        <v>2034979</v>
      </c>
      <c r="P81" s="1417" t="s">
        <v>1004</v>
      </c>
    </row>
    <row r="82" spans="1:16">
      <c r="A82" s="1331" t="s">
        <v>997</v>
      </c>
      <c r="B82" s="1332">
        <f>SUM(B62:B71)</f>
        <v>1531070</v>
      </c>
      <c r="C82" s="1332">
        <f t="shared" ref="C82:L82" si="22">SUM(C62:C71)</f>
        <v>1650742</v>
      </c>
      <c r="D82" s="1332">
        <f t="shared" si="22"/>
        <v>1716430</v>
      </c>
      <c r="E82" s="1332">
        <f t="shared" si="22"/>
        <v>1757170</v>
      </c>
      <c r="F82" s="1332">
        <f t="shared" si="22"/>
        <v>1824050</v>
      </c>
      <c r="G82" s="1332">
        <f t="shared" si="22"/>
        <v>1908487</v>
      </c>
      <c r="H82" s="1332">
        <f t="shared" si="22"/>
        <v>1909012</v>
      </c>
      <c r="I82" s="1332">
        <f t="shared" si="22"/>
        <v>1922729</v>
      </c>
      <c r="J82" s="1332">
        <f t="shared" si="22"/>
        <v>1876047</v>
      </c>
      <c r="K82" s="1332">
        <f t="shared" si="22"/>
        <v>1796993</v>
      </c>
      <c r="L82" s="1332">
        <f t="shared" si="22"/>
        <v>1677360</v>
      </c>
      <c r="M82" s="1332">
        <f t="shared" ref="M82:O82" si="23">SUM(M62:M71)</f>
        <v>1575593</v>
      </c>
      <c r="N82" s="1367">
        <f t="shared" si="23"/>
        <v>1693902</v>
      </c>
      <c r="O82" s="1368">
        <f t="shared" si="23"/>
        <v>1627037</v>
      </c>
      <c r="P82" s="1414" t="s">
        <v>1011</v>
      </c>
    </row>
    <row r="83" spans="1:16">
      <c r="A83" s="1333" t="s">
        <v>998</v>
      </c>
      <c r="B83" s="1329">
        <f>B81-B82</f>
        <v>99025</v>
      </c>
      <c r="C83" s="1329">
        <f t="shared" ref="C83" si="24">C81-C82</f>
        <v>122877</v>
      </c>
      <c r="D83" s="1329">
        <f t="shared" ref="D83" si="25">D81-D82</f>
        <v>149131</v>
      </c>
      <c r="E83" s="1329">
        <f t="shared" ref="E83" si="26">E81-E82</f>
        <v>175764</v>
      </c>
      <c r="F83" s="1329">
        <f t="shared" ref="F83" si="27">F81-F82</f>
        <v>194851</v>
      </c>
      <c r="G83" s="1329">
        <f t="shared" ref="G83" si="28">G81-G82</f>
        <v>221030</v>
      </c>
      <c r="H83" s="1329">
        <f t="shared" ref="H83" si="29">H81-H82</f>
        <v>257622</v>
      </c>
      <c r="I83" s="1329">
        <f t="shared" ref="I83" si="30">I81-I82</f>
        <v>302332</v>
      </c>
      <c r="J83" s="1329">
        <f t="shared" ref="J83" si="31">J81-J82</f>
        <v>328783</v>
      </c>
      <c r="K83" s="1329">
        <f t="shared" ref="K83" si="32">K81-K82</f>
        <v>360785</v>
      </c>
      <c r="L83" s="1329">
        <f t="shared" ref="L83:O83" si="33">L81-L82</f>
        <v>416432</v>
      </c>
      <c r="M83" s="1329">
        <f t="shared" si="33"/>
        <v>395939</v>
      </c>
      <c r="N83" s="1329">
        <f t="shared" si="33"/>
        <v>420934</v>
      </c>
      <c r="O83" s="1329">
        <f t="shared" si="33"/>
        <v>407942</v>
      </c>
    </row>
    <row r="84" spans="1:16">
      <c r="A84" s="924" t="s">
        <v>396</v>
      </c>
    </row>
  </sheetData>
  <mergeCells count="3">
    <mergeCell ref="A2:A3"/>
    <mergeCell ref="B2:L2"/>
    <mergeCell ref="N2:O2"/>
  </mergeCells>
  <phoneticPr fontId="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30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G26" sqref="G26"/>
    </sheetView>
  </sheetViews>
  <sheetFormatPr defaultRowHeight="13.5"/>
  <cols>
    <col min="1" max="1" width="10.75" customWidth="1"/>
    <col min="2" max="31" width="9.375" customWidth="1"/>
  </cols>
  <sheetData>
    <row r="1" spans="1:31" ht="14.25" thickBot="1">
      <c r="A1" s="292" t="s">
        <v>358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3"/>
      <c r="O1" s="293"/>
      <c r="P1" s="293"/>
      <c r="Q1" s="289"/>
      <c r="R1" s="293"/>
      <c r="S1" s="293"/>
      <c r="T1" s="293"/>
      <c r="U1" s="293"/>
      <c r="V1" s="293"/>
      <c r="W1" s="289"/>
      <c r="X1" s="293" t="s">
        <v>359</v>
      </c>
      <c r="Y1" s="293"/>
      <c r="Z1" s="293"/>
      <c r="AA1" s="293"/>
      <c r="AB1" s="293"/>
      <c r="AC1" s="289"/>
      <c r="AD1" s="293"/>
      <c r="AE1" s="293"/>
    </row>
    <row r="2" spans="1:31">
      <c r="A2" s="294"/>
      <c r="B2" s="2133" t="s">
        <v>360</v>
      </c>
      <c r="C2" s="2134"/>
      <c r="D2" s="2134"/>
      <c r="E2" s="2134"/>
      <c r="F2" s="2134"/>
      <c r="G2" s="2135"/>
      <c r="H2" s="2133" t="s">
        <v>361</v>
      </c>
      <c r="I2" s="2134"/>
      <c r="J2" s="2134"/>
      <c r="K2" s="2134"/>
      <c r="L2" s="2134"/>
      <c r="M2" s="2135"/>
      <c r="N2" s="2133" t="s">
        <v>362</v>
      </c>
      <c r="O2" s="2134"/>
      <c r="P2" s="2134"/>
      <c r="Q2" s="2134"/>
      <c r="R2" s="2134"/>
      <c r="S2" s="2135"/>
      <c r="T2" s="2133" t="s">
        <v>363</v>
      </c>
      <c r="U2" s="2134"/>
      <c r="V2" s="2134"/>
      <c r="W2" s="2134"/>
      <c r="X2" s="2134"/>
      <c r="Y2" s="2135"/>
      <c r="Z2" s="2133" t="s">
        <v>397</v>
      </c>
      <c r="AA2" s="2134"/>
      <c r="AB2" s="2134"/>
      <c r="AC2" s="2134"/>
      <c r="AD2" s="2134"/>
      <c r="AE2" s="2135"/>
    </row>
    <row r="3" spans="1:31">
      <c r="A3" s="295" t="s">
        <v>329</v>
      </c>
      <c r="B3" s="298" t="s">
        <v>364</v>
      </c>
      <c r="C3" s="299" t="s">
        <v>365</v>
      </c>
      <c r="D3" s="302" t="s">
        <v>366</v>
      </c>
      <c r="E3" s="302" t="s">
        <v>1126</v>
      </c>
      <c r="F3" s="299" t="s">
        <v>367</v>
      </c>
      <c r="G3" s="1420" t="s">
        <v>368</v>
      </c>
      <c r="H3" s="298" t="s">
        <v>364</v>
      </c>
      <c r="I3" s="299" t="s">
        <v>365</v>
      </c>
      <c r="J3" s="300" t="s">
        <v>366</v>
      </c>
      <c r="K3" s="302" t="s">
        <v>1126</v>
      </c>
      <c r="L3" s="299" t="s">
        <v>367</v>
      </c>
      <c r="M3" s="1420" t="s">
        <v>368</v>
      </c>
      <c r="N3" s="298" t="s">
        <v>364</v>
      </c>
      <c r="O3" s="299" t="s">
        <v>365</v>
      </c>
      <c r="P3" s="300" t="s">
        <v>366</v>
      </c>
      <c r="Q3" s="302" t="s">
        <v>1126</v>
      </c>
      <c r="R3" s="302" t="s">
        <v>367</v>
      </c>
      <c r="S3" s="1422" t="s">
        <v>368</v>
      </c>
      <c r="T3" s="298" t="s">
        <v>364</v>
      </c>
      <c r="U3" s="299" t="s">
        <v>365</v>
      </c>
      <c r="V3" s="300" t="s">
        <v>366</v>
      </c>
      <c r="W3" s="302" t="s">
        <v>1126</v>
      </c>
      <c r="X3" s="299" t="s">
        <v>367</v>
      </c>
      <c r="Y3" s="1420" t="s">
        <v>368</v>
      </c>
      <c r="Z3" s="898" t="s">
        <v>364</v>
      </c>
      <c r="AA3" s="299" t="s">
        <v>365</v>
      </c>
      <c r="AB3" s="299" t="s">
        <v>366</v>
      </c>
      <c r="AC3" s="302" t="s">
        <v>1126</v>
      </c>
      <c r="AD3" s="299" t="s">
        <v>367</v>
      </c>
      <c r="AE3" s="301" t="s">
        <v>368</v>
      </c>
    </row>
    <row r="4" spans="1:31" ht="14.25" thickBot="1">
      <c r="A4" s="303" t="s">
        <v>369</v>
      </c>
      <c r="B4" s="307"/>
      <c r="C4" s="305"/>
      <c r="D4" s="306"/>
      <c r="E4" s="306"/>
      <c r="F4" s="305"/>
      <c r="G4" s="1421"/>
      <c r="H4" s="307"/>
      <c r="I4" s="305"/>
      <c r="J4" s="304"/>
      <c r="K4" s="306"/>
      <c r="L4" s="305"/>
      <c r="M4" s="1421"/>
      <c r="N4" s="307"/>
      <c r="O4" s="305"/>
      <c r="P4" s="304"/>
      <c r="Q4" s="306"/>
      <c r="R4" s="306"/>
      <c r="S4" s="1423"/>
      <c r="T4" s="307"/>
      <c r="U4" s="305"/>
      <c r="V4" s="304"/>
      <c r="W4" s="306"/>
      <c r="X4" s="305"/>
      <c r="Y4" s="1421"/>
      <c r="Z4" s="899"/>
      <c r="AA4" s="305"/>
      <c r="AB4" s="305"/>
      <c r="AC4" s="306"/>
      <c r="AD4" s="305"/>
      <c r="AE4" s="308"/>
    </row>
    <row r="5" spans="1:31">
      <c r="A5" s="295" t="s">
        <v>364</v>
      </c>
      <c r="B5" s="312">
        <v>2247033</v>
      </c>
      <c r="C5" s="310">
        <v>670461</v>
      </c>
      <c r="D5" s="311">
        <v>1431016</v>
      </c>
      <c r="E5" s="1598">
        <f>B5-(C5+D5+F5)</f>
        <v>118922</v>
      </c>
      <c r="F5" s="310">
        <v>26634</v>
      </c>
      <c r="G5" s="313">
        <f>C5/(B5-F5)*100</f>
        <v>30.195518913492574</v>
      </c>
      <c r="H5" s="312">
        <v>2261505</v>
      </c>
      <c r="I5" s="310">
        <v>663110</v>
      </c>
      <c r="J5" s="309">
        <v>1422326</v>
      </c>
      <c r="K5" s="1598">
        <f>H5-(I5+J5+L5)</f>
        <v>137233</v>
      </c>
      <c r="L5" s="310">
        <v>38836</v>
      </c>
      <c r="M5" s="313">
        <f>I5/(H5-L5)*100</f>
        <v>29.833951883973725</v>
      </c>
      <c r="N5" s="314">
        <v>2266454</v>
      </c>
      <c r="O5" s="310">
        <v>667770</v>
      </c>
      <c r="P5" s="311">
        <v>1404076</v>
      </c>
      <c r="Q5" s="1598">
        <f>N5-(O5+P5+R5)</f>
        <v>154769</v>
      </c>
      <c r="R5" s="311">
        <v>39839</v>
      </c>
      <c r="S5" s="315">
        <f>O5/(N5-R5)*100</f>
        <v>29.990366542936254</v>
      </c>
      <c r="T5" s="312">
        <v>2242613</v>
      </c>
      <c r="U5" s="310">
        <v>658381</v>
      </c>
      <c r="V5" s="309">
        <v>1373636</v>
      </c>
      <c r="W5" s="1598">
        <f>T5-(U5+V5+X5)</f>
        <v>160932</v>
      </c>
      <c r="X5" s="310">
        <v>49664</v>
      </c>
      <c r="Y5" s="315">
        <f>U5/(T5-X5)*100</f>
        <v>30.022631625268076</v>
      </c>
      <c r="Z5" s="314">
        <v>2165153</v>
      </c>
      <c r="AA5" s="310">
        <v>622919</v>
      </c>
      <c r="AB5" s="310">
        <v>1317909</v>
      </c>
      <c r="AC5" s="1598">
        <f>Z5-(AA5+AB5+AD5)</f>
        <v>147902</v>
      </c>
      <c r="AD5" s="310">
        <v>76423</v>
      </c>
      <c r="AE5" s="315">
        <f>AA5/(Z5-AD5)*100</f>
        <v>29.822858866392497</v>
      </c>
    </row>
    <row r="6" spans="1:31">
      <c r="A6" s="316" t="s">
        <v>370</v>
      </c>
      <c r="B6" s="320">
        <v>164448</v>
      </c>
      <c r="C6" s="318">
        <v>163782</v>
      </c>
      <c r="D6" s="319">
        <v>632</v>
      </c>
      <c r="E6" s="311">
        <f t="shared" ref="E6:E13" si="0">B6-(C6+D6+F6)</f>
        <v>28</v>
      </c>
      <c r="F6" s="318">
        <v>6</v>
      </c>
      <c r="G6" s="321">
        <f t="shared" ref="G6:G13" si="1">C6/(B6-F6)*100</f>
        <v>99.598642682526361</v>
      </c>
      <c r="H6" s="320">
        <v>146811</v>
      </c>
      <c r="I6" s="318">
        <v>146278</v>
      </c>
      <c r="J6" s="317">
        <v>493</v>
      </c>
      <c r="K6" s="311">
        <f t="shared" ref="K6:K13" si="2">H6-(I6+J6+L6)</f>
        <v>36</v>
      </c>
      <c r="L6" s="318">
        <v>4</v>
      </c>
      <c r="M6" s="321">
        <f t="shared" ref="M6:M13" si="3">I6/(H6-L6)*100</f>
        <v>99.639662958850735</v>
      </c>
      <c r="N6" s="322">
        <v>136239</v>
      </c>
      <c r="O6" s="318">
        <v>134551</v>
      </c>
      <c r="P6" s="319">
        <v>452</v>
      </c>
      <c r="Q6" s="311">
        <f t="shared" ref="Q6:Q13" si="4">N6-(O6+P6+R6)</f>
        <v>49</v>
      </c>
      <c r="R6" s="319">
        <v>1187</v>
      </c>
      <c r="S6" s="323">
        <f t="shared" ref="S6:S13" si="5">O6/(N6-R6)*100</f>
        <v>99.629031780351269</v>
      </c>
      <c r="T6" s="320">
        <v>137222</v>
      </c>
      <c r="U6" s="318">
        <v>135178</v>
      </c>
      <c r="V6" s="317">
        <v>414</v>
      </c>
      <c r="W6" s="311">
        <f t="shared" ref="W6:W13" si="6">T6-(U6+V6+X6)</f>
        <v>39</v>
      </c>
      <c r="X6" s="318">
        <v>1591</v>
      </c>
      <c r="Y6" s="323">
        <f t="shared" ref="Y6:Y13" si="7">U6/(T6-X6)*100</f>
        <v>99.666005559201068</v>
      </c>
      <c r="Z6" s="322">
        <v>126328</v>
      </c>
      <c r="AA6" s="318">
        <v>125638</v>
      </c>
      <c r="AB6" s="318">
        <v>228</v>
      </c>
      <c r="AC6" s="311">
        <f t="shared" ref="AC6:AC13" si="8">Z6-(AA6+AB6+AD6)</f>
        <v>23</v>
      </c>
      <c r="AD6" s="318">
        <v>439</v>
      </c>
      <c r="AE6" s="323">
        <f t="shared" ref="AE6:AE13" si="9">AA6/(Z6-AD6)*100</f>
        <v>99.80061800475022</v>
      </c>
    </row>
    <row r="7" spans="1:31">
      <c r="A7" s="295" t="s">
        <v>371</v>
      </c>
      <c r="B7" s="312">
        <v>173633</v>
      </c>
      <c r="C7" s="310">
        <v>160758</v>
      </c>
      <c r="D7" s="311">
        <v>12375</v>
      </c>
      <c r="E7" s="326">
        <f t="shared" si="0"/>
        <v>482</v>
      </c>
      <c r="F7" s="310">
        <v>18</v>
      </c>
      <c r="G7" s="313">
        <f t="shared" si="1"/>
        <v>92.594533882441027</v>
      </c>
      <c r="H7" s="312">
        <v>150674</v>
      </c>
      <c r="I7" s="310">
        <v>140937</v>
      </c>
      <c r="J7" s="309">
        <v>9175</v>
      </c>
      <c r="K7" s="326">
        <f t="shared" si="2"/>
        <v>488</v>
      </c>
      <c r="L7" s="310">
        <v>74</v>
      </c>
      <c r="M7" s="313">
        <f t="shared" si="3"/>
        <v>93.583665338645417</v>
      </c>
      <c r="N7" s="314">
        <v>134078</v>
      </c>
      <c r="O7" s="310">
        <v>123112</v>
      </c>
      <c r="P7" s="311">
        <v>7787</v>
      </c>
      <c r="Q7" s="326">
        <f t="shared" si="4"/>
        <v>467</v>
      </c>
      <c r="R7" s="311">
        <v>2712</v>
      </c>
      <c r="S7" s="315">
        <f t="shared" si="5"/>
        <v>93.716791254967035</v>
      </c>
      <c r="T7" s="312">
        <v>123045</v>
      </c>
      <c r="U7" s="310">
        <v>113077</v>
      </c>
      <c r="V7" s="309">
        <v>5612</v>
      </c>
      <c r="W7" s="326">
        <f t="shared" si="6"/>
        <v>298</v>
      </c>
      <c r="X7" s="310">
        <v>4058</v>
      </c>
      <c r="Y7" s="315">
        <f t="shared" si="7"/>
        <v>95.033070839671566</v>
      </c>
      <c r="Z7" s="314">
        <v>119675</v>
      </c>
      <c r="AA7" s="310">
        <v>108856</v>
      </c>
      <c r="AB7" s="310">
        <v>5352</v>
      </c>
      <c r="AC7" s="326">
        <f t="shared" si="8"/>
        <v>256</v>
      </c>
      <c r="AD7" s="310">
        <v>5211</v>
      </c>
      <c r="AE7" s="315">
        <f t="shared" si="9"/>
        <v>95.100642996924805</v>
      </c>
    </row>
    <row r="8" spans="1:31">
      <c r="A8" s="295" t="s">
        <v>372</v>
      </c>
      <c r="B8" s="312">
        <v>212667</v>
      </c>
      <c r="C8" s="310">
        <v>142505</v>
      </c>
      <c r="D8" s="311">
        <v>67977</v>
      </c>
      <c r="E8" s="334">
        <f t="shared" si="0"/>
        <v>2137</v>
      </c>
      <c r="F8" s="310">
        <v>48</v>
      </c>
      <c r="G8" s="313">
        <f t="shared" si="1"/>
        <v>67.023643230379221</v>
      </c>
      <c r="H8" s="312">
        <v>167884</v>
      </c>
      <c r="I8" s="310">
        <v>117564</v>
      </c>
      <c r="J8" s="309">
        <v>48443</v>
      </c>
      <c r="K8" s="334">
        <f t="shared" si="2"/>
        <v>1850</v>
      </c>
      <c r="L8" s="310">
        <v>27</v>
      </c>
      <c r="M8" s="313">
        <f t="shared" si="3"/>
        <v>70.038187266542351</v>
      </c>
      <c r="N8" s="314">
        <v>147496</v>
      </c>
      <c r="O8" s="310">
        <v>101691</v>
      </c>
      <c r="P8" s="311">
        <v>40775</v>
      </c>
      <c r="Q8" s="334">
        <f t="shared" si="4"/>
        <v>1547</v>
      </c>
      <c r="R8" s="311">
        <v>3483</v>
      </c>
      <c r="S8" s="315">
        <f t="shared" si="5"/>
        <v>70.612375271676868</v>
      </c>
      <c r="T8" s="312">
        <v>130001</v>
      </c>
      <c r="U8" s="310">
        <v>90170</v>
      </c>
      <c r="V8" s="309">
        <v>33671</v>
      </c>
      <c r="W8" s="334">
        <f t="shared" si="6"/>
        <v>1286</v>
      </c>
      <c r="X8" s="310">
        <v>4874</v>
      </c>
      <c r="Y8" s="315">
        <f t="shared" si="7"/>
        <v>72.062784211241379</v>
      </c>
      <c r="Z8" s="314">
        <v>115518</v>
      </c>
      <c r="AA8" s="310">
        <v>77086</v>
      </c>
      <c r="AB8" s="310">
        <v>30162</v>
      </c>
      <c r="AC8" s="334">
        <f t="shared" si="8"/>
        <v>928</v>
      </c>
      <c r="AD8" s="310">
        <v>7342</v>
      </c>
      <c r="AE8" s="315">
        <f t="shared" si="9"/>
        <v>71.2597988463245</v>
      </c>
    </row>
    <row r="9" spans="1:31">
      <c r="A9" s="324" t="s">
        <v>373</v>
      </c>
      <c r="B9" s="328">
        <v>190128</v>
      </c>
      <c r="C9" s="326">
        <v>73845</v>
      </c>
      <c r="D9" s="327">
        <v>112326</v>
      </c>
      <c r="E9" s="311">
        <f t="shared" si="0"/>
        <v>3875</v>
      </c>
      <c r="F9" s="326">
        <v>82</v>
      </c>
      <c r="G9" s="329">
        <f t="shared" si="1"/>
        <v>38.856382139061068</v>
      </c>
      <c r="H9" s="328">
        <v>210912</v>
      </c>
      <c r="I9" s="326">
        <v>91054</v>
      </c>
      <c r="J9" s="325">
        <v>114892</v>
      </c>
      <c r="K9" s="311">
        <f t="shared" si="2"/>
        <v>4848</v>
      </c>
      <c r="L9" s="326">
        <v>118</v>
      </c>
      <c r="M9" s="329">
        <f t="shared" si="3"/>
        <v>43.195726633585394</v>
      </c>
      <c r="N9" s="330">
        <v>170931</v>
      </c>
      <c r="O9" s="326">
        <v>74912</v>
      </c>
      <c r="P9" s="327">
        <v>89079</v>
      </c>
      <c r="Q9" s="311">
        <f t="shared" si="4"/>
        <v>3606</v>
      </c>
      <c r="R9" s="327">
        <v>3334</v>
      </c>
      <c r="S9" s="331">
        <f t="shared" si="5"/>
        <v>44.697697452818367</v>
      </c>
      <c r="T9" s="328">
        <v>146692</v>
      </c>
      <c r="U9" s="326">
        <v>64080</v>
      </c>
      <c r="V9" s="325">
        <v>74707</v>
      </c>
      <c r="W9" s="311">
        <f t="shared" si="6"/>
        <v>3023</v>
      </c>
      <c r="X9" s="326">
        <v>4882</v>
      </c>
      <c r="Y9" s="331">
        <f t="shared" si="7"/>
        <v>45.18722233975037</v>
      </c>
      <c r="Z9" s="330">
        <v>128811</v>
      </c>
      <c r="AA9" s="326">
        <v>54443</v>
      </c>
      <c r="AB9" s="326">
        <v>65833</v>
      </c>
      <c r="AC9" s="311">
        <f t="shared" si="8"/>
        <v>2156</v>
      </c>
      <c r="AD9" s="326">
        <v>6379</v>
      </c>
      <c r="AE9" s="331">
        <f t="shared" si="9"/>
        <v>44.467949555671723</v>
      </c>
    </row>
    <row r="10" spans="1:31">
      <c r="A10" s="332" t="s">
        <v>374</v>
      </c>
      <c r="B10" s="336">
        <v>174537</v>
      </c>
      <c r="C10" s="334">
        <v>37730</v>
      </c>
      <c r="D10" s="335">
        <v>128099</v>
      </c>
      <c r="E10" s="311">
        <f t="shared" si="0"/>
        <v>5205</v>
      </c>
      <c r="F10" s="334">
        <v>3503</v>
      </c>
      <c r="G10" s="337">
        <f t="shared" si="1"/>
        <v>22.059941298221407</v>
      </c>
      <c r="H10" s="336">
        <v>188620</v>
      </c>
      <c r="I10" s="334">
        <v>49647</v>
      </c>
      <c r="J10" s="333">
        <v>126812</v>
      </c>
      <c r="K10" s="311">
        <f t="shared" si="2"/>
        <v>6535</v>
      </c>
      <c r="L10" s="334">
        <v>5626</v>
      </c>
      <c r="M10" s="337">
        <f t="shared" si="3"/>
        <v>27.130397717957965</v>
      </c>
      <c r="N10" s="338">
        <v>212974</v>
      </c>
      <c r="O10" s="334">
        <v>67481</v>
      </c>
      <c r="P10" s="335">
        <v>134401</v>
      </c>
      <c r="Q10" s="311">
        <f t="shared" si="4"/>
        <v>7142</v>
      </c>
      <c r="R10" s="335">
        <v>3950</v>
      </c>
      <c r="S10" s="339">
        <f t="shared" si="5"/>
        <v>32.28385257195346</v>
      </c>
      <c r="T10" s="336">
        <v>170553</v>
      </c>
      <c r="U10" s="334">
        <v>54888</v>
      </c>
      <c r="V10" s="333">
        <v>105604</v>
      </c>
      <c r="W10" s="311">
        <f t="shared" si="6"/>
        <v>5330</v>
      </c>
      <c r="X10" s="334">
        <v>4731</v>
      </c>
      <c r="Y10" s="339">
        <f t="shared" si="7"/>
        <v>33.100553605673554</v>
      </c>
      <c r="Z10" s="338">
        <v>145578</v>
      </c>
      <c r="AA10" s="334">
        <v>45115</v>
      </c>
      <c r="AB10" s="334">
        <v>90751</v>
      </c>
      <c r="AC10" s="311">
        <f t="shared" si="8"/>
        <v>3843</v>
      </c>
      <c r="AD10" s="334">
        <v>5869</v>
      </c>
      <c r="AE10" s="339">
        <f t="shared" si="9"/>
        <v>32.292121481078532</v>
      </c>
    </row>
    <row r="11" spans="1:31">
      <c r="A11" s="324" t="s">
        <v>375</v>
      </c>
      <c r="B11" s="328">
        <v>164361</v>
      </c>
      <c r="C11" s="326">
        <v>25245</v>
      </c>
      <c r="D11" s="327">
        <v>129807</v>
      </c>
      <c r="E11" s="326">
        <f t="shared" si="0"/>
        <v>6119</v>
      </c>
      <c r="F11" s="326">
        <v>3190</v>
      </c>
      <c r="G11" s="329">
        <f t="shared" si="1"/>
        <v>15.663487848310179</v>
      </c>
      <c r="H11" s="328">
        <v>172838</v>
      </c>
      <c r="I11" s="326">
        <v>32074</v>
      </c>
      <c r="J11" s="325">
        <v>128495</v>
      </c>
      <c r="K11" s="326">
        <f t="shared" si="2"/>
        <v>7983</v>
      </c>
      <c r="L11" s="326">
        <v>4286</v>
      </c>
      <c r="M11" s="329">
        <f t="shared" si="3"/>
        <v>19.029142341829228</v>
      </c>
      <c r="N11" s="330">
        <v>189760</v>
      </c>
      <c r="O11" s="326">
        <v>47048</v>
      </c>
      <c r="P11" s="327">
        <v>129969</v>
      </c>
      <c r="Q11" s="326">
        <f t="shared" si="4"/>
        <v>9185</v>
      </c>
      <c r="R11" s="327">
        <v>3558</v>
      </c>
      <c r="S11" s="331">
        <f t="shared" si="5"/>
        <v>25.267182951847992</v>
      </c>
      <c r="T11" s="328">
        <v>210980</v>
      </c>
      <c r="U11" s="326">
        <v>56024</v>
      </c>
      <c r="V11" s="325">
        <v>139895</v>
      </c>
      <c r="W11" s="326">
        <f t="shared" si="6"/>
        <v>9466</v>
      </c>
      <c r="X11" s="326">
        <v>5595</v>
      </c>
      <c r="Y11" s="331">
        <f t="shared" si="7"/>
        <v>27.27755191469679</v>
      </c>
      <c r="Z11" s="330">
        <v>167862</v>
      </c>
      <c r="AA11" s="326">
        <v>43939</v>
      </c>
      <c r="AB11" s="326">
        <v>111648</v>
      </c>
      <c r="AC11" s="326">
        <f t="shared" si="8"/>
        <v>6218</v>
      </c>
      <c r="AD11" s="326">
        <v>6057</v>
      </c>
      <c r="AE11" s="331">
        <f t="shared" si="9"/>
        <v>27.155526714254812</v>
      </c>
    </row>
    <row r="12" spans="1:31">
      <c r="A12" s="1381" t="s">
        <v>376</v>
      </c>
      <c r="B12" s="1382">
        <v>186955</v>
      </c>
      <c r="C12" s="1383">
        <v>23534</v>
      </c>
      <c r="D12" s="1384">
        <v>151392</v>
      </c>
      <c r="E12" s="334">
        <f t="shared" si="0"/>
        <v>8856</v>
      </c>
      <c r="F12" s="1383">
        <v>3173</v>
      </c>
      <c r="G12" s="1385">
        <f t="shared" si="1"/>
        <v>12.805388993481406</v>
      </c>
      <c r="H12" s="1382">
        <v>160373</v>
      </c>
      <c r="I12" s="1383">
        <v>23449</v>
      </c>
      <c r="J12" s="1386">
        <v>124695</v>
      </c>
      <c r="K12" s="334">
        <f t="shared" si="2"/>
        <v>8742</v>
      </c>
      <c r="L12" s="1383">
        <v>3487</v>
      </c>
      <c r="M12" s="1385">
        <f t="shared" si="3"/>
        <v>14.946521678161211</v>
      </c>
      <c r="N12" s="1387">
        <v>171733</v>
      </c>
      <c r="O12" s="1383">
        <v>32763</v>
      </c>
      <c r="P12" s="1384">
        <v>125414</v>
      </c>
      <c r="Q12" s="334">
        <f t="shared" si="4"/>
        <v>10505</v>
      </c>
      <c r="R12" s="1384">
        <v>3051</v>
      </c>
      <c r="S12" s="1388">
        <f t="shared" si="5"/>
        <v>19.422937835690828</v>
      </c>
      <c r="T12" s="1382">
        <v>186728</v>
      </c>
      <c r="U12" s="1383">
        <v>41879</v>
      </c>
      <c r="V12" s="1386">
        <v>128986</v>
      </c>
      <c r="W12" s="334">
        <f t="shared" si="6"/>
        <v>11298</v>
      </c>
      <c r="X12" s="1383">
        <v>4565</v>
      </c>
      <c r="Y12" s="1388">
        <f t="shared" si="7"/>
        <v>22.989849749949222</v>
      </c>
      <c r="Z12" s="1387">
        <v>204929</v>
      </c>
      <c r="AA12" s="1383">
        <v>48445</v>
      </c>
      <c r="AB12" s="1383">
        <v>138745</v>
      </c>
      <c r="AC12" s="334">
        <f t="shared" si="8"/>
        <v>10153</v>
      </c>
      <c r="AD12" s="1383">
        <v>7586</v>
      </c>
      <c r="AE12" s="1388">
        <f t="shared" si="9"/>
        <v>24.548628530021332</v>
      </c>
    </row>
    <row r="13" spans="1:31" ht="14.25" thickBot="1">
      <c r="A13" s="1389" t="s">
        <v>1010</v>
      </c>
      <c r="B13" s="1390">
        <v>229304</v>
      </c>
      <c r="C13" s="1391">
        <v>20552</v>
      </c>
      <c r="D13" s="1391">
        <v>191580</v>
      </c>
      <c r="E13" s="1599">
        <f t="shared" si="0"/>
        <v>13407</v>
      </c>
      <c r="F13" s="1391">
        <v>3765</v>
      </c>
      <c r="G13" s="1392">
        <f t="shared" si="1"/>
        <v>9.1123929785979367</v>
      </c>
      <c r="H13" s="1390">
        <v>181910</v>
      </c>
      <c r="I13" s="1391">
        <v>22261</v>
      </c>
      <c r="J13" s="1391">
        <v>144328</v>
      </c>
      <c r="K13" s="1599">
        <f t="shared" si="2"/>
        <v>11388</v>
      </c>
      <c r="L13" s="1391">
        <v>3933</v>
      </c>
      <c r="M13" s="1392">
        <f t="shared" si="3"/>
        <v>12.50779595116223</v>
      </c>
      <c r="N13" s="1390">
        <v>157962</v>
      </c>
      <c r="O13" s="1391">
        <v>24145</v>
      </c>
      <c r="P13" s="1391">
        <v>120120</v>
      </c>
      <c r="Q13" s="1599">
        <f t="shared" si="4"/>
        <v>11104</v>
      </c>
      <c r="R13" s="1393">
        <v>2593</v>
      </c>
      <c r="S13" s="1394">
        <f t="shared" si="5"/>
        <v>15.54042312172956</v>
      </c>
      <c r="T13" s="1390">
        <v>168080</v>
      </c>
      <c r="U13" s="1391">
        <v>29720</v>
      </c>
      <c r="V13" s="1391">
        <v>122419</v>
      </c>
      <c r="W13" s="1599">
        <f t="shared" si="6"/>
        <v>12394</v>
      </c>
      <c r="X13" s="1393">
        <v>3547</v>
      </c>
      <c r="Y13" s="1394">
        <f t="shared" si="7"/>
        <v>18.063245671081184</v>
      </c>
      <c r="Z13" s="1390">
        <v>180698</v>
      </c>
      <c r="AA13" s="1391">
        <v>37119</v>
      </c>
      <c r="AB13" s="1391">
        <v>124680</v>
      </c>
      <c r="AC13" s="1599">
        <f t="shared" si="8"/>
        <v>11829</v>
      </c>
      <c r="AD13" s="1596">
        <v>7070</v>
      </c>
      <c r="AE13" s="1394">
        <f t="shared" si="9"/>
        <v>21.378464302992604</v>
      </c>
    </row>
    <row r="14" spans="1:31">
      <c r="A14" s="340" t="s">
        <v>377</v>
      </c>
      <c r="B14" s="340"/>
      <c r="C14" s="340"/>
      <c r="D14" s="340"/>
      <c r="E14" s="340"/>
      <c r="F14" s="1432" t="s">
        <v>1038</v>
      </c>
      <c r="G14" s="1431">
        <f>AVERAGE(G12:G13)</f>
        <v>10.958890986039671</v>
      </c>
      <c r="H14" s="340"/>
      <c r="I14" s="340"/>
      <c r="J14" s="340"/>
      <c r="K14" s="340"/>
      <c r="L14" s="1430" t="s">
        <v>1038</v>
      </c>
      <c r="M14" s="1431">
        <f>AVERAGE(M12:M13)</f>
        <v>13.72715881466172</v>
      </c>
      <c r="N14" s="340"/>
      <c r="O14" s="340"/>
      <c r="P14" s="340"/>
      <c r="Q14" s="340"/>
      <c r="R14" s="1430" t="s">
        <v>1038</v>
      </c>
      <c r="S14" s="1431">
        <f>AVERAGE(S12:S13)</f>
        <v>17.481680478710196</v>
      </c>
      <c r="T14" s="340"/>
      <c r="U14" s="340"/>
      <c r="V14" s="340"/>
      <c r="W14" s="340"/>
      <c r="X14" s="1430" t="s">
        <v>1038</v>
      </c>
      <c r="Y14" s="1431">
        <f>AVERAGE(Y12:Y13)</f>
        <v>20.526547710515203</v>
      </c>
      <c r="Z14" s="340"/>
      <c r="AA14" s="340"/>
      <c r="AB14" s="340"/>
      <c r="AC14" s="340"/>
      <c r="AD14" s="1430" t="s">
        <v>1038</v>
      </c>
      <c r="AE14" s="1431">
        <f>AVERAGE(AE12:AE13)</f>
        <v>22.963546416506968</v>
      </c>
    </row>
    <row r="15" spans="1:31">
      <c r="G15" s="1429" t="s">
        <v>1039</v>
      </c>
    </row>
    <row r="17" spans="1:31" ht="14.25" thickBot="1">
      <c r="A17" s="292" t="s">
        <v>378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93"/>
      <c r="O17" s="293"/>
      <c r="P17" s="293"/>
      <c r="Q17" s="289"/>
      <c r="R17" s="293"/>
      <c r="S17" s="293"/>
      <c r="T17" s="293"/>
      <c r="U17" s="293"/>
      <c r="V17" s="293"/>
      <c r="W17" s="289"/>
      <c r="X17" s="293" t="s">
        <v>359</v>
      </c>
      <c r="Y17" s="293"/>
      <c r="Z17" s="293"/>
      <c r="AA17" s="293"/>
      <c r="AB17" s="293"/>
      <c r="AC17" s="289"/>
      <c r="AD17" s="293"/>
      <c r="AE17" s="293"/>
    </row>
    <row r="18" spans="1:31">
      <c r="A18" s="294"/>
      <c r="B18" s="2133" t="s">
        <v>360</v>
      </c>
      <c r="C18" s="2134"/>
      <c r="D18" s="2134"/>
      <c r="E18" s="2134"/>
      <c r="F18" s="2134"/>
      <c r="G18" s="2135"/>
      <c r="H18" s="2133" t="s">
        <v>361</v>
      </c>
      <c r="I18" s="2134"/>
      <c r="J18" s="2134"/>
      <c r="K18" s="2134"/>
      <c r="L18" s="2134"/>
      <c r="M18" s="2135"/>
      <c r="N18" s="2133" t="s">
        <v>362</v>
      </c>
      <c r="O18" s="2134"/>
      <c r="P18" s="2134"/>
      <c r="Q18" s="2134"/>
      <c r="R18" s="2134"/>
      <c r="S18" s="2135"/>
      <c r="T18" s="2134" t="s">
        <v>363</v>
      </c>
      <c r="U18" s="2134"/>
      <c r="V18" s="2134"/>
      <c r="W18" s="2134"/>
      <c r="X18" s="2134"/>
      <c r="Y18" s="2134"/>
      <c r="Z18" s="2133" t="s">
        <v>397</v>
      </c>
      <c r="AA18" s="2134"/>
      <c r="AB18" s="2134"/>
      <c r="AC18" s="2134"/>
      <c r="AD18" s="2134"/>
      <c r="AE18" s="2135"/>
    </row>
    <row r="19" spans="1:31">
      <c r="A19" s="295" t="s">
        <v>329</v>
      </c>
      <c r="B19" s="1355" t="s">
        <v>364</v>
      </c>
      <c r="C19" s="296" t="s">
        <v>365</v>
      </c>
      <c r="D19" s="297" t="s">
        <v>366</v>
      </c>
      <c r="E19" s="299" t="s">
        <v>1126</v>
      </c>
      <c r="F19" s="1812" t="s">
        <v>367</v>
      </c>
      <c r="G19" s="1420" t="s">
        <v>368</v>
      </c>
      <c r="H19" s="298" t="s">
        <v>364</v>
      </c>
      <c r="I19" s="299" t="s">
        <v>365</v>
      </c>
      <c r="J19" s="300" t="s">
        <v>366</v>
      </c>
      <c r="K19" s="302" t="s">
        <v>1126</v>
      </c>
      <c r="L19" s="299" t="s">
        <v>367</v>
      </c>
      <c r="M19" s="1420" t="s">
        <v>368</v>
      </c>
      <c r="N19" s="298" t="s">
        <v>364</v>
      </c>
      <c r="O19" s="299" t="s">
        <v>365</v>
      </c>
      <c r="P19" s="300" t="s">
        <v>366</v>
      </c>
      <c r="Q19" s="302" t="s">
        <v>1126</v>
      </c>
      <c r="R19" s="299" t="s">
        <v>367</v>
      </c>
      <c r="S19" s="1420" t="s">
        <v>368</v>
      </c>
      <c r="T19" s="300" t="s">
        <v>364</v>
      </c>
      <c r="U19" s="299" t="s">
        <v>365</v>
      </c>
      <c r="V19" s="300" t="s">
        <v>366</v>
      </c>
      <c r="W19" s="302" t="s">
        <v>1126</v>
      </c>
      <c r="X19" s="299" t="s">
        <v>367</v>
      </c>
      <c r="Y19" s="1418" t="s">
        <v>368</v>
      </c>
      <c r="Z19" s="898" t="s">
        <v>364</v>
      </c>
      <c r="AA19" s="299" t="s">
        <v>365</v>
      </c>
      <c r="AB19" s="299" t="s">
        <v>366</v>
      </c>
      <c r="AC19" s="302" t="s">
        <v>1126</v>
      </c>
      <c r="AD19" s="299" t="s">
        <v>367</v>
      </c>
      <c r="AE19" s="301" t="s">
        <v>368</v>
      </c>
    </row>
    <row r="20" spans="1:31" ht="14.25" thickBot="1">
      <c r="A20" s="303" t="s">
        <v>369</v>
      </c>
      <c r="B20" s="899"/>
      <c r="C20" s="304"/>
      <c r="D20" s="305"/>
      <c r="E20" s="305"/>
      <c r="F20" s="1813"/>
      <c r="G20" s="1421"/>
      <c r="H20" s="307"/>
      <c r="I20" s="305"/>
      <c r="J20" s="304"/>
      <c r="K20" s="306"/>
      <c r="L20" s="305"/>
      <c r="M20" s="1421"/>
      <c r="N20" s="307"/>
      <c r="O20" s="305"/>
      <c r="P20" s="304"/>
      <c r="Q20" s="306"/>
      <c r="R20" s="305"/>
      <c r="S20" s="1421"/>
      <c r="T20" s="304"/>
      <c r="U20" s="305"/>
      <c r="V20" s="304"/>
      <c r="W20" s="306"/>
      <c r="X20" s="305"/>
      <c r="Y20" s="1419"/>
      <c r="Z20" s="899"/>
      <c r="AA20" s="305"/>
      <c r="AB20" s="305"/>
      <c r="AC20" s="306"/>
      <c r="AD20" s="305"/>
      <c r="AE20" s="308"/>
    </row>
    <row r="21" spans="1:31">
      <c r="A21" s="295" t="s">
        <v>364</v>
      </c>
      <c r="B21" s="314">
        <v>2469400</v>
      </c>
      <c r="C21" s="309">
        <v>592363</v>
      </c>
      <c r="D21" s="310">
        <v>1433914</v>
      </c>
      <c r="E21" s="1598">
        <f>B21-(C21+D21+F21)</f>
        <v>419650</v>
      </c>
      <c r="F21" s="341">
        <v>23473</v>
      </c>
      <c r="G21" s="313">
        <f>C21/(B21-F21)*100</f>
        <v>24.218343392914015</v>
      </c>
      <c r="H21" s="312">
        <v>2514534</v>
      </c>
      <c r="I21" s="310">
        <v>588221</v>
      </c>
      <c r="J21" s="309">
        <v>1432619</v>
      </c>
      <c r="K21" s="1598">
        <f>H21-(I21+J21+L21)</f>
        <v>465506</v>
      </c>
      <c r="L21" s="310">
        <v>28188</v>
      </c>
      <c r="M21" s="313">
        <f>I21/(H21-L21)*100</f>
        <v>23.658050810305564</v>
      </c>
      <c r="N21" s="314">
        <v>2530474</v>
      </c>
      <c r="O21" s="310">
        <v>587393</v>
      </c>
      <c r="P21" s="310">
        <v>1413031</v>
      </c>
      <c r="Q21" s="1598">
        <f>N21-(O21+P21+R21)</f>
        <v>488819</v>
      </c>
      <c r="R21" s="379">
        <v>41231</v>
      </c>
      <c r="S21" s="313">
        <f>O21/(N21-R21)*100</f>
        <v>23.597254265654257</v>
      </c>
      <c r="T21" s="309">
        <v>2519245</v>
      </c>
      <c r="U21" s="310">
        <v>583171</v>
      </c>
      <c r="V21" s="309">
        <v>1386224</v>
      </c>
      <c r="W21" s="1598">
        <f>T21-(U21+V21+X21)</f>
        <v>509187</v>
      </c>
      <c r="X21" s="310">
        <v>40663</v>
      </c>
      <c r="Y21" s="342">
        <f>U21/(T21-X21)*100</f>
        <v>23.528412616568666</v>
      </c>
      <c r="Z21" s="314">
        <v>2457253</v>
      </c>
      <c r="AA21" s="310">
        <v>555299</v>
      </c>
      <c r="AB21" s="310">
        <v>1338230</v>
      </c>
      <c r="AC21" s="1598">
        <f>Z21-(AA21+AB21+AD21)</f>
        <v>479371</v>
      </c>
      <c r="AD21" s="310">
        <v>84353</v>
      </c>
      <c r="AE21" s="313">
        <f>AA21/(Z21-AD21)*100</f>
        <v>23.40170255805133</v>
      </c>
    </row>
    <row r="22" spans="1:31">
      <c r="A22" s="316" t="s">
        <v>370</v>
      </c>
      <c r="B22" s="322">
        <v>163242</v>
      </c>
      <c r="C22" s="317">
        <v>161899</v>
      </c>
      <c r="D22" s="318">
        <v>1263</v>
      </c>
      <c r="E22" s="310">
        <f t="shared" ref="E22:E29" si="10">B22-(C22+D22+F22)</f>
        <v>67</v>
      </c>
      <c r="F22" s="343">
        <v>13</v>
      </c>
      <c r="G22" s="321">
        <f t="shared" ref="G22:G29" si="11">C22/(B22-F22)*100</f>
        <v>99.185193807472942</v>
      </c>
      <c r="H22" s="320">
        <v>143306</v>
      </c>
      <c r="I22" s="318">
        <v>142162</v>
      </c>
      <c r="J22" s="317">
        <v>1059</v>
      </c>
      <c r="K22" s="311">
        <f t="shared" ref="K22:K29" si="12">H22-(I22+J22+L22)</f>
        <v>74</v>
      </c>
      <c r="L22" s="318">
        <v>11</v>
      </c>
      <c r="M22" s="321">
        <f t="shared" ref="M22:M29" si="13">I22/(H22-L22)*100</f>
        <v>99.209323423706337</v>
      </c>
      <c r="N22" s="322">
        <v>132471</v>
      </c>
      <c r="O22" s="318">
        <v>131061</v>
      </c>
      <c r="P22" s="318">
        <v>765</v>
      </c>
      <c r="Q22" s="311">
        <f t="shared" ref="Q22:Q29" si="14">N22-(O22+P22+R22)</f>
        <v>80</v>
      </c>
      <c r="R22" s="398">
        <v>565</v>
      </c>
      <c r="S22" s="321">
        <f t="shared" ref="S22:S29" si="15">O22/(N22-R22)*100</f>
        <v>99.359392294512759</v>
      </c>
      <c r="T22" s="317">
        <v>133683</v>
      </c>
      <c r="U22" s="318">
        <v>131902</v>
      </c>
      <c r="V22" s="317">
        <v>636</v>
      </c>
      <c r="W22" s="311">
        <f t="shared" ref="W22:W29" si="16">T22-(U22+V22+X22)</f>
        <v>64</v>
      </c>
      <c r="X22" s="318">
        <v>1081</v>
      </c>
      <c r="Y22" s="344">
        <f t="shared" ref="Y22:Y29" si="17">U22/(T22-X22)*100</f>
        <v>99.472104493144897</v>
      </c>
      <c r="Z22" s="322">
        <v>122811</v>
      </c>
      <c r="AA22" s="318">
        <v>122063</v>
      </c>
      <c r="AB22" s="318">
        <v>366</v>
      </c>
      <c r="AC22" s="311">
        <f t="shared" ref="AC22:AC29" si="18">Z22-(AA22+AB22+AD22)</f>
        <v>46</v>
      </c>
      <c r="AD22" s="318">
        <v>336</v>
      </c>
      <c r="AE22" s="321">
        <f t="shared" ref="AE22:AE29" si="19">AA22/(Z22-AD22)*100</f>
        <v>99.663604817309661</v>
      </c>
    </row>
    <row r="23" spans="1:31">
      <c r="A23" s="295" t="s">
        <v>371</v>
      </c>
      <c r="B23" s="314">
        <v>185528</v>
      </c>
      <c r="C23" s="309">
        <v>164499</v>
      </c>
      <c r="D23" s="310">
        <v>19750</v>
      </c>
      <c r="E23" s="326">
        <f t="shared" si="10"/>
        <v>1223</v>
      </c>
      <c r="F23" s="341">
        <v>56</v>
      </c>
      <c r="G23" s="313">
        <f t="shared" si="11"/>
        <v>88.692093685300208</v>
      </c>
      <c r="H23" s="312">
        <v>159484</v>
      </c>
      <c r="I23" s="310">
        <v>143500</v>
      </c>
      <c r="J23" s="309">
        <v>14558</v>
      </c>
      <c r="K23" s="326">
        <f t="shared" si="12"/>
        <v>1331</v>
      </c>
      <c r="L23" s="310">
        <v>95</v>
      </c>
      <c r="M23" s="313">
        <f t="shared" si="13"/>
        <v>90.031307053811744</v>
      </c>
      <c r="N23" s="314">
        <v>140032</v>
      </c>
      <c r="O23" s="310">
        <v>124865</v>
      </c>
      <c r="P23" s="310">
        <v>12183</v>
      </c>
      <c r="Q23" s="326">
        <f t="shared" si="14"/>
        <v>1150</v>
      </c>
      <c r="R23" s="379">
        <v>1834</v>
      </c>
      <c r="S23" s="313">
        <f t="shared" si="15"/>
        <v>90.352248223563294</v>
      </c>
      <c r="T23" s="309">
        <v>127614</v>
      </c>
      <c r="U23" s="310">
        <v>115149</v>
      </c>
      <c r="V23" s="309">
        <v>8796</v>
      </c>
      <c r="W23" s="326">
        <f t="shared" si="16"/>
        <v>840</v>
      </c>
      <c r="X23" s="310">
        <v>2829</v>
      </c>
      <c r="Y23" s="342">
        <f t="shared" si="17"/>
        <v>92.277918018992665</v>
      </c>
      <c r="Z23" s="314">
        <v>125970</v>
      </c>
      <c r="AA23" s="310">
        <v>112839</v>
      </c>
      <c r="AB23" s="310">
        <v>7845</v>
      </c>
      <c r="AC23" s="326">
        <f t="shared" si="18"/>
        <v>621</v>
      </c>
      <c r="AD23" s="310">
        <v>4665</v>
      </c>
      <c r="AE23" s="313">
        <f t="shared" si="19"/>
        <v>93.020897737108939</v>
      </c>
    </row>
    <row r="24" spans="1:31">
      <c r="A24" s="295" t="s">
        <v>372</v>
      </c>
      <c r="B24" s="314">
        <v>219926</v>
      </c>
      <c r="C24" s="309">
        <v>117023</v>
      </c>
      <c r="D24" s="310">
        <v>97734</v>
      </c>
      <c r="E24" s="334">
        <f t="shared" si="10"/>
        <v>4985</v>
      </c>
      <c r="F24" s="341">
        <v>184</v>
      </c>
      <c r="G24" s="313">
        <f t="shared" si="11"/>
        <v>53.254725996850851</v>
      </c>
      <c r="H24" s="312">
        <v>179006</v>
      </c>
      <c r="I24" s="310">
        <v>106784</v>
      </c>
      <c r="J24" s="309">
        <v>67427</v>
      </c>
      <c r="K24" s="334">
        <f t="shared" si="12"/>
        <v>4632</v>
      </c>
      <c r="L24" s="310">
        <v>163</v>
      </c>
      <c r="M24" s="313">
        <f t="shared" si="13"/>
        <v>59.708235715124438</v>
      </c>
      <c r="N24" s="314">
        <v>153856</v>
      </c>
      <c r="O24" s="310">
        <v>93364</v>
      </c>
      <c r="P24" s="310">
        <v>54571</v>
      </c>
      <c r="Q24" s="334">
        <f t="shared" si="14"/>
        <v>3646</v>
      </c>
      <c r="R24" s="379">
        <v>2275</v>
      </c>
      <c r="S24" s="313">
        <f t="shared" si="15"/>
        <v>61.593471477295971</v>
      </c>
      <c r="T24" s="309">
        <v>132438</v>
      </c>
      <c r="U24" s="310">
        <v>80795</v>
      </c>
      <c r="V24" s="309">
        <v>45150</v>
      </c>
      <c r="W24" s="334">
        <f t="shared" si="16"/>
        <v>3006</v>
      </c>
      <c r="X24" s="310">
        <v>3487</v>
      </c>
      <c r="Y24" s="342">
        <f t="shared" si="17"/>
        <v>62.655582352986791</v>
      </c>
      <c r="Z24" s="314">
        <v>118696</v>
      </c>
      <c r="AA24" s="310">
        <v>71099</v>
      </c>
      <c r="AB24" s="310">
        <v>40118</v>
      </c>
      <c r="AC24" s="334">
        <f t="shared" si="18"/>
        <v>2253</v>
      </c>
      <c r="AD24" s="310">
        <v>5226</v>
      </c>
      <c r="AE24" s="313">
        <f t="shared" si="19"/>
        <v>62.658852560148063</v>
      </c>
    </row>
    <row r="25" spans="1:31">
      <c r="A25" s="324" t="s">
        <v>373</v>
      </c>
      <c r="B25" s="330">
        <v>197212</v>
      </c>
      <c r="C25" s="325">
        <v>51200</v>
      </c>
      <c r="D25" s="326">
        <v>137417</v>
      </c>
      <c r="E25" s="310">
        <f t="shared" si="10"/>
        <v>8311</v>
      </c>
      <c r="F25" s="345">
        <v>284</v>
      </c>
      <c r="G25" s="329">
        <f t="shared" si="11"/>
        <v>25.999350016249593</v>
      </c>
      <c r="H25" s="328">
        <v>220103</v>
      </c>
      <c r="I25" s="326">
        <v>68271</v>
      </c>
      <c r="J25" s="325">
        <v>140330</v>
      </c>
      <c r="K25" s="311">
        <f t="shared" si="12"/>
        <v>11156</v>
      </c>
      <c r="L25" s="326">
        <v>346</v>
      </c>
      <c r="M25" s="329">
        <f t="shared" si="13"/>
        <v>31.06658718493609</v>
      </c>
      <c r="N25" s="330">
        <v>180189</v>
      </c>
      <c r="O25" s="326">
        <v>62263</v>
      </c>
      <c r="P25" s="326">
        <v>107800</v>
      </c>
      <c r="Q25" s="311">
        <f t="shared" si="14"/>
        <v>7819</v>
      </c>
      <c r="R25" s="365">
        <v>2307</v>
      </c>
      <c r="S25" s="329">
        <f t="shared" si="15"/>
        <v>35.002417332838625</v>
      </c>
      <c r="T25" s="325">
        <v>153026</v>
      </c>
      <c r="U25" s="326">
        <v>53718</v>
      </c>
      <c r="V25" s="325">
        <v>89639</v>
      </c>
      <c r="W25" s="311">
        <f t="shared" si="16"/>
        <v>6363</v>
      </c>
      <c r="X25" s="326">
        <v>3306</v>
      </c>
      <c r="Y25" s="346">
        <f t="shared" si="17"/>
        <v>35.878974084958585</v>
      </c>
      <c r="Z25" s="330">
        <v>130762</v>
      </c>
      <c r="AA25" s="326">
        <v>44000</v>
      </c>
      <c r="AB25" s="326">
        <v>77723</v>
      </c>
      <c r="AC25" s="311">
        <f t="shared" si="18"/>
        <v>5004</v>
      </c>
      <c r="AD25" s="326">
        <v>4035</v>
      </c>
      <c r="AE25" s="329">
        <f t="shared" si="19"/>
        <v>34.720304276121112</v>
      </c>
    </row>
    <row r="26" spans="1:31">
      <c r="A26" s="332" t="s">
        <v>374</v>
      </c>
      <c r="B26" s="338">
        <v>181120</v>
      </c>
      <c r="C26" s="333">
        <v>24669</v>
      </c>
      <c r="D26" s="334">
        <v>144063</v>
      </c>
      <c r="E26" s="310">
        <f t="shared" si="10"/>
        <v>10766</v>
      </c>
      <c r="F26" s="347">
        <v>1622</v>
      </c>
      <c r="G26" s="337">
        <f t="shared" si="11"/>
        <v>13.743328616474834</v>
      </c>
      <c r="H26" s="336">
        <v>197229</v>
      </c>
      <c r="I26" s="334">
        <v>35869</v>
      </c>
      <c r="J26" s="333">
        <v>143983</v>
      </c>
      <c r="K26" s="311">
        <f t="shared" si="12"/>
        <v>14302</v>
      </c>
      <c r="L26" s="334">
        <v>3075</v>
      </c>
      <c r="M26" s="337">
        <f t="shared" si="13"/>
        <v>18.474509925110993</v>
      </c>
      <c r="N26" s="338">
        <v>220983</v>
      </c>
      <c r="O26" s="334">
        <v>49810</v>
      </c>
      <c r="P26" s="334">
        <v>152926</v>
      </c>
      <c r="Q26" s="311">
        <f t="shared" si="14"/>
        <v>15263</v>
      </c>
      <c r="R26" s="385">
        <v>2984</v>
      </c>
      <c r="S26" s="337">
        <f t="shared" si="15"/>
        <v>22.848728663892953</v>
      </c>
      <c r="T26" s="333">
        <v>179315</v>
      </c>
      <c r="U26" s="334">
        <v>43756</v>
      </c>
      <c r="V26" s="333">
        <v>121289</v>
      </c>
      <c r="W26" s="311">
        <f t="shared" si="16"/>
        <v>11098</v>
      </c>
      <c r="X26" s="334">
        <v>3172</v>
      </c>
      <c r="Y26" s="348">
        <f t="shared" si="17"/>
        <v>24.841180177469443</v>
      </c>
      <c r="Z26" s="338">
        <v>151702</v>
      </c>
      <c r="AA26" s="334">
        <v>35064</v>
      </c>
      <c r="AB26" s="334">
        <v>104246</v>
      </c>
      <c r="AC26" s="311">
        <f t="shared" si="18"/>
        <v>8308</v>
      </c>
      <c r="AD26" s="334">
        <v>4084</v>
      </c>
      <c r="AE26" s="337">
        <f t="shared" si="19"/>
        <v>23.753200829167177</v>
      </c>
    </row>
    <row r="27" spans="1:31">
      <c r="A27" s="295" t="s">
        <v>375</v>
      </c>
      <c r="B27" s="314">
        <v>169940</v>
      </c>
      <c r="C27" s="309">
        <v>14588</v>
      </c>
      <c r="D27" s="310">
        <v>141846</v>
      </c>
      <c r="E27" s="326">
        <f t="shared" si="10"/>
        <v>11961</v>
      </c>
      <c r="F27" s="341">
        <v>1545</v>
      </c>
      <c r="G27" s="313">
        <f t="shared" si="11"/>
        <v>8.6629650524065447</v>
      </c>
      <c r="H27" s="312">
        <v>181437</v>
      </c>
      <c r="I27" s="310">
        <v>21856</v>
      </c>
      <c r="J27" s="309">
        <v>140879</v>
      </c>
      <c r="K27" s="326">
        <f t="shared" si="12"/>
        <v>16392</v>
      </c>
      <c r="L27" s="310">
        <v>2310</v>
      </c>
      <c r="M27" s="313">
        <f t="shared" si="13"/>
        <v>12.201399007408153</v>
      </c>
      <c r="N27" s="314">
        <v>197672</v>
      </c>
      <c r="O27" s="310">
        <v>33683</v>
      </c>
      <c r="P27" s="310">
        <v>142743</v>
      </c>
      <c r="Q27" s="326">
        <f t="shared" si="14"/>
        <v>18366</v>
      </c>
      <c r="R27" s="379">
        <v>2880</v>
      </c>
      <c r="S27" s="313">
        <f t="shared" si="15"/>
        <v>17.29177789642285</v>
      </c>
      <c r="T27" s="309">
        <v>219644</v>
      </c>
      <c r="U27" s="310">
        <v>42100</v>
      </c>
      <c r="V27" s="309">
        <v>154750</v>
      </c>
      <c r="W27" s="326">
        <f t="shared" si="16"/>
        <v>19525</v>
      </c>
      <c r="X27" s="310">
        <v>3269</v>
      </c>
      <c r="Y27" s="342">
        <f t="shared" si="17"/>
        <v>19.456961294049684</v>
      </c>
      <c r="Z27" s="314">
        <v>176842</v>
      </c>
      <c r="AA27" s="310">
        <v>34148</v>
      </c>
      <c r="AB27" s="310">
        <v>124886</v>
      </c>
      <c r="AC27" s="326">
        <f t="shared" si="18"/>
        <v>13219</v>
      </c>
      <c r="AD27" s="310">
        <v>4589</v>
      </c>
      <c r="AE27" s="313">
        <f t="shared" si="19"/>
        <v>19.824328168449895</v>
      </c>
    </row>
    <row r="28" spans="1:31">
      <c r="A28" s="1381" t="s">
        <v>376</v>
      </c>
      <c r="B28" s="1387">
        <v>192651</v>
      </c>
      <c r="C28" s="1386">
        <v>11765</v>
      </c>
      <c r="D28" s="1383">
        <v>162473</v>
      </c>
      <c r="E28" s="334">
        <f t="shared" si="10"/>
        <v>16831</v>
      </c>
      <c r="F28" s="1396">
        <v>1582</v>
      </c>
      <c r="G28" s="1385">
        <f t="shared" si="11"/>
        <v>6.157461440631395</v>
      </c>
      <c r="H28" s="1382">
        <v>169101</v>
      </c>
      <c r="I28" s="1383">
        <v>13938</v>
      </c>
      <c r="J28" s="1386">
        <v>136757</v>
      </c>
      <c r="K28" s="334">
        <f t="shared" si="12"/>
        <v>16562</v>
      </c>
      <c r="L28" s="1383">
        <v>1844</v>
      </c>
      <c r="M28" s="1385">
        <f t="shared" si="13"/>
        <v>8.3332835098082594</v>
      </c>
      <c r="N28" s="1387">
        <v>181118</v>
      </c>
      <c r="O28" s="1383">
        <v>22597</v>
      </c>
      <c r="P28" s="1383">
        <v>135954</v>
      </c>
      <c r="Q28" s="334">
        <f t="shared" si="14"/>
        <v>20061</v>
      </c>
      <c r="R28" s="405">
        <v>2506</v>
      </c>
      <c r="S28" s="1385">
        <f t="shared" si="15"/>
        <v>12.651445591561597</v>
      </c>
      <c r="T28" s="1386">
        <v>196428</v>
      </c>
      <c r="U28" s="1383">
        <v>31687</v>
      </c>
      <c r="V28" s="1386">
        <v>139877</v>
      </c>
      <c r="W28" s="334">
        <f t="shared" si="16"/>
        <v>22148</v>
      </c>
      <c r="X28" s="1383">
        <v>2716</v>
      </c>
      <c r="Y28" s="1395">
        <f t="shared" si="17"/>
        <v>16.357788882464693</v>
      </c>
      <c r="Z28" s="1387">
        <v>216558</v>
      </c>
      <c r="AA28" s="1383">
        <v>36815</v>
      </c>
      <c r="AB28" s="1383">
        <v>152311</v>
      </c>
      <c r="AC28" s="334">
        <f t="shared" si="18"/>
        <v>21320</v>
      </c>
      <c r="AD28" s="1383">
        <v>6112</v>
      </c>
      <c r="AE28" s="1385">
        <f t="shared" si="19"/>
        <v>17.493798884274351</v>
      </c>
    </row>
    <row r="29" spans="1:31" ht="14.25" thickBot="1">
      <c r="A29" s="1389" t="s">
        <v>1010</v>
      </c>
      <c r="B29" s="1390">
        <v>235528</v>
      </c>
      <c r="C29" s="1391">
        <v>12628</v>
      </c>
      <c r="D29" s="1391">
        <v>194735</v>
      </c>
      <c r="E29" s="1599">
        <f t="shared" si="10"/>
        <v>26018</v>
      </c>
      <c r="F29" s="1596">
        <v>2147</v>
      </c>
      <c r="G29" s="1392">
        <f t="shared" si="11"/>
        <v>5.4108946315252737</v>
      </c>
      <c r="H29" s="1390">
        <v>191162</v>
      </c>
      <c r="I29" s="1391">
        <v>11594</v>
      </c>
      <c r="J29" s="1391">
        <v>156055</v>
      </c>
      <c r="K29" s="1599">
        <f t="shared" si="12"/>
        <v>21568</v>
      </c>
      <c r="L29" s="1391">
        <v>1945</v>
      </c>
      <c r="M29" s="1392">
        <f t="shared" si="13"/>
        <v>6.1273564214631877</v>
      </c>
      <c r="N29" s="1390">
        <v>168498</v>
      </c>
      <c r="O29" s="1391">
        <v>14659</v>
      </c>
      <c r="P29" s="1391">
        <v>131308</v>
      </c>
      <c r="Q29" s="1599">
        <f t="shared" si="14"/>
        <v>20479</v>
      </c>
      <c r="R29" s="1391">
        <v>2052</v>
      </c>
      <c r="S29" s="1392">
        <f t="shared" si="15"/>
        <v>8.8070605481657704</v>
      </c>
      <c r="T29" s="1397">
        <v>179695</v>
      </c>
      <c r="U29" s="1398">
        <v>21600</v>
      </c>
      <c r="V29" s="1398">
        <v>132425</v>
      </c>
      <c r="W29" s="1599">
        <f t="shared" si="16"/>
        <v>23519</v>
      </c>
      <c r="X29" s="1398">
        <v>2151</v>
      </c>
      <c r="Y29" s="1399">
        <f t="shared" si="17"/>
        <v>12.165998287748389</v>
      </c>
      <c r="Z29" s="1390">
        <v>193547</v>
      </c>
      <c r="AA29" s="1391">
        <v>28564</v>
      </c>
      <c r="AB29" s="1391">
        <v>136031</v>
      </c>
      <c r="AC29" s="1599">
        <f t="shared" si="18"/>
        <v>23567</v>
      </c>
      <c r="AD29" s="1597">
        <v>5385</v>
      </c>
      <c r="AE29" s="1392">
        <f t="shared" si="19"/>
        <v>15.180535921174307</v>
      </c>
    </row>
    <row r="30" spans="1:31">
      <c r="A30" s="340" t="s">
        <v>377</v>
      </c>
      <c r="B30" s="340"/>
      <c r="C30" s="340"/>
      <c r="D30" s="340"/>
      <c r="E30" s="340"/>
      <c r="F30" s="1432" t="s">
        <v>1038</v>
      </c>
      <c r="G30" s="1431">
        <f>AVERAGE(G28:G29)</f>
        <v>5.7841780360783339</v>
      </c>
      <c r="H30" s="340"/>
      <c r="I30" s="340"/>
      <c r="J30" s="340"/>
      <c r="K30" s="340"/>
      <c r="L30" s="1430" t="s">
        <v>1038</v>
      </c>
      <c r="M30" s="1431">
        <f>AVERAGE(M28:M29)</f>
        <v>7.230319965635724</v>
      </c>
      <c r="N30" s="340"/>
      <c r="O30" s="340"/>
      <c r="P30" s="340"/>
      <c r="Q30" s="340"/>
      <c r="R30" s="1430" t="s">
        <v>1038</v>
      </c>
      <c r="S30" s="1431">
        <f>AVERAGE(S28:S29)</f>
        <v>10.729253069863685</v>
      </c>
      <c r="T30" s="340"/>
      <c r="U30" s="340"/>
      <c r="V30" s="340"/>
      <c r="W30" s="340"/>
      <c r="X30" s="1430" t="s">
        <v>1038</v>
      </c>
      <c r="Y30" s="1431">
        <f>AVERAGE(Y28:Y29)</f>
        <v>14.261893585106542</v>
      </c>
      <c r="Z30" s="340"/>
      <c r="AA30" s="340"/>
      <c r="AB30" s="340"/>
      <c r="AC30" s="340"/>
      <c r="AD30" s="1430" t="s">
        <v>1038</v>
      </c>
      <c r="AE30" s="1431">
        <f>AVERAGE(AE28:AE29)</f>
        <v>16.337167402724329</v>
      </c>
    </row>
  </sheetData>
  <mergeCells count="10">
    <mergeCell ref="B2:G2"/>
    <mergeCell ref="B18:G18"/>
    <mergeCell ref="H2:M2"/>
    <mergeCell ref="H18:M18"/>
    <mergeCell ref="N2:S2"/>
    <mergeCell ref="T2:Y2"/>
    <mergeCell ref="Z2:AE2"/>
    <mergeCell ref="N18:S18"/>
    <mergeCell ref="T18:Y18"/>
    <mergeCell ref="Z18:AE18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6"/>
  <sheetViews>
    <sheetView workbookViewId="0">
      <pane xSplit="1" ySplit="4" topLeftCell="B19" activePane="bottomRight" state="frozen"/>
      <selection pane="topRight" activeCell="B1" sqref="B1"/>
      <selection pane="bottomLeft" activeCell="A4" sqref="A4"/>
      <selection pane="bottomRight" activeCell="H31" sqref="H31"/>
    </sheetView>
  </sheetViews>
  <sheetFormatPr defaultRowHeight="13.5"/>
  <cols>
    <col min="1" max="1" width="46.125" customWidth="1"/>
    <col min="2" max="4" width="10.625" customWidth="1"/>
    <col min="8" max="10" width="10.625" customWidth="1"/>
    <col min="14" max="14" width="13" bestFit="1" customWidth="1"/>
    <col min="15" max="15" width="11.875" bestFit="1" customWidth="1"/>
    <col min="16" max="16" width="10.375" bestFit="1" customWidth="1"/>
  </cols>
  <sheetData>
    <row r="1" spans="1:19" ht="15" customHeight="1">
      <c r="A1" s="288" t="s">
        <v>1024</v>
      </c>
      <c r="B1" s="289"/>
      <c r="C1" s="289"/>
      <c r="E1" s="289"/>
      <c r="F1" s="289"/>
      <c r="G1" s="289" t="s">
        <v>1040</v>
      </c>
      <c r="H1" s="289"/>
      <c r="I1" s="289"/>
      <c r="K1" s="289"/>
      <c r="L1" s="289"/>
      <c r="M1" s="1404" t="s">
        <v>400</v>
      </c>
    </row>
    <row r="2" spans="1:19" ht="15" customHeight="1">
      <c r="A2" s="878"/>
      <c r="B2" s="2136" t="s">
        <v>1013</v>
      </c>
      <c r="C2" s="2137"/>
      <c r="D2" s="2137"/>
      <c r="E2" s="2137"/>
      <c r="F2" s="2137"/>
      <c r="G2" s="2138"/>
      <c r="H2" s="1977" t="s">
        <v>1014</v>
      </c>
      <c r="I2" s="1975"/>
      <c r="J2" s="1975"/>
      <c r="K2" s="1975"/>
      <c r="L2" s="1975"/>
      <c r="M2" s="1976"/>
      <c r="N2" s="1977" t="s">
        <v>1023</v>
      </c>
      <c r="O2" s="1975"/>
      <c r="P2" s="1975"/>
      <c r="Q2" s="1975"/>
      <c r="R2" s="1975"/>
      <c r="S2" s="1976"/>
    </row>
    <row r="3" spans="1:19" ht="15" customHeight="1">
      <c r="A3" s="879" t="s">
        <v>401</v>
      </c>
      <c r="B3" s="1975" t="s">
        <v>402</v>
      </c>
      <c r="C3" s="1975"/>
      <c r="D3" s="1976"/>
      <c r="E3" s="1977" t="s">
        <v>403</v>
      </c>
      <c r="F3" s="1975"/>
      <c r="G3" s="1976"/>
      <c r="H3" s="1977" t="s">
        <v>402</v>
      </c>
      <c r="I3" s="1975"/>
      <c r="J3" s="1976"/>
      <c r="K3" s="1977" t="s">
        <v>403</v>
      </c>
      <c r="L3" s="1975"/>
      <c r="M3" s="1976"/>
      <c r="N3" s="1977" t="s">
        <v>402</v>
      </c>
      <c r="O3" s="1975"/>
      <c r="P3" s="1975"/>
      <c r="Q3" s="1977" t="s">
        <v>403</v>
      </c>
      <c r="R3" s="1975"/>
      <c r="S3" s="1976"/>
    </row>
    <row r="4" spans="1:19" ht="15" customHeight="1">
      <c r="A4" s="789"/>
      <c r="B4" s="876" t="s">
        <v>404</v>
      </c>
      <c r="C4" s="350" t="s">
        <v>405</v>
      </c>
      <c r="D4" s="352" t="s">
        <v>406</v>
      </c>
      <c r="E4" s="349" t="s">
        <v>404</v>
      </c>
      <c r="F4" s="351" t="s">
        <v>405</v>
      </c>
      <c r="G4" s="356" t="s">
        <v>406</v>
      </c>
      <c r="H4" s="568" t="s">
        <v>404</v>
      </c>
      <c r="I4" s="350" t="s">
        <v>405</v>
      </c>
      <c r="J4" s="352" t="s">
        <v>406</v>
      </c>
      <c r="K4" s="349" t="s">
        <v>404</v>
      </c>
      <c r="L4" s="351" t="s">
        <v>405</v>
      </c>
      <c r="M4" s="356" t="s">
        <v>406</v>
      </c>
      <c r="N4" s="1066" t="s">
        <v>404</v>
      </c>
      <c r="O4" s="351" t="s">
        <v>405</v>
      </c>
      <c r="P4" s="349" t="s">
        <v>406</v>
      </c>
      <c r="Q4" s="1066" t="s">
        <v>404</v>
      </c>
      <c r="R4" s="351" t="s">
        <v>405</v>
      </c>
      <c r="S4" s="356" t="s">
        <v>406</v>
      </c>
    </row>
    <row r="5" spans="1:19" ht="15" customHeight="1">
      <c r="A5" s="403" t="s">
        <v>407</v>
      </c>
      <c r="B5" s="358">
        <v>53331797</v>
      </c>
      <c r="C5" s="359">
        <v>2312284</v>
      </c>
      <c r="D5" s="360">
        <v>704497</v>
      </c>
      <c r="E5" s="361">
        <f>ROUND(B5/B$5*100,1)</f>
        <v>100</v>
      </c>
      <c r="F5" s="362">
        <f t="shared" ref="F5:G20" si="0">ROUND(C5/C$5*100,1)</f>
        <v>100</v>
      </c>
      <c r="G5" s="363">
        <f t="shared" si="0"/>
        <v>100</v>
      </c>
      <c r="H5" s="358">
        <v>55704949</v>
      </c>
      <c r="I5" s="359">
        <v>2399358</v>
      </c>
      <c r="J5" s="360">
        <v>734091</v>
      </c>
      <c r="K5" s="361">
        <f>ROUND(H5/H$5*100,1)</f>
        <v>100</v>
      </c>
      <c r="L5" s="362">
        <f t="shared" ref="L5:L26" si="1">ROUND(I5/I$5*100,1)</f>
        <v>100</v>
      </c>
      <c r="M5" s="361">
        <f t="shared" ref="M5:M26" si="2">ROUND(J5/J$5*100,1)</f>
        <v>100</v>
      </c>
      <c r="N5" s="1600">
        <f>B5-H5</f>
        <v>-2373152</v>
      </c>
      <c r="O5" s="1601">
        <f t="shared" ref="O5:S20" si="3">C5-I5</f>
        <v>-87074</v>
      </c>
      <c r="P5" s="1602">
        <f t="shared" si="3"/>
        <v>-29594</v>
      </c>
      <c r="Q5" s="1188">
        <f t="shared" si="3"/>
        <v>0</v>
      </c>
      <c r="R5" s="1189">
        <f t="shared" si="3"/>
        <v>0</v>
      </c>
      <c r="S5" s="1190">
        <f t="shared" si="3"/>
        <v>0</v>
      </c>
    </row>
    <row r="6" spans="1:19" ht="15" customHeight="1">
      <c r="A6" s="290" t="s">
        <v>408</v>
      </c>
      <c r="B6" s="364">
        <v>34314998</v>
      </c>
      <c r="C6" s="365">
        <v>1534922</v>
      </c>
      <c r="D6" s="366">
        <v>418334</v>
      </c>
      <c r="E6" s="367">
        <f t="shared" ref="E6:G26" si="4">ROUND(B6/B$5*100,1)</f>
        <v>64.3</v>
      </c>
      <c r="F6" s="368">
        <f t="shared" si="0"/>
        <v>66.400000000000006</v>
      </c>
      <c r="G6" s="369">
        <f t="shared" si="0"/>
        <v>59.4</v>
      </c>
      <c r="H6" s="364">
        <v>33889589</v>
      </c>
      <c r="I6" s="365">
        <v>1504033</v>
      </c>
      <c r="J6" s="366">
        <v>401959</v>
      </c>
      <c r="K6" s="367">
        <f t="shared" ref="K6:K26" si="5">ROUND(H6/H$5*100,1)</f>
        <v>60.8</v>
      </c>
      <c r="L6" s="368">
        <f t="shared" si="1"/>
        <v>62.7</v>
      </c>
      <c r="M6" s="367">
        <f t="shared" si="2"/>
        <v>54.8</v>
      </c>
      <c r="N6" s="1603">
        <f t="shared" ref="N6:N34" si="6">B6-H6</f>
        <v>425409</v>
      </c>
      <c r="O6" s="1604">
        <f t="shared" si="3"/>
        <v>30889</v>
      </c>
      <c r="P6" s="1605">
        <f t="shared" si="3"/>
        <v>16375</v>
      </c>
      <c r="Q6" s="1229">
        <f t="shared" si="3"/>
        <v>3.5</v>
      </c>
      <c r="R6" s="1231">
        <f t="shared" si="3"/>
        <v>3.7000000000000028</v>
      </c>
      <c r="S6" s="1230">
        <f t="shared" si="3"/>
        <v>4.6000000000000014</v>
      </c>
    </row>
    <row r="7" spans="1:19" ht="15" customHeight="1">
      <c r="A7" s="370" t="s">
        <v>409</v>
      </c>
      <c r="B7" s="371">
        <v>29754438</v>
      </c>
      <c r="C7" s="372">
        <v>1370236</v>
      </c>
      <c r="D7" s="373">
        <v>388794</v>
      </c>
      <c r="E7" s="374">
        <f t="shared" si="4"/>
        <v>55.8</v>
      </c>
      <c r="F7" s="375">
        <f t="shared" si="0"/>
        <v>59.3</v>
      </c>
      <c r="G7" s="376">
        <f t="shared" si="0"/>
        <v>55.2</v>
      </c>
      <c r="H7" s="371">
        <v>30110571</v>
      </c>
      <c r="I7" s="372">
        <v>1371842</v>
      </c>
      <c r="J7" s="373">
        <v>379662</v>
      </c>
      <c r="K7" s="374">
        <f t="shared" si="5"/>
        <v>54.1</v>
      </c>
      <c r="L7" s="375">
        <f t="shared" si="1"/>
        <v>57.2</v>
      </c>
      <c r="M7" s="374">
        <f t="shared" si="2"/>
        <v>51.7</v>
      </c>
      <c r="N7" s="1600">
        <f t="shared" si="6"/>
        <v>-356133</v>
      </c>
      <c r="O7" s="1601">
        <f t="shared" si="3"/>
        <v>-1606</v>
      </c>
      <c r="P7" s="1602">
        <f t="shared" si="3"/>
        <v>9132</v>
      </c>
      <c r="Q7" s="1188">
        <f t="shared" si="3"/>
        <v>1.6999999999999957</v>
      </c>
      <c r="R7" s="1189">
        <f t="shared" si="3"/>
        <v>2.0999999999999943</v>
      </c>
      <c r="S7" s="1190">
        <f t="shared" si="3"/>
        <v>3.5</v>
      </c>
    </row>
    <row r="8" spans="1:19" ht="15" customHeight="1">
      <c r="A8" s="377" t="s">
        <v>410</v>
      </c>
      <c r="B8" s="378">
        <v>10718259</v>
      </c>
      <c r="C8" s="379">
        <v>491848</v>
      </c>
      <c r="D8" s="380">
        <v>143290</v>
      </c>
      <c r="E8" s="381">
        <f t="shared" si="4"/>
        <v>20.100000000000001</v>
      </c>
      <c r="F8" s="382">
        <f t="shared" si="0"/>
        <v>21.3</v>
      </c>
      <c r="G8" s="383">
        <f t="shared" si="0"/>
        <v>20.3</v>
      </c>
      <c r="H8" s="378">
        <v>11158840</v>
      </c>
      <c r="I8" s="379">
        <v>510055</v>
      </c>
      <c r="J8" s="380">
        <v>145640</v>
      </c>
      <c r="K8" s="381">
        <f t="shared" si="5"/>
        <v>20</v>
      </c>
      <c r="L8" s="382">
        <f t="shared" si="1"/>
        <v>21.3</v>
      </c>
      <c r="M8" s="381">
        <f t="shared" si="2"/>
        <v>19.8</v>
      </c>
      <c r="N8" s="1606">
        <f t="shared" si="6"/>
        <v>-440581</v>
      </c>
      <c r="O8" s="1607">
        <f t="shared" si="3"/>
        <v>-18207</v>
      </c>
      <c r="P8" s="1575">
        <f t="shared" si="3"/>
        <v>-2350</v>
      </c>
      <c r="Q8" s="1192">
        <f t="shared" si="3"/>
        <v>0.10000000000000142</v>
      </c>
      <c r="R8" s="1193">
        <f t="shared" si="3"/>
        <v>0</v>
      </c>
      <c r="S8" s="1194">
        <f t="shared" si="3"/>
        <v>0.5</v>
      </c>
    </row>
    <row r="9" spans="1:19" ht="15" customHeight="1">
      <c r="A9" s="377" t="s">
        <v>411</v>
      </c>
      <c r="B9" s="378">
        <v>14288203</v>
      </c>
      <c r="C9" s="379">
        <v>668447</v>
      </c>
      <c r="D9" s="380">
        <v>183704</v>
      </c>
      <c r="E9" s="381">
        <f t="shared" si="4"/>
        <v>26.8</v>
      </c>
      <c r="F9" s="382">
        <f t="shared" si="0"/>
        <v>28.9</v>
      </c>
      <c r="G9" s="383">
        <f t="shared" si="0"/>
        <v>26.1</v>
      </c>
      <c r="H9" s="378">
        <v>13949190</v>
      </c>
      <c r="I9" s="379">
        <v>639014</v>
      </c>
      <c r="J9" s="380">
        <v>170380</v>
      </c>
      <c r="K9" s="381">
        <f t="shared" si="5"/>
        <v>25</v>
      </c>
      <c r="L9" s="382">
        <f t="shared" si="1"/>
        <v>26.6</v>
      </c>
      <c r="M9" s="381">
        <f t="shared" si="2"/>
        <v>23.2</v>
      </c>
      <c r="N9" s="1606">
        <f t="shared" si="6"/>
        <v>339013</v>
      </c>
      <c r="O9" s="1607">
        <f t="shared" si="3"/>
        <v>29433</v>
      </c>
      <c r="P9" s="1575">
        <f t="shared" si="3"/>
        <v>13324</v>
      </c>
      <c r="Q9" s="1192">
        <f t="shared" si="3"/>
        <v>1.8000000000000007</v>
      </c>
      <c r="R9" s="1193">
        <f t="shared" si="3"/>
        <v>2.2999999999999972</v>
      </c>
      <c r="S9" s="1194">
        <f t="shared" si="3"/>
        <v>2.9000000000000021</v>
      </c>
    </row>
    <row r="10" spans="1:19" ht="15" customHeight="1">
      <c r="A10" s="377" t="s">
        <v>412</v>
      </c>
      <c r="B10" s="378">
        <v>702903</v>
      </c>
      <c r="C10" s="379">
        <v>29184</v>
      </c>
      <c r="D10" s="380">
        <v>7945</v>
      </c>
      <c r="E10" s="381">
        <f t="shared" si="4"/>
        <v>1.3</v>
      </c>
      <c r="F10" s="382">
        <f t="shared" si="0"/>
        <v>1.3</v>
      </c>
      <c r="G10" s="383">
        <f t="shared" si="0"/>
        <v>1.1000000000000001</v>
      </c>
      <c r="H10" s="378">
        <v>738006</v>
      </c>
      <c r="I10" s="379">
        <v>30998</v>
      </c>
      <c r="J10" s="380">
        <v>8206</v>
      </c>
      <c r="K10" s="381">
        <f t="shared" si="5"/>
        <v>1.3</v>
      </c>
      <c r="L10" s="382">
        <f t="shared" si="1"/>
        <v>1.3</v>
      </c>
      <c r="M10" s="381">
        <f t="shared" si="2"/>
        <v>1.1000000000000001</v>
      </c>
      <c r="N10" s="1606">
        <f t="shared" si="6"/>
        <v>-35103</v>
      </c>
      <c r="O10" s="1607">
        <f t="shared" si="3"/>
        <v>-1814</v>
      </c>
      <c r="P10" s="1575">
        <f t="shared" si="3"/>
        <v>-261</v>
      </c>
      <c r="Q10" s="1192">
        <f t="shared" si="3"/>
        <v>0</v>
      </c>
      <c r="R10" s="1193">
        <f t="shared" si="3"/>
        <v>0</v>
      </c>
      <c r="S10" s="1194">
        <f t="shared" si="3"/>
        <v>0</v>
      </c>
    </row>
    <row r="11" spans="1:19" ht="15" customHeight="1">
      <c r="A11" s="355" t="s">
        <v>413</v>
      </c>
      <c r="B11" s="384">
        <v>4045073</v>
      </c>
      <c r="C11" s="385">
        <v>180757</v>
      </c>
      <c r="D11" s="386">
        <v>53855</v>
      </c>
      <c r="E11" s="387">
        <f t="shared" si="4"/>
        <v>7.6</v>
      </c>
      <c r="F11" s="388">
        <f t="shared" si="0"/>
        <v>7.8</v>
      </c>
      <c r="G11" s="389">
        <f t="shared" si="0"/>
        <v>7.6</v>
      </c>
      <c r="H11" s="384">
        <v>4264535</v>
      </c>
      <c r="I11" s="385">
        <v>191775</v>
      </c>
      <c r="J11" s="386">
        <v>55436</v>
      </c>
      <c r="K11" s="387">
        <f t="shared" si="5"/>
        <v>7.7</v>
      </c>
      <c r="L11" s="388">
        <f t="shared" si="1"/>
        <v>8</v>
      </c>
      <c r="M11" s="387">
        <f t="shared" si="2"/>
        <v>7.6</v>
      </c>
      <c r="N11" s="1608">
        <f t="shared" si="6"/>
        <v>-219462</v>
      </c>
      <c r="O11" s="1609">
        <f t="shared" si="3"/>
        <v>-11018</v>
      </c>
      <c r="P11" s="1561">
        <f t="shared" si="3"/>
        <v>-1581</v>
      </c>
      <c r="Q11" s="1195">
        <f t="shared" si="3"/>
        <v>-0.10000000000000053</v>
      </c>
      <c r="R11" s="1196">
        <f t="shared" si="3"/>
        <v>-0.20000000000000018</v>
      </c>
      <c r="S11" s="1197">
        <f t="shared" si="3"/>
        <v>0</v>
      </c>
    </row>
    <row r="12" spans="1:19" ht="15" customHeight="1">
      <c r="A12" s="390" t="s">
        <v>414</v>
      </c>
      <c r="B12" s="391">
        <v>4560560</v>
      </c>
      <c r="C12" s="392">
        <v>164686</v>
      </c>
      <c r="D12" s="393">
        <v>29540</v>
      </c>
      <c r="E12" s="394">
        <f t="shared" si="4"/>
        <v>8.6</v>
      </c>
      <c r="F12" s="395">
        <f t="shared" si="0"/>
        <v>7.1</v>
      </c>
      <c r="G12" s="396">
        <f t="shared" si="0"/>
        <v>4.2</v>
      </c>
      <c r="H12" s="391">
        <v>3779018</v>
      </c>
      <c r="I12" s="392">
        <v>132191</v>
      </c>
      <c r="J12" s="393">
        <v>22297</v>
      </c>
      <c r="K12" s="394">
        <f t="shared" si="5"/>
        <v>6.8</v>
      </c>
      <c r="L12" s="395">
        <f t="shared" si="1"/>
        <v>5.5</v>
      </c>
      <c r="M12" s="394">
        <f t="shared" si="2"/>
        <v>3</v>
      </c>
      <c r="N12" s="1606">
        <f t="shared" si="6"/>
        <v>781542</v>
      </c>
      <c r="O12" s="1607">
        <f t="shared" si="3"/>
        <v>32495</v>
      </c>
      <c r="P12" s="1575">
        <f t="shared" si="3"/>
        <v>7243</v>
      </c>
      <c r="Q12" s="1192">
        <f t="shared" si="3"/>
        <v>1.7999999999999998</v>
      </c>
      <c r="R12" s="1193">
        <f t="shared" si="3"/>
        <v>1.5999999999999996</v>
      </c>
      <c r="S12" s="1194">
        <f t="shared" si="3"/>
        <v>1.2000000000000002</v>
      </c>
    </row>
    <row r="13" spans="1:19" ht="15" customHeight="1">
      <c r="A13" s="377" t="s">
        <v>415</v>
      </c>
      <c r="B13" s="378">
        <v>190780</v>
      </c>
      <c r="C13" s="379">
        <v>6031</v>
      </c>
      <c r="D13" s="380">
        <v>646</v>
      </c>
      <c r="E13" s="381">
        <f t="shared" si="4"/>
        <v>0.4</v>
      </c>
      <c r="F13" s="382">
        <f t="shared" si="0"/>
        <v>0.3</v>
      </c>
      <c r="G13" s="383">
        <f t="shared" si="0"/>
        <v>0.1</v>
      </c>
      <c r="H13" s="378">
        <v>159224</v>
      </c>
      <c r="I13" s="379">
        <v>5026</v>
      </c>
      <c r="J13" s="380">
        <v>473</v>
      </c>
      <c r="K13" s="381">
        <f t="shared" si="5"/>
        <v>0.3</v>
      </c>
      <c r="L13" s="382">
        <f t="shared" si="1"/>
        <v>0.2</v>
      </c>
      <c r="M13" s="381">
        <f t="shared" si="2"/>
        <v>0.1</v>
      </c>
      <c r="N13" s="1606">
        <f t="shared" si="6"/>
        <v>31556</v>
      </c>
      <c r="O13" s="1607">
        <f t="shared" si="3"/>
        <v>1005</v>
      </c>
      <c r="P13" s="1575">
        <f t="shared" si="3"/>
        <v>173</v>
      </c>
      <c r="Q13" s="1192">
        <f t="shared" si="3"/>
        <v>0.10000000000000003</v>
      </c>
      <c r="R13" s="1193">
        <f t="shared" si="3"/>
        <v>9.9999999999999978E-2</v>
      </c>
      <c r="S13" s="1194">
        <f t="shared" si="3"/>
        <v>0</v>
      </c>
    </row>
    <row r="14" spans="1:19" ht="15" customHeight="1">
      <c r="A14" s="377" t="s">
        <v>416</v>
      </c>
      <c r="B14" s="378">
        <v>675634</v>
      </c>
      <c r="C14" s="379">
        <v>25720</v>
      </c>
      <c r="D14" s="380">
        <v>4314</v>
      </c>
      <c r="E14" s="381">
        <f t="shared" si="4"/>
        <v>1.3</v>
      </c>
      <c r="F14" s="382">
        <f t="shared" si="0"/>
        <v>1.1000000000000001</v>
      </c>
      <c r="G14" s="383">
        <f t="shared" si="0"/>
        <v>0.6</v>
      </c>
      <c r="H14" s="378">
        <v>608813</v>
      </c>
      <c r="I14" s="379">
        <v>22662</v>
      </c>
      <c r="J14" s="380">
        <v>3518</v>
      </c>
      <c r="K14" s="381">
        <f t="shared" si="5"/>
        <v>1.1000000000000001</v>
      </c>
      <c r="L14" s="382">
        <f t="shared" si="1"/>
        <v>0.9</v>
      </c>
      <c r="M14" s="381">
        <f t="shared" si="2"/>
        <v>0.5</v>
      </c>
      <c r="N14" s="1606">
        <f t="shared" si="6"/>
        <v>66821</v>
      </c>
      <c r="O14" s="1607">
        <f t="shared" si="3"/>
        <v>3058</v>
      </c>
      <c r="P14" s="1575">
        <f t="shared" si="3"/>
        <v>796</v>
      </c>
      <c r="Q14" s="1192">
        <f t="shared" si="3"/>
        <v>0.19999999999999996</v>
      </c>
      <c r="R14" s="1193">
        <f t="shared" si="3"/>
        <v>0.20000000000000007</v>
      </c>
      <c r="S14" s="1194">
        <f t="shared" si="3"/>
        <v>9.9999999999999978E-2</v>
      </c>
    </row>
    <row r="15" spans="1:19" ht="15" customHeight="1">
      <c r="A15" s="377" t="s">
        <v>417</v>
      </c>
      <c r="B15" s="378">
        <v>710006</v>
      </c>
      <c r="C15" s="379">
        <v>22491</v>
      </c>
      <c r="D15" s="380">
        <v>2155</v>
      </c>
      <c r="E15" s="381">
        <f t="shared" si="4"/>
        <v>1.3</v>
      </c>
      <c r="F15" s="382">
        <f t="shared" si="0"/>
        <v>1</v>
      </c>
      <c r="G15" s="383">
        <f t="shared" si="0"/>
        <v>0.3</v>
      </c>
      <c r="H15" s="378">
        <v>499365</v>
      </c>
      <c r="I15" s="379">
        <v>14844</v>
      </c>
      <c r="J15" s="380">
        <v>1193</v>
      </c>
      <c r="K15" s="381">
        <f t="shared" si="5"/>
        <v>0.9</v>
      </c>
      <c r="L15" s="382">
        <f t="shared" si="1"/>
        <v>0.6</v>
      </c>
      <c r="M15" s="381">
        <f t="shared" si="2"/>
        <v>0.2</v>
      </c>
      <c r="N15" s="1606">
        <f t="shared" si="6"/>
        <v>210641</v>
      </c>
      <c r="O15" s="1607">
        <f t="shared" si="3"/>
        <v>7647</v>
      </c>
      <c r="P15" s="1575">
        <f t="shared" si="3"/>
        <v>962</v>
      </c>
      <c r="Q15" s="1192">
        <f t="shared" si="3"/>
        <v>0.4</v>
      </c>
      <c r="R15" s="1193">
        <f t="shared" si="3"/>
        <v>0.4</v>
      </c>
      <c r="S15" s="1194">
        <f t="shared" si="3"/>
        <v>9.9999999999999978E-2</v>
      </c>
    </row>
    <row r="16" spans="1:19" ht="15" customHeight="1">
      <c r="A16" s="377" t="s">
        <v>418</v>
      </c>
      <c r="B16" s="378">
        <v>1214005</v>
      </c>
      <c r="C16" s="379">
        <v>44594</v>
      </c>
      <c r="D16" s="380">
        <v>7114</v>
      </c>
      <c r="E16" s="381">
        <f t="shared" si="4"/>
        <v>2.2999999999999998</v>
      </c>
      <c r="F16" s="382">
        <f t="shared" si="0"/>
        <v>1.9</v>
      </c>
      <c r="G16" s="383">
        <f t="shared" si="0"/>
        <v>1</v>
      </c>
      <c r="H16" s="378">
        <v>917696</v>
      </c>
      <c r="I16" s="379">
        <v>31644</v>
      </c>
      <c r="J16" s="380">
        <v>4495</v>
      </c>
      <c r="K16" s="381">
        <f t="shared" si="5"/>
        <v>1.6</v>
      </c>
      <c r="L16" s="382">
        <f t="shared" si="1"/>
        <v>1.3</v>
      </c>
      <c r="M16" s="381">
        <f t="shared" si="2"/>
        <v>0.6</v>
      </c>
      <c r="N16" s="1606">
        <f t="shared" si="6"/>
        <v>296309</v>
      </c>
      <c r="O16" s="1607">
        <f t="shared" si="3"/>
        <v>12950</v>
      </c>
      <c r="P16" s="1575">
        <f t="shared" si="3"/>
        <v>2619</v>
      </c>
      <c r="Q16" s="1192">
        <f t="shared" si="3"/>
        <v>0.69999999999999973</v>
      </c>
      <c r="R16" s="1193">
        <f t="shared" si="3"/>
        <v>0.59999999999999987</v>
      </c>
      <c r="S16" s="1194">
        <f t="shared" si="3"/>
        <v>0.4</v>
      </c>
    </row>
    <row r="17" spans="1:19" ht="15" customHeight="1">
      <c r="A17" s="377" t="s">
        <v>419</v>
      </c>
      <c r="B17" s="378">
        <v>113444</v>
      </c>
      <c r="C17" s="379">
        <v>4421</v>
      </c>
      <c r="D17" s="380">
        <v>1072</v>
      </c>
      <c r="E17" s="381">
        <f t="shared" si="4"/>
        <v>0.2</v>
      </c>
      <c r="F17" s="382">
        <f t="shared" si="0"/>
        <v>0.2</v>
      </c>
      <c r="G17" s="383">
        <f t="shared" si="0"/>
        <v>0.2</v>
      </c>
      <c r="H17" s="378">
        <v>107465</v>
      </c>
      <c r="I17" s="379">
        <v>4043</v>
      </c>
      <c r="J17" s="380">
        <v>857</v>
      </c>
      <c r="K17" s="381">
        <f t="shared" si="5"/>
        <v>0.2</v>
      </c>
      <c r="L17" s="382">
        <f t="shared" si="1"/>
        <v>0.2</v>
      </c>
      <c r="M17" s="381">
        <f t="shared" si="2"/>
        <v>0.1</v>
      </c>
      <c r="N17" s="1606">
        <f t="shared" si="6"/>
        <v>5979</v>
      </c>
      <c r="O17" s="1607">
        <f t="shared" si="3"/>
        <v>378</v>
      </c>
      <c r="P17" s="1575">
        <f t="shared" si="3"/>
        <v>215</v>
      </c>
      <c r="Q17" s="1192">
        <f t="shared" si="3"/>
        <v>0</v>
      </c>
      <c r="R17" s="1193">
        <f t="shared" si="3"/>
        <v>0</v>
      </c>
      <c r="S17" s="1194">
        <f t="shared" si="3"/>
        <v>0.1</v>
      </c>
    </row>
    <row r="18" spans="1:19" ht="15" customHeight="1">
      <c r="A18" s="377" t="s">
        <v>420</v>
      </c>
      <c r="B18" s="378">
        <v>409775</v>
      </c>
      <c r="C18" s="379">
        <v>15435</v>
      </c>
      <c r="D18" s="380">
        <v>3036</v>
      </c>
      <c r="E18" s="381">
        <f t="shared" si="4"/>
        <v>0.8</v>
      </c>
      <c r="F18" s="382">
        <f t="shared" si="0"/>
        <v>0.7</v>
      </c>
      <c r="G18" s="383">
        <f t="shared" si="0"/>
        <v>0.4</v>
      </c>
      <c r="H18" s="378">
        <v>359156</v>
      </c>
      <c r="I18" s="379">
        <v>12930</v>
      </c>
      <c r="J18" s="380">
        <v>2309</v>
      </c>
      <c r="K18" s="381">
        <f t="shared" si="5"/>
        <v>0.6</v>
      </c>
      <c r="L18" s="382">
        <f t="shared" si="1"/>
        <v>0.5</v>
      </c>
      <c r="M18" s="381">
        <f t="shared" si="2"/>
        <v>0.3</v>
      </c>
      <c r="N18" s="1606">
        <f t="shared" si="6"/>
        <v>50619</v>
      </c>
      <c r="O18" s="1607">
        <f t="shared" si="3"/>
        <v>2505</v>
      </c>
      <c r="P18" s="1575">
        <f t="shared" si="3"/>
        <v>727</v>
      </c>
      <c r="Q18" s="1192">
        <f t="shared" si="3"/>
        <v>0.20000000000000007</v>
      </c>
      <c r="R18" s="1193">
        <f t="shared" si="3"/>
        <v>0.19999999999999996</v>
      </c>
      <c r="S18" s="1194">
        <f t="shared" si="3"/>
        <v>0.10000000000000003</v>
      </c>
    </row>
    <row r="19" spans="1:19" ht="15" customHeight="1">
      <c r="A19" s="377" t="s">
        <v>421</v>
      </c>
      <c r="B19" s="378">
        <v>86214</v>
      </c>
      <c r="C19" s="379">
        <v>2331</v>
      </c>
      <c r="D19" s="380">
        <v>323</v>
      </c>
      <c r="E19" s="381">
        <f t="shared" si="4"/>
        <v>0.2</v>
      </c>
      <c r="F19" s="382">
        <f t="shared" si="0"/>
        <v>0.1</v>
      </c>
      <c r="G19" s="383">
        <f t="shared" si="0"/>
        <v>0</v>
      </c>
      <c r="H19" s="378">
        <v>64587</v>
      </c>
      <c r="I19" s="379">
        <v>1698</v>
      </c>
      <c r="J19" s="380">
        <v>206</v>
      </c>
      <c r="K19" s="381">
        <f t="shared" si="5"/>
        <v>0.1</v>
      </c>
      <c r="L19" s="382">
        <f t="shared" si="1"/>
        <v>0.1</v>
      </c>
      <c r="M19" s="381">
        <f t="shared" si="2"/>
        <v>0</v>
      </c>
      <c r="N19" s="1606">
        <f t="shared" si="6"/>
        <v>21627</v>
      </c>
      <c r="O19" s="1607">
        <f t="shared" si="3"/>
        <v>633</v>
      </c>
      <c r="P19" s="1575">
        <f t="shared" si="3"/>
        <v>117</v>
      </c>
      <c r="Q19" s="1192">
        <f t="shared" si="3"/>
        <v>0.1</v>
      </c>
      <c r="R19" s="1193">
        <f t="shared" si="3"/>
        <v>0</v>
      </c>
      <c r="S19" s="1194">
        <f t="shared" si="3"/>
        <v>0</v>
      </c>
    </row>
    <row r="20" spans="1:19" ht="15" customHeight="1">
      <c r="A20" s="377" t="s">
        <v>422</v>
      </c>
      <c r="B20" s="378">
        <v>272869</v>
      </c>
      <c r="C20" s="379">
        <v>8031</v>
      </c>
      <c r="D20" s="380">
        <v>826</v>
      </c>
      <c r="E20" s="381">
        <f t="shared" si="4"/>
        <v>0.5</v>
      </c>
      <c r="F20" s="382">
        <f t="shared" si="0"/>
        <v>0.3</v>
      </c>
      <c r="G20" s="383">
        <f t="shared" si="0"/>
        <v>0.1</v>
      </c>
      <c r="H20" s="378">
        <v>185925</v>
      </c>
      <c r="I20" s="379">
        <v>5336</v>
      </c>
      <c r="J20" s="380">
        <v>462</v>
      </c>
      <c r="K20" s="381">
        <f t="shared" si="5"/>
        <v>0.3</v>
      </c>
      <c r="L20" s="382">
        <f t="shared" si="1"/>
        <v>0.2</v>
      </c>
      <c r="M20" s="381">
        <f t="shared" si="2"/>
        <v>0.1</v>
      </c>
      <c r="N20" s="1606">
        <f t="shared" si="6"/>
        <v>86944</v>
      </c>
      <c r="O20" s="1607">
        <f t="shared" si="3"/>
        <v>2695</v>
      </c>
      <c r="P20" s="1575">
        <f t="shared" si="3"/>
        <v>364</v>
      </c>
      <c r="Q20" s="1192">
        <f t="shared" si="3"/>
        <v>0.2</v>
      </c>
      <c r="R20" s="1193">
        <f t="shared" si="3"/>
        <v>9.9999999999999978E-2</v>
      </c>
      <c r="S20" s="1194">
        <f t="shared" si="3"/>
        <v>0</v>
      </c>
    </row>
    <row r="21" spans="1:19" ht="15" customHeight="1">
      <c r="A21" s="377" t="s">
        <v>423</v>
      </c>
      <c r="B21" s="378">
        <v>322890</v>
      </c>
      <c r="C21" s="379">
        <v>13186</v>
      </c>
      <c r="D21" s="380">
        <v>4429</v>
      </c>
      <c r="E21" s="381">
        <f t="shared" si="4"/>
        <v>0.6</v>
      </c>
      <c r="F21" s="382">
        <f t="shared" si="4"/>
        <v>0.6</v>
      </c>
      <c r="G21" s="383">
        <f t="shared" si="4"/>
        <v>0.6</v>
      </c>
      <c r="H21" s="378">
        <v>346184</v>
      </c>
      <c r="I21" s="379">
        <v>13848</v>
      </c>
      <c r="J21" s="380">
        <v>4178</v>
      </c>
      <c r="K21" s="381">
        <f t="shared" si="5"/>
        <v>0.6</v>
      </c>
      <c r="L21" s="382">
        <f t="shared" si="1"/>
        <v>0.6</v>
      </c>
      <c r="M21" s="381">
        <f t="shared" si="2"/>
        <v>0.6</v>
      </c>
      <c r="N21" s="1606">
        <f t="shared" si="6"/>
        <v>-23294</v>
      </c>
      <c r="O21" s="1607">
        <f t="shared" ref="O21:O34" si="7">C21-I21</f>
        <v>-662</v>
      </c>
      <c r="P21" s="1575">
        <f t="shared" ref="P21:P34" si="8">D21-J21</f>
        <v>251</v>
      </c>
      <c r="Q21" s="1192">
        <f t="shared" ref="Q21:Q34" si="9">E21-K21</f>
        <v>0</v>
      </c>
      <c r="R21" s="1193">
        <f t="shared" ref="R21:R34" si="10">F21-L21</f>
        <v>0</v>
      </c>
      <c r="S21" s="1194">
        <f t="shared" ref="S21:S34" si="11">G21-M21</f>
        <v>0</v>
      </c>
    </row>
    <row r="22" spans="1:19" ht="15" customHeight="1">
      <c r="A22" s="355" t="s">
        <v>424</v>
      </c>
      <c r="B22" s="384">
        <v>564943</v>
      </c>
      <c r="C22" s="385">
        <v>22446</v>
      </c>
      <c r="D22" s="386">
        <v>5625</v>
      </c>
      <c r="E22" s="387">
        <f t="shared" si="4"/>
        <v>1.1000000000000001</v>
      </c>
      <c r="F22" s="388">
        <f t="shared" si="4"/>
        <v>1</v>
      </c>
      <c r="G22" s="389">
        <f t="shared" si="4"/>
        <v>0.8</v>
      </c>
      <c r="H22" s="384">
        <v>530603</v>
      </c>
      <c r="I22" s="385">
        <v>20160</v>
      </c>
      <c r="J22" s="386">
        <v>4606</v>
      </c>
      <c r="K22" s="387">
        <f t="shared" si="5"/>
        <v>1</v>
      </c>
      <c r="L22" s="388">
        <f t="shared" si="1"/>
        <v>0.8</v>
      </c>
      <c r="M22" s="387">
        <f t="shared" si="2"/>
        <v>0.6</v>
      </c>
      <c r="N22" s="1606">
        <f t="shared" si="6"/>
        <v>34340</v>
      </c>
      <c r="O22" s="1607">
        <f t="shared" si="7"/>
        <v>2286</v>
      </c>
      <c r="P22" s="1575">
        <f t="shared" si="8"/>
        <v>1019</v>
      </c>
      <c r="Q22" s="1192">
        <f t="shared" si="9"/>
        <v>0.10000000000000009</v>
      </c>
      <c r="R22" s="1193">
        <f t="shared" si="10"/>
        <v>0.19999999999999996</v>
      </c>
      <c r="S22" s="1194">
        <f t="shared" si="11"/>
        <v>0.20000000000000007</v>
      </c>
    </row>
    <row r="23" spans="1:19" ht="15" customHeight="1">
      <c r="A23" s="377" t="s">
        <v>425</v>
      </c>
      <c r="B23" s="378">
        <v>463639</v>
      </c>
      <c r="C23" s="379">
        <v>14236</v>
      </c>
      <c r="D23" s="380">
        <v>4381</v>
      </c>
      <c r="E23" s="381">
        <f t="shared" si="4"/>
        <v>0.9</v>
      </c>
      <c r="F23" s="382">
        <f t="shared" si="4"/>
        <v>0.6</v>
      </c>
      <c r="G23" s="383">
        <f t="shared" si="4"/>
        <v>0.6</v>
      </c>
      <c r="H23" s="378">
        <v>504198</v>
      </c>
      <c r="I23" s="379">
        <v>18888</v>
      </c>
      <c r="J23" s="380">
        <v>6156</v>
      </c>
      <c r="K23" s="381">
        <f t="shared" si="5"/>
        <v>0.9</v>
      </c>
      <c r="L23" s="382">
        <f t="shared" si="1"/>
        <v>0.8</v>
      </c>
      <c r="M23" s="381">
        <f t="shared" si="2"/>
        <v>0.8</v>
      </c>
      <c r="N23" s="1603">
        <f t="shared" si="6"/>
        <v>-40559</v>
      </c>
      <c r="O23" s="1604">
        <f t="shared" si="7"/>
        <v>-4652</v>
      </c>
      <c r="P23" s="1605">
        <f t="shared" si="8"/>
        <v>-1775</v>
      </c>
      <c r="Q23" s="1229">
        <f t="shared" si="9"/>
        <v>0</v>
      </c>
      <c r="R23" s="1231">
        <f t="shared" si="10"/>
        <v>-0.20000000000000007</v>
      </c>
      <c r="S23" s="1230">
        <f t="shared" si="11"/>
        <v>-0.20000000000000007</v>
      </c>
    </row>
    <row r="24" spans="1:19" ht="15" customHeight="1">
      <c r="A24" s="357" t="s">
        <v>426</v>
      </c>
      <c r="B24" s="358">
        <v>18417922</v>
      </c>
      <c r="C24" s="359">
        <v>756223</v>
      </c>
      <c r="D24" s="360">
        <v>280073</v>
      </c>
      <c r="E24" s="361">
        <f t="shared" si="4"/>
        <v>34.5</v>
      </c>
      <c r="F24" s="362">
        <f t="shared" si="4"/>
        <v>32.700000000000003</v>
      </c>
      <c r="G24" s="363">
        <f t="shared" si="4"/>
        <v>39.799999999999997</v>
      </c>
      <c r="H24" s="358">
        <v>21151042</v>
      </c>
      <c r="I24" s="359">
        <v>862511</v>
      </c>
      <c r="J24" s="360">
        <v>318372</v>
      </c>
      <c r="K24" s="361">
        <f t="shared" si="5"/>
        <v>38</v>
      </c>
      <c r="L24" s="362">
        <f t="shared" si="1"/>
        <v>35.9</v>
      </c>
      <c r="M24" s="361">
        <f t="shared" si="2"/>
        <v>43.4</v>
      </c>
      <c r="N24" s="1606">
        <f t="shared" si="6"/>
        <v>-2733120</v>
      </c>
      <c r="O24" s="1607">
        <f t="shared" si="7"/>
        <v>-106288</v>
      </c>
      <c r="P24" s="1575">
        <f t="shared" si="8"/>
        <v>-38299</v>
      </c>
      <c r="Q24" s="1192">
        <f t="shared" si="9"/>
        <v>-3.5</v>
      </c>
      <c r="R24" s="1193">
        <f t="shared" si="10"/>
        <v>-3.1999999999999957</v>
      </c>
      <c r="S24" s="1194">
        <f t="shared" si="11"/>
        <v>-3.6000000000000014</v>
      </c>
    </row>
    <row r="25" spans="1:19" ht="15" customHeight="1">
      <c r="A25" s="291" t="s">
        <v>427</v>
      </c>
      <c r="B25" s="397">
        <v>135238</v>
      </c>
      <c r="C25" s="398">
        <v>6903</v>
      </c>
      <c r="D25" s="399">
        <v>1709</v>
      </c>
      <c r="E25" s="400">
        <f t="shared" si="4"/>
        <v>0.3</v>
      </c>
      <c r="F25" s="401">
        <f t="shared" si="4"/>
        <v>0.3</v>
      </c>
      <c r="G25" s="402">
        <f t="shared" si="4"/>
        <v>0.2</v>
      </c>
      <c r="H25" s="397">
        <v>160120</v>
      </c>
      <c r="I25" s="398">
        <v>13926</v>
      </c>
      <c r="J25" s="399">
        <v>7604</v>
      </c>
      <c r="K25" s="400">
        <f t="shared" si="5"/>
        <v>0.3</v>
      </c>
      <c r="L25" s="401">
        <f t="shared" si="1"/>
        <v>0.6</v>
      </c>
      <c r="M25" s="400">
        <f t="shared" si="2"/>
        <v>1</v>
      </c>
      <c r="N25" s="1603">
        <f t="shared" si="6"/>
        <v>-24882</v>
      </c>
      <c r="O25" s="1604">
        <f t="shared" si="7"/>
        <v>-7023</v>
      </c>
      <c r="P25" s="1605">
        <f t="shared" si="8"/>
        <v>-5895</v>
      </c>
      <c r="Q25" s="1229">
        <f t="shared" si="9"/>
        <v>0</v>
      </c>
      <c r="R25" s="1231">
        <f t="shared" si="10"/>
        <v>-0.3</v>
      </c>
      <c r="S25" s="1230">
        <f t="shared" si="11"/>
        <v>-0.8</v>
      </c>
    </row>
    <row r="26" spans="1:19" ht="15" customHeight="1">
      <c r="A26" s="403" t="s">
        <v>428</v>
      </c>
      <c r="B26" s="404">
        <v>3023024</v>
      </c>
      <c r="C26" s="405">
        <v>106233</v>
      </c>
      <c r="D26" s="406">
        <v>16643</v>
      </c>
      <c r="E26" s="407">
        <f t="shared" si="4"/>
        <v>5.7</v>
      </c>
      <c r="F26" s="408">
        <f t="shared" si="4"/>
        <v>4.5999999999999996</v>
      </c>
      <c r="G26" s="409">
        <f t="shared" si="4"/>
        <v>2.4</v>
      </c>
      <c r="H26" s="404">
        <v>2337703</v>
      </c>
      <c r="I26" s="405">
        <v>78607</v>
      </c>
      <c r="J26" s="406">
        <v>11453</v>
      </c>
      <c r="K26" s="407">
        <f t="shared" si="5"/>
        <v>4.2</v>
      </c>
      <c r="L26" s="408">
        <f t="shared" si="1"/>
        <v>3.3</v>
      </c>
      <c r="M26" s="407">
        <f t="shared" si="2"/>
        <v>1.6</v>
      </c>
      <c r="N26" s="1606">
        <f t="shared" si="6"/>
        <v>685321</v>
      </c>
      <c r="O26" s="1607">
        <f t="shared" si="7"/>
        <v>27626</v>
      </c>
      <c r="P26" s="1575">
        <f t="shared" si="8"/>
        <v>5190</v>
      </c>
      <c r="Q26" s="1192">
        <f t="shared" si="9"/>
        <v>1.5</v>
      </c>
      <c r="R26" s="1193">
        <f t="shared" si="10"/>
        <v>1.2999999999999998</v>
      </c>
      <c r="S26" s="1194">
        <f t="shared" si="11"/>
        <v>0.79999999999999982</v>
      </c>
    </row>
    <row r="27" spans="1:19" ht="15" customHeight="1">
      <c r="A27" s="410" t="s">
        <v>429</v>
      </c>
      <c r="B27" s="411">
        <v>53448685</v>
      </c>
      <c r="C27" s="412">
        <v>2315200</v>
      </c>
      <c r="D27" s="411">
        <v>705459</v>
      </c>
      <c r="E27" s="413">
        <f>ROUND(B27/B$27*100,1)</f>
        <v>100</v>
      </c>
      <c r="F27" s="414">
        <f t="shared" ref="F27:G34" si="12">ROUND(C27/C$27*100,1)</f>
        <v>100</v>
      </c>
      <c r="G27" s="415">
        <f t="shared" si="12"/>
        <v>100</v>
      </c>
      <c r="H27" s="411">
        <v>55830154</v>
      </c>
      <c r="I27" s="412">
        <v>2402484</v>
      </c>
      <c r="J27" s="411">
        <v>734920</v>
      </c>
      <c r="K27" s="413">
        <f>ROUND(H27/H$27*100,1)</f>
        <v>100</v>
      </c>
      <c r="L27" s="414">
        <f t="shared" ref="L27:L34" si="13">ROUND(I27/I$27*100,1)</f>
        <v>100</v>
      </c>
      <c r="M27" s="413">
        <f t="shared" ref="M27:M34" si="14">ROUND(J27/J$27*100,1)</f>
        <v>100</v>
      </c>
      <c r="N27" s="1603">
        <f t="shared" si="6"/>
        <v>-2381469</v>
      </c>
      <c r="O27" s="1604">
        <f t="shared" si="7"/>
        <v>-87284</v>
      </c>
      <c r="P27" s="1605">
        <f t="shared" si="8"/>
        <v>-29461</v>
      </c>
      <c r="Q27" s="1229">
        <f t="shared" si="9"/>
        <v>0</v>
      </c>
      <c r="R27" s="1231">
        <f t="shared" si="10"/>
        <v>0</v>
      </c>
      <c r="S27" s="1230">
        <f t="shared" si="11"/>
        <v>0</v>
      </c>
    </row>
    <row r="28" spans="1:19">
      <c r="A28" s="416" t="s">
        <v>430</v>
      </c>
      <c r="B28" s="411">
        <v>116888</v>
      </c>
      <c r="C28" s="417">
        <v>2916</v>
      </c>
      <c r="D28" s="411">
        <v>962</v>
      </c>
      <c r="E28" s="413">
        <f t="shared" ref="E28:E34" si="15">ROUND(B28/B$27*100,1)</f>
        <v>0.2</v>
      </c>
      <c r="F28" s="414">
        <f t="shared" si="12"/>
        <v>0.1</v>
      </c>
      <c r="G28" s="415">
        <f t="shared" si="12"/>
        <v>0.1</v>
      </c>
      <c r="H28" s="411">
        <v>125205</v>
      </c>
      <c r="I28" s="417">
        <v>3126</v>
      </c>
      <c r="J28" s="411">
        <v>829</v>
      </c>
      <c r="K28" s="413">
        <f t="shared" ref="K28:K34" si="16">ROUND(H28/H$27*100,1)</f>
        <v>0.2</v>
      </c>
      <c r="L28" s="414">
        <f t="shared" si="13"/>
        <v>0.1</v>
      </c>
      <c r="M28" s="413">
        <f t="shared" si="14"/>
        <v>0.1</v>
      </c>
      <c r="N28" s="1606">
        <f t="shared" si="6"/>
        <v>-8317</v>
      </c>
      <c r="O28" s="1607">
        <f t="shared" si="7"/>
        <v>-210</v>
      </c>
      <c r="P28" s="1575">
        <f t="shared" si="8"/>
        <v>133</v>
      </c>
      <c r="Q28" s="1192">
        <f t="shared" si="9"/>
        <v>0</v>
      </c>
      <c r="R28" s="1193">
        <f t="shared" si="10"/>
        <v>0</v>
      </c>
      <c r="S28" s="1194">
        <f t="shared" si="11"/>
        <v>0</v>
      </c>
    </row>
    <row r="29" spans="1:19">
      <c r="A29" s="410" t="s">
        <v>431</v>
      </c>
      <c r="B29" s="418">
        <v>5675</v>
      </c>
      <c r="C29" s="412">
        <v>183</v>
      </c>
      <c r="D29" s="418">
        <v>59</v>
      </c>
      <c r="E29" s="419">
        <f t="shared" si="15"/>
        <v>0</v>
      </c>
      <c r="F29" s="420">
        <f t="shared" si="12"/>
        <v>0</v>
      </c>
      <c r="G29" s="421">
        <f t="shared" si="12"/>
        <v>0</v>
      </c>
      <c r="H29" s="418">
        <v>4844</v>
      </c>
      <c r="I29" s="412">
        <v>130</v>
      </c>
      <c r="J29" s="418">
        <v>38</v>
      </c>
      <c r="K29" s="419">
        <f t="shared" si="16"/>
        <v>0</v>
      </c>
      <c r="L29" s="420">
        <f t="shared" si="13"/>
        <v>0</v>
      </c>
      <c r="M29" s="419">
        <f t="shared" si="14"/>
        <v>0</v>
      </c>
      <c r="N29" s="1606">
        <f t="shared" si="6"/>
        <v>831</v>
      </c>
      <c r="O29" s="1607">
        <f t="shared" si="7"/>
        <v>53</v>
      </c>
      <c r="P29" s="1575">
        <f t="shared" si="8"/>
        <v>21</v>
      </c>
      <c r="Q29" s="1192">
        <f t="shared" si="9"/>
        <v>0</v>
      </c>
      <c r="R29" s="1193">
        <f t="shared" si="10"/>
        <v>0</v>
      </c>
      <c r="S29" s="1194">
        <f t="shared" si="11"/>
        <v>0</v>
      </c>
    </row>
    <row r="30" spans="1:19">
      <c r="A30" s="410" t="s">
        <v>432</v>
      </c>
      <c r="B30" s="418">
        <v>10679</v>
      </c>
      <c r="C30" s="412">
        <v>394</v>
      </c>
      <c r="D30" s="418">
        <v>118</v>
      </c>
      <c r="E30" s="419">
        <f t="shared" si="15"/>
        <v>0</v>
      </c>
      <c r="F30" s="420">
        <f t="shared" si="12"/>
        <v>0</v>
      </c>
      <c r="G30" s="421">
        <f t="shared" si="12"/>
        <v>0</v>
      </c>
      <c r="H30" s="418">
        <v>9925</v>
      </c>
      <c r="I30" s="412">
        <v>364</v>
      </c>
      <c r="J30" s="418">
        <v>94</v>
      </c>
      <c r="K30" s="419">
        <f t="shared" si="16"/>
        <v>0</v>
      </c>
      <c r="L30" s="420">
        <f t="shared" si="13"/>
        <v>0</v>
      </c>
      <c r="M30" s="419">
        <f t="shared" si="14"/>
        <v>0</v>
      </c>
      <c r="N30" s="1606">
        <f t="shared" si="6"/>
        <v>754</v>
      </c>
      <c r="O30" s="1607">
        <f t="shared" si="7"/>
        <v>30</v>
      </c>
      <c r="P30" s="1575">
        <f t="shared" si="8"/>
        <v>24</v>
      </c>
      <c r="Q30" s="1192">
        <f t="shared" si="9"/>
        <v>0</v>
      </c>
      <c r="R30" s="1193">
        <f t="shared" si="10"/>
        <v>0</v>
      </c>
      <c r="S30" s="1194">
        <f t="shared" si="11"/>
        <v>0</v>
      </c>
    </row>
    <row r="31" spans="1:19">
      <c r="A31" s="410" t="s">
        <v>433</v>
      </c>
      <c r="B31" s="418">
        <v>60984</v>
      </c>
      <c r="C31" s="412">
        <v>1764</v>
      </c>
      <c r="D31" s="418">
        <v>507</v>
      </c>
      <c r="E31" s="419">
        <f t="shared" si="15"/>
        <v>0.1</v>
      </c>
      <c r="F31" s="420">
        <f t="shared" si="12"/>
        <v>0.1</v>
      </c>
      <c r="G31" s="421">
        <f t="shared" si="12"/>
        <v>0.1</v>
      </c>
      <c r="H31" s="418">
        <v>72742</v>
      </c>
      <c r="I31" s="412">
        <v>2228</v>
      </c>
      <c r="J31" s="418">
        <v>586</v>
      </c>
      <c r="K31" s="419">
        <f t="shared" si="16"/>
        <v>0.1</v>
      </c>
      <c r="L31" s="420">
        <f t="shared" si="13"/>
        <v>0.1</v>
      </c>
      <c r="M31" s="419">
        <f t="shared" si="14"/>
        <v>0.1</v>
      </c>
      <c r="N31" s="1606">
        <f t="shared" si="6"/>
        <v>-11758</v>
      </c>
      <c r="O31" s="1607">
        <f t="shared" si="7"/>
        <v>-464</v>
      </c>
      <c r="P31" s="1575">
        <f t="shared" si="8"/>
        <v>-79</v>
      </c>
      <c r="Q31" s="1192">
        <f t="shared" si="9"/>
        <v>0</v>
      </c>
      <c r="R31" s="1193">
        <f t="shared" si="10"/>
        <v>0</v>
      </c>
      <c r="S31" s="1194">
        <f t="shared" si="11"/>
        <v>0</v>
      </c>
    </row>
    <row r="32" spans="1:19">
      <c r="A32" s="410" t="s">
        <v>434</v>
      </c>
      <c r="B32" s="418">
        <v>2581</v>
      </c>
      <c r="C32" s="412">
        <v>42</v>
      </c>
      <c r="D32" s="418">
        <v>3</v>
      </c>
      <c r="E32" s="419">
        <f t="shared" si="15"/>
        <v>0</v>
      </c>
      <c r="F32" s="420">
        <f t="shared" si="12"/>
        <v>0</v>
      </c>
      <c r="G32" s="421">
        <f t="shared" si="12"/>
        <v>0</v>
      </c>
      <c r="H32" s="418">
        <v>2629</v>
      </c>
      <c r="I32" s="412">
        <v>46</v>
      </c>
      <c r="J32" s="418">
        <v>1</v>
      </c>
      <c r="K32" s="419">
        <f t="shared" si="16"/>
        <v>0</v>
      </c>
      <c r="L32" s="420">
        <f t="shared" si="13"/>
        <v>0</v>
      </c>
      <c r="M32" s="419">
        <f t="shared" si="14"/>
        <v>0</v>
      </c>
      <c r="N32" s="1606">
        <f t="shared" si="6"/>
        <v>-48</v>
      </c>
      <c r="O32" s="1607">
        <f t="shared" si="7"/>
        <v>-4</v>
      </c>
      <c r="P32" s="1575">
        <f t="shared" si="8"/>
        <v>2</v>
      </c>
      <c r="Q32" s="1192">
        <f t="shared" si="9"/>
        <v>0</v>
      </c>
      <c r="R32" s="1193">
        <f t="shared" si="10"/>
        <v>0</v>
      </c>
      <c r="S32" s="1194">
        <f t="shared" si="11"/>
        <v>0</v>
      </c>
    </row>
    <row r="33" spans="1:19">
      <c r="A33" s="410" t="s">
        <v>435</v>
      </c>
      <c r="B33" s="418">
        <v>731</v>
      </c>
      <c r="C33" s="412">
        <v>34</v>
      </c>
      <c r="D33" s="418">
        <v>1</v>
      </c>
      <c r="E33" s="419">
        <f t="shared" si="15"/>
        <v>0</v>
      </c>
      <c r="F33" s="420">
        <f t="shared" si="12"/>
        <v>0</v>
      </c>
      <c r="G33" s="421">
        <f t="shared" si="12"/>
        <v>0</v>
      </c>
      <c r="H33" s="418">
        <v>635</v>
      </c>
      <c r="I33" s="412">
        <v>31</v>
      </c>
      <c r="J33" s="418">
        <v>3</v>
      </c>
      <c r="K33" s="419">
        <f t="shared" si="16"/>
        <v>0</v>
      </c>
      <c r="L33" s="420">
        <f t="shared" si="13"/>
        <v>0</v>
      </c>
      <c r="M33" s="419">
        <f t="shared" si="14"/>
        <v>0</v>
      </c>
      <c r="N33" s="1606">
        <f t="shared" si="6"/>
        <v>96</v>
      </c>
      <c r="O33" s="1607">
        <f t="shared" si="7"/>
        <v>3</v>
      </c>
      <c r="P33" s="1575">
        <f t="shared" si="8"/>
        <v>-2</v>
      </c>
      <c r="Q33" s="1192">
        <f t="shared" si="9"/>
        <v>0</v>
      </c>
      <c r="R33" s="1193">
        <f t="shared" si="10"/>
        <v>0</v>
      </c>
      <c r="S33" s="1194">
        <f t="shared" si="11"/>
        <v>0</v>
      </c>
    </row>
    <row r="34" spans="1:19">
      <c r="A34" s="422" t="s">
        <v>436</v>
      </c>
      <c r="B34" s="423">
        <v>36238</v>
      </c>
      <c r="C34" s="424">
        <v>499</v>
      </c>
      <c r="D34" s="423">
        <v>274</v>
      </c>
      <c r="E34" s="425">
        <f t="shared" si="15"/>
        <v>0.1</v>
      </c>
      <c r="F34" s="426">
        <f t="shared" si="12"/>
        <v>0</v>
      </c>
      <c r="G34" s="427">
        <f t="shared" si="12"/>
        <v>0</v>
      </c>
      <c r="H34" s="423">
        <v>34430</v>
      </c>
      <c r="I34" s="424">
        <v>327</v>
      </c>
      <c r="J34" s="423">
        <v>107</v>
      </c>
      <c r="K34" s="425">
        <f t="shared" si="16"/>
        <v>0.1</v>
      </c>
      <c r="L34" s="426">
        <f t="shared" si="13"/>
        <v>0</v>
      </c>
      <c r="M34" s="425">
        <f t="shared" si="14"/>
        <v>0</v>
      </c>
      <c r="N34" s="1608">
        <f t="shared" si="6"/>
        <v>1808</v>
      </c>
      <c r="O34" s="1609">
        <f t="shared" si="7"/>
        <v>172</v>
      </c>
      <c r="P34" s="1561">
        <f t="shared" si="8"/>
        <v>167</v>
      </c>
      <c r="Q34" s="1195">
        <f t="shared" si="9"/>
        <v>0</v>
      </c>
      <c r="R34" s="1196">
        <f t="shared" si="10"/>
        <v>0</v>
      </c>
      <c r="S34" s="1197">
        <f t="shared" si="11"/>
        <v>0</v>
      </c>
    </row>
    <row r="35" spans="1:19">
      <c r="A35" s="289" t="s">
        <v>437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</row>
    <row r="36" spans="1:19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</row>
  </sheetData>
  <mergeCells count="9">
    <mergeCell ref="B2:G2"/>
    <mergeCell ref="H2:M2"/>
    <mergeCell ref="N2:S2"/>
    <mergeCell ref="Q3:S3"/>
    <mergeCell ref="B3:D3"/>
    <mergeCell ref="E3:G3"/>
    <mergeCell ref="H3:J3"/>
    <mergeCell ref="K3:M3"/>
    <mergeCell ref="N3:P3"/>
  </mergeCells>
  <phoneticPr fontId="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0EF6-7CA3-42EE-8351-7CEAC1AD9C88}">
  <dimension ref="A1:J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2" sqref="K12"/>
    </sheetView>
  </sheetViews>
  <sheetFormatPr defaultRowHeight="13.5"/>
  <cols>
    <col min="1" max="1" width="10.875" customWidth="1"/>
    <col min="2" max="8" width="10.625" customWidth="1"/>
    <col min="259" max="264" width="10.625" customWidth="1"/>
    <col min="515" max="520" width="10.625" customWidth="1"/>
    <col min="771" max="776" width="10.625" customWidth="1"/>
    <col min="1027" max="1032" width="10.625" customWidth="1"/>
    <col min="1283" max="1288" width="10.625" customWidth="1"/>
    <col min="1539" max="1544" width="10.625" customWidth="1"/>
    <col min="1795" max="1800" width="10.625" customWidth="1"/>
    <col min="2051" max="2056" width="10.625" customWidth="1"/>
    <col min="2307" max="2312" width="10.625" customWidth="1"/>
    <col min="2563" max="2568" width="10.625" customWidth="1"/>
    <col min="2819" max="2824" width="10.625" customWidth="1"/>
    <col min="3075" max="3080" width="10.625" customWidth="1"/>
    <col min="3331" max="3336" width="10.625" customWidth="1"/>
    <col min="3587" max="3592" width="10.625" customWidth="1"/>
    <col min="3843" max="3848" width="10.625" customWidth="1"/>
    <col min="4099" max="4104" width="10.625" customWidth="1"/>
    <col min="4355" max="4360" width="10.625" customWidth="1"/>
    <col min="4611" max="4616" width="10.625" customWidth="1"/>
    <col min="4867" max="4872" width="10.625" customWidth="1"/>
    <col min="5123" max="5128" width="10.625" customWidth="1"/>
    <col min="5379" max="5384" width="10.625" customWidth="1"/>
    <col min="5635" max="5640" width="10.625" customWidth="1"/>
    <col min="5891" max="5896" width="10.625" customWidth="1"/>
    <col min="6147" max="6152" width="10.625" customWidth="1"/>
    <col min="6403" max="6408" width="10.625" customWidth="1"/>
    <col min="6659" max="6664" width="10.625" customWidth="1"/>
    <col min="6915" max="6920" width="10.625" customWidth="1"/>
    <col min="7171" max="7176" width="10.625" customWidth="1"/>
    <col min="7427" max="7432" width="10.625" customWidth="1"/>
    <col min="7683" max="7688" width="10.625" customWidth="1"/>
    <col min="7939" max="7944" width="10.625" customWidth="1"/>
    <col min="8195" max="8200" width="10.625" customWidth="1"/>
    <col min="8451" max="8456" width="10.625" customWidth="1"/>
    <col min="8707" max="8712" width="10.625" customWidth="1"/>
    <col min="8963" max="8968" width="10.625" customWidth="1"/>
    <col min="9219" max="9224" width="10.625" customWidth="1"/>
    <col min="9475" max="9480" width="10.625" customWidth="1"/>
    <col min="9731" max="9736" width="10.625" customWidth="1"/>
    <col min="9987" max="9992" width="10.625" customWidth="1"/>
    <col min="10243" max="10248" width="10.625" customWidth="1"/>
    <col min="10499" max="10504" width="10.625" customWidth="1"/>
    <col min="10755" max="10760" width="10.625" customWidth="1"/>
    <col min="11011" max="11016" width="10.625" customWidth="1"/>
    <col min="11267" max="11272" width="10.625" customWidth="1"/>
    <col min="11523" max="11528" width="10.625" customWidth="1"/>
    <col min="11779" max="11784" width="10.625" customWidth="1"/>
    <col min="12035" max="12040" width="10.625" customWidth="1"/>
    <col min="12291" max="12296" width="10.625" customWidth="1"/>
    <col min="12547" max="12552" width="10.625" customWidth="1"/>
    <col min="12803" max="12808" width="10.625" customWidth="1"/>
    <col min="13059" max="13064" width="10.625" customWidth="1"/>
    <col min="13315" max="13320" width="10.625" customWidth="1"/>
    <col min="13571" max="13576" width="10.625" customWidth="1"/>
    <col min="13827" max="13832" width="10.625" customWidth="1"/>
    <col min="14083" max="14088" width="10.625" customWidth="1"/>
    <col min="14339" max="14344" width="10.625" customWidth="1"/>
    <col min="14595" max="14600" width="10.625" customWidth="1"/>
    <col min="14851" max="14856" width="10.625" customWidth="1"/>
    <col min="15107" max="15112" width="10.625" customWidth="1"/>
    <col min="15363" max="15368" width="10.625" customWidth="1"/>
    <col min="15619" max="15624" width="10.625" customWidth="1"/>
    <col min="15875" max="15880" width="10.625" customWidth="1"/>
    <col min="16131" max="16136" width="10.625" customWidth="1"/>
  </cols>
  <sheetData>
    <row r="1" spans="1:10" ht="18" customHeight="1">
      <c r="A1" s="292" t="s">
        <v>877</v>
      </c>
      <c r="B1" s="289"/>
      <c r="C1" s="289"/>
      <c r="D1" s="289"/>
      <c r="E1" s="289"/>
      <c r="G1" s="289" t="s">
        <v>878</v>
      </c>
      <c r="H1" s="289"/>
    </row>
    <row r="2" spans="1:10" ht="18" customHeight="1">
      <c r="A2" s="2123" t="s">
        <v>879</v>
      </c>
      <c r="B2" s="349" t="s">
        <v>556</v>
      </c>
      <c r="C2" s="1183"/>
      <c r="D2" s="1183"/>
      <c r="E2" s="1183"/>
      <c r="F2" s="1183"/>
      <c r="G2" s="1183"/>
      <c r="H2" s="1184"/>
    </row>
    <row r="3" spans="1:10" ht="18" customHeight="1">
      <c r="A3" s="2125"/>
      <c r="B3" s="788" t="s">
        <v>880</v>
      </c>
      <c r="C3" s="568" t="s">
        <v>881</v>
      </c>
      <c r="D3" s="350" t="s">
        <v>882</v>
      </c>
      <c r="E3" s="876" t="s">
        <v>883</v>
      </c>
      <c r="F3" s="350" t="s">
        <v>884</v>
      </c>
      <c r="G3" s="352" t="s">
        <v>1127</v>
      </c>
      <c r="H3" s="352" t="s">
        <v>1128</v>
      </c>
    </row>
    <row r="4" spans="1:10" ht="18" customHeight="1">
      <c r="A4" s="927" t="s">
        <v>1006</v>
      </c>
      <c r="B4" s="1338">
        <v>1506238</v>
      </c>
      <c r="C4" s="1339">
        <v>208135</v>
      </c>
      <c r="D4" s="1340">
        <v>281955</v>
      </c>
      <c r="E4" s="1335">
        <v>294382</v>
      </c>
      <c r="F4" s="1340">
        <v>425431</v>
      </c>
      <c r="G4" s="1341">
        <v>177866</v>
      </c>
      <c r="H4" s="1341">
        <f t="shared" ref="H4:H6" si="0">B4-SUM(C4:F4)</f>
        <v>296335</v>
      </c>
    </row>
    <row r="5" spans="1:10" ht="18" customHeight="1">
      <c r="A5" s="927" t="s">
        <v>1007</v>
      </c>
      <c r="B5" s="1338">
        <v>1660915</v>
      </c>
      <c r="C5" s="1339">
        <v>310593</v>
      </c>
      <c r="D5" s="1340">
        <v>325722</v>
      </c>
      <c r="E5" s="1335">
        <v>306171</v>
      </c>
      <c r="F5" s="1340">
        <v>415784</v>
      </c>
      <c r="G5" s="1341">
        <v>189168</v>
      </c>
      <c r="H5" s="1341">
        <f t="shared" si="0"/>
        <v>302645</v>
      </c>
    </row>
    <row r="6" spans="1:10" ht="18" customHeight="1">
      <c r="A6" s="927" t="s">
        <v>999</v>
      </c>
      <c r="B6" s="1338">
        <v>1774925</v>
      </c>
      <c r="C6" s="1339">
        <v>366156</v>
      </c>
      <c r="D6" s="1340">
        <v>388406</v>
      </c>
      <c r="E6" s="1335">
        <v>330943</v>
      </c>
      <c r="F6" s="1340">
        <v>410012</v>
      </c>
      <c r="G6" s="1341">
        <v>170857</v>
      </c>
      <c r="H6" s="1341">
        <f t="shared" si="0"/>
        <v>279408</v>
      </c>
    </row>
    <row r="7" spans="1:10" ht="18" customHeight="1">
      <c r="A7" s="927" t="s">
        <v>1000</v>
      </c>
      <c r="B7" s="1338">
        <v>1867031</v>
      </c>
      <c r="C7" s="1339">
        <v>417669</v>
      </c>
      <c r="D7" s="1340">
        <v>452813</v>
      </c>
      <c r="E7" s="1335">
        <v>360835</v>
      </c>
      <c r="F7" s="1340">
        <v>383763</v>
      </c>
      <c r="G7" s="1341">
        <v>155481</v>
      </c>
      <c r="H7" s="1341">
        <f>B7-SUM(C7:F7)</f>
        <v>251951</v>
      </c>
    </row>
    <row r="8" spans="1:10" ht="18" customHeight="1">
      <c r="A8" s="350" t="s">
        <v>913</v>
      </c>
      <c r="B8" s="1335">
        <v>2035097</v>
      </c>
      <c r="C8" s="1339">
        <v>507753</v>
      </c>
      <c r="D8" s="1340">
        <v>537893</v>
      </c>
      <c r="E8" s="1335">
        <v>398270</v>
      </c>
      <c r="F8" s="1340">
        <v>372190</v>
      </c>
      <c r="G8" s="1341">
        <v>139546</v>
      </c>
      <c r="H8" s="1341">
        <f>B8-SUM(C8:G8)</f>
        <v>79445</v>
      </c>
    </row>
    <row r="9" spans="1:10" ht="18" customHeight="1">
      <c r="A9" s="879" t="s">
        <v>361</v>
      </c>
      <c r="B9" s="1336">
        <v>2128963</v>
      </c>
      <c r="C9" s="1342">
        <v>569481</v>
      </c>
      <c r="D9" s="1343">
        <v>593495</v>
      </c>
      <c r="E9" s="1336">
        <v>415782</v>
      </c>
      <c r="F9" s="1343">
        <v>362909</v>
      </c>
      <c r="G9" s="1344">
        <v>123238</v>
      </c>
      <c r="H9" s="1341">
        <f t="shared" ref="H9:H12" si="1">B9-SUM(C9:G9)</f>
        <v>64058</v>
      </c>
    </row>
    <row r="10" spans="1:10" ht="18" customHeight="1">
      <c r="A10" s="350" t="s">
        <v>362</v>
      </c>
      <c r="B10" s="1337">
        <v>2252522</v>
      </c>
      <c r="C10" s="1345">
        <v>681009</v>
      </c>
      <c r="D10" s="1346">
        <v>639883</v>
      </c>
      <c r="E10" s="1337">
        <v>423414</v>
      </c>
      <c r="F10" s="1346">
        <v>348999</v>
      </c>
      <c r="G10" s="1347">
        <v>109143</v>
      </c>
      <c r="H10" s="1341">
        <f t="shared" si="1"/>
        <v>50074</v>
      </c>
    </row>
    <row r="11" spans="1:10" ht="18" customHeight="1">
      <c r="A11" s="350" t="s">
        <v>363</v>
      </c>
      <c r="B11" s="1337">
        <v>2312284</v>
      </c>
      <c r="C11" s="1345">
        <v>756223</v>
      </c>
      <c r="D11" s="1346">
        <v>668191</v>
      </c>
      <c r="E11" s="1337">
        <v>415499</v>
      </c>
      <c r="F11" s="1346">
        <v>327483</v>
      </c>
      <c r="G11" s="1347">
        <v>103448</v>
      </c>
      <c r="H11" s="1341">
        <f t="shared" si="1"/>
        <v>41440</v>
      </c>
    </row>
    <row r="12" spans="1:10" ht="18" customHeight="1">
      <c r="A12" s="927" t="s">
        <v>912</v>
      </c>
      <c r="B12" s="1067">
        <v>2399358</v>
      </c>
      <c r="C12" s="378">
        <v>862511</v>
      </c>
      <c r="D12" s="379">
        <v>705798</v>
      </c>
      <c r="E12" s="1067">
        <v>407179</v>
      </c>
      <c r="F12" s="379">
        <v>302509</v>
      </c>
      <c r="G12" s="380">
        <v>90446</v>
      </c>
      <c r="H12" s="1341">
        <f t="shared" si="1"/>
        <v>30915</v>
      </c>
      <c r="J12" t="s">
        <v>1041</v>
      </c>
    </row>
    <row r="13" spans="1:10" ht="18" customHeight="1">
      <c r="A13" s="1208" t="s">
        <v>666</v>
      </c>
      <c r="B13" s="1210">
        <f>B12-B11</f>
        <v>87074</v>
      </c>
      <c r="C13" s="1209">
        <f t="shared" ref="C13:F13" si="2">C12-C11</f>
        <v>106288</v>
      </c>
      <c r="D13" s="1210">
        <f t="shared" si="2"/>
        <v>37607</v>
      </c>
      <c r="E13" s="1209">
        <f t="shared" si="2"/>
        <v>-8320</v>
      </c>
      <c r="F13" s="1210">
        <f t="shared" si="2"/>
        <v>-24974</v>
      </c>
      <c r="G13" s="1210">
        <f t="shared" ref="G13:H13" si="3">G12-G11</f>
        <v>-13002</v>
      </c>
      <c r="H13" s="1210">
        <f t="shared" si="3"/>
        <v>-10525</v>
      </c>
    </row>
    <row r="14" spans="1:10" ht="18" customHeight="1">
      <c r="A14" s="1208" t="s">
        <v>2</v>
      </c>
      <c r="B14" s="1212">
        <f>B13/B11*100</f>
        <v>3.7657139001956512</v>
      </c>
      <c r="C14" s="1211">
        <f t="shared" ref="C14:F14" si="4">C13/C11*100</f>
        <v>14.055113372642724</v>
      </c>
      <c r="D14" s="1212">
        <f t="shared" si="4"/>
        <v>5.6281811637690424</v>
      </c>
      <c r="E14" s="1211">
        <f t="shared" si="4"/>
        <v>-2.0024115581505608</v>
      </c>
      <c r="F14" s="1212">
        <f t="shared" si="4"/>
        <v>-7.6260447107178084</v>
      </c>
      <c r="G14" s="1212">
        <f t="shared" ref="G14:H14" si="5">G13/G11*100</f>
        <v>-12.568633516356043</v>
      </c>
      <c r="H14" s="1212">
        <f t="shared" si="5"/>
        <v>-25.398166023166024</v>
      </c>
    </row>
    <row r="15" spans="1:10" ht="15.75" customHeight="1">
      <c r="A15" t="s">
        <v>377</v>
      </c>
      <c r="B15" s="289"/>
      <c r="C15" s="289"/>
      <c r="D15" s="289"/>
      <c r="E15" s="289"/>
      <c r="F15" s="289"/>
      <c r="G15" s="289"/>
      <c r="H15" s="289"/>
    </row>
    <row r="16" spans="1:10" ht="15.75" customHeight="1">
      <c r="A16" s="292" t="s">
        <v>1352</v>
      </c>
      <c r="B16" s="289"/>
      <c r="C16" s="289"/>
      <c r="D16" s="289"/>
      <c r="E16" s="289"/>
      <c r="F16" s="289"/>
      <c r="G16" s="289" t="s">
        <v>886</v>
      </c>
      <c r="H16" s="289"/>
    </row>
    <row r="17" spans="1:8" ht="15.75" customHeight="1">
      <c r="A17" s="350" t="s">
        <v>1136</v>
      </c>
      <c r="B17" s="876" t="s">
        <v>880</v>
      </c>
      <c r="C17" s="568" t="s">
        <v>881</v>
      </c>
      <c r="D17" s="350" t="s">
        <v>882</v>
      </c>
      <c r="E17" s="876" t="s">
        <v>883</v>
      </c>
      <c r="F17" s="350" t="s">
        <v>884</v>
      </c>
      <c r="G17" s="876" t="s">
        <v>1127</v>
      </c>
      <c r="H17" s="350" t="s">
        <v>1128</v>
      </c>
    </row>
    <row r="18" spans="1:8" ht="15.75" customHeight="1">
      <c r="A18" s="351" t="s">
        <v>1006</v>
      </c>
      <c r="B18" s="367">
        <f t="shared" ref="B18:H19" si="6">B4/$B4*100</f>
        <v>100</v>
      </c>
      <c r="C18" s="1191">
        <f t="shared" si="6"/>
        <v>13.818201373222557</v>
      </c>
      <c r="D18" s="382">
        <f t="shared" si="6"/>
        <v>18.719153281221164</v>
      </c>
      <c r="E18" s="381">
        <f t="shared" si="6"/>
        <v>19.544188899762187</v>
      </c>
      <c r="F18" s="382">
        <f t="shared" si="6"/>
        <v>28.244606762012374</v>
      </c>
      <c r="G18" s="381">
        <f t="shared" si="6"/>
        <v>11.80862519734597</v>
      </c>
      <c r="H18" s="382">
        <f t="shared" si="6"/>
        <v>19.673849683781715</v>
      </c>
    </row>
    <row r="19" spans="1:8" ht="15.75" customHeight="1">
      <c r="A19" s="879" t="s">
        <v>1007</v>
      </c>
      <c r="B19" s="381">
        <f t="shared" si="6"/>
        <v>100</v>
      </c>
      <c r="C19" s="1191">
        <f t="shared" si="6"/>
        <v>18.70011409373749</v>
      </c>
      <c r="D19" s="382">
        <f t="shared" si="6"/>
        <v>19.610997552553862</v>
      </c>
      <c r="E19" s="381">
        <f t="shared" si="6"/>
        <v>18.433875303672977</v>
      </c>
      <c r="F19" s="382">
        <f t="shared" si="6"/>
        <v>25.033430368200658</v>
      </c>
      <c r="G19" s="381">
        <f t="shared" si="6"/>
        <v>11.389384766830331</v>
      </c>
      <c r="H19" s="382">
        <f t="shared" si="6"/>
        <v>18.221582681835013</v>
      </c>
    </row>
    <row r="20" spans="1:8" ht="15.75" customHeight="1">
      <c r="A20" s="879" t="s">
        <v>917</v>
      </c>
      <c r="B20" s="381">
        <f t="shared" ref="B20:H20" si="7">B6/$B6*100</f>
        <v>100</v>
      </c>
      <c r="C20" s="1191">
        <f t="shared" si="7"/>
        <v>20.629378706142511</v>
      </c>
      <c r="D20" s="382">
        <f t="shared" si="7"/>
        <v>21.882952800822569</v>
      </c>
      <c r="E20" s="381">
        <f t="shared" si="7"/>
        <v>18.645463892840542</v>
      </c>
      <c r="F20" s="382">
        <f t="shared" si="7"/>
        <v>23.100243672267844</v>
      </c>
      <c r="G20" s="381">
        <f t="shared" si="7"/>
        <v>9.6261532177415958</v>
      </c>
      <c r="H20" s="382">
        <f t="shared" si="7"/>
        <v>15.741960927926533</v>
      </c>
    </row>
    <row r="21" spans="1:8" ht="15.75" customHeight="1">
      <c r="A21" s="879" t="s">
        <v>918</v>
      </c>
      <c r="B21" s="381">
        <f t="shared" ref="B21:H22" si="8">B7/$B7*100</f>
        <v>100</v>
      </c>
      <c r="C21" s="1191">
        <f t="shared" si="8"/>
        <v>22.37075870727374</v>
      </c>
      <c r="D21" s="382">
        <f t="shared" si="8"/>
        <v>24.253105599210727</v>
      </c>
      <c r="E21" s="381">
        <f t="shared" si="8"/>
        <v>19.326674275895794</v>
      </c>
      <c r="F21" s="382">
        <f t="shared" si="8"/>
        <v>20.554720301912504</v>
      </c>
      <c r="G21" s="381">
        <f t="shared" si="8"/>
        <v>8.3277138944131082</v>
      </c>
      <c r="H21" s="382">
        <f t="shared" si="8"/>
        <v>13.494741115707237</v>
      </c>
    </row>
    <row r="22" spans="1:8" ht="15.75" customHeight="1">
      <c r="A22" s="879" t="s">
        <v>360</v>
      </c>
      <c r="B22" s="381">
        <f t="shared" si="8"/>
        <v>100</v>
      </c>
      <c r="C22" s="1191">
        <f t="shared" si="8"/>
        <v>24.949818116777724</v>
      </c>
      <c r="D22" s="382">
        <f t="shared" si="8"/>
        <v>26.430828604238521</v>
      </c>
      <c r="E22" s="381">
        <f t="shared" si="8"/>
        <v>19.570074546815214</v>
      </c>
      <c r="F22" s="382">
        <f t="shared" si="8"/>
        <v>18.288563149569775</v>
      </c>
      <c r="G22" s="381">
        <f t="shared" si="8"/>
        <v>6.8569704539881888</v>
      </c>
      <c r="H22" s="382">
        <f t="shared" si="8"/>
        <v>3.9037451286105771</v>
      </c>
    </row>
    <row r="23" spans="1:8" ht="15.75" customHeight="1">
      <c r="A23" s="879" t="s">
        <v>361</v>
      </c>
      <c r="B23" s="381">
        <f t="shared" ref="B23:H23" si="9">B9/$B9*100</f>
        <v>100</v>
      </c>
      <c r="C23" s="1191">
        <f t="shared" si="9"/>
        <v>26.749220160237634</v>
      </c>
      <c r="D23" s="382">
        <f t="shared" si="9"/>
        <v>27.877187156376131</v>
      </c>
      <c r="E23" s="381">
        <f t="shared" si="9"/>
        <v>19.529789855436661</v>
      </c>
      <c r="F23" s="382">
        <f t="shared" si="9"/>
        <v>17.046280278238747</v>
      </c>
      <c r="G23" s="381">
        <f t="shared" si="9"/>
        <v>5.7886398213590375</v>
      </c>
      <c r="H23" s="382">
        <f t="shared" si="9"/>
        <v>3.0088827283517845</v>
      </c>
    </row>
    <row r="24" spans="1:8" ht="15.75" customHeight="1">
      <c r="A24" s="879" t="s">
        <v>362</v>
      </c>
      <c r="B24" s="381">
        <f t="shared" ref="B24:H24" si="10">B10/$B10*100</f>
        <v>100</v>
      </c>
      <c r="C24" s="1191">
        <f t="shared" si="10"/>
        <v>30.233178632661524</v>
      </c>
      <c r="D24" s="382">
        <f t="shared" si="10"/>
        <v>28.407402902169217</v>
      </c>
      <c r="E24" s="381">
        <f t="shared" si="10"/>
        <v>18.797330281346863</v>
      </c>
      <c r="F24" s="382">
        <f t="shared" si="10"/>
        <v>15.493699950544324</v>
      </c>
      <c r="G24" s="381">
        <f t="shared" si="10"/>
        <v>4.845368879859997</v>
      </c>
      <c r="H24" s="382">
        <f t="shared" si="10"/>
        <v>2.22301935341808</v>
      </c>
    </row>
    <row r="25" spans="1:8" ht="15.75" customHeight="1">
      <c r="A25" s="879" t="s">
        <v>363</v>
      </c>
      <c r="B25" s="381">
        <f t="shared" ref="B25:H25" si="11">B11/$B11*100</f>
        <v>100</v>
      </c>
      <c r="C25" s="1191">
        <f t="shared" si="11"/>
        <v>32.704589920615291</v>
      </c>
      <c r="D25" s="382">
        <f t="shared" si="11"/>
        <v>28.897445123522893</v>
      </c>
      <c r="E25" s="381">
        <f t="shared" si="11"/>
        <v>17.969202744991534</v>
      </c>
      <c r="F25" s="382">
        <f t="shared" si="11"/>
        <v>14.162749904423505</v>
      </c>
      <c r="G25" s="381">
        <f t="shared" si="11"/>
        <v>4.4738449083244101</v>
      </c>
      <c r="H25" s="382">
        <f t="shared" si="11"/>
        <v>1.792167398122376</v>
      </c>
    </row>
    <row r="26" spans="1:8" ht="15.75" customHeight="1">
      <c r="A26" s="927" t="s">
        <v>397</v>
      </c>
      <c r="B26" s="387">
        <f>B12/$B12*100</f>
        <v>100</v>
      </c>
      <c r="C26" s="1198">
        <f t="shared" ref="C26:H26" si="12">C12/$B12*100</f>
        <v>35.947574309461118</v>
      </c>
      <c r="D26" s="388">
        <f t="shared" si="12"/>
        <v>29.416118811782148</v>
      </c>
      <c r="E26" s="387">
        <f t="shared" si="12"/>
        <v>16.970331230270762</v>
      </c>
      <c r="F26" s="388">
        <f t="shared" si="12"/>
        <v>12.607914283737568</v>
      </c>
      <c r="G26" s="387">
        <f t="shared" si="12"/>
        <v>3.769591699112846</v>
      </c>
      <c r="H26" s="388">
        <f t="shared" si="12"/>
        <v>1.2884696656355574</v>
      </c>
    </row>
    <row r="27" spans="1:8">
      <c r="A27" s="924" t="s">
        <v>396</v>
      </c>
    </row>
  </sheetData>
  <mergeCells count="1">
    <mergeCell ref="A2:A3"/>
  </mergeCells>
  <phoneticPr fontId="2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E90C-FCDA-44E8-98C6-B0CCCC9C094B}">
  <dimension ref="A1:R31"/>
  <sheetViews>
    <sheetView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N23" sqref="N23"/>
    </sheetView>
  </sheetViews>
  <sheetFormatPr defaultRowHeight="13.5"/>
  <cols>
    <col min="1" max="1" width="12" customWidth="1"/>
    <col min="2" max="5" width="9.625" hidden="1" customWidth="1"/>
    <col min="6" max="13" width="9.625" customWidth="1"/>
    <col min="14" max="16" width="8.375" customWidth="1"/>
    <col min="261" max="261" width="12" customWidth="1"/>
    <col min="262" max="272" width="8.375" customWidth="1"/>
    <col min="517" max="517" width="12" customWidth="1"/>
    <col min="518" max="528" width="8.375" customWidth="1"/>
    <col min="773" max="773" width="12" customWidth="1"/>
    <col min="774" max="784" width="8.375" customWidth="1"/>
    <col min="1029" max="1029" width="12" customWidth="1"/>
    <col min="1030" max="1040" width="8.375" customWidth="1"/>
    <col min="1285" max="1285" width="12" customWidth="1"/>
    <col min="1286" max="1296" width="8.375" customWidth="1"/>
    <col min="1541" max="1541" width="12" customWidth="1"/>
    <col min="1542" max="1552" width="8.375" customWidth="1"/>
    <col min="1797" max="1797" width="12" customWidth="1"/>
    <col min="1798" max="1808" width="8.375" customWidth="1"/>
    <col min="2053" max="2053" width="12" customWidth="1"/>
    <col min="2054" max="2064" width="8.375" customWidth="1"/>
    <col min="2309" max="2309" width="12" customWidth="1"/>
    <col min="2310" max="2320" width="8.375" customWidth="1"/>
    <col min="2565" max="2565" width="12" customWidth="1"/>
    <col min="2566" max="2576" width="8.375" customWidth="1"/>
    <col min="2821" max="2821" width="12" customWidth="1"/>
    <col min="2822" max="2832" width="8.375" customWidth="1"/>
    <col min="3077" max="3077" width="12" customWidth="1"/>
    <col min="3078" max="3088" width="8.375" customWidth="1"/>
    <col min="3333" max="3333" width="12" customWidth="1"/>
    <col min="3334" max="3344" width="8.375" customWidth="1"/>
    <col min="3589" max="3589" width="12" customWidth="1"/>
    <col min="3590" max="3600" width="8.375" customWidth="1"/>
    <col min="3845" max="3845" width="12" customWidth="1"/>
    <col min="3846" max="3856" width="8.375" customWidth="1"/>
    <col min="4101" max="4101" width="12" customWidth="1"/>
    <col min="4102" max="4112" width="8.375" customWidth="1"/>
    <col min="4357" max="4357" width="12" customWidth="1"/>
    <col min="4358" max="4368" width="8.375" customWidth="1"/>
    <col min="4613" max="4613" width="12" customWidth="1"/>
    <col min="4614" max="4624" width="8.375" customWidth="1"/>
    <col min="4869" max="4869" width="12" customWidth="1"/>
    <col min="4870" max="4880" width="8.375" customWidth="1"/>
    <col min="5125" max="5125" width="12" customWidth="1"/>
    <col min="5126" max="5136" width="8.375" customWidth="1"/>
    <col min="5381" max="5381" width="12" customWidth="1"/>
    <col min="5382" max="5392" width="8.375" customWidth="1"/>
    <col min="5637" max="5637" width="12" customWidth="1"/>
    <col min="5638" max="5648" width="8.375" customWidth="1"/>
    <col min="5893" max="5893" width="12" customWidth="1"/>
    <col min="5894" max="5904" width="8.375" customWidth="1"/>
    <col min="6149" max="6149" width="12" customWidth="1"/>
    <col min="6150" max="6160" width="8.375" customWidth="1"/>
    <col min="6405" max="6405" width="12" customWidth="1"/>
    <col min="6406" max="6416" width="8.375" customWidth="1"/>
    <col min="6661" max="6661" width="12" customWidth="1"/>
    <col min="6662" max="6672" width="8.375" customWidth="1"/>
    <col min="6917" max="6917" width="12" customWidth="1"/>
    <col min="6918" max="6928" width="8.375" customWidth="1"/>
    <col min="7173" max="7173" width="12" customWidth="1"/>
    <col min="7174" max="7184" width="8.375" customWidth="1"/>
    <col min="7429" max="7429" width="12" customWidth="1"/>
    <col min="7430" max="7440" width="8.375" customWidth="1"/>
    <col min="7685" max="7685" width="12" customWidth="1"/>
    <col min="7686" max="7696" width="8.375" customWidth="1"/>
    <col min="7941" max="7941" width="12" customWidth="1"/>
    <col min="7942" max="7952" width="8.375" customWidth="1"/>
    <col min="8197" max="8197" width="12" customWidth="1"/>
    <col min="8198" max="8208" width="8.375" customWidth="1"/>
    <col min="8453" max="8453" width="12" customWidth="1"/>
    <col min="8454" max="8464" width="8.375" customWidth="1"/>
    <col min="8709" max="8709" width="12" customWidth="1"/>
    <col min="8710" max="8720" width="8.375" customWidth="1"/>
    <col min="8965" max="8965" width="12" customWidth="1"/>
    <col min="8966" max="8976" width="8.375" customWidth="1"/>
    <col min="9221" max="9221" width="12" customWidth="1"/>
    <col min="9222" max="9232" width="8.375" customWidth="1"/>
    <col min="9477" max="9477" width="12" customWidth="1"/>
    <col min="9478" max="9488" width="8.375" customWidth="1"/>
    <col min="9733" max="9733" width="12" customWidth="1"/>
    <col min="9734" max="9744" width="8.375" customWidth="1"/>
    <col min="9989" max="9989" width="12" customWidth="1"/>
    <col min="9990" max="10000" width="8.375" customWidth="1"/>
    <col min="10245" max="10245" width="12" customWidth="1"/>
    <col min="10246" max="10256" width="8.375" customWidth="1"/>
    <col min="10501" max="10501" width="12" customWidth="1"/>
    <col min="10502" max="10512" width="8.375" customWidth="1"/>
    <col min="10757" max="10757" width="12" customWidth="1"/>
    <col min="10758" max="10768" width="8.375" customWidth="1"/>
    <col min="11013" max="11013" width="12" customWidth="1"/>
    <col min="11014" max="11024" width="8.375" customWidth="1"/>
    <col min="11269" max="11269" width="12" customWidth="1"/>
    <col min="11270" max="11280" width="8.375" customWidth="1"/>
    <col min="11525" max="11525" width="12" customWidth="1"/>
    <col min="11526" max="11536" width="8.375" customWidth="1"/>
    <col min="11781" max="11781" width="12" customWidth="1"/>
    <col min="11782" max="11792" width="8.375" customWidth="1"/>
    <col min="12037" max="12037" width="12" customWidth="1"/>
    <col min="12038" max="12048" width="8.375" customWidth="1"/>
    <col min="12293" max="12293" width="12" customWidth="1"/>
    <col min="12294" max="12304" width="8.375" customWidth="1"/>
    <col min="12549" max="12549" width="12" customWidth="1"/>
    <col min="12550" max="12560" width="8.375" customWidth="1"/>
    <col min="12805" max="12805" width="12" customWidth="1"/>
    <col min="12806" max="12816" width="8.375" customWidth="1"/>
    <col min="13061" max="13061" width="12" customWidth="1"/>
    <col min="13062" max="13072" width="8.375" customWidth="1"/>
    <col min="13317" max="13317" width="12" customWidth="1"/>
    <col min="13318" max="13328" width="8.375" customWidth="1"/>
    <col min="13573" max="13573" width="12" customWidth="1"/>
    <col min="13574" max="13584" width="8.375" customWidth="1"/>
    <col min="13829" max="13829" width="12" customWidth="1"/>
    <col min="13830" max="13840" width="8.375" customWidth="1"/>
    <col min="14085" max="14085" width="12" customWidth="1"/>
    <col min="14086" max="14096" width="8.375" customWidth="1"/>
    <col min="14341" max="14341" width="12" customWidth="1"/>
    <col min="14342" max="14352" width="8.375" customWidth="1"/>
    <col min="14597" max="14597" width="12" customWidth="1"/>
    <col min="14598" max="14608" width="8.375" customWidth="1"/>
    <col min="14853" max="14853" width="12" customWidth="1"/>
    <col min="14854" max="14864" width="8.375" customWidth="1"/>
    <col min="15109" max="15109" width="12" customWidth="1"/>
    <col min="15110" max="15120" width="8.375" customWidth="1"/>
    <col min="15365" max="15365" width="12" customWidth="1"/>
    <col min="15366" max="15376" width="8.375" customWidth="1"/>
    <col min="15621" max="15621" width="12" customWidth="1"/>
    <col min="15622" max="15632" width="8.375" customWidth="1"/>
    <col min="15877" max="15877" width="12" customWidth="1"/>
    <col min="15878" max="15888" width="8.375" customWidth="1"/>
    <col min="16133" max="16133" width="12" customWidth="1"/>
    <col min="16134" max="16144" width="8.375" customWidth="1"/>
  </cols>
  <sheetData>
    <row r="1" spans="1:18" ht="15" customHeight="1">
      <c r="A1" s="292" t="s">
        <v>1044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 t="s">
        <v>886</v>
      </c>
      <c r="N1" s="289"/>
      <c r="O1" s="289"/>
      <c r="P1" s="289"/>
    </row>
    <row r="2" spans="1:18" ht="15" customHeight="1">
      <c r="A2" s="2123" t="s">
        <v>379</v>
      </c>
      <c r="B2" s="1977" t="s">
        <v>362</v>
      </c>
      <c r="C2" s="1975"/>
      <c r="D2" s="1975"/>
      <c r="E2" s="1976"/>
      <c r="F2" s="1977" t="s">
        <v>363</v>
      </c>
      <c r="G2" s="1975"/>
      <c r="H2" s="1975"/>
      <c r="I2" s="1976"/>
      <c r="J2" s="1977" t="s">
        <v>397</v>
      </c>
      <c r="K2" s="1975"/>
      <c r="L2" s="1975"/>
      <c r="M2" s="1976"/>
      <c r="N2" s="1977" t="s">
        <v>895</v>
      </c>
      <c r="O2" s="1975"/>
      <c r="P2" s="1976"/>
    </row>
    <row r="3" spans="1:18" ht="15" customHeight="1">
      <c r="A3" s="2124"/>
      <c r="B3" s="290" t="s">
        <v>896</v>
      </c>
      <c r="C3" s="787" t="s">
        <v>897</v>
      </c>
      <c r="D3" s="1183" t="s">
        <v>898</v>
      </c>
      <c r="E3" s="787" t="s">
        <v>899</v>
      </c>
      <c r="F3" s="1183" t="s">
        <v>896</v>
      </c>
      <c r="G3" s="787" t="s">
        <v>897</v>
      </c>
      <c r="H3" s="1183" t="s">
        <v>898</v>
      </c>
      <c r="I3" s="787" t="s">
        <v>899</v>
      </c>
      <c r="J3" s="1215" t="s">
        <v>896</v>
      </c>
      <c r="K3" s="1216" t="s">
        <v>897</v>
      </c>
      <c r="L3" s="1215" t="s">
        <v>898</v>
      </c>
      <c r="M3" s="1216" t="s">
        <v>899</v>
      </c>
      <c r="N3" s="290" t="s">
        <v>896</v>
      </c>
      <c r="O3" s="787" t="s">
        <v>897</v>
      </c>
      <c r="P3" s="1184" t="s">
        <v>898</v>
      </c>
    </row>
    <row r="4" spans="1:18" ht="15" customHeight="1">
      <c r="A4" s="2125"/>
      <c r="B4" s="377" t="s">
        <v>900</v>
      </c>
      <c r="C4" s="800" t="s">
        <v>901</v>
      </c>
      <c r="D4" s="289" t="s">
        <v>900</v>
      </c>
      <c r="E4" s="789" t="s">
        <v>902</v>
      </c>
      <c r="F4" s="1185" t="s">
        <v>900</v>
      </c>
      <c r="G4" s="789" t="s">
        <v>901</v>
      </c>
      <c r="H4" s="1185" t="s">
        <v>900</v>
      </c>
      <c r="I4" s="789" t="s">
        <v>902</v>
      </c>
      <c r="J4" s="1217" t="s">
        <v>900</v>
      </c>
      <c r="K4" s="1218" t="s">
        <v>901</v>
      </c>
      <c r="L4" s="1217" t="s">
        <v>900</v>
      </c>
      <c r="M4" s="1218" t="s">
        <v>902</v>
      </c>
      <c r="N4" s="377" t="s">
        <v>900</v>
      </c>
      <c r="O4" s="800" t="s">
        <v>901</v>
      </c>
      <c r="P4" s="1186" t="s">
        <v>900</v>
      </c>
    </row>
    <row r="5" spans="1:18" ht="15" customHeight="1">
      <c r="A5" s="291" t="s">
        <v>83</v>
      </c>
      <c r="B5" s="401">
        <f>C20/B20*100</f>
        <v>13.665388516082469</v>
      </c>
      <c r="C5" s="1433">
        <f>D20/B20*100</f>
        <v>63.270559671574389</v>
      </c>
      <c r="D5" s="401">
        <f>E20/B20*100</f>
        <v>23.064051812343138</v>
      </c>
      <c r="E5" s="369">
        <f>ROUND((B5+D5)/C5*100,1)</f>
        <v>58.1</v>
      </c>
      <c r="F5" s="401">
        <f>G20/F20*100</f>
        <v>12.839614800896149</v>
      </c>
      <c r="G5" s="1433">
        <f>H20/F20*100</f>
        <v>60.031871070318708</v>
      </c>
      <c r="H5" s="401">
        <f>I20/F20*100</f>
        <v>27.128514128785142</v>
      </c>
      <c r="I5" s="369">
        <f>ROUND((F5+H5)/G5*100,1)</f>
        <v>66.599999999999994</v>
      </c>
      <c r="J5" s="401">
        <f>K20/J20*100</f>
        <v>12.19598821738766</v>
      </c>
      <c r="K5" s="1433">
        <f>L20/J20*100</f>
        <v>58.501204574124586</v>
      </c>
      <c r="L5" s="401">
        <f>M20/J20*100</f>
        <v>29.302807208487756</v>
      </c>
      <c r="M5" s="369">
        <f>ROUND((J5+L5)/K5*100,1)</f>
        <v>70.900000000000006</v>
      </c>
      <c r="N5" s="1671">
        <f>J5-F5</f>
        <v>-0.64362658350848889</v>
      </c>
      <c r="O5" s="1672">
        <f t="shared" ref="O5:P15" si="0">K5-G5</f>
        <v>-1.5306664961941223</v>
      </c>
      <c r="P5" s="1673">
        <f t="shared" si="0"/>
        <v>2.1742930797026148</v>
      </c>
    </row>
    <row r="6" spans="1:18" ht="15" customHeight="1">
      <c r="A6" s="290" t="s">
        <v>386</v>
      </c>
      <c r="B6" s="382">
        <f t="shared" ref="B6:B15" si="1">C21/B21*100</f>
        <v>12.741513848406028</v>
      </c>
      <c r="C6" s="1191">
        <f t="shared" ref="C6:C15" si="2">D21/B21*100</f>
        <v>64.109101128001356</v>
      </c>
      <c r="D6" s="382">
        <f t="shared" ref="D6:D15" si="3">E21/B21*100</f>
        <v>23.149385023592611</v>
      </c>
      <c r="E6" s="369">
        <f t="shared" ref="E6:E15" si="4">ROUND((B6+D6)/C6*100,1)</f>
        <v>56</v>
      </c>
      <c r="F6" s="382">
        <f t="shared" ref="F6:F15" si="5">G21/F21*100</f>
        <v>12.092720091174495</v>
      </c>
      <c r="G6" s="1191">
        <f t="shared" ref="G6:G15" si="6">H21/F21*100</f>
        <v>60.755155886531462</v>
      </c>
      <c r="H6" s="382">
        <f t="shared" ref="H6:H15" si="7">I21/F21*100</f>
        <v>27.152124022294039</v>
      </c>
      <c r="I6" s="369">
        <f t="shared" ref="I6:I15" si="8">ROUND((F6+H6)/G6*100,1)</f>
        <v>64.599999999999994</v>
      </c>
      <c r="J6" s="382">
        <f t="shared" ref="J6:J15" si="9">K21/J21*100</f>
        <v>11.450465265101446</v>
      </c>
      <c r="K6" s="1191">
        <f t="shared" ref="K6:K15" si="10">L21/J21*100</f>
        <v>59.372115041648307</v>
      </c>
      <c r="L6" s="382">
        <f t="shared" ref="L6:L15" si="11">M21/J21*100</f>
        <v>29.177419693250243</v>
      </c>
      <c r="M6" s="369">
        <f t="shared" ref="M6:M15" si="12">ROUND((J6+L6)/K6*100,1)</f>
        <v>68.400000000000006</v>
      </c>
      <c r="N6" s="1674">
        <f t="shared" ref="N6:N15" si="13">J6-F6</f>
        <v>-0.6422548260730494</v>
      </c>
      <c r="O6" s="1675">
        <f t="shared" si="0"/>
        <v>-1.3830408448831548</v>
      </c>
      <c r="P6" s="1676">
        <f t="shared" si="0"/>
        <v>2.0252956709562042</v>
      </c>
    </row>
    <row r="7" spans="1:18" ht="15" customHeight="1">
      <c r="A7" s="377" t="s">
        <v>387</v>
      </c>
      <c r="B7" s="382">
        <f t="shared" si="1"/>
        <v>13.575700982248126</v>
      </c>
      <c r="C7" s="1191">
        <f t="shared" si="2"/>
        <v>64.841225779746509</v>
      </c>
      <c r="D7" s="382">
        <f t="shared" si="3"/>
        <v>21.583073238005372</v>
      </c>
      <c r="E7" s="383">
        <f t="shared" si="4"/>
        <v>54.2</v>
      </c>
      <c r="F7" s="382">
        <f t="shared" si="5"/>
        <v>12.672686705356343</v>
      </c>
      <c r="G7" s="1191">
        <f t="shared" si="6"/>
        <v>61.62664625015568</v>
      </c>
      <c r="H7" s="382">
        <f t="shared" si="7"/>
        <v>25.700667044487979</v>
      </c>
      <c r="I7" s="383">
        <f t="shared" si="8"/>
        <v>62.3</v>
      </c>
      <c r="J7" s="382">
        <f t="shared" si="9"/>
        <v>12.150299008182065</v>
      </c>
      <c r="K7" s="1191">
        <f t="shared" si="10"/>
        <v>60.553439412107757</v>
      </c>
      <c r="L7" s="382">
        <f t="shared" si="11"/>
        <v>27.296261579710173</v>
      </c>
      <c r="M7" s="383">
        <f t="shared" si="12"/>
        <v>65.099999999999994</v>
      </c>
      <c r="N7" s="1674">
        <f t="shared" si="13"/>
        <v>-0.52238769717427758</v>
      </c>
      <c r="O7" s="1675">
        <f t="shared" si="0"/>
        <v>-1.0732068380479234</v>
      </c>
      <c r="P7" s="1676">
        <f t="shared" si="0"/>
        <v>1.5955945352221939</v>
      </c>
    </row>
    <row r="8" spans="1:18" ht="15" customHeight="1">
      <c r="A8" s="377" t="s">
        <v>388</v>
      </c>
      <c r="B8" s="382">
        <f t="shared" si="1"/>
        <v>14.475530954300385</v>
      </c>
      <c r="C8" s="1191">
        <f t="shared" si="2"/>
        <v>63.95387587305494</v>
      </c>
      <c r="D8" s="382">
        <f t="shared" si="3"/>
        <v>21.570593172644671</v>
      </c>
      <c r="E8" s="383">
        <f t="shared" si="4"/>
        <v>56.4</v>
      </c>
      <c r="F8" s="382">
        <f t="shared" si="5"/>
        <v>13.467832448835374</v>
      </c>
      <c r="G8" s="1191">
        <f t="shared" si="6"/>
        <v>60.424836148484808</v>
      </c>
      <c r="H8" s="382">
        <f t="shared" si="7"/>
        <v>26.107331402679822</v>
      </c>
      <c r="I8" s="383">
        <f t="shared" si="8"/>
        <v>65.5</v>
      </c>
      <c r="J8" s="382">
        <f t="shared" si="9"/>
        <v>12.972175538446709</v>
      </c>
      <c r="K8" s="1191">
        <f t="shared" si="10"/>
        <v>58.544108833501674</v>
      </c>
      <c r="L8" s="382">
        <f t="shared" si="11"/>
        <v>28.483715628051616</v>
      </c>
      <c r="M8" s="383">
        <f t="shared" si="12"/>
        <v>70.8</v>
      </c>
      <c r="N8" s="1674">
        <f t="shared" si="13"/>
        <v>-0.49565691038866433</v>
      </c>
      <c r="O8" s="1675">
        <f t="shared" si="0"/>
        <v>-1.8807273149831332</v>
      </c>
      <c r="P8" s="1676">
        <f t="shared" si="0"/>
        <v>2.3763842253717939</v>
      </c>
    </row>
    <row r="9" spans="1:18" ht="15" customHeight="1">
      <c r="A9" s="290" t="s">
        <v>389</v>
      </c>
      <c r="B9" s="368">
        <f t="shared" si="1"/>
        <v>14.327694541141353</v>
      </c>
      <c r="C9" s="1187">
        <f t="shared" si="2"/>
        <v>64.42923215081251</v>
      </c>
      <c r="D9" s="368">
        <f t="shared" si="3"/>
        <v>21.243073308046135</v>
      </c>
      <c r="E9" s="369">
        <f t="shared" si="4"/>
        <v>55.2</v>
      </c>
      <c r="F9" s="368">
        <f t="shared" si="5"/>
        <v>13.626221510870975</v>
      </c>
      <c r="G9" s="1187">
        <f t="shared" si="6"/>
        <v>60.847881691186423</v>
      </c>
      <c r="H9" s="368">
        <f t="shared" si="7"/>
        <v>25.5258967979426</v>
      </c>
      <c r="I9" s="369">
        <f t="shared" si="8"/>
        <v>64.3</v>
      </c>
      <c r="J9" s="368">
        <f t="shared" si="9"/>
        <v>13.113048529968314</v>
      </c>
      <c r="K9" s="1187">
        <f t="shared" si="10"/>
        <v>58.972060111189784</v>
      </c>
      <c r="L9" s="368">
        <f t="shared" si="11"/>
        <v>27.914891358841903</v>
      </c>
      <c r="M9" s="369">
        <f t="shared" si="12"/>
        <v>69.599999999999994</v>
      </c>
      <c r="N9" s="1677">
        <f t="shared" si="13"/>
        <v>-0.51317298090266128</v>
      </c>
      <c r="O9" s="1678">
        <f t="shared" si="0"/>
        <v>-1.8758215799966393</v>
      </c>
      <c r="P9" s="1679">
        <f t="shared" si="0"/>
        <v>2.3889945608993024</v>
      </c>
    </row>
    <row r="10" spans="1:18" ht="15" customHeight="1">
      <c r="A10" s="377" t="s">
        <v>390</v>
      </c>
      <c r="B10" s="382">
        <f t="shared" si="1"/>
        <v>13.699515574337735</v>
      </c>
      <c r="C10" s="1191">
        <f t="shared" si="2"/>
        <v>60.973699094029165</v>
      </c>
      <c r="D10" s="382">
        <f t="shared" si="3"/>
        <v>25.326785331633101</v>
      </c>
      <c r="E10" s="383">
        <f t="shared" si="4"/>
        <v>64</v>
      </c>
      <c r="F10" s="382">
        <f t="shared" si="5"/>
        <v>12.64245890026317</v>
      </c>
      <c r="G10" s="1191">
        <f t="shared" si="6"/>
        <v>57.703700169207217</v>
      </c>
      <c r="H10" s="382">
        <f t="shared" si="7"/>
        <v>29.653840930529608</v>
      </c>
      <c r="I10" s="383">
        <f t="shared" si="8"/>
        <v>73.3</v>
      </c>
      <c r="J10" s="382">
        <f t="shared" si="9"/>
        <v>11.684176652090787</v>
      </c>
      <c r="K10" s="1191">
        <f t="shared" si="10"/>
        <v>55.719234482366971</v>
      </c>
      <c r="L10" s="382">
        <f t="shared" si="11"/>
        <v>32.596588865542245</v>
      </c>
      <c r="M10" s="383">
        <f t="shared" si="12"/>
        <v>79.5</v>
      </c>
      <c r="N10" s="1674">
        <f t="shared" si="13"/>
        <v>-0.95828224817238272</v>
      </c>
      <c r="O10" s="1675">
        <f t="shared" si="0"/>
        <v>-1.9844656868402453</v>
      </c>
      <c r="P10" s="1676">
        <f t="shared" si="0"/>
        <v>2.9427479350126369</v>
      </c>
      <c r="R10" t="s">
        <v>1259</v>
      </c>
    </row>
    <row r="11" spans="1:18" ht="15" customHeight="1">
      <c r="A11" s="377" t="s">
        <v>391</v>
      </c>
      <c r="B11" s="382">
        <f t="shared" si="1"/>
        <v>14.829948862245301</v>
      </c>
      <c r="C11" s="1191">
        <f t="shared" si="2"/>
        <v>63.124437501939646</v>
      </c>
      <c r="D11" s="382">
        <f t="shared" si="3"/>
        <v>22.045613635815048</v>
      </c>
      <c r="E11" s="383">
        <f t="shared" si="4"/>
        <v>58.4</v>
      </c>
      <c r="F11" s="382">
        <f t="shared" si="5"/>
        <v>13.903037879389593</v>
      </c>
      <c r="G11" s="1191">
        <f t="shared" si="6"/>
        <v>60.458530891610863</v>
      </c>
      <c r="H11" s="382">
        <f t="shared" si="7"/>
        <v>25.638431228999544</v>
      </c>
      <c r="I11" s="383">
        <f t="shared" si="8"/>
        <v>65.400000000000006</v>
      </c>
      <c r="J11" s="382">
        <f t="shared" si="9"/>
        <v>12.985749992566278</v>
      </c>
      <c r="K11" s="1191">
        <f t="shared" si="10"/>
        <v>59.313229051334659</v>
      </c>
      <c r="L11" s="382">
        <f t="shared" si="11"/>
        <v>27.701020956099065</v>
      </c>
      <c r="M11" s="383">
        <f t="shared" si="12"/>
        <v>68.599999999999994</v>
      </c>
      <c r="N11" s="1674">
        <f t="shared" si="13"/>
        <v>-0.91728788682331519</v>
      </c>
      <c r="O11" s="1675">
        <f t="shared" si="0"/>
        <v>-1.1453018402762041</v>
      </c>
      <c r="P11" s="1676">
        <f t="shared" si="0"/>
        <v>2.062589727099521</v>
      </c>
    </row>
    <row r="12" spans="1:18" ht="15" customHeight="1">
      <c r="A12" s="355" t="s">
        <v>392</v>
      </c>
      <c r="B12" s="388">
        <f t="shared" si="1"/>
        <v>13.787682327920278</v>
      </c>
      <c r="C12" s="1198">
        <f t="shared" si="2"/>
        <v>60.34498591332008</v>
      </c>
      <c r="D12" s="388">
        <f t="shared" si="3"/>
        <v>25.867331758759637</v>
      </c>
      <c r="E12" s="389">
        <f t="shared" si="4"/>
        <v>65.7</v>
      </c>
      <c r="F12" s="388">
        <f t="shared" si="5"/>
        <v>12.859184363379331</v>
      </c>
      <c r="G12" s="1198">
        <f t="shared" si="6"/>
        <v>56.702725959617695</v>
      </c>
      <c r="H12" s="388">
        <f t="shared" si="7"/>
        <v>30.438089677002981</v>
      </c>
      <c r="I12" s="389">
        <f t="shared" si="8"/>
        <v>76.400000000000006</v>
      </c>
      <c r="J12" s="388">
        <f t="shared" si="9"/>
        <v>11.875864250347727</v>
      </c>
      <c r="K12" s="1198">
        <f t="shared" si="10"/>
        <v>54.348928025433793</v>
      </c>
      <c r="L12" s="388">
        <f t="shared" si="11"/>
        <v>33.775207724218475</v>
      </c>
      <c r="M12" s="389">
        <f t="shared" si="12"/>
        <v>84</v>
      </c>
      <c r="N12" s="1680">
        <f t="shared" si="13"/>
        <v>-0.98332011303160449</v>
      </c>
      <c r="O12" s="1681">
        <f t="shared" si="0"/>
        <v>-2.3537979341839019</v>
      </c>
      <c r="P12" s="1682">
        <f t="shared" si="0"/>
        <v>3.337118047215494</v>
      </c>
    </row>
    <row r="13" spans="1:18" ht="15" customHeight="1">
      <c r="A13" s="377" t="s">
        <v>393</v>
      </c>
      <c r="B13" s="382">
        <f t="shared" si="1"/>
        <v>13.311618167616704</v>
      </c>
      <c r="C13" s="1191">
        <f t="shared" si="2"/>
        <v>56.401265240777974</v>
      </c>
      <c r="D13" s="382">
        <f t="shared" si="3"/>
        <v>30.287116591605319</v>
      </c>
      <c r="E13" s="383">
        <f t="shared" si="4"/>
        <v>77.3</v>
      </c>
      <c r="F13" s="382">
        <f t="shared" si="5"/>
        <v>12.370177169979792</v>
      </c>
      <c r="G13" s="1191">
        <f t="shared" si="6"/>
        <v>54.023920297006434</v>
      </c>
      <c r="H13" s="382">
        <f t="shared" si="7"/>
        <v>33.605902533013769</v>
      </c>
      <c r="I13" s="383">
        <f t="shared" si="8"/>
        <v>85.1</v>
      </c>
      <c r="J13" s="382">
        <f t="shared" si="9"/>
        <v>11.663470241599098</v>
      </c>
      <c r="K13" s="1191">
        <f t="shared" si="10"/>
        <v>51.759932653539174</v>
      </c>
      <c r="L13" s="382">
        <f t="shared" si="11"/>
        <v>36.576597104861733</v>
      </c>
      <c r="M13" s="383">
        <f t="shared" si="12"/>
        <v>93.2</v>
      </c>
      <c r="N13" s="1674">
        <f t="shared" si="13"/>
        <v>-0.70670692838069371</v>
      </c>
      <c r="O13" s="1675">
        <f t="shared" si="0"/>
        <v>-2.2639876434672601</v>
      </c>
      <c r="P13" s="1676">
        <f t="shared" si="0"/>
        <v>2.9706945718479645</v>
      </c>
    </row>
    <row r="14" spans="1:18" ht="15" customHeight="1">
      <c r="A14" s="377" t="s">
        <v>394</v>
      </c>
      <c r="B14" s="382">
        <f t="shared" si="1"/>
        <v>13.362597346409</v>
      </c>
      <c r="C14" s="1191">
        <f t="shared" si="2"/>
        <v>57.922014710124024</v>
      </c>
      <c r="D14" s="382">
        <f t="shared" si="3"/>
        <v>28.715387943466975</v>
      </c>
      <c r="E14" s="383">
        <f t="shared" si="4"/>
        <v>72.599999999999994</v>
      </c>
      <c r="F14" s="382">
        <f t="shared" si="5"/>
        <v>12.499293452661329</v>
      </c>
      <c r="G14" s="1191">
        <f t="shared" si="6"/>
        <v>55.074894017899197</v>
      </c>
      <c r="H14" s="382">
        <f t="shared" si="7"/>
        <v>32.425812529439476</v>
      </c>
      <c r="I14" s="383">
        <f t="shared" si="8"/>
        <v>81.599999999999994</v>
      </c>
      <c r="J14" s="382">
        <f t="shared" si="9"/>
        <v>11.856710393541876</v>
      </c>
      <c r="K14" s="1191">
        <f t="shared" si="10"/>
        <v>52.830375338833811</v>
      </c>
      <c r="L14" s="382">
        <f t="shared" si="11"/>
        <v>35.312914267624308</v>
      </c>
      <c r="M14" s="383">
        <f t="shared" si="12"/>
        <v>89.3</v>
      </c>
      <c r="N14" s="1674">
        <f t="shared" si="13"/>
        <v>-0.64258305911945257</v>
      </c>
      <c r="O14" s="1675">
        <f t="shared" si="0"/>
        <v>-2.2445186790653864</v>
      </c>
      <c r="P14" s="1676">
        <f t="shared" si="0"/>
        <v>2.8871017381848318</v>
      </c>
    </row>
    <row r="15" spans="1:18" ht="15" customHeight="1">
      <c r="A15" s="355" t="s">
        <v>395</v>
      </c>
      <c r="B15" s="388">
        <f t="shared" si="1"/>
        <v>12.459046105371756</v>
      </c>
      <c r="C15" s="1198">
        <f t="shared" si="2"/>
        <v>57.453260278556193</v>
      </c>
      <c r="D15" s="388">
        <f t="shared" si="3"/>
        <v>30.087693616072052</v>
      </c>
      <c r="E15" s="389">
        <f t="shared" si="4"/>
        <v>74.099999999999994</v>
      </c>
      <c r="F15" s="388">
        <f t="shared" si="5"/>
        <v>11.750168335220168</v>
      </c>
      <c r="G15" s="1198">
        <f t="shared" si="6"/>
        <v>53.895387984934928</v>
      </c>
      <c r="H15" s="388">
        <f t="shared" si="7"/>
        <v>34.354443679844913</v>
      </c>
      <c r="I15" s="389">
        <f t="shared" si="8"/>
        <v>85.5</v>
      </c>
      <c r="J15" s="388">
        <f t="shared" si="9"/>
        <v>11.043662635464111</v>
      </c>
      <c r="K15" s="1198">
        <f t="shared" si="10"/>
        <v>51.466153604523321</v>
      </c>
      <c r="L15" s="388">
        <f t="shared" si="11"/>
        <v>37.490183760012563</v>
      </c>
      <c r="M15" s="389">
        <f t="shared" si="12"/>
        <v>94.3</v>
      </c>
      <c r="N15" s="1680">
        <f t="shared" si="13"/>
        <v>-0.70650569975605748</v>
      </c>
      <c r="O15" s="1681">
        <f t="shared" si="0"/>
        <v>-2.4292343804116072</v>
      </c>
      <c r="P15" s="1682">
        <f t="shared" si="0"/>
        <v>3.1357400801676505</v>
      </c>
    </row>
    <row r="16" spans="1:18" ht="15" customHeight="1">
      <c r="A16" s="289" t="s">
        <v>903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</row>
    <row r="17" spans="1:13">
      <c r="A17" s="924" t="s">
        <v>396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 t="s">
        <v>1266</v>
      </c>
      <c r="M17" s="289"/>
    </row>
    <row r="18" spans="1:13">
      <c r="A18" s="2123" t="s">
        <v>379</v>
      </c>
      <c r="B18" s="1977" t="s">
        <v>362</v>
      </c>
      <c r="C18" s="1975"/>
      <c r="D18" s="1975"/>
      <c r="E18" s="1976"/>
      <c r="F18" s="1977" t="s">
        <v>1247</v>
      </c>
      <c r="G18" s="1975"/>
      <c r="H18" s="1975"/>
      <c r="I18" s="1976"/>
      <c r="J18" s="2139" t="s">
        <v>1248</v>
      </c>
      <c r="K18" s="2139"/>
      <c r="L18" s="2139"/>
      <c r="M18" s="2140"/>
    </row>
    <row r="19" spans="1:13">
      <c r="A19" s="2124"/>
      <c r="B19" s="1432" t="s">
        <v>1043</v>
      </c>
      <c r="C19" s="1471" t="s">
        <v>896</v>
      </c>
      <c r="D19" s="1470" t="s">
        <v>1042</v>
      </c>
      <c r="E19" s="1472" t="s">
        <v>898</v>
      </c>
      <c r="F19" s="1714" t="s">
        <v>380</v>
      </c>
      <c r="G19" s="1471" t="s">
        <v>896</v>
      </c>
      <c r="H19" s="1722" t="s">
        <v>1042</v>
      </c>
      <c r="I19" s="1473" t="s">
        <v>898</v>
      </c>
      <c r="J19" s="1425" t="s">
        <v>380</v>
      </c>
      <c r="K19" s="1471" t="s">
        <v>896</v>
      </c>
      <c r="L19" s="1722" t="s">
        <v>1042</v>
      </c>
      <c r="M19" s="1473" t="s">
        <v>898</v>
      </c>
    </row>
    <row r="20" spans="1:13">
      <c r="A20" s="791" t="s">
        <v>83</v>
      </c>
      <c r="B20" s="372">
        <f>SUM(C20:E20)</f>
        <v>5556205</v>
      </c>
      <c r="C20" s="365">
        <v>759277</v>
      </c>
      <c r="D20" s="1068">
        <v>3515442</v>
      </c>
      <c r="E20" s="364">
        <v>1281486</v>
      </c>
      <c r="F20" s="364">
        <f>SUM(G20:I20)</f>
        <v>5534800</v>
      </c>
      <c r="G20" s="364">
        <f>'21_2地域年齢別2015'!AB167</f>
        <v>710647</v>
      </c>
      <c r="H20" s="364">
        <f>'21_2地域年齢別2015'!AC167</f>
        <v>3322644</v>
      </c>
      <c r="I20" s="365">
        <f>'21_2地域年齢別2015'!AD167</f>
        <v>1501509</v>
      </c>
      <c r="J20" s="366">
        <f>SUM(K20:M20)</f>
        <v>5465002</v>
      </c>
      <c r="K20" s="364">
        <f>'21_3地域年齢別2020'!AB167</f>
        <v>666511</v>
      </c>
      <c r="L20" s="364">
        <f>'21_3地域年齢別2020'!AC167</f>
        <v>3197092</v>
      </c>
      <c r="M20" s="365">
        <f>'21_3地域年齢別2020'!AD167</f>
        <v>1601399</v>
      </c>
    </row>
    <row r="21" spans="1:13">
      <c r="A21" s="787" t="s">
        <v>386</v>
      </c>
      <c r="B21" s="372">
        <f t="shared" ref="B21:B30" si="14">SUM(C21:E21)</f>
        <v>1530140</v>
      </c>
      <c r="C21" s="365">
        <v>194963</v>
      </c>
      <c r="D21" s="1068">
        <v>980959</v>
      </c>
      <c r="E21" s="364">
        <v>354218</v>
      </c>
      <c r="F21" s="364">
        <f>SUM(G21:I21)</f>
        <v>1537272</v>
      </c>
      <c r="G21" s="364">
        <f>'21_2地域年齢別2015'!AB170</f>
        <v>185898</v>
      </c>
      <c r="H21" s="364">
        <f>'21_2地域年齢別2015'!AC170</f>
        <v>933972</v>
      </c>
      <c r="I21" s="365">
        <f>'21_2地域年齢別2015'!AD170</f>
        <v>417402</v>
      </c>
      <c r="J21" s="366">
        <f t="shared" ref="J21:J30" si="15">SUM(K21:M21)</f>
        <v>1525152</v>
      </c>
      <c r="K21" s="364">
        <f>'21_3地域年齢別2020'!AB170</f>
        <v>174637</v>
      </c>
      <c r="L21" s="364">
        <f>'21_3地域年齢別2020'!AC170</f>
        <v>905515</v>
      </c>
      <c r="M21" s="365">
        <f>'21_3地域年齢別2020'!AD170</f>
        <v>445000</v>
      </c>
    </row>
    <row r="22" spans="1:13">
      <c r="A22" s="800" t="s">
        <v>387</v>
      </c>
      <c r="B22" s="392">
        <f t="shared" si="14"/>
        <v>1019498</v>
      </c>
      <c r="C22" s="379">
        <v>138404</v>
      </c>
      <c r="D22" s="1067">
        <v>661055</v>
      </c>
      <c r="E22" s="378">
        <v>220039</v>
      </c>
      <c r="F22" s="378">
        <f t="shared" ref="F22:F30" si="16">SUM(G22:I22)</f>
        <v>1035763</v>
      </c>
      <c r="G22" s="378">
        <f>'21_2地域年齢別2015'!AB173</f>
        <v>131259</v>
      </c>
      <c r="H22" s="378">
        <f>'21_2地域年齢別2015'!AC173</f>
        <v>638306</v>
      </c>
      <c r="I22" s="379">
        <f>'21_2地域年齢別2015'!AD173</f>
        <v>266198</v>
      </c>
      <c r="J22" s="380">
        <f t="shared" si="15"/>
        <v>1039102</v>
      </c>
      <c r="K22" s="378">
        <f>'21_3地域年齢別2020'!AB173</f>
        <v>126254</v>
      </c>
      <c r="L22" s="378">
        <f>'21_3地域年齢別2020'!AC173</f>
        <v>629212</v>
      </c>
      <c r="M22" s="379">
        <f>'21_3地域年齢別2020'!AD173</f>
        <v>283636</v>
      </c>
    </row>
    <row r="23" spans="1:13">
      <c r="A23" s="800" t="s">
        <v>388</v>
      </c>
      <c r="B23" s="405">
        <f t="shared" si="14"/>
        <v>723179</v>
      </c>
      <c r="C23" s="379">
        <v>104684</v>
      </c>
      <c r="D23" s="1067">
        <v>462501</v>
      </c>
      <c r="E23" s="378">
        <v>155994</v>
      </c>
      <c r="F23" s="384">
        <f t="shared" si="16"/>
        <v>721690</v>
      </c>
      <c r="G23" s="384">
        <f>'21_2地域年齢別2015'!AB176</f>
        <v>97196</v>
      </c>
      <c r="H23" s="384">
        <f>'21_2地域年齢別2015'!AC176</f>
        <v>436080</v>
      </c>
      <c r="I23" s="385">
        <f>'21_2地域年齢別2015'!AD176</f>
        <v>188414</v>
      </c>
      <c r="J23" s="386">
        <f t="shared" si="15"/>
        <v>715809</v>
      </c>
      <c r="K23" s="378">
        <f>'21_3地域年齢別2020'!AB176</f>
        <v>92856</v>
      </c>
      <c r="L23" s="378">
        <f>'21_3地域年齢別2020'!AC176</f>
        <v>419064</v>
      </c>
      <c r="M23" s="379">
        <f>'21_3地域年齢別2020'!AD176</f>
        <v>203889</v>
      </c>
    </row>
    <row r="24" spans="1:13">
      <c r="A24" s="787" t="s">
        <v>389</v>
      </c>
      <c r="B24" s="392">
        <f t="shared" si="14"/>
        <v>711559</v>
      </c>
      <c r="C24" s="365">
        <v>101950</v>
      </c>
      <c r="D24" s="1068">
        <v>458452</v>
      </c>
      <c r="E24" s="364">
        <v>151157</v>
      </c>
      <c r="F24" s="378">
        <f t="shared" si="16"/>
        <v>716633</v>
      </c>
      <c r="G24" s="378">
        <f>'21_2地域年齢別2015'!AB179</f>
        <v>97650</v>
      </c>
      <c r="H24" s="378">
        <f>'21_2地域年齢別2015'!AC179</f>
        <v>436056</v>
      </c>
      <c r="I24" s="379">
        <f>'21_2地域年齢別2015'!AD179</f>
        <v>182927</v>
      </c>
      <c r="J24" s="380">
        <f t="shared" si="15"/>
        <v>716073</v>
      </c>
      <c r="K24" s="364">
        <f>'21_3地域年齢別2020'!AB179</f>
        <v>93899</v>
      </c>
      <c r="L24" s="364">
        <f>'21_3地域年齢別2020'!AC179</f>
        <v>422283</v>
      </c>
      <c r="M24" s="365">
        <f>'21_3地域年齢別2020'!AD179</f>
        <v>199891</v>
      </c>
    </row>
    <row r="25" spans="1:13">
      <c r="A25" s="800" t="s">
        <v>390</v>
      </c>
      <c r="B25" s="392">
        <f t="shared" si="14"/>
        <v>284667</v>
      </c>
      <c r="C25" s="379">
        <v>38998</v>
      </c>
      <c r="D25" s="1067">
        <v>173572</v>
      </c>
      <c r="E25" s="378">
        <v>72097</v>
      </c>
      <c r="F25" s="378">
        <f t="shared" si="16"/>
        <v>272447</v>
      </c>
      <c r="G25" s="378">
        <f>'21_2地域年齢別2015'!AB182</f>
        <v>34444</v>
      </c>
      <c r="H25" s="378">
        <f>'21_2地域年齢別2015'!AC182</f>
        <v>157212</v>
      </c>
      <c r="I25" s="379">
        <f>'21_2地域年齢別2015'!AD182</f>
        <v>80791</v>
      </c>
      <c r="J25" s="380">
        <f t="shared" si="15"/>
        <v>264135</v>
      </c>
      <c r="K25" s="378">
        <f>'21_3地域年齢別2020'!AB182</f>
        <v>30862</v>
      </c>
      <c r="L25" s="378">
        <f>'21_3地域年齢別2020'!AC182</f>
        <v>147174</v>
      </c>
      <c r="M25" s="379">
        <f>'21_3地域年齢別2020'!AD182</f>
        <v>86099</v>
      </c>
    </row>
    <row r="26" spans="1:13">
      <c r="A26" s="800" t="s">
        <v>391</v>
      </c>
      <c r="B26" s="392">
        <f t="shared" si="14"/>
        <v>580002</v>
      </c>
      <c r="C26" s="379">
        <v>86014</v>
      </c>
      <c r="D26" s="1067">
        <v>366123</v>
      </c>
      <c r="E26" s="378">
        <v>127865</v>
      </c>
      <c r="F26" s="378">
        <f t="shared" si="16"/>
        <v>579154</v>
      </c>
      <c r="G26" s="378">
        <f>'21_2地域年齢別2015'!AB185</f>
        <v>80520</v>
      </c>
      <c r="H26" s="378">
        <f>'21_2地域年齢別2015'!AC185</f>
        <v>350148</v>
      </c>
      <c r="I26" s="379">
        <f>'21_2地域年齢別2015'!AD185</f>
        <v>148486</v>
      </c>
      <c r="J26" s="380">
        <f t="shared" si="15"/>
        <v>571719</v>
      </c>
      <c r="K26" s="378">
        <f>'21_3地域年齢別2020'!AB185</f>
        <v>74242</v>
      </c>
      <c r="L26" s="378">
        <f>'21_3地域年齢別2020'!AC185</f>
        <v>339105</v>
      </c>
      <c r="M26" s="379">
        <f>'21_3地域年齢別2020'!AD185</f>
        <v>158372</v>
      </c>
    </row>
    <row r="27" spans="1:13">
      <c r="A27" s="789" t="s">
        <v>392</v>
      </c>
      <c r="B27" s="392">
        <f t="shared" si="14"/>
        <v>272243</v>
      </c>
      <c r="C27" s="385">
        <v>37536</v>
      </c>
      <c r="D27" s="1069">
        <v>164285</v>
      </c>
      <c r="E27" s="384">
        <v>70422</v>
      </c>
      <c r="F27" s="378">
        <f t="shared" si="16"/>
        <v>260312</v>
      </c>
      <c r="G27" s="378">
        <f>'21_2地域年齢別2015'!AB188</f>
        <v>33474</v>
      </c>
      <c r="H27" s="378">
        <f>'21_2地域年齢別2015'!AC188</f>
        <v>147604</v>
      </c>
      <c r="I27" s="379">
        <f>'21_2地域年齢別2015'!AD188</f>
        <v>79234</v>
      </c>
      <c r="J27" s="380">
        <f t="shared" si="15"/>
        <v>246601</v>
      </c>
      <c r="K27" s="384">
        <f>'21_3地域年齢別2020'!AB188</f>
        <v>29286</v>
      </c>
      <c r="L27" s="384">
        <f>'21_3地域年齢別2020'!AC188</f>
        <v>134025</v>
      </c>
      <c r="M27" s="385">
        <f>'21_3地域年齢別2020'!AD188</f>
        <v>83290</v>
      </c>
    </row>
    <row r="28" spans="1:13">
      <c r="A28" s="800" t="s">
        <v>393</v>
      </c>
      <c r="B28" s="372">
        <f t="shared" si="14"/>
        <v>180519</v>
      </c>
      <c r="C28" s="379">
        <v>24030</v>
      </c>
      <c r="D28" s="1067">
        <v>101815</v>
      </c>
      <c r="E28" s="378">
        <v>54674</v>
      </c>
      <c r="F28" s="364">
        <f t="shared" si="16"/>
        <v>170232</v>
      </c>
      <c r="G28" s="364">
        <f>'21_2地域年齢別2015'!AB191</f>
        <v>21058</v>
      </c>
      <c r="H28" s="364">
        <f>'21_2地域年齢別2015'!AC191</f>
        <v>91966</v>
      </c>
      <c r="I28" s="365">
        <f>'21_2地域年齢別2015'!AD191</f>
        <v>57208</v>
      </c>
      <c r="J28" s="366">
        <f t="shared" si="15"/>
        <v>157989</v>
      </c>
      <c r="K28" s="378">
        <f>'21_3地域年齢別2020'!AB191</f>
        <v>18427</v>
      </c>
      <c r="L28" s="378">
        <f>'21_3地域年齢別2020'!AC191</f>
        <v>81775</v>
      </c>
      <c r="M28" s="379">
        <f>'21_3地域年齢別2020'!AD191</f>
        <v>57787</v>
      </c>
    </row>
    <row r="29" spans="1:13">
      <c r="A29" s="800" t="s">
        <v>394</v>
      </c>
      <c r="B29" s="392">
        <f t="shared" si="14"/>
        <v>110944</v>
      </c>
      <c r="C29" s="379">
        <v>14825</v>
      </c>
      <c r="D29" s="1067">
        <v>64261</v>
      </c>
      <c r="E29" s="378">
        <v>31858</v>
      </c>
      <c r="F29" s="378">
        <f t="shared" si="16"/>
        <v>106150</v>
      </c>
      <c r="G29" s="378">
        <f>'21_2地域年齢別2015'!AB194</f>
        <v>13268</v>
      </c>
      <c r="H29" s="378">
        <f>'21_2地域年齢別2015'!AC194</f>
        <v>58462</v>
      </c>
      <c r="I29" s="379">
        <f>'21_2地域年齢別2015'!AD194</f>
        <v>34420</v>
      </c>
      <c r="J29" s="380">
        <f t="shared" si="15"/>
        <v>101082</v>
      </c>
      <c r="K29" s="378">
        <f>'21_3地域年齢別2020'!AB194</f>
        <v>11985</v>
      </c>
      <c r="L29" s="378">
        <f>'21_3地域年齢別2020'!AC194</f>
        <v>53402</v>
      </c>
      <c r="M29" s="379">
        <f>'21_3地域年齢別2020'!AD194</f>
        <v>35695</v>
      </c>
    </row>
    <row r="30" spans="1:13">
      <c r="A30" s="789" t="s">
        <v>395</v>
      </c>
      <c r="B30" s="405">
        <f t="shared" si="14"/>
        <v>143454</v>
      </c>
      <c r="C30" s="385">
        <v>17873</v>
      </c>
      <c r="D30" s="1069">
        <v>82419</v>
      </c>
      <c r="E30" s="384">
        <v>43162</v>
      </c>
      <c r="F30" s="384">
        <f t="shared" si="16"/>
        <v>135147</v>
      </c>
      <c r="G30" s="384">
        <f>'21_2地域年齢別2015'!AB197</f>
        <v>15880</v>
      </c>
      <c r="H30" s="384">
        <f>'21_2地域年齢別2015'!AC197</f>
        <v>72838</v>
      </c>
      <c r="I30" s="385">
        <f>'21_2地域年齢別2015'!AD197</f>
        <v>46429</v>
      </c>
      <c r="J30" s="386">
        <f t="shared" si="15"/>
        <v>127340</v>
      </c>
      <c r="K30" s="384">
        <f>'21_3地域年齢別2020'!AB197</f>
        <v>14063</v>
      </c>
      <c r="L30" s="384">
        <f>'21_3地域年齢別2020'!AC197</f>
        <v>65537</v>
      </c>
      <c r="M30" s="385">
        <f>'21_3地域年齢別2020'!AD197</f>
        <v>47740</v>
      </c>
    </row>
    <row r="31" spans="1:13">
      <c r="A31" s="924" t="s">
        <v>396</v>
      </c>
    </row>
  </sheetData>
  <mergeCells count="9">
    <mergeCell ref="N2:P2"/>
    <mergeCell ref="J2:M2"/>
    <mergeCell ref="A18:A19"/>
    <mergeCell ref="B18:E18"/>
    <mergeCell ref="F18:I18"/>
    <mergeCell ref="J18:M18"/>
    <mergeCell ref="A2:A4"/>
    <mergeCell ref="B2:E2"/>
    <mergeCell ref="F2:I2"/>
  </mergeCells>
  <phoneticPr fontId="2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608D-BD39-4B79-8E37-862E0ABF233C}">
  <dimension ref="A1:AQ200"/>
  <sheetViews>
    <sheetView workbookViewId="0">
      <pane xSplit="5" ySplit="10" topLeftCell="F185" activePane="bottomRight" state="frozen"/>
      <selection pane="topRight" activeCell="F1" sqref="F1"/>
      <selection pane="bottomLeft" activeCell="A11" sqref="A11"/>
      <selection pane="bottomRight" activeCell="G197" sqref="G197"/>
    </sheetView>
  </sheetViews>
  <sheetFormatPr defaultRowHeight="13.5"/>
  <cols>
    <col min="1" max="1" width="6.25" customWidth="1"/>
    <col min="2" max="2" width="5.375" customWidth="1"/>
    <col min="4" max="4" width="10.875" customWidth="1"/>
    <col min="5" max="5" width="11.375" customWidth="1"/>
    <col min="6" max="29" width="9.625" customWidth="1"/>
    <col min="30" max="30" width="9.25" bestFit="1" customWidth="1"/>
    <col min="31" max="32" width="9.125" bestFit="1" customWidth="1"/>
    <col min="33" max="33" width="9.25" bestFit="1" customWidth="1"/>
  </cols>
  <sheetData>
    <row r="1" spans="1:43">
      <c r="A1" s="1612" t="s">
        <v>1271</v>
      </c>
      <c r="N1" s="1612"/>
      <c r="P1" s="1612"/>
    </row>
    <row r="2" spans="1:43">
      <c r="A2" s="1612" t="s">
        <v>1250</v>
      </c>
    </row>
    <row r="3" spans="1:43" hidden="1">
      <c r="A3">
        <v>3</v>
      </c>
      <c r="F3" t="s">
        <v>329</v>
      </c>
    </row>
    <row r="4" spans="1:43" hidden="1">
      <c r="A4">
        <v>4</v>
      </c>
    </row>
    <row r="5" spans="1:43" hidden="1">
      <c r="A5">
        <v>5</v>
      </c>
      <c r="F5" t="s">
        <v>1129</v>
      </c>
      <c r="G5" t="s">
        <v>1130</v>
      </c>
    </row>
    <row r="6" spans="1:43" hidden="1">
      <c r="A6">
        <v>6</v>
      </c>
      <c r="G6" t="s">
        <v>1131</v>
      </c>
    </row>
    <row r="7" spans="1:43" hidden="1">
      <c r="A7">
        <v>7</v>
      </c>
      <c r="G7" t="s">
        <v>1132</v>
      </c>
    </row>
    <row r="8" spans="1:43" hidden="1">
      <c r="A8">
        <v>8</v>
      </c>
    </row>
    <row r="9" spans="1:43">
      <c r="A9">
        <v>9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H9" s="125" t="s">
        <v>1252</v>
      </c>
      <c r="AI9" s="125" t="s">
        <v>1252</v>
      </c>
      <c r="AJ9" s="125" t="s">
        <v>1252</v>
      </c>
      <c r="AK9" s="125" t="s">
        <v>1252</v>
      </c>
      <c r="AL9" s="125" t="s">
        <v>1252</v>
      </c>
    </row>
    <row r="10" spans="1:43" ht="24">
      <c r="A10">
        <v>10</v>
      </c>
      <c r="B10" t="s">
        <v>1129</v>
      </c>
      <c r="C10" t="s">
        <v>1140</v>
      </c>
      <c r="D10" t="s">
        <v>1141</v>
      </c>
      <c r="F10" s="1648" t="s">
        <v>317</v>
      </c>
      <c r="G10" s="1610" t="s">
        <v>974</v>
      </c>
      <c r="H10" s="1610" t="s">
        <v>975</v>
      </c>
      <c r="I10" s="1610" t="s">
        <v>976</v>
      </c>
      <c r="J10" s="1610" t="s">
        <v>977</v>
      </c>
      <c r="K10" s="1610" t="s">
        <v>978</v>
      </c>
      <c r="L10" s="1610" t="s">
        <v>979</v>
      </c>
      <c r="M10" s="1610" t="s">
        <v>980</v>
      </c>
      <c r="N10" s="1610" t="s">
        <v>981</v>
      </c>
      <c r="O10" s="1610" t="s">
        <v>1133</v>
      </c>
      <c r="P10" s="1610" t="s">
        <v>983</v>
      </c>
      <c r="Q10" s="1610" t="s">
        <v>984</v>
      </c>
      <c r="R10" s="1610" t="s">
        <v>985</v>
      </c>
      <c r="S10" s="1610" t="s">
        <v>986</v>
      </c>
      <c r="T10" s="1610" t="s">
        <v>987</v>
      </c>
      <c r="U10" s="1610" t="s">
        <v>988</v>
      </c>
      <c r="V10" s="1610" t="s">
        <v>989</v>
      </c>
      <c r="W10" s="1610" t="s">
        <v>990</v>
      </c>
      <c r="X10" s="1610" t="s">
        <v>991</v>
      </c>
      <c r="Y10" s="1610" t="s">
        <v>1134</v>
      </c>
      <c r="Z10" s="1610" t="s">
        <v>1135</v>
      </c>
      <c r="AA10" s="1641" t="s">
        <v>904</v>
      </c>
      <c r="AB10" s="1610" t="s">
        <v>1236</v>
      </c>
      <c r="AC10" s="1610" t="s">
        <v>1237</v>
      </c>
      <c r="AD10" s="1610" t="s">
        <v>1238</v>
      </c>
      <c r="AE10" s="1648" t="s">
        <v>1239</v>
      </c>
      <c r="AF10" s="1610" t="s">
        <v>1240</v>
      </c>
      <c r="AG10" s="1610" t="s">
        <v>1241</v>
      </c>
      <c r="AH10" s="1688" t="s">
        <v>1253</v>
      </c>
      <c r="AI10" s="1688" t="s">
        <v>1239</v>
      </c>
      <c r="AJ10" s="1688" t="s">
        <v>1240</v>
      </c>
      <c r="AK10" s="1688" t="s">
        <v>1256</v>
      </c>
      <c r="AL10" s="1688" t="s">
        <v>1241</v>
      </c>
      <c r="AM10" s="1688" t="s">
        <v>1252</v>
      </c>
      <c r="AN10" s="1688" t="s">
        <v>1252</v>
      </c>
      <c r="AO10" s="1688" t="s">
        <v>1252</v>
      </c>
      <c r="AP10" s="1688" t="s">
        <v>906</v>
      </c>
      <c r="AQ10" s="1688" t="s">
        <v>907</v>
      </c>
    </row>
    <row r="11" spans="1:43">
      <c r="A11">
        <v>1330</v>
      </c>
      <c r="B11">
        <v>1</v>
      </c>
      <c r="C11">
        <v>28000</v>
      </c>
      <c r="D11" t="s">
        <v>919</v>
      </c>
      <c r="E11" t="s">
        <v>465</v>
      </c>
      <c r="F11" s="1071">
        <v>5534800</v>
      </c>
      <c r="G11" s="1071">
        <v>219357</v>
      </c>
      <c r="H11" s="1071">
        <v>237490</v>
      </c>
      <c r="I11" s="1071">
        <v>253800</v>
      </c>
      <c r="J11" s="1071">
        <v>273096</v>
      </c>
      <c r="K11" s="1071">
        <v>255435</v>
      </c>
      <c r="L11" s="1071">
        <v>267118</v>
      </c>
      <c r="M11" s="1071">
        <v>304004</v>
      </c>
      <c r="N11" s="1071">
        <v>354457</v>
      </c>
      <c r="O11" s="1071">
        <v>435646</v>
      </c>
      <c r="P11" s="1071">
        <v>387696</v>
      </c>
      <c r="Q11" s="1071">
        <v>351761</v>
      </c>
      <c r="R11" s="1071">
        <v>325755</v>
      </c>
      <c r="S11" s="1071">
        <v>367676</v>
      </c>
      <c r="T11" s="1071">
        <v>439724</v>
      </c>
      <c r="U11" s="1071">
        <v>357014</v>
      </c>
      <c r="V11" s="1071">
        <v>278626</v>
      </c>
      <c r="W11" s="1071">
        <v>219115</v>
      </c>
      <c r="X11" s="1071">
        <v>133439</v>
      </c>
      <c r="Y11" s="1071">
        <v>56144</v>
      </c>
      <c r="Z11" s="1071">
        <v>14840</v>
      </c>
      <c r="AA11" s="1071">
        <v>2607</v>
      </c>
      <c r="AB11" s="1071">
        <v>710647</v>
      </c>
      <c r="AC11" s="1071">
        <v>3322644</v>
      </c>
      <c r="AD11" s="1071">
        <v>1501509</v>
      </c>
      <c r="AE11" s="1071">
        <v>704771</v>
      </c>
      <c r="AF11" s="1071">
        <v>207030</v>
      </c>
      <c r="AG11" s="1071">
        <v>3489272</v>
      </c>
      <c r="AH11" s="1684">
        <v>12.83961</v>
      </c>
      <c r="AI11" s="1684">
        <v>60.031869999999998</v>
      </c>
      <c r="AJ11" s="1684">
        <v>27.128509999999999</v>
      </c>
      <c r="AK11" s="1684">
        <v>33.771500000000003</v>
      </c>
      <c r="AL11" s="1684">
        <v>12.733449999999999</v>
      </c>
      <c r="AM11" s="1684">
        <v>3.74051</v>
      </c>
      <c r="AN11" s="1684">
        <v>4.7100000000000003E-2</v>
      </c>
      <c r="AO11" s="1684">
        <v>63.04242</v>
      </c>
      <c r="AP11" s="1684">
        <v>46.498269999999998</v>
      </c>
      <c r="AQ11" s="1684">
        <v>47.00271</v>
      </c>
    </row>
    <row r="12" spans="1:43">
      <c r="A12">
        <v>1331</v>
      </c>
      <c r="B12">
        <v>1</v>
      </c>
      <c r="C12">
        <v>28100</v>
      </c>
      <c r="D12">
        <v>1</v>
      </c>
      <c r="E12" s="83" t="s">
        <v>180</v>
      </c>
      <c r="F12" s="1071">
        <v>1537272</v>
      </c>
      <c r="G12" s="1071">
        <v>57958</v>
      </c>
      <c r="H12" s="1071">
        <v>62478</v>
      </c>
      <c r="I12" s="1071">
        <v>65462</v>
      </c>
      <c r="J12" s="1071">
        <v>73413</v>
      </c>
      <c r="K12" s="1071">
        <v>77745</v>
      </c>
      <c r="L12" s="1071">
        <v>77851</v>
      </c>
      <c r="M12" s="1071">
        <v>86688</v>
      </c>
      <c r="N12" s="1071">
        <v>98926</v>
      </c>
      <c r="O12" s="1071">
        <v>120890</v>
      </c>
      <c r="P12" s="1071">
        <v>107481</v>
      </c>
      <c r="Q12" s="1071">
        <v>98315</v>
      </c>
      <c r="R12" s="1071">
        <v>91660</v>
      </c>
      <c r="S12" s="1071">
        <v>101003</v>
      </c>
      <c r="T12" s="1071">
        <v>121641</v>
      </c>
      <c r="U12" s="1071">
        <v>98634</v>
      </c>
      <c r="V12" s="1071">
        <v>77828</v>
      </c>
      <c r="W12" s="1071">
        <v>62619</v>
      </c>
      <c r="X12" s="1071">
        <v>36786</v>
      </c>
      <c r="Y12" s="1071">
        <v>15193</v>
      </c>
      <c r="Z12" s="1071">
        <v>3989</v>
      </c>
      <c r="AA12" s="1071">
        <v>712</v>
      </c>
      <c r="AB12" s="1071">
        <v>185898</v>
      </c>
      <c r="AC12" s="1071">
        <v>933972</v>
      </c>
      <c r="AD12" s="1071">
        <v>417402</v>
      </c>
      <c r="AE12" s="1071">
        <v>197127</v>
      </c>
      <c r="AF12" s="1071">
        <v>56680</v>
      </c>
      <c r="AG12" s="1071">
        <v>982200</v>
      </c>
      <c r="AH12" s="1684">
        <v>12.09272</v>
      </c>
      <c r="AI12" s="1684">
        <v>60.755159999999997</v>
      </c>
      <c r="AJ12" s="1684">
        <v>27.15212</v>
      </c>
      <c r="AK12" s="1684">
        <v>33.7224</v>
      </c>
      <c r="AL12" s="1684">
        <v>12.823169999999999</v>
      </c>
      <c r="AM12" s="1684">
        <v>3.6870500000000002</v>
      </c>
      <c r="AN12" s="1684">
        <v>4.632E-2</v>
      </c>
      <c r="AO12" s="1684">
        <v>63.892400000000002</v>
      </c>
      <c r="AP12" s="1684">
        <v>46.66178</v>
      </c>
      <c r="AQ12" s="1684">
        <v>47.037280000000003</v>
      </c>
    </row>
    <row r="13" spans="1:43">
      <c r="A13">
        <v>1332</v>
      </c>
      <c r="B13">
        <v>1</v>
      </c>
      <c r="C13">
        <v>28101</v>
      </c>
      <c r="D13">
        <v>0</v>
      </c>
      <c r="E13" s="84" t="s">
        <v>19</v>
      </c>
      <c r="F13" s="1071">
        <v>213634</v>
      </c>
      <c r="G13" s="1071">
        <v>8903</v>
      </c>
      <c r="H13" s="1071">
        <v>9406</v>
      </c>
      <c r="I13" s="1071">
        <v>10024</v>
      </c>
      <c r="J13" s="1071">
        <v>11324</v>
      </c>
      <c r="K13" s="1071">
        <v>11764</v>
      </c>
      <c r="L13" s="1071">
        <v>10403</v>
      </c>
      <c r="M13" s="1071">
        <v>12032</v>
      </c>
      <c r="N13" s="1071">
        <v>14319</v>
      </c>
      <c r="O13" s="1071">
        <v>18265</v>
      </c>
      <c r="P13" s="1071">
        <v>16899</v>
      </c>
      <c r="Q13" s="1071">
        <v>14771</v>
      </c>
      <c r="R13" s="1071">
        <v>12697</v>
      </c>
      <c r="S13" s="1071">
        <v>12431</v>
      </c>
      <c r="T13" s="1071">
        <v>14905</v>
      </c>
      <c r="U13" s="1071">
        <v>11459</v>
      </c>
      <c r="V13" s="1071">
        <v>9165</v>
      </c>
      <c r="W13" s="1071">
        <v>7718</v>
      </c>
      <c r="X13" s="1071">
        <v>4649</v>
      </c>
      <c r="Y13" s="1071">
        <v>1921</v>
      </c>
      <c r="Z13" s="1071">
        <v>499</v>
      </c>
      <c r="AA13" s="1071">
        <v>80</v>
      </c>
      <c r="AB13" s="1071">
        <v>28333</v>
      </c>
      <c r="AC13" s="1071">
        <v>134905</v>
      </c>
      <c r="AD13" s="1071">
        <v>50396</v>
      </c>
      <c r="AE13" s="1071">
        <v>24032</v>
      </c>
      <c r="AF13" s="1071">
        <v>7149</v>
      </c>
      <c r="AG13" s="1071">
        <v>138486</v>
      </c>
      <c r="AH13" s="1684">
        <v>13.2624</v>
      </c>
      <c r="AI13" s="1684">
        <v>63.14772</v>
      </c>
      <c r="AJ13" s="1684">
        <v>23.589880000000001</v>
      </c>
      <c r="AK13" s="1684">
        <v>29.408709999999999</v>
      </c>
      <c r="AL13" s="1684">
        <v>11.24915</v>
      </c>
      <c r="AM13" s="1684">
        <v>3.3463799999999999</v>
      </c>
      <c r="AN13" s="1684">
        <v>3.7449999999999997E-2</v>
      </c>
      <c r="AO13" s="1684">
        <v>64.823949999999996</v>
      </c>
      <c r="AP13" s="1684">
        <v>44.824539999999999</v>
      </c>
      <c r="AQ13" s="1684">
        <v>45.104869999999998</v>
      </c>
    </row>
    <row r="14" spans="1:43">
      <c r="A14">
        <v>1333</v>
      </c>
      <c r="B14">
        <v>1</v>
      </c>
      <c r="C14">
        <v>28102</v>
      </c>
      <c r="D14">
        <v>0</v>
      </c>
      <c r="E14" s="84" t="s">
        <v>181</v>
      </c>
      <c r="F14" s="1071">
        <v>136088</v>
      </c>
      <c r="G14" s="1071">
        <v>5445</v>
      </c>
      <c r="H14" s="1071">
        <v>5475</v>
      </c>
      <c r="I14" s="1071">
        <v>5628</v>
      </c>
      <c r="J14" s="1071">
        <v>6775</v>
      </c>
      <c r="K14" s="1071">
        <v>8915</v>
      </c>
      <c r="L14" s="1071">
        <v>7181</v>
      </c>
      <c r="M14" s="1071">
        <v>8124</v>
      </c>
      <c r="N14" s="1071">
        <v>9494</v>
      </c>
      <c r="O14" s="1071">
        <v>11596</v>
      </c>
      <c r="P14" s="1071">
        <v>9900</v>
      </c>
      <c r="Q14" s="1071">
        <v>8512</v>
      </c>
      <c r="R14" s="1071">
        <v>7194</v>
      </c>
      <c r="S14" s="1071">
        <v>7796</v>
      </c>
      <c r="T14" s="1071">
        <v>9231</v>
      </c>
      <c r="U14" s="1071">
        <v>7526</v>
      </c>
      <c r="V14" s="1071">
        <v>6287</v>
      </c>
      <c r="W14" s="1071">
        <v>5619</v>
      </c>
      <c r="X14" s="1071">
        <v>3594</v>
      </c>
      <c r="Y14" s="1071">
        <v>1371</v>
      </c>
      <c r="Z14" s="1071">
        <v>342</v>
      </c>
      <c r="AA14" s="1071">
        <v>83</v>
      </c>
      <c r="AB14" s="1071">
        <v>16548</v>
      </c>
      <c r="AC14" s="1071">
        <v>85487</v>
      </c>
      <c r="AD14" s="1071">
        <v>34053</v>
      </c>
      <c r="AE14" s="1071">
        <v>17296</v>
      </c>
      <c r="AF14" s="1071">
        <v>5390</v>
      </c>
      <c r="AG14" s="1071">
        <v>87943</v>
      </c>
      <c r="AH14" s="1684">
        <v>12.15978</v>
      </c>
      <c r="AI14" s="1684">
        <v>62.817439999999998</v>
      </c>
      <c r="AJ14" s="1684">
        <v>25.022780000000001</v>
      </c>
      <c r="AK14" s="1684">
        <v>30.751429999999999</v>
      </c>
      <c r="AL14" s="1684">
        <v>12.70942</v>
      </c>
      <c r="AM14" s="1684">
        <v>3.9606699999999999</v>
      </c>
      <c r="AN14" s="1684">
        <v>6.0990000000000003E-2</v>
      </c>
      <c r="AO14" s="1684">
        <v>64.622159999999994</v>
      </c>
      <c r="AP14" s="1684">
        <v>45.350349999999999</v>
      </c>
      <c r="AQ14" s="1684">
        <v>44.740989999999996</v>
      </c>
    </row>
    <row r="15" spans="1:43">
      <c r="A15">
        <v>1334</v>
      </c>
      <c r="B15">
        <v>1</v>
      </c>
      <c r="C15">
        <v>28105</v>
      </c>
      <c r="D15">
        <v>0</v>
      </c>
      <c r="E15" s="84" t="s">
        <v>21</v>
      </c>
      <c r="F15" s="1071">
        <v>106956</v>
      </c>
      <c r="G15" s="1071">
        <v>3349</v>
      </c>
      <c r="H15" s="1071">
        <v>3324</v>
      </c>
      <c r="I15" s="1071">
        <v>3534</v>
      </c>
      <c r="J15" s="1071">
        <v>3874</v>
      </c>
      <c r="K15" s="1071">
        <v>5039</v>
      </c>
      <c r="L15" s="1071">
        <v>6703</v>
      </c>
      <c r="M15" s="1071">
        <v>6798</v>
      </c>
      <c r="N15" s="1071">
        <v>6820</v>
      </c>
      <c r="O15" s="1071">
        <v>8155</v>
      </c>
      <c r="P15" s="1071">
        <v>7283</v>
      </c>
      <c r="Q15" s="1071">
        <v>6525</v>
      </c>
      <c r="R15" s="1071">
        <v>6043</v>
      </c>
      <c r="S15" s="1071">
        <v>6850</v>
      </c>
      <c r="T15" s="1071">
        <v>8711</v>
      </c>
      <c r="U15" s="1071">
        <v>7664</v>
      </c>
      <c r="V15" s="1071">
        <v>6340</v>
      </c>
      <c r="W15" s="1071">
        <v>5317</v>
      </c>
      <c r="X15" s="1071">
        <v>3010</v>
      </c>
      <c r="Y15" s="1071">
        <v>1255</v>
      </c>
      <c r="Z15" s="1071">
        <v>304</v>
      </c>
      <c r="AA15" s="1071">
        <v>58</v>
      </c>
      <c r="AB15" s="1071">
        <v>10207</v>
      </c>
      <c r="AC15" s="1071">
        <v>64090</v>
      </c>
      <c r="AD15" s="1071">
        <v>32659</v>
      </c>
      <c r="AE15" s="1071">
        <v>16284</v>
      </c>
      <c r="AF15" s="1071">
        <v>4627</v>
      </c>
      <c r="AG15" s="1071">
        <v>68927</v>
      </c>
      <c r="AH15" s="1684">
        <v>9.5431799999999996</v>
      </c>
      <c r="AI15" s="1684">
        <v>59.921840000000003</v>
      </c>
      <c r="AJ15" s="1684">
        <v>30.534990000000001</v>
      </c>
      <c r="AK15" s="1684">
        <v>36.939489999999999</v>
      </c>
      <c r="AL15" s="1684">
        <v>15.22495</v>
      </c>
      <c r="AM15" s="1684">
        <v>4.3260800000000001</v>
      </c>
      <c r="AN15" s="1684">
        <v>5.423E-2</v>
      </c>
      <c r="AO15" s="1684">
        <v>64.44426</v>
      </c>
      <c r="AP15" s="1684">
        <v>48.774650000000001</v>
      </c>
      <c r="AQ15" s="1684">
        <v>48.832180000000001</v>
      </c>
    </row>
    <row r="16" spans="1:43">
      <c r="A16">
        <v>1335</v>
      </c>
      <c r="B16">
        <v>1</v>
      </c>
      <c r="C16">
        <v>28106</v>
      </c>
      <c r="D16">
        <v>0</v>
      </c>
      <c r="E16" s="84" t="s">
        <v>22</v>
      </c>
      <c r="F16" s="1071">
        <v>97912</v>
      </c>
      <c r="G16" s="1071">
        <v>2955</v>
      </c>
      <c r="H16" s="1071">
        <v>3362</v>
      </c>
      <c r="I16" s="1071">
        <v>3388</v>
      </c>
      <c r="J16" s="1071">
        <v>4108</v>
      </c>
      <c r="K16" s="1071">
        <v>4345</v>
      </c>
      <c r="L16" s="1071">
        <v>4843</v>
      </c>
      <c r="M16" s="1071">
        <v>5012</v>
      </c>
      <c r="N16" s="1071">
        <v>5499</v>
      </c>
      <c r="O16" s="1071">
        <v>7092</v>
      </c>
      <c r="P16" s="1071">
        <v>6466</v>
      </c>
      <c r="Q16" s="1071">
        <v>6117</v>
      </c>
      <c r="R16" s="1071">
        <v>5637</v>
      </c>
      <c r="S16" s="1071">
        <v>6749</v>
      </c>
      <c r="T16" s="1071">
        <v>8419</v>
      </c>
      <c r="U16" s="1071">
        <v>7580</v>
      </c>
      <c r="V16" s="1071">
        <v>6507</v>
      </c>
      <c r="W16" s="1071">
        <v>5292</v>
      </c>
      <c r="X16" s="1071">
        <v>2905</v>
      </c>
      <c r="Y16" s="1071">
        <v>1253</v>
      </c>
      <c r="Z16" s="1071">
        <v>330</v>
      </c>
      <c r="AA16" s="1071">
        <v>53</v>
      </c>
      <c r="AB16" s="1071">
        <v>9705</v>
      </c>
      <c r="AC16" s="1071">
        <v>55868</v>
      </c>
      <c r="AD16" s="1071">
        <v>32339</v>
      </c>
      <c r="AE16" s="1071">
        <v>16340</v>
      </c>
      <c r="AF16" s="1071">
        <v>4541</v>
      </c>
      <c r="AG16" s="1071">
        <v>60179</v>
      </c>
      <c r="AH16" s="1684">
        <v>9.9119600000000005</v>
      </c>
      <c r="AI16" s="1684">
        <v>57.059399999999997</v>
      </c>
      <c r="AJ16" s="1684">
        <v>33.028640000000003</v>
      </c>
      <c r="AK16" s="1684">
        <v>39.921559999999999</v>
      </c>
      <c r="AL16" s="1684">
        <v>16.68845</v>
      </c>
      <c r="AM16" s="1684">
        <v>4.6378399999999997</v>
      </c>
      <c r="AN16" s="1684">
        <v>5.4129999999999998E-2</v>
      </c>
      <c r="AO16" s="1684">
        <v>61.462330000000001</v>
      </c>
      <c r="AP16" s="1684">
        <v>49.913139999999999</v>
      </c>
      <c r="AQ16" s="1684">
        <v>51.470950000000002</v>
      </c>
    </row>
    <row r="17" spans="1:43">
      <c r="A17">
        <v>1336</v>
      </c>
      <c r="B17">
        <v>1</v>
      </c>
      <c r="C17">
        <v>28107</v>
      </c>
      <c r="D17">
        <v>0</v>
      </c>
      <c r="E17" s="84" t="s">
        <v>23</v>
      </c>
      <c r="F17" s="1071">
        <v>162468</v>
      </c>
      <c r="G17" s="1071">
        <v>5755</v>
      </c>
      <c r="H17" s="1071">
        <v>6174</v>
      </c>
      <c r="I17" s="1071">
        <v>6572</v>
      </c>
      <c r="J17" s="1071">
        <v>7540</v>
      </c>
      <c r="K17" s="1071">
        <v>7648</v>
      </c>
      <c r="L17" s="1071">
        <v>7428</v>
      </c>
      <c r="M17" s="1071">
        <v>8447</v>
      </c>
      <c r="N17" s="1071">
        <v>9721</v>
      </c>
      <c r="O17" s="1071">
        <v>11665</v>
      </c>
      <c r="P17" s="1071">
        <v>10799</v>
      </c>
      <c r="Q17" s="1071">
        <v>10225</v>
      </c>
      <c r="R17" s="1071">
        <v>9678</v>
      </c>
      <c r="S17" s="1071">
        <v>11086</v>
      </c>
      <c r="T17" s="1071">
        <v>14441</v>
      </c>
      <c r="U17" s="1071">
        <v>12092</v>
      </c>
      <c r="V17" s="1071">
        <v>9601</v>
      </c>
      <c r="W17" s="1071">
        <v>7244</v>
      </c>
      <c r="X17" s="1071">
        <v>4234</v>
      </c>
      <c r="Y17" s="1071">
        <v>1619</v>
      </c>
      <c r="Z17" s="1071">
        <v>419</v>
      </c>
      <c r="AA17" s="1071">
        <v>80</v>
      </c>
      <c r="AB17" s="1071">
        <v>18501</v>
      </c>
      <c r="AC17" s="1071">
        <v>94237</v>
      </c>
      <c r="AD17" s="1071">
        <v>49730</v>
      </c>
      <c r="AE17" s="1071">
        <v>23197</v>
      </c>
      <c r="AF17" s="1071">
        <v>6352</v>
      </c>
      <c r="AG17" s="1071">
        <v>101138</v>
      </c>
      <c r="AH17" s="1684">
        <v>11.38747</v>
      </c>
      <c r="AI17" s="1684">
        <v>58.003419999999998</v>
      </c>
      <c r="AJ17" s="1684">
        <v>30.609100000000002</v>
      </c>
      <c r="AK17" s="1684">
        <v>37.432600000000001</v>
      </c>
      <c r="AL17" s="1684">
        <v>14.277889999999999</v>
      </c>
      <c r="AM17" s="1684">
        <v>3.9096899999999999</v>
      </c>
      <c r="AN17" s="1684">
        <v>4.9239999999999999E-2</v>
      </c>
      <c r="AO17" s="1684">
        <v>62.25103</v>
      </c>
      <c r="AP17" s="1684">
        <v>48.281260000000003</v>
      </c>
      <c r="AQ17" s="1684">
        <v>49.70317</v>
      </c>
    </row>
    <row r="18" spans="1:43">
      <c r="A18">
        <v>1337</v>
      </c>
      <c r="B18">
        <v>1</v>
      </c>
      <c r="C18">
        <v>28108</v>
      </c>
      <c r="D18">
        <v>0</v>
      </c>
      <c r="E18" s="84" t="s">
        <v>24</v>
      </c>
      <c r="F18" s="1071">
        <v>219474</v>
      </c>
      <c r="G18" s="1071">
        <v>9341</v>
      </c>
      <c r="H18" s="1071">
        <v>9799</v>
      </c>
      <c r="I18" s="1071">
        <v>9774</v>
      </c>
      <c r="J18" s="1071">
        <v>10332</v>
      </c>
      <c r="K18" s="1071">
        <v>9341</v>
      </c>
      <c r="L18" s="1071">
        <v>10214</v>
      </c>
      <c r="M18" s="1071">
        <v>12110</v>
      </c>
      <c r="N18" s="1071">
        <v>13639</v>
      </c>
      <c r="O18" s="1071">
        <v>16911</v>
      </c>
      <c r="P18" s="1071">
        <v>14741</v>
      </c>
      <c r="Q18" s="1071">
        <v>13488</v>
      </c>
      <c r="R18" s="1071">
        <v>12622</v>
      </c>
      <c r="S18" s="1071">
        <v>14080</v>
      </c>
      <c r="T18" s="1071">
        <v>17381</v>
      </c>
      <c r="U18" s="1071">
        <v>14866</v>
      </c>
      <c r="V18" s="1071">
        <v>12148</v>
      </c>
      <c r="W18" s="1071">
        <v>9890</v>
      </c>
      <c r="X18" s="1071">
        <v>5729</v>
      </c>
      <c r="Y18" s="1071">
        <v>2356</v>
      </c>
      <c r="Z18" s="1071">
        <v>599</v>
      </c>
      <c r="AA18" s="1071">
        <v>113</v>
      </c>
      <c r="AB18" s="1071">
        <v>28914</v>
      </c>
      <c r="AC18" s="1071">
        <v>127478</v>
      </c>
      <c r="AD18" s="1071">
        <v>63082</v>
      </c>
      <c r="AE18" s="1071">
        <v>30835</v>
      </c>
      <c r="AF18" s="1071">
        <v>8797</v>
      </c>
      <c r="AG18" s="1071">
        <v>134527</v>
      </c>
      <c r="AH18" s="1684">
        <v>13.17423</v>
      </c>
      <c r="AI18" s="1684">
        <v>58.083419999999997</v>
      </c>
      <c r="AJ18" s="1684">
        <v>28.742360000000001</v>
      </c>
      <c r="AK18" s="1684">
        <v>35.157699999999998</v>
      </c>
      <c r="AL18" s="1684">
        <v>14.0495</v>
      </c>
      <c r="AM18" s="1684">
        <v>4.0082199999999997</v>
      </c>
      <c r="AN18" s="1684">
        <v>5.1490000000000001E-2</v>
      </c>
      <c r="AO18" s="1684">
        <v>61.295189999999998</v>
      </c>
      <c r="AP18" s="1684">
        <v>47.025950000000002</v>
      </c>
      <c r="AQ18" s="1684">
        <v>47.620780000000003</v>
      </c>
    </row>
    <row r="19" spans="1:43">
      <c r="A19">
        <v>1338</v>
      </c>
      <c r="B19">
        <v>1</v>
      </c>
      <c r="C19">
        <v>28109</v>
      </c>
      <c r="D19">
        <v>0</v>
      </c>
      <c r="E19" s="84" t="s">
        <v>182</v>
      </c>
      <c r="F19" s="1071">
        <v>219805</v>
      </c>
      <c r="G19" s="1071">
        <v>8068</v>
      </c>
      <c r="H19" s="1071">
        <v>9767</v>
      </c>
      <c r="I19" s="1071">
        <v>10610</v>
      </c>
      <c r="J19" s="1071">
        <v>11152</v>
      </c>
      <c r="K19" s="1071">
        <v>9508</v>
      </c>
      <c r="L19" s="1071">
        <v>9163</v>
      </c>
      <c r="M19" s="1071">
        <v>10631</v>
      </c>
      <c r="N19" s="1071">
        <v>13138</v>
      </c>
      <c r="O19" s="1071">
        <v>17094</v>
      </c>
      <c r="P19" s="1071">
        <v>15162</v>
      </c>
      <c r="Q19" s="1071">
        <v>13947</v>
      </c>
      <c r="R19" s="1071">
        <v>13460</v>
      </c>
      <c r="S19" s="1071">
        <v>15229</v>
      </c>
      <c r="T19" s="1071">
        <v>18887</v>
      </c>
      <c r="U19" s="1071">
        <v>15569</v>
      </c>
      <c r="V19" s="1071">
        <v>11999</v>
      </c>
      <c r="W19" s="1071">
        <v>8588</v>
      </c>
      <c r="X19" s="1071">
        <v>4977</v>
      </c>
      <c r="Y19" s="1071">
        <v>2146</v>
      </c>
      <c r="Z19" s="1071">
        <v>616</v>
      </c>
      <c r="AA19" s="1071">
        <v>94</v>
      </c>
      <c r="AB19" s="1071">
        <v>28445</v>
      </c>
      <c r="AC19" s="1071">
        <v>128484</v>
      </c>
      <c r="AD19" s="1071">
        <v>62876</v>
      </c>
      <c r="AE19" s="1071">
        <v>28420</v>
      </c>
      <c r="AF19" s="1071">
        <v>7833</v>
      </c>
      <c r="AG19" s="1071">
        <v>136219</v>
      </c>
      <c r="AH19" s="1684">
        <v>12.94102</v>
      </c>
      <c r="AI19" s="1684">
        <v>58.453629999999997</v>
      </c>
      <c r="AJ19" s="1684">
        <v>28.605350000000001</v>
      </c>
      <c r="AK19" s="1684">
        <v>35.533769999999997</v>
      </c>
      <c r="AL19" s="1684">
        <v>12.929639999999999</v>
      </c>
      <c r="AM19" s="1684">
        <v>3.5636100000000002</v>
      </c>
      <c r="AN19" s="1684">
        <v>4.2770000000000002E-2</v>
      </c>
      <c r="AO19" s="1684">
        <v>61.972659999999998</v>
      </c>
      <c r="AP19" s="1684">
        <v>47.183320000000002</v>
      </c>
      <c r="AQ19" s="1684">
        <v>48.377319999999997</v>
      </c>
    </row>
    <row r="20" spans="1:43">
      <c r="A20">
        <v>1339</v>
      </c>
      <c r="B20">
        <v>1</v>
      </c>
      <c r="C20">
        <v>28110</v>
      </c>
      <c r="D20">
        <v>0</v>
      </c>
      <c r="E20" s="84" t="s">
        <v>20</v>
      </c>
      <c r="F20" s="1071">
        <v>135153</v>
      </c>
      <c r="G20" s="1071">
        <v>4439</v>
      </c>
      <c r="H20" s="1071">
        <v>3699</v>
      </c>
      <c r="I20" s="1071">
        <v>3600</v>
      </c>
      <c r="J20" s="1071">
        <v>4748</v>
      </c>
      <c r="K20" s="1071">
        <v>8530</v>
      </c>
      <c r="L20" s="1071">
        <v>10096</v>
      </c>
      <c r="M20" s="1071">
        <v>10187</v>
      </c>
      <c r="N20" s="1071">
        <v>10274</v>
      </c>
      <c r="O20" s="1071">
        <v>11059</v>
      </c>
      <c r="P20" s="1071">
        <v>9490</v>
      </c>
      <c r="Q20" s="1071">
        <v>8417</v>
      </c>
      <c r="R20" s="1071">
        <v>7729</v>
      </c>
      <c r="S20" s="1071">
        <v>8340</v>
      </c>
      <c r="T20" s="1071">
        <v>10114</v>
      </c>
      <c r="U20" s="1071">
        <v>8078</v>
      </c>
      <c r="V20" s="1071">
        <v>6505</v>
      </c>
      <c r="W20" s="1071">
        <v>5320</v>
      </c>
      <c r="X20" s="1071">
        <v>2943</v>
      </c>
      <c r="Y20" s="1071">
        <v>1207</v>
      </c>
      <c r="Z20" s="1071">
        <v>323</v>
      </c>
      <c r="AA20" s="1071">
        <v>55</v>
      </c>
      <c r="AB20" s="1071">
        <v>11738</v>
      </c>
      <c r="AC20" s="1071">
        <v>88870</v>
      </c>
      <c r="AD20" s="1071">
        <v>34545</v>
      </c>
      <c r="AE20" s="1071">
        <v>16353</v>
      </c>
      <c r="AF20" s="1071">
        <v>4528</v>
      </c>
      <c r="AG20" s="1071">
        <v>94236</v>
      </c>
      <c r="AH20" s="1684">
        <v>8.6849699999999999</v>
      </c>
      <c r="AI20" s="1684">
        <v>65.755110000000002</v>
      </c>
      <c r="AJ20" s="1684">
        <v>25.559920000000002</v>
      </c>
      <c r="AK20" s="1684">
        <v>31.730709999999998</v>
      </c>
      <c r="AL20" s="1684">
        <v>12.09962</v>
      </c>
      <c r="AM20" s="1684">
        <v>3.3502800000000001</v>
      </c>
      <c r="AN20" s="1684">
        <v>4.0689999999999997E-2</v>
      </c>
      <c r="AO20" s="1684">
        <v>69.72542</v>
      </c>
      <c r="AP20" s="1684">
        <v>46.576599999999999</v>
      </c>
      <c r="AQ20" s="1684">
        <v>45.443429999999999</v>
      </c>
    </row>
    <row r="21" spans="1:43">
      <c r="A21">
        <v>1340</v>
      </c>
      <c r="B21">
        <v>1</v>
      </c>
      <c r="C21">
        <v>28111</v>
      </c>
      <c r="D21">
        <v>0</v>
      </c>
      <c r="E21" s="84" t="s">
        <v>183</v>
      </c>
      <c r="F21" s="1071">
        <v>245782</v>
      </c>
      <c r="G21" s="1071">
        <v>9703</v>
      </c>
      <c r="H21" s="1071">
        <v>11472</v>
      </c>
      <c r="I21" s="1071">
        <v>12332</v>
      </c>
      <c r="J21" s="1071">
        <v>13560</v>
      </c>
      <c r="K21" s="1071">
        <v>12655</v>
      </c>
      <c r="L21" s="1071">
        <v>11820</v>
      </c>
      <c r="M21" s="1071">
        <v>13347</v>
      </c>
      <c r="N21" s="1071">
        <v>16022</v>
      </c>
      <c r="O21" s="1071">
        <v>19053</v>
      </c>
      <c r="P21" s="1071">
        <v>16741</v>
      </c>
      <c r="Q21" s="1071">
        <v>16313</v>
      </c>
      <c r="R21" s="1071">
        <v>16600</v>
      </c>
      <c r="S21" s="1071">
        <v>18442</v>
      </c>
      <c r="T21" s="1071">
        <v>19552</v>
      </c>
      <c r="U21" s="1071">
        <v>13800</v>
      </c>
      <c r="V21" s="1071">
        <v>9276</v>
      </c>
      <c r="W21" s="1071">
        <v>7631</v>
      </c>
      <c r="X21" s="1071">
        <v>4745</v>
      </c>
      <c r="Y21" s="1071">
        <v>2065</v>
      </c>
      <c r="Z21" s="1071">
        <v>557</v>
      </c>
      <c r="AA21" s="1071">
        <v>96</v>
      </c>
      <c r="AB21" s="1071">
        <v>33507</v>
      </c>
      <c r="AC21" s="1071">
        <v>154553</v>
      </c>
      <c r="AD21" s="1071">
        <v>57722</v>
      </c>
      <c r="AE21" s="1071">
        <v>24370</v>
      </c>
      <c r="AF21" s="1071">
        <v>7463</v>
      </c>
      <c r="AG21" s="1071">
        <v>160545</v>
      </c>
      <c r="AH21" s="1684">
        <v>13.632809999999999</v>
      </c>
      <c r="AI21" s="1684">
        <v>62.882150000000003</v>
      </c>
      <c r="AJ21" s="1684">
        <v>23.485040000000001</v>
      </c>
      <c r="AK21" s="1684">
        <v>30.988440000000001</v>
      </c>
      <c r="AL21" s="1684">
        <v>9.9152900000000006</v>
      </c>
      <c r="AM21" s="1684">
        <v>3.0364300000000002</v>
      </c>
      <c r="AN21" s="1684">
        <v>3.9059999999999997E-2</v>
      </c>
      <c r="AO21" s="1684">
        <v>65.320080000000004</v>
      </c>
      <c r="AP21" s="1684">
        <v>44.95487</v>
      </c>
      <c r="AQ21" s="1684">
        <v>45.809910000000002</v>
      </c>
    </row>
    <row r="22" spans="1:43">
      <c r="A22">
        <v>1341</v>
      </c>
      <c r="B22">
        <v>1</v>
      </c>
      <c r="C22">
        <v>28201</v>
      </c>
      <c r="D22">
        <v>2</v>
      </c>
      <c r="E22" s="87" t="s">
        <v>184</v>
      </c>
      <c r="F22" s="1071">
        <v>535664</v>
      </c>
      <c r="G22" s="1071">
        <v>23447</v>
      </c>
      <c r="H22" s="1071">
        <v>25012</v>
      </c>
      <c r="I22" s="1071">
        <v>26724</v>
      </c>
      <c r="J22" s="1071">
        <v>28541</v>
      </c>
      <c r="K22" s="1071">
        <v>25854</v>
      </c>
      <c r="L22" s="1071">
        <v>27486</v>
      </c>
      <c r="M22" s="1071">
        <v>30404</v>
      </c>
      <c r="N22" s="1071">
        <v>35173</v>
      </c>
      <c r="O22" s="1071">
        <v>43337</v>
      </c>
      <c r="P22" s="1071">
        <v>36924</v>
      </c>
      <c r="Q22" s="1071">
        <v>33785</v>
      </c>
      <c r="R22" s="1071">
        <v>30138</v>
      </c>
      <c r="S22" s="1071">
        <v>33697</v>
      </c>
      <c r="T22" s="1071">
        <v>40505</v>
      </c>
      <c r="U22" s="1071">
        <v>33326</v>
      </c>
      <c r="V22" s="1071">
        <v>25069</v>
      </c>
      <c r="W22" s="1071">
        <v>19125</v>
      </c>
      <c r="X22" s="1071">
        <v>11137</v>
      </c>
      <c r="Y22" s="1071">
        <v>4602</v>
      </c>
      <c r="Z22" s="1071">
        <v>1165</v>
      </c>
      <c r="AA22" s="1071">
        <v>213</v>
      </c>
      <c r="AB22" s="1071">
        <v>75183</v>
      </c>
      <c r="AC22" s="1071">
        <v>325339</v>
      </c>
      <c r="AD22" s="1071">
        <v>135142</v>
      </c>
      <c r="AE22" s="1071">
        <v>61311</v>
      </c>
      <c r="AF22" s="1071">
        <v>17117</v>
      </c>
      <c r="AG22" s="1071">
        <v>337303</v>
      </c>
      <c r="AH22" s="1684">
        <v>14.03548</v>
      </c>
      <c r="AI22" s="1684">
        <v>60.73565</v>
      </c>
      <c r="AJ22" s="1684">
        <v>25.228870000000001</v>
      </c>
      <c r="AK22" s="1684">
        <v>31.519570000000002</v>
      </c>
      <c r="AL22" s="1684">
        <v>11.445790000000001</v>
      </c>
      <c r="AM22" s="1684">
        <v>3.1954699999999998</v>
      </c>
      <c r="AN22" s="1684">
        <v>3.9759999999999997E-2</v>
      </c>
      <c r="AO22" s="1684">
        <v>62.969140000000003</v>
      </c>
      <c r="AP22" s="1684">
        <v>45.04513</v>
      </c>
      <c r="AQ22" s="1684">
        <v>45.230600000000003</v>
      </c>
    </row>
    <row r="23" spans="1:43">
      <c r="A23">
        <v>1342</v>
      </c>
      <c r="B23">
        <v>1</v>
      </c>
      <c r="C23">
        <v>28202</v>
      </c>
      <c r="D23">
        <v>2</v>
      </c>
      <c r="E23" s="87" t="s">
        <v>185</v>
      </c>
      <c r="F23" s="1071">
        <v>452563</v>
      </c>
      <c r="G23" s="1071">
        <v>16745</v>
      </c>
      <c r="H23" s="1071">
        <v>16712</v>
      </c>
      <c r="I23" s="1071">
        <v>17363</v>
      </c>
      <c r="J23" s="1071">
        <v>19034</v>
      </c>
      <c r="K23" s="1071">
        <v>20750</v>
      </c>
      <c r="L23" s="1071">
        <v>23893</v>
      </c>
      <c r="M23" s="1071">
        <v>27101</v>
      </c>
      <c r="N23" s="1071">
        <v>30940</v>
      </c>
      <c r="O23" s="1071">
        <v>37292</v>
      </c>
      <c r="P23" s="1071">
        <v>33263</v>
      </c>
      <c r="Q23" s="1071">
        <v>28510</v>
      </c>
      <c r="R23" s="1071">
        <v>25108</v>
      </c>
      <c r="S23" s="1071">
        <v>29552</v>
      </c>
      <c r="T23" s="1071">
        <v>37002</v>
      </c>
      <c r="U23" s="1071">
        <v>31613</v>
      </c>
      <c r="V23" s="1071">
        <v>25039</v>
      </c>
      <c r="W23" s="1071">
        <v>17950</v>
      </c>
      <c r="X23" s="1071">
        <v>9719</v>
      </c>
      <c r="Y23" s="1071">
        <v>3852</v>
      </c>
      <c r="Z23" s="1071">
        <v>968</v>
      </c>
      <c r="AA23" s="1071">
        <v>157</v>
      </c>
      <c r="AB23" s="1071">
        <v>50820</v>
      </c>
      <c r="AC23" s="1071">
        <v>275443</v>
      </c>
      <c r="AD23" s="1071">
        <v>126300</v>
      </c>
      <c r="AE23" s="1071">
        <v>57685</v>
      </c>
      <c r="AF23" s="1071">
        <v>14696</v>
      </c>
      <c r="AG23" s="1071">
        <v>293411</v>
      </c>
      <c r="AH23" s="1684">
        <v>11.229380000000001</v>
      </c>
      <c r="AI23" s="1684">
        <v>60.862909999999999</v>
      </c>
      <c r="AJ23" s="1684">
        <v>27.907720000000001</v>
      </c>
      <c r="AK23" s="1684">
        <v>34.437640000000002</v>
      </c>
      <c r="AL23" s="1684">
        <v>12.74629</v>
      </c>
      <c r="AM23" s="1684">
        <v>3.2472799999999999</v>
      </c>
      <c r="AN23" s="1684">
        <v>3.4689999999999999E-2</v>
      </c>
      <c r="AO23" s="1684">
        <v>64.833179999999999</v>
      </c>
      <c r="AP23" s="1684">
        <v>47.184620000000002</v>
      </c>
      <c r="AQ23" s="1684">
        <v>47.303829999999998</v>
      </c>
    </row>
    <row r="24" spans="1:43">
      <c r="A24">
        <v>1343</v>
      </c>
      <c r="B24">
        <v>1</v>
      </c>
      <c r="C24">
        <v>28203</v>
      </c>
      <c r="D24">
        <v>2</v>
      </c>
      <c r="E24" s="87" t="s">
        <v>186</v>
      </c>
      <c r="F24" s="1071">
        <v>293409</v>
      </c>
      <c r="G24" s="1071">
        <v>13108</v>
      </c>
      <c r="H24" s="1071">
        <v>12976</v>
      </c>
      <c r="I24" s="1071">
        <v>13651</v>
      </c>
      <c r="J24" s="1071">
        <v>14538</v>
      </c>
      <c r="K24" s="1071">
        <v>13327</v>
      </c>
      <c r="L24" s="1071">
        <v>15205</v>
      </c>
      <c r="M24" s="1071">
        <v>17433</v>
      </c>
      <c r="N24" s="1071">
        <v>19684</v>
      </c>
      <c r="O24" s="1071">
        <v>23806</v>
      </c>
      <c r="P24" s="1071">
        <v>21573</v>
      </c>
      <c r="Q24" s="1071">
        <v>18899</v>
      </c>
      <c r="R24" s="1071">
        <v>16420</v>
      </c>
      <c r="S24" s="1071">
        <v>18400</v>
      </c>
      <c r="T24" s="1071">
        <v>22726</v>
      </c>
      <c r="U24" s="1071">
        <v>18637</v>
      </c>
      <c r="V24" s="1071">
        <v>13890</v>
      </c>
      <c r="W24" s="1071">
        <v>10160</v>
      </c>
      <c r="X24" s="1071">
        <v>5894</v>
      </c>
      <c r="Y24" s="1071">
        <v>2352</v>
      </c>
      <c r="Z24" s="1071">
        <v>623</v>
      </c>
      <c r="AA24" s="1071">
        <v>107</v>
      </c>
      <c r="AB24" s="1071">
        <v>39735</v>
      </c>
      <c r="AC24" s="1071">
        <v>179285</v>
      </c>
      <c r="AD24" s="1071">
        <v>74389</v>
      </c>
      <c r="AE24" s="1071">
        <v>33026</v>
      </c>
      <c r="AF24" s="1071">
        <v>8976</v>
      </c>
      <c r="AG24" s="1071">
        <v>187473</v>
      </c>
      <c r="AH24" s="1684">
        <v>13.542529999999999</v>
      </c>
      <c r="AI24" s="1684">
        <v>61.104120000000002</v>
      </c>
      <c r="AJ24" s="1684">
        <v>25.353349999999999</v>
      </c>
      <c r="AK24" s="1684">
        <v>31.624459999999999</v>
      </c>
      <c r="AL24" s="1684">
        <v>11.25596</v>
      </c>
      <c r="AM24" s="1684">
        <v>3.0592100000000002</v>
      </c>
      <c r="AN24" s="1684">
        <v>3.6470000000000002E-2</v>
      </c>
      <c r="AO24" s="1684">
        <v>63.894770000000001</v>
      </c>
      <c r="AP24" s="1684">
        <v>45.323300000000003</v>
      </c>
      <c r="AQ24" s="1684">
        <v>45.635460000000002</v>
      </c>
    </row>
    <row r="25" spans="1:43">
      <c r="A25">
        <v>1344</v>
      </c>
      <c r="B25">
        <v>1</v>
      </c>
      <c r="C25">
        <v>28204</v>
      </c>
      <c r="D25">
        <v>2</v>
      </c>
      <c r="E25" s="87" t="s">
        <v>187</v>
      </c>
      <c r="F25" s="1071">
        <v>487850</v>
      </c>
      <c r="G25" s="1071">
        <v>21033</v>
      </c>
      <c r="H25" s="1071">
        <v>22648</v>
      </c>
      <c r="I25" s="1071">
        <v>24238</v>
      </c>
      <c r="J25" s="1071">
        <v>26529</v>
      </c>
      <c r="K25" s="1071">
        <v>24908</v>
      </c>
      <c r="L25" s="1071">
        <v>22989</v>
      </c>
      <c r="M25" s="1071">
        <v>27864</v>
      </c>
      <c r="N25" s="1071">
        <v>33939</v>
      </c>
      <c r="O25" s="1071">
        <v>43039</v>
      </c>
      <c r="P25" s="1071">
        <v>39103</v>
      </c>
      <c r="Q25" s="1071">
        <v>32658</v>
      </c>
      <c r="R25" s="1071">
        <v>26943</v>
      </c>
      <c r="S25" s="1071">
        <v>28317</v>
      </c>
      <c r="T25" s="1071">
        <v>34766</v>
      </c>
      <c r="U25" s="1071">
        <v>27176</v>
      </c>
      <c r="V25" s="1071">
        <v>21267</v>
      </c>
      <c r="W25" s="1071">
        <v>16060</v>
      </c>
      <c r="X25" s="1071">
        <v>9490</v>
      </c>
      <c r="Y25" s="1071">
        <v>3691</v>
      </c>
      <c r="Z25" s="1071">
        <v>992</v>
      </c>
      <c r="AA25" s="1071">
        <v>200</v>
      </c>
      <c r="AB25" s="1071">
        <v>67919</v>
      </c>
      <c r="AC25" s="1071">
        <v>306289</v>
      </c>
      <c r="AD25" s="1071">
        <v>113642</v>
      </c>
      <c r="AE25" s="1071">
        <v>51700</v>
      </c>
      <c r="AF25" s="1071">
        <v>14373</v>
      </c>
      <c r="AG25" s="1071">
        <v>314526</v>
      </c>
      <c r="AH25" s="1684">
        <v>13.92211</v>
      </c>
      <c r="AI25" s="1684">
        <v>62.783439999999999</v>
      </c>
      <c r="AJ25" s="1684">
        <v>23.294460000000001</v>
      </c>
      <c r="AK25" s="1684">
        <v>29.0989</v>
      </c>
      <c r="AL25" s="1684">
        <v>10.597519999999999</v>
      </c>
      <c r="AM25" s="1684">
        <v>2.9461900000000001</v>
      </c>
      <c r="AN25" s="1684">
        <v>4.1000000000000002E-2</v>
      </c>
      <c r="AO25" s="1684">
        <v>64.471869999999996</v>
      </c>
      <c r="AP25" s="1684">
        <v>44.374119999999998</v>
      </c>
      <c r="AQ25" s="1684">
        <v>44.617089999999997</v>
      </c>
    </row>
    <row r="26" spans="1:43">
      <c r="A26">
        <v>1345</v>
      </c>
      <c r="B26">
        <v>1</v>
      </c>
      <c r="C26">
        <v>28205</v>
      </c>
      <c r="D26">
        <v>2</v>
      </c>
      <c r="E26" s="87" t="s">
        <v>188</v>
      </c>
      <c r="F26" s="1071">
        <v>44258</v>
      </c>
      <c r="G26" s="1071">
        <v>1470</v>
      </c>
      <c r="H26" s="1071">
        <v>1743</v>
      </c>
      <c r="I26" s="1071">
        <v>1961</v>
      </c>
      <c r="J26" s="1071">
        <v>1949</v>
      </c>
      <c r="K26" s="1071">
        <v>1420</v>
      </c>
      <c r="L26" s="1071">
        <v>1623</v>
      </c>
      <c r="M26" s="1071">
        <v>2052</v>
      </c>
      <c r="N26" s="1071">
        <v>2516</v>
      </c>
      <c r="O26" s="1071">
        <v>2990</v>
      </c>
      <c r="P26" s="1071">
        <v>2782</v>
      </c>
      <c r="Q26" s="1071">
        <v>2703</v>
      </c>
      <c r="R26" s="1071">
        <v>2825</v>
      </c>
      <c r="S26" s="1071">
        <v>3462</v>
      </c>
      <c r="T26" s="1071">
        <v>4165</v>
      </c>
      <c r="U26" s="1071">
        <v>3018</v>
      </c>
      <c r="V26" s="1071">
        <v>2521</v>
      </c>
      <c r="W26" s="1071">
        <v>2416</v>
      </c>
      <c r="X26" s="1071">
        <v>1703</v>
      </c>
      <c r="Y26" s="1071">
        <v>730</v>
      </c>
      <c r="Z26" s="1071">
        <v>173</v>
      </c>
      <c r="AA26" s="1071">
        <v>36</v>
      </c>
      <c r="AB26" s="1071">
        <v>5174</v>
      </c>
      <c r="AC26" s="1071">
        <v>24322</v>
      </c>
      <c r="AD26" s="1071">
        <v>14762</v>
      </c>
      <c r="AE26" s="1071">
        <v>7579</v>
      </c>
      <c r="AF26" s="1071">
        <v>2642</v>
      </c>
      <c r="AG26" s="1071">
        <v>26538</v>
      </c>
      <c r="AH26" s="1684">
        <v>11.69054</v>
      </c>
      <c r="AI26" s="1684">
        <v>54.955039999999997</v>
      </c>
      <c r="AJ26" s="1684">
        <v>33.354419999999998</v>
      </c>
      <c r="AK26" s="1684">
        <v>41.176740000000002</v>
      </c>
      <c r="AL26" s="1684">
        <v>17.124590000000001</v>
      </c>
      <c r="AM26" s="1684">
        <v>5.9695400000000003</v>
      </c>
      <c r="AN26" s="1684">
        <v>8.1339999999999996E-2</v>
      </c>
      <c r="AO26" s="1684">
        <v>59.962040000000002</v>
      </c>
      <c r="AP26" s="1684">
        <v>50.258299999999998</v>
      </c>
      <c r="AQ26" s="1684">
        <v>52.893070000000002</v>
      </c>
    </row>
    <row r="27" spans="1:43">
      <c r="A27">
        <v>1346</v>
      </c>
      <c r="B27">
        <v>1</v>
      </c>
      <c r="C27">
        <v>28206</v>
      </c>
      <c r="D27">
        <v>2</v>
      </c>
      <c r="E27" s="87" t="s">
        <v>189</v>
      </c>
      <c r="F27" s="1071">
        <v>95350</v>
      </c>
      <c r="G27" s="1071">
        <v>3773</v>
      </c>
      <c r="H27" s="1071">
        <v>4344</v>
      </c>
      <c r="I27" s="1071">
        <v>4403</v>
      </c>
      <c r="J27" s="1071">
        <v>4411</v>
      </c>
      <c r="K27" s="1071">
        <v>3654</v>
      </c>
      <c r="L27" s="1071">
        <v>3578</v>
      </c>
      <c r="M27" s="1071">
        <v>4703</v>
      </c>
      <c r="N27" s="1071">
        <v>5936</v>
      </c>
      <c r="O27" s="1071">
        <v>8018</v>
      </c>
      <c r="P27" s="1071">
        <v>7739</v>
      </c>
      <c r="Q27" s="1071">
        <v>6686</v>
      </c>
      <c r="R27" s="1071">
        <v>5776</v>
      </c>
      <c r="S27" s="1071">
        <v>6073</v>
      </c>
      <c r="T27" s="1071">
        <v>7546</v>
      </c>
      <c r="U27" s="1071">
        <v>5967</v>
      </c>
      <c r="V27" s="1071">
        <v>4836</v>
      </c>
      <c r="W27" s="1071">
        <v>3961</v>
      </c>
      <c r="X27" s="1071">
        <v>2533</v>
      </c>
      <c r="Y27" s="1071">
        <v>1058</v>
      </c>
      <c r="Z27" s="1071">
        <v>307</v>
      </c>
      <c r="AA27" s="1071">
        <v>48</v>
      </c>
      <c r="AB27" s="1071">
        <v>12520</v>
      </c>
      <c r="AC27" s="1071">
        <v>56574</v>
      </c>
      <c r="AD27" s="1071">
        <v>26256</v>
      </c>
      <c r="AE27" s="1071">
        <v>12743</v>
      </c>
      <c r="AF27" s="1071">
        <v>3946</v>
      </c>
      <c r="AG27" s="1071">
        <v>59709</v>
      </c>
      <c r="AH27" s="1684">
        <v>13.130570000000001</v>
      </c>
      <c r="AI27" s="1684">
        <v>59.332979999999999</v>
      </c>
      <c r="AJ27" s="1684">
        <v>27.536439999999999</v>
      </c>
      <c r="AK27" s="1684">
        <v>33.905610000000003</v>
      </c>
      <c r="AL27" s="1684">
        <v>13.36445</v>
      </c>
      <c r="AM27" s="1684">
        <v>4.1384400000000001</v>
      </c>
      <c r="AN27" s="1684">
        <v>5.0340000000000003E-2</v>
      </c>
      <c r="AO27" s="1684">
        <v>62.620869999999996</v>
      </c>
      <c r="AP27" s="1684">
        <v>47.165469999999999</v>
      </c>
      <c r="AQ27" s="1684">
        <v>47.943539999999999</v>
      </c>
    </row>
    <row r="28" spans="1:43">
      <c r="A28">
        <v>1347</v>
      </c>
      <c r="B28">
        <v>1</v>
      </c>
      <c r="C28">
        <v>28207</v>
      </c>
      <c r="D28">
        <v>2</v>
      </c>
      <c r="E28" s="87" t="s">
        <v>190</v>
      </c>
      <c r="F28" s="1071">
        <v>196883</v>
      </c>
      <c r="G28" s="1071">
        <v>8919</v>
      </c>
      <c r="H28" s="1071">
        <v>9445</v>
      </c>
      <c r="I28" s="1071">
        <v>9456</v>
      </c>
      <c r="J28" s="1071">
        <v>10200</v>
      </c>
      <c r="K28" s="1071">
        <v>9531</v>
      </c>
      <c r="L28" s="1071">
        <v>10262</v>
      </c>
      <c r="M28" s="1071">
        <v>11694</v>
      </c>
      <c r="N28" s="1071">
        <v>14074</v>
      </c>
      <c r="O28" s="1071">
        <v>16917</v>
      </c>
      <c r="P28" s="1071">
        <v>15028</v>
      </c>
      <c r="Q28" s="1071">
        <v>12587</v>
      </c>
      <c r="R28" s="1071">
        <v>10008</v>
      </c>
      <c r="S28" s="1071">
        <v>11328</v>
      </c>
      <c r="T28" s="1071">
        <v>14133</v>
      </c>
      <c r="U28" s="1071">
        <v>11985</v>
      </c>
      <c r="V28" s="1071">
        <v>9259</v>
      </c>
      <c r="W28" s="1071">
        <v>6525</v>
      </c>
      <c r="X28" s="1071">
        <v>3673</v>
      </c>
      <c r="Y28" s="1071">
        <v>1419</v>
      </c>
      <c r="Z28" s="1071">
        <v>382</v>
      </c>
      <c r="AA28" s="1071">
        <v>58</v>
      </c>
      <c r="AB28" s="1071">
        <v>27820</v>
      </c>
      <c r="AC28" s="1071">
        <v>121629</v>
      </c>
      <c r="AD28" s="1071">
        <v>47434</v>
      </c>
      <c r="AE28" s="1071">
        <v>21316</v>
      </c>
      <c r="AF28" s="1071">
        <v>5532</v>
      </c>
      <c r="AG28" s="1071">
        <v>125562</v>
      </c>
      <c r="AH28" s="1684">
        <v>14.13022</v>
      </c>
      <c r="AI28" s="1684">
        <v>61.777299999999997</v>
      </c>
      <c r="AJ28" s="1684">
        <v>24.092479999999998</v>
      </c>
      <c r="AK28" s="1684">
        <v>29.846150000000002</v>
      </c>
      <c r="AL28" s="1684">
        <v>10.82673</v>
      </c>
      <c r="AM28" s="1684">
        <v>2.80979</v>
      </c>
      <c r="AN28" s="1684">
        <v>2.946E-2</v>
      </c>
      <c r="AO28" s="1684">
        <v>63.774929999999998</v>
      </c>
      <c r="AP28" s="1684">
        <v>44.395710000000001</v>
      </c>
      <c r="AQ28" s="1684">
        <v>44.397449999999999</v>
      </c>
    </row>
    <row r="29" spans="1:43">
      <c r="A29">
        <v>1348</v>
      </c>
      <c r="B29">
        <v>1</v>
      </c>
      <c r="C29">
        <v>28208</v>
      </c>
      <c r="D29">
        <v>2</v>
      </c>
      <c r="E29" s="87" t="s">
        <v>191</v>
      </c>
      <c r="F29" s="1071">
        <v>30129</v>
      </c>
      <c r="G29" s="1071">
        <v>1104</v>
      </c>
      <c r="H29" s="1071">
        <v>1134</v>
      </c>
      <c r="I29" s="1071">
        <v>1129</v>
      </c>
      <c r="J29" s="1071">
        <v>1349</v>
      </c>
      <c r="K29" s="1071">
        <v>1170</v>
      </c>
      <c r="L29" s="1071">
        <v>1347</v>
      </c>
      <c r="M29" s="1071">
        <v>1511</v>
      </c>
      <c r="N29" s="1071">
        <v>1681</v>
      </c>
      <c r="O29" s="1071">
        <v>2040</v>
      </c>
      <c r="P29" s="1071">
        <v>1721</v>
      </c>
      <c r="Q29" s="1071">
        <v>1708</v>
      </c>
      <c r="R29" s="1071">
        <v>1659</v>
      </c>
      <c r="S29" s="1071">
        <v>2215</v>
      </c>
      <c r="T29" s="1071">
        <v>2975</v>
      </c>
      <c r="U29" s="1071">
        <v>2416</v>
      </c>
      <c r="V29" s="1071">
        <v>1899</v>
      </c>
      <c r="W29" s="1071">
        <v>1466</v>
      </c>
      <c r="X29" s="1071">
        <v>945</v>
      </c>
      <c r="Y29" s="1071">
        <v>488</v>
      </c>
      <c r="Z29" s="1071">
        <v>143</v>
      </c>
      <c r="AA29" s="1071">
        <v>29</v>
      </c>
      <c r="AB29" s="1071">
        <v>3367</v>
      </c>
      <c r="AC29" s="1071">
        <v>16401</v>
      </c>
      <c r="AD29" s="1071">
        <v>10361</v>
      </c>
      <c r="AE29" s="1071">
        <v>4970</v>
      </c>
      <c r="AF29" s="1071">
        <v>1605</v>
      </c>
      <c r="AG29" s="1071">
        <v>18027</v>
      </c>
      <c r="AH29" s="1684">
        <v>11.175280000000001</v>
      </c>
      <c r="AI29" s="1684">
        <v>54.435929999999999</v>
      </c>
      <c r="AJ29" s="1684">
        <v>34.38879</v>
      </c>
      <c r="AK29" s="1684">
        <v>41.740519999999997</v>
      </c>
      <c r="AL29" s="1684">
        <v>16.495740000000001</v>
      </c>
      <c r="AM29" s="1684">
        <v>5.3270900000000001</v>
      </c>
      <c r="AN29" s="1684">
        <v>9.6250000000000002E-2</v>
      </c>
      <c r="AO29" s="1684">
        <v>59.832720000000002</v>
      </c>
      <c r="AP29" s="1684">
        <v>49.92906</v>
      </c>
      <c r="AQ29" s="1684">
        <v>52.36486</v>
      </c>
    </row>
    <row r="30" spans="1:43">
      <c r="A30">
        <v>1349</v>
      </c>
      <c r="B30">
        <v>1</v>
      </c>
      <c r="C30">
        <v>28209</v>
      </c>
      <c r="D30">
        <v>2</v>
      </c>
      <c r="E30" s="87" t="s">
        <v>192</v>
      </c>
      <c r="F30" s="1071">
        <v>82250</v>
      </c>
      <c r="G30" s="1071">
        <v>3201</v>
      </c>
      <c r="H30" s="1071">
        <v>3614</v>
      </c>
      <c r="I30" s="1071">
        <v>3825</v>
      </c>
      <c r="J30" s="1071">
        <v>3780</v>
      </c>
      <c r="K30" s="1071">
        <v>2376</v>
      </c>
      <c r="L30" s="1071">
        <v>3279</v>
      </c>
      <c r="M30" s="1071">
        <v>4080</v>
      </c>
      <c r="N30" s="1071">
        <v>4615</v>
      </c>
      <c r="O30" s="1071">
        <v>5574</v>
      </c>
      <c r="P30" s="1071">
        <v>5041</v>
      </c>
      <c r="Q30" s="1071">
        <v>5090</v>
      </c>
      <c r="R30" s="1071">
        <v>5515</v>
      </c>
      <c r="S30" s="1071">
        <v>6183</v>
      </c>
      <c r="T30" s="1071">
        <v>6780</v>
      </c>
      <c r="U30" s="1071">
        <v>5342</v>
      </c>
      <c r="V30" s="1071">
        <v>4588</v>
      </c>
      <c r="W30" s="1071">
        <v>4381</v>
      </c>
      <c r="X30" s="1071">
        <v>3070</v>
      </c>
      <c r="Y30" s="1071">
        <v>1434</v>
      </c>
      <c r="Z30" s="1071">
        <v>416</v>
      </c>
      <c r="AA30" s="1071">
        <v>66</v>
      </c>
      <c r="AB30" s="1071">
        <v>10640</v>
      </c>
      <c r="AC30" s="1071">
        <v>45533</v>
      </c>
      <c r="AD30" s="1071">
        <v>26077</v>
      </c>
      <c r="AE30" s="1071">
        <v>13955</v>
      </c>
      <c r="AF30" s="1071">
        <v>4986</v>
      </c>
      <c r="AG30" s="1071">
        <v>48533</v>
      </c>
      <c r="AH30" s="1684">
        <v>12.936170000000001</v>
      </c>
      <c r="AI30" s="1684">
        <v>55.359270000000002</v>
      </c>
      <c r="AJ30" s="1684">
        <v>31.704560000000001</v>
      </c>
      <c r="AK30" s="1684">
        <v>39.221879999999999</v>
      </c>
      <c r="AL30" s="1684">
        <v>16.966570000000001</v>
      </c>
      <c r="AM30" s="1684">
        <v>6.0620099999999999</v>
      </c>
      <c r="AN30" s="1684">
        <v>8.0240000000000006E-2</v>
      </c>
      <c r="AO30" s="1684">
        <v>59.006689999999999</v>
      </c>
      <c r="AP30" s="1684">
        <v>49.288800000000002</v>
      </c>
      <c r="AQ30" s="1684">
        <v>51.709580000000003</v>
      </c>
    </row>
    <row r="31" spans="1:43">
      <c r="A31">
        <v>1350</v>
      </c>
      <c r="B31">
        <v>1</v>
      </c>
      <c r="C31">
        <v>28210</v>
      </c>
      <c r="D31">
        <v>2</v>
      </c>
      <c r="E31" s="87" t="s">
        <v>25</v>
      </c>
      <c r="F31" s="1071">
        <v>267435</v>
      </c>
      <c r="G31" s="1071">
        <v>11442</v>
      </c>
      <c r="H31" s="1071">
        <v>12156</v>
      </c>
      <c r="I31" s="1071">
        <v>13133</v>
      </c>
      <c r="J31" s="1071">
        <v>14115</v>
      </c>
      <c r="K31" s="1071">
        <v>12249</v>
      </c>
      <c r="L31" s="1071">
        <v>14148</v>
      </c>
      <c r="M31" s="1071">
        <v>15796</v>
      </c>
      <c r="N31" s="1071">
        <v>17883</v>
      </c>
      <c r="O31" s="1071">
        <v>21807</v>
      </c>
      <c r="P31" s="1071">
        <v>18344</v>
      </c>
      <c r="Q31" s="1071">
        <v>16119</v>
      </c>
      <c r="R31" s="1071">
        <v>15021</v>
      </c>
      <c r="S31" s="1071">
        <v>18142</v>
      </c>
      <c r="T31" s="1071">
        <v>21138</v>
      </c>
      <c r="U31" s="1071">
        <v>17376</v>
      </c>
      <c r="V31" s="1071">
        <v>12251</v>
      </c>
      <c r="W31" s="1071">
        <v>8672</v>
      </c>
      <c r="X31" s="1071">
        <v>5027</v>
      </c>
      <c r="Y31" s="1071">
        <v>2038</v>
      </c>
      <c r="Z31" s="1071">
        <v>498</v>
      </c>
      <c r="AA31" s="1071">
        <v>80</v>
      </c>
      <c r="AB31" s="1071">
        <v>36731</v>
      </c>
      <c r="AC31" s="1071">
        <v>163624</v>
      </c>
      <c r="AD31" s="1071">
        <v>67080</v>
      </c>
      <c r="AE31" s="1071">
        <v>28566</v>
      </c>
      <c r="AF31" s="1071">
        <v>7643</v>
      </c>
      <c r="AG31" s="1071">
        <v>170647</v>
      </c>
      <c r="AH31" s="1684">
        <v>13.73455</v>
      </c>
      <c r="AI31" s="1684">
        <v>61.182720000000003</v>
      </c>
      <c r="AJ31" s="1684">
        <v>25.082730000000002</v>
      </c>
      <c r="AK31" s="1684">
        <v>31.866430000000001</v>
      </c>
      <c r="AL31" s="1684">
        <v>10.681469999999999</v>
      </c>
      <c r="AM31" s="1684">
        <v>2.8578899999999998</v>
      </c>
      <c r="AN31" s="1684">
        <v>2.9909999999999999E-2</v>
      </c>
      <c r="AO31" s="1684">
        <v>63.808779999999999</v>
      </c>
      <c r="AP31" s="1684">
        <v>45.073650000000001</v>
      </c>
      <c r="AQ31" s="1684">
        <v>45.24371</v>
      </c>
    </row>
    <row r="32" spans="1:43">
      <c r="A32">
        <v>1351</v>
      </c>
      <c r="B32">
        <v>1</v>
      </c>
      <c r="C32">
        <v>28212</v>
      </c>
      <c r="D32">
        <v>2</v>
      </c>
      <c r="E32" s="87" t="s">
        <v>193</v>
      </c>
      <c r="F32" s="1071">
        <v>48567</v>
      </c>
      <c r="G32" s="1071">
        <v>1751</v>
      </c>
      <c r="H32" s="1071">
        <v>1986</v>
      </c>
      <c r="I32" s="1071">
        <v>2338</v>
      </c>
      <c r="J32" s="1071">
        <v>2527</v>
      </c>
      <c r="K32" s="1071">
        <v>1970</v>
      </c>
      <c r="L32" s="1071">
        <v>2277</v>
      </c>
      <c r="M32" s="1071">
        <v>2336</v>
      </c>
      <c r="N32" s="1071">
        <v>2826</v>
      </c>
      <c r="O32" s="1071">
        <v>3386</v>
      </c>
      <c r="P32" s="1071">
        <v>3126</v>
      </c>
      <c r="Q32" s="1071">
        <v>2954</v>
      </c>
      <c r="R32" s="1071">
        <v>2910</v>
      </c>
      <c r="S32" s="1071">
        <v>3515</v>
      </c>
      <c r="T32" s="1071">
        <v>4110</v>
      </c>
      <c r="U32" s="1071">
        <v>3321</v>
      </c>
      <c r="V32" s="1071">
        <v>2724</v>
      </c>
      <c r="W32" s="1071">
        <v>2270</v>
      </c>
      <c r="X32" s="1071">
        <v>1438</v>
      </c>
      <c r="Y32" s="1071">
        <v>602</v>
      </c>
      <c r="Z32" s="1071">
        <v>176</v>
      </c>
      <c r="AA32" s="1071">
        <v>24</v>
      </c>
      <c r="AB32" s="1071">
        <v>6075</v>
      </c>
      <c r="AC32" s="1071">
        <v>27827</v>
      </c>
      <c r="AD32" s="1071">
        <v>14665</v>
      </c>
      <c r="AE32" s="1071">
        <v>7234</v>
      </c>
      <c r="AF32" s="1071">
        <v>2240</v>
      </c>
      <c r="AG32" s="1071">
        <v>29410</v>
      </c>
      <c r="AH32" s="1684">
        <v>12.50849</v>
      </c>
      <c r="AI32" s="1684">
        <v>57.296109999999999</v>
      </c>
      <c r="AJ32" s="1684">
        <v>30.195399999999999</v>
      </c>
      <c r="AK32" s="1684">
        <v>37.43282</v>
      </c>
      <c r="AL32" s="1684">
        <v>14.89489</v>
      </c>
      <c r="AM32" s="1684">
        <v>4.61219</v>
      </c>
      <c r="AN32" s="1684">
        <v>4.9419999999999999E-2</v>
      </c>
      <c r="AO32" s="1684">
        <v>60.555520000000001</v>
      </c>
      <c r="AP32" s="1684">
        <v>48.048499999999997</v>
      </c>
      <c r="AQ32" s="1684">
        <v>49.538539999999998</v>
      </c>
    </row>
    <row r="33" spans="1:43">
      <c r="A33">
        <v>1352</v>
      </c>
      <c r="B33">
        <v>1</v>
      </c>
      <c r="C33">
        <v>28213</v>
      </c>
      <c r="D33">
        <v>2</v>
      </c>
      <c r="E33" s="87" t="s">
        <v>194</v>
      </c>
      <c r="F33" s="1071">
        <v>40866</v>
      </c>
      <c r="G33" s="1071">
        <v>1573</v>
      </c>
      <c r="H33" s="1071">
        <v>1724</v>
      </c>
      <c r="I33" s="1071">
        <v>1956</v>
      </c>
      <c r="J33" s="1071">
        <v>2009</v>
      </c>
      <c r="K33" s="1071">
        <v>1506</v>
      </c>
      <c r="L33" s="1071">
        <v>1735</v>
      </c>
      <c r="M33" s="1071">
        <v>1973</v>
      </c>
      <c r="N33" s="1071">
        <v>2338</v>
      </c>
      <c r="O33" s="1071">
        <v>2881</v>
      </c>
      <c r="P33" s="1071">
        <v>2614</v>
      </c>
      <c r="Q33" s="1071">
        <v>2567</v>
      </c>
      <c r="R33" s="1071">
        <v>2499</v>
      </c>
      <c r="S33" s="1071">
        <v>2826</v>
      </c>
      <c r="T33" s="1071">
        <v>3292</v>
      </c>
      <c r="U33" s="1071">
        <v>2888</v>
      </c>
      <c r="V33" s="1071">
        <v>2457</v>
      </c>
      <c r="W33" s="1071">
        <v>1988</v>
      </c>
      <c r="X33" s="1071">
        <v>1303</v>
      </c>
      <c r="Y33" s="1071">
        <v>558</v>
      </c>
      <c r="Z33" s="1071">
        <v>152</v>
      </c>
      <c r="AA33" s="1071">
        <v>27</v>
      </c>
      <c r="AB33" s="1071">
        <v>5253</v>
      </c>
      <c r="AC33" s="1071">
        <v>22948</v>
      </c>
      <c r="AD33" s="1071">
        <v>12665</v>
      </c>
      <c r="AE33" s="1071">
        <v>6485</v>
      </c>
      <c r="AF33" s="1071">
        <v>2040</v>
      </c>
      <c r="AG33" s="1071">
        <v>24231</v>
      </c>
      <c r="AH33" s="1684">
        <v>12.85421</v>
      </c>
      <c r="AI33" s="1684">
        <v>56.154260000000001</v>
      </c>
      <c r="AJ33" s="1684">
        <v>30.991530000000001</v>
      </c>
      <c r="AK33" s="1684">
        <v>37.906820000000003</v>
      </c>
      <c r="AL33" s="1684">
        <v>15.86894</v>
      </c>
      <c r="AM33" s="1684">
        <v>4.9919200000000004</v>
      </c>
      <c r="AN33" s="1684">
        <v>6.6070000000000004E-2</v>
      </c>
      <c r="AO33" s="1684">
        <v>59.293790000000001</v>
      </c>
      <c r="AP33" s="1684">
        <v>48.458129999999997</v>
      </c>
      <c r="AQ33" s="1684">
        <v>50.219470000000001</v>
      </c>
    </row>
    <row r="34" spans="1:43">
      <c r="A34">
        <v>1353</v>
      </c>
      <c r="B34">
        <v>1</v>
      </c>
      <c r="C34">
        <v>28214</v>
      </c>
      <c r="D34">
        <v>2</v>
      </c>
      <c r="E34" s="87" t="s">
        <v>195</v>
      </c>
      <c r="F34" s="1071">
        <v>224903</v>
      </c>
      <c r="G34" s="1071">
        <v>8863</v>
      </c>
      <c r="H34" s="1071">
        <v>10108</v>
      </c>
      <c r="I34" s="1071">
        <v>10766</v>
      </c>
      <c r="J34" s="1071">
        <v>11153</v>
      </c>
      <c r="K34" s="1071">
        <v>9435</v>
      </c>
      <c r="L34" s="1071">
        <v>8919</v>
      </c>
      <c r="M34" s="1071">
        <v>10994</v>
      </c>
      <c r="N34" s="1071">
        <v>14243</v>
      </c>
      <c r="O34" s="1071">
        <v>18995</v>
      </c>
      <c r="P34" s="1071">
        <v>17587</v>
      </c>
      <c r="Q34" s="1071">
        <v>14912</v>
      </c>
      <c r="R34" s="1071">
        <v>13021</v>
      </c>
      <c r="S34" s="1071">
        <v>14111</v>
      </c>
      <c r="T34" s="1071">
        <v>18212</v>
      </c>
      <c r="U34" s="1071">
        <v>14915</v>
      </c>
      <c r="V34" s="1071">
        <v>11888</v>
      </c>
      <c r="W34" s="1071">
        <v>8708</v>
      </c>
      <c r="X34" s="1071">
        <v>5203</v>
      </c>
      <c r="Y34" s="1071">
        <v>2169</v>
      </c>
      <c r="Z34" s="1071">
        <v>610</v>
      </c>
      <c r="AA34" s="1071">
        <v>91</v>
      </c>
      <c r="AB34" s="1071">
        <v>29737</v>
      </c>
      <c r="AC34" s="1071">
        <v>133370</v>
      </c>
      <c r="AD34" s="1071">
        <v>61796</v>
      </c>
      <c r="AE34" s="1071">
        <v>28669</v>
      </c>
      <c r="AF34" s="1071">
        <v>8073</v>
      </c>
      <c r="AG34" s="1071">
        <v>140429</v>
      </c>
      <c r="AH34" s="1684">
        <v>13.22214</v>
      </c>
      <c r="AI34" s="1684">
        <v>59.301119999999997</v>
      </c>
      <c r="AJ34" s="1684">
        <v>27.47673</v>
      </c>
      <c r="AK34" s="1684">
        <v>33.750990000000002</v>
      </c>
      <c r="AL34" s="1684">
        <v>12.74727</v>
      </c>
      <c r="AM34" s="1684">
        <v>3.58955</v>
      </c>
      <c r="AN34" s="1684">
        <v>4.0460000000000003E-2</v>
      </c>
      <c r="AO34" s="1684">
        <v>62.439810000000001</v>
      </c>
      <c r="AP34" s="1684">
        <v>46.699590000000001</v>
      </c>
      <c r="AQ34" s="1684">
        <v>47.361460000000001</v>
      </c>
    </row>
    <row r="35" spans="1:43">
      <c r="A35">
        <v>1354</v>
      </c>
      <c r="B35">
        <v>1</v>
      </c>
      <c r="C35">
        <v>28215</v>
      </c>
      <c r="D35">
        <v>2</v>
      </c>
      <c r="E35" s="87" t="s">
        <v>196</v>
      </c>
      <c r="F35" s="1071">
        <v>77178</v>
      </c>
      <c r="G35" s="1071">
        <v>2586</v>
      </c>
      <c r="H35" s="1071">
        <v>3000</v>
      </c>
      <c r="I35" s="1071">
        <v>3410</v>
      </c>
      <c r="J35" s="1071">
        <v>3735</v>
      </c>
      <c r="K35" s="1071">
        <v>3124</v>
      </c>
      <c r="L35" s="1071">
        <v>3191</v>
      </c>
      <c r="M35" s="1071">
        <v>3684</v>
      </c>
      <c r="N35" s="1071">
        <v>4492</v>
      </c>
      <c r="O35" s="1071">
        <v>5413</v>
      </c>
      <c r="P35" s="1071">
        <v>4705</v>
      </c>
      <c r="Q35" s="1071">
        <v>4550</v>
      </c>
      <c r="R35" s="1071">
        <v>4794</v>
      </c>
      <c r="S35" s="1071">
        <v>5950</v>
      </c>
      <c r="T35" s="1071">
        <v>7246</v>
      </c>
      <c r="U35" s="1071">
        <v>6174</v>
      </c>
      <c r="V35" s="1071">
        <v>4365</v>
      </c>
      <c r="W35" s="1071">
        <v>3323</v>
      </c>
      <c r="X35" s="1071">
        <v>2121</v>
      </c>
      <c r="Y35" s="1071">
        <v>1003</v>
      </c>
      <c r="Z35" s="1071">
        <v>256</v>
      </c>
      <c r="AA35" s="1071">
        <v>56</v>
      </c>
      <c r="AB35" s="1071">
        <v>8996</v>
      </c>
      <c r="AC35" s="1071">
        <v>43638</v>
      </c>
      <c r="AD35" s="1071">
        <v>24544</v>
      </c>
      <c r="AE35" s="1071">
        <v>11124</v>
      </c>
      <c r="AF35" s="1071">
        <v>3436</v>
      </c>
      <c r="AG35" s="1071">
        <v>47149</v>
      </c>
      <c r="AH35" s="1684">
        <v>11.656169999999999</v>
      </c>
      <c r="AI35" s="1684">
        <v>56.542020000000001</v>
      </c>
      <c r="AJ35" s="1684">
        <v>31.80181</v>
      </c>
      <c r="AK35" s="1684">
        <v>39.51126</v>
      </c>
      <c r="AL35" s="1684">
        <v>14.41343</v>
      </c>
      <c r="AM35" s="1684">
        <v>4.4520499999999998</v>
      </c>
      <c r="AN35" s="1684">
        <v>7.2559999999999999E-2</v>
      </c>
      <c r="AO35" s="1684">
        <v>61.091239999999999</v>
      </c>
      <c r="AP35" s="1684">
        <v>48.980449999999998</v>
      </c>
      <c r="AQ35" s="1684">
        <v>51.300629999999998</v>
      </c>
    </row>
    <row r="36" spans="1:43">
      <c r="A36">
        <v>1355</v>
      </c>
      <c r="B36">
        <v>1</v>
      </c>
      <c r="C36">
        <v>28216</v>
      </c>
      <c r="D36">
        <v>2</v>
      </c>
      <c r="E36" s="87" t="s">
        <v>197</v>
      </c>
      <c r="F36" s="1071">
        <v>91030</v>
      </c>
      <c r="G36" s="1071">
        <v>3601</v>
      </c>
      <c r="H36" s="1071">
        <v>4102</v>
      </c>
      <c r="I36" s="1071">
        <v>4434</v>
      </c>
      <c r="J36" s="1071">
        <v>4727</v>
      </c>
      <c r="K36" s="1071">
        <v>4380</v>
      </c>
      <c r="L36" s="1071">
        <v>4947</v>
      </c>
      <c r="M36" s="1071">
        <v>5126</v>
      </c>
      <c r="N36" s="1071">
        <v>5716</v>
      </c>
      <c r="O36" s="1071">
        <v>7095</v>
      </c>
      <c r="P36" s="1071">
        <v>5919</v>
      </c>
      <c r="Q36" s="1071">
        <v>5462</v>
      </c>
      <c r="R36" s="1071">
        <v>5158</v>
      </c>
      <c r="S36" s="1071">
        <v>6342</v>
      </c>
      <c r="T36" s="1071">
        <v>7767</v>
      </c>
      <c r="U36" s="1071">
        <v>6113</v>
      </c>
      <c r="V36" s="1071">
        <v>4288</v>
      </c>
      <c r="W36" s="1071">
        <v>3140</v>
      </c>
      <c r="X36" s="1071">
        <v>1767</v>
      </c>
      <c r="Y36" s="1071">
        <v>715</v>
      </c>
      <c r="Z36" s="1071">
        <v>203</v>
      </c>
      <c r="AA36" s="1071">
        <v>28</v>
      </c>
      <c r="AB36" s="1071">
        <v>12137</v>
      </c>
      <c r="AC36" s="1071">
        <v>54872</v>
      </c>
      <c r="AD36" s="1071">
        <v>24021</v>
      </c>
      <c r="AE36" s="1071">
        <v>10141</v>
      </c>
      <c r="AF36" s="1071">
        <v>2713</v>
      </c>
      <c r="AG36" s="1071">
        <v>57912</v>
      </c>
      <c r="AH36" s="1684">
        <v>13.33297</v>
      </c>
      <c r="AI36" s="1684">
        <v>60.279029999999999</v>
      </c>
      <c r="AJ36" s="1684">
        <v>26.388000000000002</v>
      </c>
      <c r="AK36" s="1684">
        <v>33.354939999999999</v>
      </c>
      <c r="AL36" s="1684">
        <v>11.140280000000001</v>
      </c>
      <c r="AM36" s="1684">
        <v>2.98034</v>
      </c>
      <c r="AN36" s="1684">
        <v>3.0759999999999999E-2</v>
      </c>
      <c r="AO36" s="1684">
        <v>63.618589999999998</v>
      </c>
      <c r="AP36" s="1684">
        <v>45.664029999999997</v>
      </c>
      <c r="AQ36" s="1684">
        <v>46.025979999999997</v>
      </c>
    </row>
    <row r="37" spans="1:43">
      <c r="A37">
        <v>1356</v>
      </c>
      <c r="B37">
        <v>1</v>
      </c>
      <c r="C37">
        <v>28217</v>
      </c>
      <c r="D37">
        <v>2</v>
      </c>
      <c r="E37" s="87" t="s">
        <v>198</v>
      </c>
      <c r="F37" s="1071">
        <v>156375</v>
      </c>
      <c r="G37" s="1071">
        <v>5893</v>
      </c>
      <c r="H37" s="1071">
        <v>6860</v>
      </c>
      <c r="I37" s="1071">
        <v>7601</v>
      </c>
      <c r="J37" s="1071">
        <v>7817</v>
      </c>
      <c r="K37" s="1071">
        <v>6395</v>
      </c>
      <c r="L37" s="1071">
        <v>6146</v>
      </c>
      <c r="M37" s="1071">
        <v>7558</v>
      </c>
      <c r="N37" s="1071">
        <v>9242</v>
      </c>
      <c r="O37" s="1071">
        <v>12865</v>
      </c>
      <c r="P37" s="1071">
        <v>11659</v>
      </c>
      <c r="Q37" s="1071">
        <v>9529</v>
      </c>
      <c r="R37" s="1071">
        <v>8176</v>
      </c>
      <c r="S37" s="1071">
        <v>9542</v>
      </c>
      <c r="T37" s="1071">
        <v>12686</v>
      </c>
      <c r="U37" s="1071">
        <v>12121</v>
      </c>
      <c r="V37" s="1071">
        <v>9873</v>
      </c>
      <c r="W37" s="1071">
        <v>6640</v>
      </c>
      <c r="X37" s="1071">
        <v>3720</v>
      </c>
      <c r="Y37" s="1071">
        <v>1520</v>
      </c>
      <c r="Z37" s="1071">
        <v>444</v>
      </c>
      <c r="AA37" s="1071">
        <v>88</v>
      </c>
      <c r="AB37" s="1071">
        <v>20354</v>
      </c>
      <c r="AC37" s="1071">
        <v>88929</v>
      </c>
      <c r="AD37" s="1071">
        <v>47092</v>
      </c>
      <c r="AE37" s="1071">
        <v>22285</v>
      </c>
      <c r="AF37" s="1071">
        <v>5772</v>
      </c>
      <c r="AG37" s="1071">
        <v>93798</v>
      </c>
      <c r="AH37" s="1684">
        <v>13.01615</v>
      </c>
      <c r="AI37" s="1684">
        <v>56.869059999999998</v>
      </c>
      <c r="AJ37" s="1684">
        <v>30.114789999999999</v>
      </c>
      <c r="AK37" s="1684">
        <v>36.216790000000003</v>
      </c>
      <c r="AL37" s="1684">
        <v>14.250999999999999</v>
      </c>
      <c r="AM37" s="1684">
        <v>3.6911299999999998</v>
      </c>
      <c r="AN37" s="1684">
        <v>5.6270000000000001E-2</v>
      </c>
      <c r="AO37" s="1684">
        <v>59.982729999999997</v>
      </c>
      <c r="AP37" s="1684">
        <v>47.54222</v>
      </c>
      <c r="AQ37" s="1684">
        <v>48.125259999999997</v>
      </c>
    </row>
    <row r="38" spans="1:43">
      <c r="A38">
        <v>1357</v>
      </c>
      <c r="B38">
        <v>1</v>
      </c>
      <c r="C38">
        <v>28218</v>
      </c>
      <c r="D38">
        <v>2</v>
      </c>
      <c r="E38" s="87" t="s">
        <v>199</v>
      </c>
      <c r="F38" s="1071">
        <v>48580</v>
      </c>
      <c r="G38" s="1071">
        <v>2030</v>
      </c>
      <c r="H38" s="1071">
        <v>2407</v>
      </c>
      <c r="I38" s="1071">
        <v>2622</v>
      </c>
      <c r="J38" s="1071">
        <v>2544</v>
      </c>
      <c r="K38" s="1071">
        <v>2171</v>
      </c>
      <c r="L38" s="1071">
        <v>2319</v>
      </c>
      <c r="M38" s="1071">
        <v>2607</v>
      </c>
      <c r="N38" s="1071">
        <v>3086</v>
      </c>
      <c r="O38" s="1071">
        <v>3823</v>
      </c>
      <c r="P38" s="1071">
        <v>3197</v>
      </c>
      <c r="Q38" s="1071">
        <v>2896</v>
      </c>
      <c r="R38" s="1071">
        <v>2834</v>
      </c>
      <c r="S38" s="1071">
        <v>3359</v>
      </c>
      <c r="T38" s="1071">
        <v>3821</v>
      </c>
      <c r="U38" s="1071">
        <v>2992</v>
      </c>
      <c r="V38" s="1071">
        <v>2182</v>
      </c>
      <c r="W38" s="1071">
        <v>1789</v>
      </c>
      <c r="X38" s="1071">
        <v>1178</v>
      </c>
      <c r="Y38" s="1071">
        <v>556</v>
      </c>
      <c r="Z38" s="1071">
        <v>147</v>
      </c>
      <c r="AA38" s="1071">
        <v>20</v>
      </c>
      <c r="AB38" s="1071">
        <v>7059</v>
      </c>
      <c r="AC38" s="1071">
        <v>28836</v>
      </c>
      <c r="AD38" s="1071">
        <v>12685</v>
      </c>
      <c r="AE38" s="1071">
        <v>5872</v>
      </c>
      <c r="AF38" s="1071">
        <v>1901</v>
      </c>
      <c r="AG38" s="1071">
        <v>30113</v>
      </c>
      <c r="AH38" s="1684">
        <v>14.530670000000001</v>
      </c>
      <c r="AI38" s="1684">
        <v>59.357759999999999</v>
      </c>
      <c r="AJ38" s="1684">
        <v>26.11157</v>
      </c>
      <c r="AK38" s="1684">
        <v>33.025939999999999</v>
      </c>
      <c r="AL38" s="1684">
        <v>12.08728</v>
      </c>
      <c r="AM38" s="1684">
        <v>3.9131300000000002</v>
      </c>
      <c r="AN38" s="1684">
        <v>4.1169999999999998E-2</v>
      </c>
      <c r="AO38" s="1684">
        <v>61.986409999999999</v>
      </c>
      <c r="AP38" s="1684">
        <v>45.57067</v>
      </c>
      <c r="AQ38" s="1684">
        <v>46.022260000000003</v>
      </c>
    </row>
    <row r="39" spans="1:43">
      <c r="A39">
        <v>1358</v>
      </c>
      <c r="B39">
        <v>1</v>
      </c>
      <c r="C39">
        <v>28219</v>
      </c>
      <c r="D39">
        <v>2</v>
      </c>
      <c r="E39" s="87" t="s">
        <v>200</v>
      </c>
      <c r="F39" s="1071">
        <v>112691</v>
      </c>
      <c r="G39" s="1071">
        <v>4415</v>
      </c>
      <c r="H39" s="1071">
        <v>4932</v>
      </c>
      <c r="I39" s="1071">
        <v>5287</v>
      </c>
      <c r="J39" s="1071">
        <v>6828</v>
      </c>
      <c r="K39" s="1071">
        <v>6966</v>
      </c>
      <c r="L39" s="1071">
        <v>5896</v>
      </c>
      <c r="M39" s="1071">
        <v>5869</v>
      </c>
      <c r="N39" s="1071">
        <v>6392</v>
      </c>
      <c r="O39" s="1071">
        <v>7389</v>
      </c>
      <c r="P39" s="1071">
        <v>7706</v>
      </c>
      <c r="Q39" s="1071">
        <v>9175</v>
      </c>
      <c r="R39" s="1071">
        <v>8981</v>
      </c>
      <c r="S39" s="1071">
        <v>8862</v>
      </c>
      <c r="T39" s="1071">
        <v>7939</v>
      </c>
      <c r="U39" s="1071">
        <v>5339</v>
      </c>
      <c r="V39" s="1071">
        <v>3984</v>
      </c>
      <c r="W39" s="1071">
        <v>3368</v>
      </c>
      <c r="X39" s="1071">
        <v>2185</v>
      </c>
      <c r="Y39" s="1071">
        <v>922</v>
      </c>
      <c r="Z39" s="1071">
        <v>212</v>
      </c>
      <c r="AA39" s="1071">
        <v>44</v>
      </c>
      <c r="AB39" s="1071">
        <v>14634</v>
      </c>
      <c r="AC39" s="1071">
        <v>74064</v>
      </c>
      <c r="AD39" s="1071">
        <v>23993</v>
      </c>
      <c r="AE39" s="1071">
        <v>10715</v>
      </c>
      <c r="AF39" s="1071">
        <v>3363</v>
      </c>
      <c r="AG39" s="1071">
        <v>75175</v>
      </c>
      <c r="AH39" s="1684">
        <v>12.985950000000001</v>
      </c>
      <c r="AI39" s="1684">
        <v>65.723079999999996</v>
      </c>
      <c r="AJ39" s="1684">
        <v>21.290959999999998</v>
      </c>
      <c r="AK39" s="1684">
        <v>29.154949999999999</v>
      </c>
      <c r="AL39" s="1684">
        <v>9.5083000000000002</v>
      </c>
      <c r="AM39" s="1684">
        <v>2.98427</v>
      </c>
      <c r="AN39" s="1684">
        <v>3.9039999999999998E-2</v>
      </c>
      <c r="AO39" s="1684">
        <v>66.708969999999994</v>
      </c>
      <c r="AP39" s="1684">
        <v>44.58137</v>
      </c>
      <c r="AQ39" s="1684">
        <v>46.574109999999997</v>
      </c>
    </row>
    <row r="40" spans="1:43">
      <c r="A40">
        <v>1359</v>
      </c>
      <c r="B40">
        <v>1</v>
      </c>
      <c r="C40">
        <v>28220</v>
      </c>
      <c r="D40">
        <v>2</v>
      </c>
      <c r="E40" s="87" t="s">
        <v>201</v>
      </c>
      <c r="F40" s="1071">
        <v>44313</v>
      </c>
      <c r="G40" s="1071">
        <v>1474</v>
      </c>
      <c r="H40" s="1071">
        <v>1644</v>
      </c>
      <c r="I40" s="1071">
        <v>2007</v>
      </c>
      <c r="J40" s="1071">
        <v>2298</v>
      </c>
      <c r="K40" s="1071">
        <v>1828</v>
      </c>
      <c r="L40" s="1071">
        <v>2001</v>
      </c>
      <c r="M40" s="1071">
        <v>2188</v>
      </c>
      <c r="N40" s="1071">
        <v>2384</v>
      </c>
      <c r="O40" s="1071">
        <v>2946</v>
      </c>
      <c r="P40" s="1071">
        <v>2758</v>
      </c>
      <c r="Q40" s="1071">
        <v>2842</v>
      </c>
      <c r="R40" s="1071">
        <v>2932</v>
      </c>
      <c r="S40" s="1071">
        <v>3519</v>
      </c>
      <c r="T40" s="1071">
        <v>3817</v>
      </c>
      <c r="U40" s="1071">
        <v>2916</v>
      </c>
      <c r="V40" s="1071">
        <v>2272</v>
      </c>
      <c r="W40" s="1071">
        <v>2062</v>
      </c>
      <c r="X40" s="1071">
        <v>1488</v>
      </c>
      <c r="Y40" s="1071">
        <v>723</v>
      </c>
      <c r="Z40" s="1071">
        <v>174</v>
      </c>
      <c r="AA40" s="1071">
        <v>40</v>
      </c>
      <c r="AB40" s="1071">
        <v>5125</v>
      </c>
      <c r="AC40" s="1071">
        <v>25696</v>
      </c>
      <c r="AD40" s="1071">
        <v>13492</v>
      </c>
      <c r="AE40" s="1071">
        <v>6759</v>
      </c>
      <c r="AF40" s="1071">
        <v>2425</v>
      </c>
      <c r="AG40" s="1071">
        <v>27215</v>
      </c>
      <c r="AH40" s="1684">
        <v>11.56545</v>
      </c>
      <c r="AI40" s="1684">
        <v>57.987499999999997</v>
      </c>
      <c r="AJ40" s="1684">
        <v>30.447050000000001</v>
      </c>
      <c r="AK40" s="1684">
        <v>38.388280000000002</v>
      </c>
      <c r="AL40" s="1684">
        <v>15.25286</v>
      </c>
      <c r="AM40" s="1684">
        <v>5.4724300000000001</v>
      </c>
      <c r="AN40" s="1684">
        <v>9.0270000000000003E-2</v>
      </c>
      <c r="AO40" s="1684">
        <v>61.415390000000002</v>
      </c>
      <c r="AP40" s="1684">
        <v>48.836829999999999</v>
      </c>
      <c r="AQ40" s="1684">
        <v>51.009720000000002</v>
      </c>
    </row>
    <row r="41" spans="1:43">
      <c r="A41">
        <v>1360</v>
      </c>
      <c r="B41">
        <v>1</v>
      </c>
      <c r="C41">
        <v>28221</v>
      </c>
      <c r="D41">
        <v>2</v>
      </c>
      <c r="E41" s="87" t="s">
        <v>353</v>
      </c>
      <c r="F41" s="1071">
        <v>41490</v>
      </c>
      <c r="G41" s="1071">
        <v>1544</v>
      </c>
      <c r="H41" s="1071">
        <v>1591</v>
      </c>
      <c r="I41" s="1071">
        <v>1778</v>
      </c>
      <c r="J41" s="1071">
        <v>1808</v>
      </c>
      <c r="K41" s="1071">
        <v>1546</v>
      </c>
      <c r="L41" s="1071">
        <v>1774</v>
      </c>
      <c r="M41" s="1071">
        <v>2014</v>
      </c>
      <c r="N41" s="1071">
        <v>2234</v>
      </c>
      <c r="O41" s="1071">
        <v>2585</v>
      </c>
      <c r="P41" s="1071">
        <v>2355</v>
      </c>
      <c r="Q41" s="1071">
        <v>2575</v>
      </c>
      <c r="R41" s="1071">
        <v>2848</v>
      </c>
      <c r="S41" s="1071">
        <v>3328</v>
      </c>
      <c r="T41" s="1071">
        <v>3624</v>
      </c>
      <c r="U41" s="1071">
        <v>2666</v>
      </c>
      <c r="V41" s="1071">
        <v>2377</v>
      </c>
      <c r="W41" s="1071">
        <v>2217</v>
      </c>
      <c r="X41" s="1071">
        <v>1664</v>
      </c>
      <c r="Y41" s="1071">
        <v>718</v>
      </c>
      <c r="Z41" s="1071">
        <v>212</v>
      </c>
      <c r="AA41" s="1071">
        <v>32</v>
      </c>
      <c r="AB41" s="1071">
        <v>4913</v>
      </c>
      <c r="AC41" s="1071">
        <v>23067</v>
      </c>
      <c r="AD41" s="1071">
        <v>13510</v>
      </c>
      <c r="AE41" s="1071">
        <v>7220</v>
      </c>
      <c r="AF41" s="1071">
        <v>2626</v>
      </c>
      <c r="AG41" s="1071">
        <v>24883</v>
      </c>
      <c r="AH41" s="1684">
        <v>11.84141</v>
      </c>
      <c r="AI41" s="1684">
        <v>55.596530000000001</v>
      </c>
      <c r="AJ41" s="1684">
        <v>32.562060000000002</v>
      </c>
      <c r="AK41" s="1684">
        <v>40.583269999999999</v>
      </c>
      <c r="AL41" s="1684">
        <v>17.401779999999999</v>
      </c>
      <c r="AM41" s="1684">
        <v>6.3292400000000004</v>
      </c>
      <c r="AN41" s="1684">
        <v>7.7130000000000004E-2</v>
      </c>
      <c r="AO41" s="1684">
        <v>59.973489999999998</v>
      </c>
      <c r="AP41" s="1684">
        <v>49.917259999999999</v>
      </c>
      <c r="AQ41" s="1684">
        <v>53.02852</v>
      </c>
    </row>
    <row r="42" spans="1:43">
      <c r="A42">
        <v>1361</v>
      </c>
      <c r="B42">
        <v>1</v>
      </c>
      <c r="C42">
        <v>28222</v>
      </c>
      <c r="D42">
        <v>2</v>
      </c>
      <c r="E42" s="87" t="s">
        <v>26</v>
      </c>
      <c r="F42" s="1071">
        <v>24288</v>
      </c>
      <c r="G42" s="1071">
        <v>811</v>
      </c>
      <c r="H42" s="1071">
        <v>927</v>
      </c>
      <c r="I42" s="1071">
        <v>1083</v>
      </c>
      <c r="J42" s="1071">
        <v>1013</v>
      </c>
      <c r="K42" s="1071">
        <v>602</v>
      </c>
      <c r="L42" s="1071">
        <v>877</v>
      </c>
      <c r="M42" s="1071">
        <v>1072</v>
      </c>
      <c r="N42" s="1071">
        <v>1232</v>
      </c>
      <c r="O42" s="1071">
        <v>1403</v>
      </c>
      <c r="P42" s="1071">
        <v>1281</v>
      </c>
      <c r="Q42" s="1071">
        <v>1460</v>
      </c>
      <c r="R42" s="1071">
        <v>1766</v>
      </c>
      <c r="S42" s="1071">
        <v>1976</v>
      </c>
      <c r="T42" s="1071">
        <v>2116</v>
      </c>
      <c r="U42" s="1071">
        <v>1730</v>
      </c>
      <c r="V42" s="1071">
        <v>1465</v>
      </c>
      <c r="W42" s="1071">
        <v>1531</v>
      </c>
      <c r="X42" s="1071">
        <v>1222</v>
      </c>
      <c r="Y42" s="1071">
        <v>538</v>
      </c>
      <c r="Z42" s="1071">
        <v>152</v>
      </c>
      <c r="AA42" s="1071">
        <v>31</v>
      </c>
      <c r="AB42" s="1071">
        <v>2821</v>
      </c>
      <c r="AC42" s="1071">
        <v>12682</v>
      </c>
      <c r="AD42" s="1071">
        <v>8785</v>
      </c>
      <c r="AE42" s="1071">
        <v>4939</v>
      </c>
      <c r="AF42" s="1071">
        <v>1943</v>
      </c>
      <c r="AG42" s="1071">
        <v>13785</v>
      </c>
      <c r="AH42" s="1684">
        <v>11.614789999999999</v>
      </c>
      <c r="AI42" s="1684">
        <v>52.215089999999996</v>
      </c>
      <c r="AJ42" s="1684">
        <v>36.17013</v>
      </c>
      <c r="AK42" s="1684">
        <v>44.30583</v>
      </c>
      <c r="AL42" s="1684">
        <v>20.335139999999999</v>
      </c>
      <c r="AM42" s="1684">
        <v>7.9998399999999998</v>
      </c>
      <c r="AN42" s="1684">
        <v>0.12764</v>
      </c>
      <c r="AO42" s="1684">
        <v>56.756419999999999</v>
      </c>
      <c r="AP42" s="1684">
        <v>52.022770000000001</v>
      </c>
      <c r="AQ42" s="1684">
        <v>56.088329999999999</v>
      </c>
    </row>
    <row r="43" spans="1:43">
      <c r="A43">
        <v>1362</v>
      </c>
      <c r="B43">
        <v>1</v>
      </c>
      <c r="C43">
        <v>28223</v>
      </c>
      <c r="D43">
        <v>2</v>
      </c>
      <c r="E43" s="87" t="s">
        <v>27</v>
      </c>
      <c r="F43" s="1071">
        <v>64660</v>
      </c>
      <c r="G43" s="1071">
        <v>2515</v>
      </c>
      <c r="H43" s="1071">
        <v>2692</v>
      </c>
      <c r="I43" s="1071">
        <v>3148</v>
      </c>
      <c r="J43" s="1071">
        <v>3104</v>
      </c>
      <c r="K43" s="1071">
        <v>2169</v>
      </c>
      <c r="L43" s="1071">
        <v>2717</v>
      </c>
      <c r="M43" s="1071">
        <v>3105</v>
      </c>
      <c r="N43" s="1071">
        <v>3690</v>
      </c>
      <c r="O43" s="1071">
        <v>4033</v>
      </c>
      <c r="P43" s="1071">
        <v>3656</v>
      </c>
      <c r="Q43" s="1071">
        <v>3732</v>
      </c>
      <c r="R43" s="1071">
        <v>4299</v>
      </c>
      <c r="S43" s="1071">
        <v>4890</v>
      </c>
      <c r="T43" s="1071">
        <v>5491</v>
      </c>
      <c r="U43" s="1071">
        <v>4281</v>
      </c>
      <c r="V43" s="1071">
        <v>3568</v>
      </c>
      <c r="W43" s="1071">
        <v>3460</v>
      </c>
      <c r="X43" s="1071">
        <v>2531</v>
      </c>
      <c r="Y43" s="1071">
        <v>1223</v>
      </c>
      <c r="Z43" s="1071">
        <v>308</v>
      </c>
      <c r="AA43" s="1071">
        <v>48</v>
      </c>
      <c r="AB43" s="1071">
        <v>8355</v>
      </c>
      <c r="AC43" s="1071">
        <v>35395</v>
      </c>
      <c r="AD43" s="1071">
        <v>20910</v>
      </c>
      <c r="AE43" s="1071">
        <v>11138</v>
      </c>
      <c r="AF43" s="1071">
        <v>4110</v>
      </c>
      <c r="AG43" s="1071">
        <v>37782</v>
      </c>
      <c r="AH43" s="1684">
        <v>12.92144</v>
      </c>
      <c r="AI43" s="1684">
        <v>54.740180000000002</v>
      </c>
      <c r="AJ43" s="1684">
        <v>32.338389999999997</v>
      </c>
      <c r="AK43" s="1684">
        <v>39.901020000000003</v>
      </c>
      <c r="AL43" s="1684">
        <v>17.225490000000001</v>
      </c>
      <c r="AM43" s="1684">
        <v>6.3563299999999998</v>
      </c>
      <c r="AN43" s="1684">
        <v>7.4230000000000004E-2</v>
      </c>
      <c r="AO43" s="1684">
        <v>58.431800000000003</v>
      </c>
      <c r="AP43" s="1684">
        <v>49.301139999999997</v>
      </c>
      <c r="AQ43" s="1684">
        <v>52.053130000000003</v>
      </c>
    </row>
    <row r="44" spans="1:43">
      <c r="A44">
        <v>1363</v>
      </c>
      <c r="B44">
        <v>1</v>
      </c>
      <c r="C44">
        <v>28224</v>
      </c>
      <c r="D44">
        <v>2</v>
      </c>
      <c r="E44" s="87" t="s">
        <v>28</v>
      </c>
      <c r="F44" s="1071">
        <v>46912</v>
      </c>
      <c r="G44" s="1071">
        <v>1739</v>
      </c>
      <c r="H44" s="1071">
        <v>1887</v>
      </c>
      <c r="I44" s="1071">
        <v>2136</v>
      </c>
      <c r="J44" s="1071">
        <v>1879</v>
      </c>
      <c r="K44" s="1071">
        <v>1410</v>
      </c>
      <c r="L44" s="1071">
        <v>1801</v>
      </c>
      <c r="M44" s="1071">
        <v>2231</v>
      </c>
      <c r="N44" s="1071">
        <v>2573</v>
      </c>
      <c r="O44" s="1071">
        <v>3114</v>
      </c>
      <c r="P44" s="1071">
        <v>2742</v>
      </c>
      <c r="Q44" s="1071">
        <v>2868</v>
      </c>
      <c r="R44" s="1071">
        <v>3129</v>
      </c>
      <c r="S44" s="1071">
        <v>3705</v>
      </c>
      <c r="T44" s="1071">
        <v>4306</v>
      </c>
      <c r="U44" s="1071">
        <v>3063</v>
      </c>
      <c r="V44" s="1071">
        <v>2679</v>
      </c>
      <c r="W44" s="1071">
        <v>2590</v>
      </c>
      <c r="X44" s="1071">
        <v>1935</v>
      </c>
      <c r="Y44" s="1071">
        <v>836</v>
      </c>
      <c r="Z44" s="1071">
        <v>244</v>
      </c>
      <c r="AA44" s="1071">
        <v>45</v>
      </c>
      <c r="AB44" s="1071">
        <v>5762</v>
      </c>
      <c r="AC44" s="1071">
        <v>25452</v>
      </c>
      <c r="AD44" s="1071">
        <v>15698</v>
      </c>
      <c r="AE44" s="1071">
        <v>8329</v>
      </c>
      <c r="AF44" s="1071">
        <v>3060</v>
      </c>
      <c r="AG44" s="1071">
        <v>27879</v>
      </c>
      <c r="AH44" s="1684">
        <v>12.28257</v>
      </c>
      <c r="AI44" s="1684">
        <v>54.254770000000001</v>
      </c>
      <c r="AJ44" s="1684">
        <v>33.462649999999996</v>
      </c>
      <c r="AK44" s="1684">
        <v>41.360419999999998</v>
      </c>
      <c r="AL44" s="1684">
        <v>17.754519999999999</v>
      </c>
      <c r="AM44" s="1684">
        <v>6.52285</v>
      </c>
      <c r="AN44" s="1684">
        <v>9.5920000000000005E-2</v>
      </c>
      <c r="AO44" s="1684">
        <v>59.428289999999997</v>
      </c>
      <c r="AP44" s="1684">
        <v>50.32734</v>
      </c>
      <c r="AQ44" s="1684">
        <v>53.340069999999997</v>
      </c>
    </row>
    <row r="45" spans="1:43">
      <c r="A45">
        <v>1364</v>
      </c>
      <c r="B45">
        <v>1</v>
      </c>
      <c r="C45">
        <v>28225</v>
      </c>
      <c r="D45">
        <v>2</v>
      </c>
      <c r="E45" s="87" t="s">
        <v>29</v>
      </c>
      <c r="F45" s="1071">
        <v>30805</v>
      </c>
      <c r="G45" s="1071">
        <v>1158</v>
      </c>
      <c r="H45" s="1071">
        <v>1226</v>
      </c>
      <c r="I45" s="1071">
        <v>1440</v>
      </c>
      <c r="J45" s="1071">
        <v>1382</v>
      </c>
      <c r="K45" s="1071">
        <v>875</v>
      </c>
      <c r="L45" s="1071">
        <v>1233</v>
      </c>
      <c r="M45" s="1071">
        <v>1431</v>
      </c>
      <c r="N45" s="1071">
        <v>1665</v>
      </c>
      <c r="O45" s="1071">
        <v>1941</v>
      </c>
      <c r="P45" s="1071">
        <v>1791</v>
      </c>
      <c r="Q45" s="1071">
        <v>1898</v>
      </c>
      <c r="R45" s="1071">
        <v>2093</v>
      </c>
      <c r="S45" s="1071">
        <v>2423</v>
      </c>
      <c r="T45" s="1071">
        <v>2557</v>
      </c>
      <c r="U45" s="1071">
        <v>2048</v>
      </c>
      <c r="V45" s="1071">
        <v>1710</v>
      </c>
      <c r="W45" s="1071">
        <v>1722</v>
      </c>
      <c r="X45" s="1071">
        <v>1362</v>
      </c>
      <c r="Y45" s="1071">
        <v>645</v>
      </c>
      <c r="Z45" s="1071">
        <v>181</v>
      </c>
      <c r="AA45" s="1071">
        <v>24</v>
      </c>
      <c r="AB45" s="1071">
        <v>3824</v>
      </c>
      <c r="AC45" s="1071">
        <v>16732</v>
      </c>
      <c r="AD45" s="1071">
        <v>10249</v>
      </c>
      <c r="AE45" s="1071">
        <v>5644</v>
      </c>
      <c r="AF45" s="1071">
        <v>2212</v>
      </c>
      <c r="AG45" s="1071">
        <v>17907</v>
      </c>
      <c r="AH45" s="1684">
        <v>12.41357</v>
      </c>
      <c r="AI45" s="1684">
        <v>54.315860000000001</v>
      </c>
      <c r="AJ45" s="1684">
        <v>33.270569999999999</v>
      </c>
      <c r="AK45" s="1684">
        <v>41.136180000000003</v>
      </c>
      <c r="AL45" s="1684">
        <v>18.3217</v>
      </c>
      <c r="AM45" s="1684">
        <v>7.18065</v>
      </c>
      <c r="AN45" s="1684">
        <v>7.7909999999999993E-2</v>
      </c>
      <c r="AO45" s="1684">
        <v>58.13017</v>
      </c>
      <c r="AP45" s="1684">
        <v>50.304029999999997</v>
      </c>
      <c r="AQ45" s="1684">
        <v>53.294939999999997</v>
      </c>
    </row>
    <row r="46" spans="1:43">
      <c r="A46">
        <v>1365</v>
      </c>
      <c r="B46">
        <v>1</v>
      </c>
      <c r="C46">
        <v>28226</v>
      </c>
      <c r="D46">
        <v>2</v>
      </c>
      <c r="E46" s="87" t="s">
        <v>30</v>
      </c>
      <c r="F46" s="1071">
        <v>43977</v>
      </c>
      <c r="G46" s="1071">
        <v>1484</v>
      </c>
      <c r="H46" s="1071">
        <v>1629</v>
      </c>
      <c r="I46" s="1071">
        <v>1831</v>
      </c>
      <c r="J46" s="1071">
        <v>1846</v>
      </c>
      <c r="K46" s="1071">
        <v>1445</v>
      </c>
      <c r="L46" s="1071">
        <v>1731</v>
      </c>
      <c r="M46" s="1071">
        <v>1890</v>
      </c>
      <c r="N46" s="1071">
        <v>2326</v>
      </c>
      <c r="O46" s="1071">
        <v>2618</v>
      </c>
      <c r="P46" s="1071">
        <v>2386</v>
      </c>
      <c r="Q46" s="1071">
        <v>2432</v>
      </c>
      <c r="R46" s="1071">
        <v>2854</v>
      </c>
      <c r="S46" s="1071">
        <v>3536</v>
      </c>
      <c r="T46" s="1071">
        <v>4007</v>
      </c>
      <c r="U46" s="1071">
        <v>3129</v>
      </c>
      <c r="V46" s="1071">
        <v>2770</v>
      </c>
      <c r="W46" s="1071">
        <v>2697</v>
      </c>
      <c r="X46" s="1071">
        <v>2046</v>
      </c>
      <c r="Y46" s="1071">
        <v>990</v>
      </c>
      <c r="Z46" s="1071">
        <v>273</v>
      </c>
      <c r="AA46" s="1071">
        <v>57</v>
      </c>
      <c r="AB46" s="1071">
        <v>4944</v>
      </c>
      <c r="AC46" s="1071">
        <v>23064</v>
      </c>
      <c r="AD46" s="1071">
        <v>15969</v>
      </c>
      <c r="AE46" s="1071">
        <v>8833</v>
      </c>
      <c r="AF46" s="1071">
        <v>3366</v>
      </c>
      <c r="AG46" s="1071">
        <v>25225</v>
      </c>
      <c r="AH46" s="1684">
        <v>11.242240000000001</v>
      </c>
      <c r="AI46" s="1684">
        <v>52.445599999999999</v>
      </c>
      <c r="AJ46" s="1684">
        <v>36.312159999999999</v>
      </c>
      <c r="AK46" s="1684">
        <v>44.352730000000001</v>
      </c>
      <c r="AL46" s="1684">
        <v>20.0855</v>
      </c>
      <c r="AM46" s="1684">
        <v>7.6539999999999999</v>
      </c>
      <c r="AN46" s="1684">
        <v>0.12961</v>
      </c>
      <c r="AO46" s="1684">
        <v>57.359529999999999</v>
      </c>
      <c r="AP46" s="1684">
        <v>51.730350000000001</v>
      </c>
      <c r="AQ46" s="1684">
        <v>55.709769999999999</v>
      </c>
    </row>
    <row r="47" spans="1:43">
      <c r="A47">
        <v>1366</v>
      </c>
      <c r="B47">
        <v>1</v>
      </c>
      <c r="C47">
        <v>28227</v>
      </c>
      <c r="D47">
        <v>2</v>
      </c>
      <c r="E47" s="87" t="s">
        <v>31</v>
      </c>
      <c r="F47" s="1071">
        <v>37773</v>
      </c>
      <c r="G47" s="1071">
        <v>1319</v>
      </c>
      <c r="H47" s="1071">
        <v>1661</v>
      </c>
      <c r="I47" s="1071">
        <v>1850</v>
      </c>
      <c r="J47" s="1071">
        <v>1692</v>
      </c>
      <c r="K47" s="1071">
        <v>1064</v>
      </c>
      <c r="L47" s="1071">
        <v>1524</v>
      </c>
      <c r="M47" s="1071">
        <v>1774</v>
      </c>
      <c r="N47" s="1071">
        <v>2069</v>
      </c>
      <c r="O47" s="1071">
        <v>2473</v>
      </c>
      <c r="P47" s="1071">
        <v>2085</v>
      </c>
      <c r="Q47" s="1071">
        <v>2296</v>
      </c>
      <c r="R47" s="1071">
        <v>2696</v>
      </c>
      <c r="S47" s="1071">
        <v>3149</v>
      </c>
      <c r="T47" s="1071">
        <v>3327</v>
      </c>
      <c r="U47" s="1071">
        <v>2428</v>
      </c>
      <c r="V47" s="1071">
        <v>2144</v>
      </c>
      <c r="W47" s="1071">
        <v>2055</v>
      </c>
      <c r="X47" s="1071">
        <v>1393</v>
      </c>
      <c r="Y47" s="1071">
        <v>611</v>
      </c>
      <c r="Z47" s="1071">
        <v>136</v>
      </c>
      <c r="AA47" s="1071">
        <v>27</v>
      </c>
      <c r="AB47" s="1071">
        <v>4830</v>
      </c>
      <c r="AC47" s="1071">
        <v>20822</v>
      </c>
      <c r="AD47" s="1071">
        <v>12121</v>
      </c>
      <c r="AE47" s="1071">
        <v>6366</v>
      </c>
      <c r="AF47" s="1071">
        <v>2167</v>
      </c>
      <c r="AG47" s="1071">
        <v>22457</v>
      </c>
      <c r="AH47" s="1684">
        <v>12.786910000000001</v>
      </c>
      <c r="AI47" s="1684">
        <v>55.124029999999998</v>
      </c>
      <c r="AJ47" s="1684">
        <v>32.089060000000003</v>
      </c>
      <c r="AK47" s="1684">
        <v>40.425699999999999</v>
      </c>
      <c r="AL47" s="1684">
        <v>16.85331</v>
      </c>
      <c r="AM47" s="1684">
        <v>5.7369000000000003</v>
      </c>
      <c r="AN47" s="1684">
        <v>7.1480000000000002E-2</v>
      </c>
      <c r="AO47" s="1684">
        <v>59.45252</v>
      </c>
      <c r="AP47" s="1684">
        <v>49.671579999999999</v>
      </c>
      <c r="AQ47" s="1684">
        <v>53.121679999999998</v>
      </c>
    </row>
    <row r="48" spans="1:43">
      <c r="A48">
        <v>1367</v>
      </c>
      <c r="B48">
        <v>1</v>
      </c>
      <c r="C48">
        <v>28228</v>
      </c>
      <c r="D48">
        <v>2</v>
      </c>
      <c r="E48" s="87" t="s">
        <v>32</v>
      </c>
      <c r="F48" s="1071">
        <v>40310</v>
      </c>
      <c r="G48" s="1071">
        <v>1723</v>
      </c>
      <c r="H48" s="1071">
        <v>1802</v>
      </c>
      <c r="I48" s="1071">
        <v>1906</v>
      </c>
      <c r="J48" s="1071">
        <v>2091</v>
      </c>
      <c r="K48" s="1071">
        <v>2256</v>
      </c>
      <c r="L48" s="1071">
        <v>2257</v>
      </c>
      <c r="M48" s="1071">
        <v>2337</v>
      </c>
      <c r="N48" s="1071">
        <v>2590</v>
      </c>
      <c r="O48" s="1071">
        <v>2986</v>
      </c>
      <c r="P48" s="1071">
        <v>2602</v>
      </c>
      <c r="Q48" s="1071">
        <v>2426</v>
      </c>
      <c r="R48" s="1071">
        <v>2438</v>
      </c>
      <c r="S48" s="1071">
        <v>2702</v>
      </c>
      <c r="T48" s="1071">
        <v>2898</v>
      </c>
      <c r="U48" s="1071">
        <v>2150</v>
      </c>
      <c r="V48" s="1071">
        <v>1872</v>
      </c>
      <c r="W48" s="1071">
        <v>1570</v>
      </c>
      <c r="X48" s="1071">
        <v>1097</v>
      </c>
      <c r="Y48" s="1071">
        <v>463</v>
      </c>
      <c r="Z48" s="1071">
        <v>127</v>
      </c>
      <c r="AA48" s="1071">
        <v>17</v>
      </c>
      <c r="AB48" s="1071">
        <v>5431</v>
      </c>
      <c r="AC48" s="1071">
        <v>24685</v>
      </c>
      <c r="AD48" s="1071">
        <v>10194</v>
      </c>
      <c r="AE48" s="1071">
        <v>5146</v>
      </c>
      <c r="AF48" s="1071">
        <v>1704</v>
      </c>
      <c r="AG48" s="1071">
        <v>25492</v>
      </c>
      <c r="AH48" s="1684">
        <v>13.47308</v>
      </c>
      <c r="AI48" s="1684">
        <v>61.237909999999999</v>
      </c>
      <c r="AJ48" s="1684">
        <v>25.289010000000001</v>
      </c>
      <c r="AK48" s="1684">
        <v>31.992059999999999</v>
      </c>
      <c r="AL48" s="1684">
        <v>12.76606</v>
      </c>
      <c r="AM48" s="1684">
        <v>4.2272400000000001</v>
      </c>
      <c r="AN48" s="1684">
        <v>4.2169999999999999E-2</v>
      </c>
      <c r="AO48" s="1684">
        <v>63.239890000000003</v>
      </c>
      <c r="AP48" s="1684">
        <v>45.37829</v>
      </c>
      <c r="AQ48" s="1684">
        <v>45.359380000000002</v>
      </c>
    </row>
    <row r="49" spans="1:43">
      <c r="A49">
        <v>1368</v>
      </c>
      <c r="B49">
        <v>1</v>
      </c>
      <c r="C49">
        <v>28229</v>
      </c>
      <c r="D49">
        <v>2</v>
      </c>
      <c r="E49" s="87" t="s">
        <v>33</v>
      </c>
      <c r="F49" s="1071">
        <v>77419</v>
      </c>
      <c r="G49" s="1071">
        <v>3081</v>
      </c>
      <c r="H49" s="1071">
        <v>3384</v>
      </c>
      <c r="I49" s="1071">
        <v>3746</v>
      </c>
      <c r="J49" s="1071">
        <v>4011</v>
      </c>
      <c r="K49" s="1071">
        <v>3346</v>
      </c>
      <c r="L49" s="1071">
        <v>3566</v>
      </c>
      <c r="M49" s="1071">
        <v>4147</v>
      </c>
      <c r="N49" s="1071">
        <v>4740</v>
      </c>
      <c r="O49" s="1071">
        <v>5686</v>
      </c>
      <c r="P49" s="1071">
        <v>4845</v>
      </c>
      <c r="Q49" s="1071">
        <v>4554</v>
      </c>
      <c r="R49" s="1071">
        <v>4713</v>
      </c>
      <c r="S49" s="1071">
        <v>5693</v>
      </c>
      <c r="T49" s="1071">
        <v>6581</v>
      </c>
      <c r="U49" s="1071">
        <v>5280</v>
      </c>
      <c r="V49" s="1071">
        <v>3816</v>
      </c>
      <c r="W49" s="1071">
        <v>3079</v>
      </c>
      <c r="X49" s="1071">
        <v>2010</v>
      </c>
      <c r="Y49" s="1071">
        <v>875</v>
      </c>
      <c r="Z49" s="1071">
        <v>223</v>
      </c>
      <c r="AA49" s="1071">
        <v>43</v>
      </c>
      <c r="AB49" s="1071">
        <v>10211</v>
      </c>
      <c r="AC49" s="1071">
        <v>45301</v>
      </c>
      <c r="AD49" s="1071">
        <v>21907</v>
      </c>
      <c r="AE49" s="1071">
        <v>10046</v>
      </c>
      <c r="AF49" s="1071">
        <v>3151</v>
      </c>
      <c r="AG49" s="1071">
        <v>47871</v>
      </c>
      <c r="AH49" s="1684">
        <v>13.18927</v>
      </c>
      <c r="AI49" s="1684">
        <v>58.514060000000001</v>
      </c>
      <c r="AJ49" s="1684">
        <v>28.296669999999999</v>
      </c>
      <c r="AK49" s="1684">
        <v>35.65016</v>
      </c>
      <c r="AL49" s="1684">
        <v>12.976139999999999</v>
      </c>
      <c r="AM49" s="1684">
        <v>4.0700599999999998</v>
      </c>
      <c r="AN49" s="1684">
        <v>5.5539999999999999E-2</v>
      </c>
      <c r="AO49" s="1684">
        <v>61.833660000000002</v>
      </c>
      <c r="AP49" s="1684">
        <v>46.918579999999999</v>
      </c>
      <c r="AQ49" s="1684">
        <v>47.968409999999999</v>
      </c>
    </row>
    <row r="50" spans="1:43">
      <c r="A50">
        <v>1369</v>
      </c>
      <c r="B50">
        <v>1</v>
      </c>
      <c r="C50">
        <v>28301</v>
      </c>
      <c r="D50">
        <v>3</v>
      </c>
      <c r="E50" s="87" t="s">
        <v>34</v>
      </c>
      <c r="F50" s="1071">
        <v>30838</v>
      </c>
      <c r="G50" s="1071">
        <v>1061</v>
      </c>
      <c r="H50" s="1071">
        <v>1666</v>
      </c>
      <c r="I50" s="1071">
        <v>1924</v>
      </c>
      <c r="J50" s="1071">
        <v>1624</v>
      </c>
      <c r="K50" s="1071">
        <v>1177</v>
      </c>
      <c r="L50" s="1071">
        <v>1070</v>
      </c>
      <c r="M50" s="1071">
        <v>1269</v>
      </c>
      <c r="N50" s="1071">
        <v>1891</v>
      </c>
      <c r="O50" s="1071">
        <v>2365</v>
      </c>
      <c r="P50" s="1071">
        <v>2182</v>
      </c>
      <c r="Q50" s="1071">
        <v>1986</v>
      </c>
      <c r="R50" s="1071">
        <v>2068</v>
      </c>
      <c r="S50" s="1071">
        <v>2456</v>
      </c>
      <c r="T50" s="1071">
        <v>2567</v>
      </c>
      <c r="U50" s="1071">
        <v>1980</v>
      </c>
      <c r="V50" s="1071">
        <v>1324</v>
      </c>
      <c r="W50" s="1071">
        <v>1012</v>
      </c>
      <c r="X50" s="1071">
        <v>738</v>
      </c>
      <c r="Y50" s="1071">
        <v>348</v>
      </c>
      <c r="Z50" s="1071">
        <v>105</v>
      </c>
      <c r="AA50" s="1071">
        <v>25</v>
      </c>
      <c r="AB50" s="1071">
        <v>4651</v>
      </c>
      <c r="AC50" s="1071">
        <v>18088</v>
      </c>
      <c r="AD50" s="1071">
        <v>8099</v>
      </c>
      <c r="AE50" s="1071">
        <v>3552</v>
      </c>
      <c r="AF50" s="1071">
        <v>1216</v>
      </c>
      <c r="AG50" s="1071">
        <v>19031</v>
      </c>
      <c r="AH50" s="1684">
        <v>15.082039999999999</v>
      </c>
      <c r="AI50" s="1684">
        <v>58.654910000000001</v>
      </c>
      <c r="AJ50" s="1684">
        <v>26.26305</v>
      </c>
      <c r="AK50" s="1684">
        <v>34.227249999999998</v>
      </c>
      <c r="AL50" s="1684">
        <v>11.51826</v>
      </c>
      <c r="AM50" s="1684">
        <v>3.94319</v>
      </c>
      <c r="AN50" s="1684">
        <v>8.1070000000000003E-2</v>
      </c>
      <c r="AO50" s="1684">
        <v>61.712820000000001</v>
      </c>
      <c r="AP50" s="1684">
        <v>46.314030000000002</v>
      </c>
      <c r="AQ50" s="1684">
        <v>47.858139999999999</v>
      </c>
    </row>
    <row r="51" spans="1:43">
      <c r="A51">
        <v>1370</v>
      </c>
      <c r="B51">
        <v>1</v>
      </c>
      <c r="C51">
        <v>28365</v>
      </c>
      <c r="D51">
        <v>3</v>
      </c>
      <c r="E51" s="87" t="s">
        <v>35</v>
      </c>
      <c r="F51" s="1071">
        <v>21200</v>
      </c>
      <c r="G51" s="1071">
        <v>649</v>
      </c>
      <c r="H51" s="1071">
        <v>830</v>
      </c>
      <c r="I51" s="1071">
        <v>1101</v>
      </c>
      <c r="J51" s="1071">
        <v>1069</v>
      </c>
      <c r="K51" s="1071">
        <v>716</v>
      </c>
      <c r="L51" s="1071">
        <v>754</v>
      </c>
      <c r="M51" s="1071">
        <v>861</v>
      </c>
      <c r="N51" s="1071">
        <v>1015</v>
      </c>
      <c r="O51" s="1071">
        <v>1382</v>
      </c>
      <c r="P51" s="1071">
        <v>1248</v>
      </c>
      <c r="Q51" s="1071">
        <v>1358</v>
      </c>
      <c r="R51" s="1071">
        <v>1395</v>
      </c>
      <c r="S51" s="1071">
        <v>1611</v>
      </c>
      <c r="T51" s="1071">
        <v>1831</v>
      </c>
      <c r="U51" s="1071">
        <v>1527</v>
      </c>
      <c r="V51" s="1071">
        <v>1355</v>
      </c>
      <c r="W51" s="1071">
        <v>1136</v>
      </c>
      <c r="X51" s="1071">
        <v>817</v>
      </c>
      <c r="Y51" s="1071">
        <v>402</v>
      </c>
      <c r="Z51" s="1071">
        <v>123</v>
      </c>
      <c r="AA51" s="1071">
        <v>20</v>
      </c>
      <c r="AB51" s="1071">
        <v>2580</v>
      </c>
      <c r="AC51" s="1071">
        <v>11409</v>
      </c>
      <c r="AD51" s="1071">
        <v>7211</v>
      </c>
      <c r="AE51" s="1071">
        <v>3853</v>
      </c>
      <c r="AF51" s="1071">
        <v>1362</v>
      </c>
      <c r="AG51" s="1071">
        <v>12171</v>
      </c>
      <c r="AH51" s="1684">
        <v>12.16981</v>
      </c>
      <c r="AI51" s="1684">
        <v>53.816040000000001</v>
      </c>
      <c r="AJ51" s="1684">
        <v>34.014150000000001</v>
      </c>
      <c r="AK51" s="1684">
        <v>41.613210000000002</v>
      </c>
      <c r="AL51" s="1684">
        <v>18.174530000000001</v>
      </c>
      <c r="AM51" s="1684">
        <v>6.4245299999999999</v>
      </c>
      <c r="AN51" s="1684">
        <v>9.4339999999999993E-2</v>
      </c>
      <c r="AO51" s="1684">
        <v>57.410380000000004</v>
      </c>
      <c r="AP51" s="1684">
        <v>50.417920000000002</v>
      </c>
      <c r="AQ51" s="1684">
        <v>53.613639999999997</v>
      </c>
    </row>
    <row r="52" spans="1:43">
      <c r="A52">
        <v>1371</v>
      </c>
      <c r="B52">
        <v>1</v>
      </c>
      <c r="C52">
        <v>28381</v>
      </c>
      <c r="D52">
        <v>3</v>
      </c>
      <c r="E52" s="87" t="s">
        <v>36</v>
      </c>
      <c r="F52" s="1071">
        <v>31020</v>
      </c>
      <c r="G52" s="1071">
        <v>1245</v>
      </c>
      <c r="H52" s="1071">
        <v>1362</v>
      </c>
      <c r="I52" s="1071">
        <v>1505</v>
      </c>
      <c r="J52" s="1071">
        <v>1505</v>
      </c>
      <c r="K52" s="1071">
        <v>1285</v>
      </c>
      <c r="L52" s="1071">
        <v>1342</v>
      </c>
      <c r="M52" s="1071">
        <v>1626</v>
      </c>
      <c r="N52" s="1071">
        <v>1896</v>
      </c>
      <c r="O52" s="1071">
        <v>2380</v>
      </c>
      <c r="P52" s="1071">
        <v>1931</v>
      </c>
      <c r="Q52" s="1071">
        <v>1778</v>
      </c>
      <c r="R52" s="1071">
        <v>1848</v>
      </c>
      <c r="S52" s="1071">
        <v>2339</v>
      </c>
      <c r="T52" s="1071">
        <v>3015</v>
      </c>
      <c r="U52" s="1071">
        <v>2338</v>
      </c>
      <c r="V52" s="1071">
        <v>1542</v>
      </c>
      <c r="W52" s="1071">
        <v>1072</v>
      </c>
      <c r="X52" s="1071">
        <v>647</v>
      </c>
      <c r="Y52" s="1071">
        <v>284</v>
      </c>
      <c r="Z52" s="1071">
        <v>67</v>
      </c>
      <c r="AA52" s="1071">
        <v>13</v>
      </c>
      <c r="AB52" s="1071">
        <v>4112</v>
      </c>
      <c r="AC52" s="1071">
        <v>17930</v>
      </c>
      <c r="AD52" s="1071">
        <v>8978</v>
      </c>
      <c r="AE52" s="1071">
        <v>3625</v>
      </c>
      <c r="AF52" s="1071">
        <v>1011</v>
      </c>
      <c r="AG52" s="1071">
        <v>19440</v>
      </c>
      <c r="AH52" s="1684">
        <v>13.25596</v>
      </c>
      <c r="AI52" s="1684">
        <v>57.80142</v>
      </c>
      <c r="AJ52" s="1684">
        <v>28.942620000000002</v>
      </c>
      <c r="AK52" s="1684">
        <v>36.482909999999997</v>
      </c>
      <c r="AL52" s="1684">
        <v>11.68601</v>
      </c>
      <c r="AM52" s="1684">
        <v>3.2591899999999998</v>
      </c>
      <c r="AN52" s="1684">
        <v>4.1910000000000003E-2</v>
      </c>
      <c r="AO52" s="1684">
        <v>62.669249999999998</v>
      </c>
      <c r="AP52" s="1684">
        <v>47.006709999999998</v>
      </c>
      <c r="AQ52" s="1684">
        <v>48.183250000000001</v>
      </c>
    </row>
    <row r="53" spans="1:43">
      <c r="A53">
        <v>1372</v>
      </c>
      <c r="B53">
        <v>1</v>
      </c>
      <c r="C53">
        <v>28382</v>
      </c>
      <c r="D53">
        <v>3</v>
      </c>
      <c r="E53" s="87" t="s">
        <v>37</v>
      </c>
      <c r="F53" s="1071">
        <v>33739</v>
      </c>
      <c r="G53" s="1071">
        <v>1616</v>
      </c>
      <c r="H53" s="1071">
        <v>1645</v>
      </c>
      <c r="I53" s="1071">
        <v>1674</v>
      </c>
      <c r="J53" s="1071">
        <v>1732</v>
      </c>
      <c r="K53" s="1071">
        <v>1656</v>
      </c>
      <c r="L53" s="1071">
        <v>1706</v>
      </c>
      <c r="M53" s="1071">
        <v>1967</v>
      </c>
      <c r="N53" s="1071">
        <v>2354</v>
      </c>
      <c r="O53" s="1071">
        <v>2730</v>
      </c>
      <c r="P53" s="1071">
        <v>2259</v>
      </c>
      <c r="Q53" s="1071">
        <v>1905</v>
      </c>
      <c r="R53" s="1071">
        <v>1862</v>
      </c>
      <c r="S53" s="1071">
        <v>2174</v>
      </c>
      <c r="T53" s="1071">
        <v>2748</v>
      </c>
      <c r="U53" s="1071">
        <v>2308</v>
      </c>
      <c r="V53" s="1071">
        <v>1569</v>
      </c>
      <c r="W53" s="1071">
        <v>1042</v>
      </c>
      <c r="X53" s="1071">
        <v>554</v>
      </c>
      <c r="Y53" s="1071">
        <v>190</v>
      </c>
      <c r="Z53" s="1071">
        <v>43</v>
      </c>
      <c r="AA53" s="1071">
        <v>5</v>
      </c>
      <c r="AB53" s="1071">
        <v>4935</v>
      </c>
      <c r="AC53" s="1071">
        <v>20345</v>
      </c>
      <c r="AD53" s="1071">
        <v>8459</v>
      </c>
      <c r="AE53" s="1071">
        <v>3403</v>
      </c>
      <c r="AF53" s="1071">
        <v>792</v>
      </c>
      <c r="AG53" s="1071">
        <v>21361</v>
      </c>
      <c r="AH53" s="1684">
        <v>14.626989999999999</v>
      </c>
      <c r="AI53" s="1684">
        <v>60.301139999999997</v>
      </c>
      <c r="AJ53" s="1684">
        <v>25.07188</v>
      </c>
      <c r="AK53" s="1684">
        <v>31.515460000000001</v>
      </c>
      <c r="AL53" s="1684">
        <v>10.08625</v>
      </c>
      <c r="AM53" s="1684">
        <v>2.3474300000000001</v>
      </c>
      <c r="AN53" s="1684">
        <v>1.482E-2</v>
      </c>
      <c r="AO53" s="1684">
        <v>63.312489999999997</v>
      </c>
      <c r="AP53" s="1684">
        <v>44.472549999999998</v>
      </c>
      <c r="AQ53" s="1684">
        <v>44.558700000000002</v>
      </c>
    </row>
    <row r="54" spans="1:43">
      <c r="A54">
        <v>1373</v>
      </c>
      <c r="B54">
        <v>1</v>
      </c>
      <c r="C54">
        <v>28442</v>
      </c>
      <c r="D54">
        <v>3</v>
      </c>
      <c r="E54" s="87" t="s">
        <v>38</v>
      </c>
      <c r="F54" s="1071">
        <v>12300</v>
      </c>
      <c r="G54" s="1071">
        <v>353</v>
      </c>
      <c r="H54" s="1071">
        <v>445</v>
      </c>
      <c r="I54" s="1071">
        <v>512</v>
      </c>
      <c r="J54" s="1071">
        <v>614</v>
      </c>
      <c r="K54" s="1071">
        <v>501</v>
      </c>
      <c r="L54" s="1071">
        <v>498</v>
      </c>
      <c r="M54" s="1071">
        <v>542</v>
      </c>
      <c r="N54" s="1071">
        <v>638</v>
      </c>
      <c r="O54" s="1071">
        <v>753</v>
      </c>
      <c r="P54" s="1071">
        <v>667</v>
      </c>
      <c r="Q54" s="1071">
        <v>758</v>
      </c>
      <c r="R54" s="1071">
        <v>904</v>
      </c>
      <c r="S54" s="1071">
        <v>1047</v>
      </c>
      <c r="T54" s="1071">
        <v>1137</v>
      </c>
      <c r="U54" s="1071">
        <v>875</v>
      </c>
      <c r="V54" s="1071">
        <v>722</v>
      </c>
      <c r="W54" s="1071">
        <v>624</v>
      </c>
      <c r="X54" s="1071">
        <v>453</v>
      </c>
      <c r="Y54" s="1071">
        <v>212</v>
      </c>
      <c r="Z54" s="1071">
        <v>40</v>
      </c>
      <c r="AA54" s="1071">
        <v>5</v>
      </c>
      <c r="AB54" s="1071">
        <v>1310</v>
      </c>
      <c r="AC54" s="1071">
        <v>6922</v>
      </c>
      <c r="AD54" s="1071">
        <v>4068</v>
      </c>
      <c r="AE54" s="1071">
        <v>2056</v>
      </c>
      <c r="AF54" s="1071">
        <v>710</v>
      </c>
      <c r="AG54" s="1071">
        <v>7445</v>
      </c>
      <c r="AH54" s="1684">
        <v>10.650410000000001</v>
      </c>
      <c r="AI54" s="1684">
        <v>56.276420000000002</v>
      </c>
      <c r="AJ54" s="1684">
        <v>33.073169999999998</v>
      </c>
      <c r="AK54" s="1684">
        <v>41.585369999999998</v>
      </c>
      <c r="AL54" s="1684">
        <v>16.715450000000001</v>
      </c>
      <c r="AM54" s="1684">
        <v>5.7723599999999999</v>
      </c>
      <c r="AN54" s="1684">
        <v>4.0649999999999999E-2</v>
      </c>
      <c r="AO54" s="1684">
        <v>60.528460000000003</v>
      </c>
      <c r="AP54" s="1684">
        <v>50.382440000000003</v>
      </c>
      <c r="AQ54" s="1684">
        <v>54.015039999999999</v>
      </c>
    </row>
    <row r="55" spans="1:43">
      <c r="A55">
        <v>1374</v>
      </c>
      <c r="B55">
        <v>1</v>
      </c>
      <c r="C55">
        <v>28443</v>
      </c>
      <c r="D55">
        <v>3</v>
      </c>
      <c r="E55" s="87" t="s">
        <v>39</v>
      </c>
      <c r="F55" s="1071">
        <v>19738</v>
      </c>
      <c r="G55" s="1071">
        <v>813</v>
      </c>
      <c r="H55" s="1071">
        <v>898</v>
      </c>
      <c r="I55" s="1071">
        <v>987</v>
      </c>
      <c r="J55" s="1071">
        <v>1174</v>
      </c>
      <c r="K55" s="1071">
        <v>1170</v>
      </c>
      <c r="L55" s="1071">
        <v>950</v>
      </c>
      <c r="M55" s="1071">
        <v>1022</v>
      </c>
      <c r="N55" s="1071">
        <v>1219</v>
      </c>
      <c r="O55" s="1071">
        <v>1410</v>
      </c>
      <c r="P55" s="1071">
        <v>1117</v>
      </c>
      <c r="Q55" s="1071">
        <v>1118</v>
      </c>
      <c r="R55" s="1071">
        <v>1163</v>
      </c>
      <c r="S55" s="1071">
        <v>1327</v>
      </c>
      <c r="T55" s="1071">
        <v>1568</v>
      </c>
      <c r="U55" s="1071">
        <v>1247</v>
      </c>
      <c r="V55" s="1071">
        <v>896</v>
      </c>
      <c r="W55" s="1071">
        <v>788</v>
      </c>
      <c r="X55" s="1071">
        <v>536</v>
      </c>
      <c r="Y55" s="1071">
        <v>258</v>
      </c>
      <c r="Z55" s="1071">
        <v>68</v>
      </c>
      <c r="AA55" s="1071">
        <v>9</v>
      </c>
      <c r="AB55" s="1071">
        <v>2698</v>
      </c>
      <c r="AC55" s="1071">
        <v>11670</v>
      </c>
      <c r="AD55" s="1071">
        <v>5370</v>
      </c>
      <c r="AE55" s="1071">
        <v>2555</v>
      </c>
      <c r="AF55" s="1071">
        <v>871</v>
      </c>
      <c r="AG55" s="1071">
        <v>12064</v>
      </c>
      <c r="AH55" s="1684">
        <v>13.66906</v>
      </c>
      <c r="AI55" s="1684">
        <v>59.12453</v>
      </c>
      <c r="AJ55" s="1684">
        <v>27.206399999999999</v>
      </c>
      <c r="AK55" s="1684">
        <v>33.929479999999998</v>
      </c>
      <c r="AL55" s="1684">
        <v>12.944570000000001</v>
      </c>
      <c r="AM55" s="1684">
        <v>4.4128100000000003</v>
      </c>
      <c r="AN55" s="1684">
        <v>4.5600000000000002E-2</v>
      </c>
      <c r="AO55" s="1684">
        <v>61.12068</v>
      </c>
      <c r="AP55" s="1684">
        <v>45.744860000000003</v>
      </c>
      <c r="AQ55" s="1684">
        <v>45.875970000000002</v>
      </c>
    </row>
    <row r="56" spans="1:43">
      <c r="A56">
        <v>1375</v>
      </c>
      <c r="B56">
        <v>1</v>
      </c>
      <c r="C56">
        <v>28446</v>
      </c>
      <c r="D56">
        <v>3</v>
      </c>
      <c r="E56" s="87" t="s">
        <v>40</v>
      </c>
      <c r="F56" s="1071">
        <v>11452</v>
      </c>
      <c r="G56" s="1071">
        <v>303</v>
      </c>
      <c r="H56" s="1071">
        <v>489</v>
      </c>
      <c r="I56" s="1071">
        <v>537</v>
      </c>
      <c r="J56" s="1071">
        <v>568</v>
      </c>
      <c r="K56" s="1071">
        <v>417</v>
      </c>
      <c r="L56" s="1071">
        <v>436</v>
      </c>
      <c r="M56" s="1071">
        <v>465</v>
      </c>
      <c r="N56" s="1071">
        <v>555</v>
      </c>
      <c r="O56" s="1071">
        <v>659</v>
      </c>
      <c r="P56" s="1071">
        <v>658</v>
      </c>
      <c r="Q56" s="1071">
        <v>767</v>
      </c>
      <c r="R56" s="1071">
        <v>753</v>
      </c>
      <c r="S56" s="1071">
        <v>939</v>
      </c>
      <c r="T56" s="1071">
        <v>976</v>
      </c>
      <c r="U56" s="1071">
        <v>802</v>
      </c>
      <c r="V56" s="1071">
        <v>647</v>
      </c>
      <c r="W56" s="1071">
        <v>686</v>
      </c>
      <c r="X56" s="1071">
        <v>465</v>
      </c>
      <c r="Y56" s="1071">
        <v>251</v>
      </c>
      <c r="Z56" s="1071">
        <v>68</v>
      </c>
      <c r="AA56" s="1071">
        <v>11</v>
      </c>
      <c r="AB56" s="1071">
        <v>1329</v>
      </c>
      <c r="AC56" s="1071">
        <v>6217</v>
      </c>
      <c r="AD56" s="1071">
        <v>3906</v>
      </c>
      <c r="AE56" s="1071">
        <v>2128</v>
      </c>
      <c r="AF56" s="1071">
        <v>795</v>
      </c>
      <c r="AG56" s="1071">
        <v>6625</v>
      </c>
      <c r="AH56" s="1684">
        <v>11.60496</v>
      </c>
      <c r="AI56" s="1684">
        <v>54.287460000000003</v>
      </c>
      <c r="AJ56" s="1684">
        <v>34.107579999999999</v>
      </c>
      <c r="AK56" s="1684">
        <v>42.307020000000001</v>
      </c>
      <c r="AL56" s="1684">
        <v>18.581910000000001</v>
      </c>
      <c r="AM56" s="1684">
        <v>6.9420200000000003</v>
      </c>
      <c r="AN56" s="1684">
        <v>9.6049999999999996E-2</v>
      </c>
      <c r="AO56" s="1684">
        <v>57.850160000000002</v>
      </c>
      <c r="AP56" s="1684">
        <v>50.84789</v>
      </c>
      <c r="AQ56" s="1684">
        <v>54.16883</v>
      </c>
    </row>
    <row r="57" spans="1:43">
      <c r="A57">
        <v>1376</v>
      </c>
      <c r="B57">
        <v>1</v>
      </c>
      <c r="C57">
        <v>28464</v>
      </c>
      <c r="D57">
        <v>3</v>
      </c>
      <c r="E57" s="87" t="s">
        <v>41</v>
      </c>
      <c r="F57" s="1071">
        <v>33690</v>
      </c>
      <c r="G57" s="1071">
        <v>1585</v>
      </c>
      <c r="H57" s="1071">
        <v>1911</v>
      </c>
      <c r="I57" s="1071">
        <v>2022</v>
      </c>
      <c r="J57" s="1071">
        <v>1778</v>
      </c>
      <c r="K57" s="1071">
        <v>1257</v>
      </c>
      <c r="L57" s="1071">
        <v>1524</v>
      </c>
      <c r="M57" s="1071">
        <v>1925</v>
      </c>
      <c r="N57" s="1071">
        <v>2432</v>
      </c>
      <c r="O57" s="1071">
        <v>3010</v>
      </c>
      <c r="P57" s="1071">
        <v>2192</v>
      </c>
      <c r="Q57" s="1071">
        <v>1843</v>
      </c>
      <c r="R57" s="1071">
        <v>1667</v>
      </c>
      <c r="S57" s="1071">
        <v>2296</v>
      </c>
      <c r="T57" s="1071">
        <v>2720</v>
      </c>
      <c r="U57" s="1071">
        <v>2164</v>
      </c>
      <c r="V57" s="1071">
        <v>1460</v>
      </c>
      <c r="W57" s="1071">
        <v>994</v>
      </c>
      <c r="X57" s="1071">
        <v>566</v>
      </c>
      <c r="Y57" s="1071">
        <v>258</v>
      </c>
      <c r="Z57" s="1071">
        <v>74</v>
      </c>
      <c r="AA57" s="1071">
        <v>12</v>
      </c>
      <c r="AB57" s="1071">
        <v>5518</v>
      </c>
      <c r="AC57" s="1071">
        <v>19924</v>
      </c>
      <c r="AD57" s="1071">
        <v>8248</v>
      </c>
      <c r="AE57" s="1071">
        <v>3364</v>
      </c>
      <c r="AF57" s="1071">
        <v>910</v>
      </c>
      <c r="AG57" s="1071">
        <v>20866</v>
      </c>
      <c r="AH57" s="1684">
        <v>16.37875</v>
      </c>
      <c r="AI57" s="1684">
        <v>59.139209999999999</v>
      </c>
      <c r="AJ57" s="1684">
        <v>24.482040000000001</v>
      </c>
      <c r="AK57" s="1684">
        <v>31.29712</v>
      </c>
      <c r="AL57" s="1684">
        <v>9.9851600000000005</v>
      </c>
      <c r="AM57" s="1684">
        <v>2.7010999999999998</v>
      </c>
      <c r="AN57" s="1684">
        <v>3.5619999999999999E-2</v>
      </c>
      <c r="AO57" s="1684">
        <v>61.935290000000002</v>
      </c>
      <c r="AP57" s="1684">
        <v>44.046660000000003</v>
      </c>
      <c r="AQ57" s="1684">
        <v>44.013179999999998</v>
      </c>
    </row>
    <row r="58" spans="1:43">
      <c r="A58">
        <v>1377</v>
      </c>
      <c r="B58">
        <v>1</v>
      </c>
      <c r="C58">
        <v>28481</v>
      </c>
      <c r="D58">
        <v>3</v>
      </c>
      <c r="E58" s="87" t="s">
        <v>42</v>
      </c>
      <c r="F58" s="1071">
        <v>15224</v>
      </c>
      <c r="G58" s="1071">
        <v>435</v>
      </c>
      <c r="H58" s="1071">
        <v>560</v>
      </c>
      <c r="I58" s="1071">
        <v>691</v>
      </c>
      <c r="J58" s="1071">
        <v>665</v>
      </c>
      <c r="K58" s="1071">
        <v>459</v>
      </c>
      <c r="L58" s="1071">
        <v>597</v>
      </c>
      <c r="M58" s="1071">
        <v>664</v>
      </c>
      <c r="N58" s="1071">
        <v>768</v>
      </c>
      <c r="O58" s="1071">
        <v>959</v>
      </c>
      <c r="P58" s="1071">
        <v>837</v>
      </c>
      <c r="Q58" s="1071">
        <v>941</v>
      </c>
      <c r="R58" s="1071">
        <v>1089</v>
      </c>
      <c r="S58" s="1071">
        <v>1324</v>
      </c>
      <c r="T58" s="1071">
        <v>1560</v>
      </c>
      <c r="U58" s="1071">
        <v>1199</v>
      </c>
      <c r="V58" s="1071">
        <v>834</v>
      </c>
      <c r="W58" s="1071">
        <v>786</v>
      </c>
      <c r="X58" s="1071">
        <v>539</v>
      </c>
      <c r="Y58" s="1071">
        <v>247</v>
      </c>
      <c r="Z58" s="1071">
        <v>58</v>
      </c>
      <c r="AA58" s="1071">
        <v>12</v>
      </c>
      <c r="AB58" s="1071">
        <v>1686</v>
      </c>
      <c r="AC58" s="1071">
        <v>8303</v>
      </c>
      <c r="AD58" s="1071">
        <v>5235</v>
      </c>
      <c r="AE58" s="1071">
        <v>2476</v>
      </c>
      <c r="AF58" s="1071">
        <v>856</v>
      </c>
      <c r="AG58" s="1071">
        <v>9198</v>
      </c>
      <c r="AH58" s="1684">
        <v>11.074619999999999</v>
      </c>
      <c r="AI58" s="1684">
        <v>54.538890000000002</v>
      </c>
      <c r="AJ58" s="1684">
        <v>34.386499999999998</v>
      </c>
      <c r="AK58" s="1684">
        <v>43.083289999999998</v>
      </c>
      <c r="AL58" s="1684">
        <v>16.26379</v>
      </c>
      <c r="AM58" s="1684">
        <v>5.6227</v>
      </c>
      <c r="AN58" s="1684">
        <v>7.8820000000000001E-2</v>
      </c>
      <c r="AO58" s="1684">
        <v>60.417760000000001</v>
      </c>
      <c r="AP58" s="1684">
        <v>50.988770000000002</v>
      </c>
      <c r="AQ58" s="1684">
        <v>55.184620000000002</v>
      </c>
    </row>
    <row r="59" spans="1:43">
      <c r="A59">
        <v>1378</v>
      </c>
      <c r="B59">
        <v>1</v>
      </c>
      <c r="C59">
        <v>28501</v>
      </c>
      <c r="D59">
        <v>3</v>
      </c>
      <c r="E59" s="87" t="s">
        <v>43</v>
      </c>
      <c r="F59" s="1071">
        <v>17510</v>
      </c>
      <c r="G59" s="1071">
        <v>489</v>
      </c>
      <c r="H59" s="1071">
        <v>598</v>
      </c>
      <c r="I59" s="1071">
        <v>700</v>
      </c>
      <c r="J59" s="1071">
        <v>664</v>
      </c>
      <c r="K59" s="1071">
        <v>491</v>
      </c>
      <c r="L59" s="1071">
        <v>599</v>
      </c>
      <c r="M59" s="1071">
        <v>658</v>
      </c>
      <c r="N59" s="1071">
        <v>888</v>
      </c>
      <c r="O59" s="1071">
        <v>901</v>
      </c>
      <c r="P59" s="1071">
        <v>879</v>
      </c>
      <c r="Q59" s="1071">
        <v>1068</v>
      </c>
      <c r="R59" s="1071">
        <v>1289</v>
      </c>
      <c r="S59" s="1071">
        <v>1589</v>
      </c>
      <c r="T59" s="1071">
        <v>1609</v>
      </c>
      <c r="U59" s="1071">
        <v>1208</v>
      </c>
      <c r="V59" s="1071">
        <v>1186</v>
      </c>
      <c r="W59" s="1071">
        <v>1217</v>
      </c>
      <c r="X59" s="1071">
        <v>889</v>
      </c>
      <c r="Y59" s="1071">
        <v>467</v>
      </c>
      <c r="Z59" s="1071">
        <v>105</v>
      </c>
      <c r="AA59" s="1071">
        <v>16</v>
      </c>
      <c r="AB59" s="1071">
        <v>1787</v>
      </c>
      <c r="AC59" s="1071">
        <v>9026</v>
      </c>
      <c r="AD59" s="1071">
        <v>6697</v>
      </c>
      <c r="AE59" s="1071">
        <v>3880</v>
      </c>
      <c r="AF59" s="1071">
        <v>1477</v>
      </c>
      <c r="AG59" s="1071">
        <v>9971</v>
      </c>
      <c r="AH59" s="1684">
        <v>10.2056</v>
      </c>
      <c r="AI59" s="1684">
        <v>51.547690000000003</v>
      </c>
      <c r="AJ59" s="1684">
        <v>38.246720000000003</v>
      </c>
      <c r="AK59" s="1684">
        <v>47.321530000000003</v>
      </c>
      <c r="AL59" s="1684">
        <v>22.158770000000001</v>
      </c>
      <c r="AM59" s="1684">
        <v>8.4351800000000008</v>
      </c>
      <c r="AN59" s="1684">
        <v>9.1380000000000003E-2</v>
      </c>
      <c r="AO59" s="1684">
        <v>56.944600000000001</v>
      </c>
      <c r="AP59" s="1684">
        <v>53.620959999999997</v>
      </c>
      <c r="AQ59" s="1684">
        <v>58.307119999999998</v>
      </c>
    </row>
    <row r="60" spans="1:43">
      <c r="A60">
        <v>1379</v>
      </c>
      <c r="B60">
        <v>1</v>
      </c>
      <c r="C60">
        <v>28585</v>
      </c>
      <c r="D60">
        <v>3</v>
      </c>
      <c r="E60" s="87" t="s">
        <v>44</v>
      </c>
      <c r="F60" s="1071">
        <v>18070</v>
      </c>
      <c r="G60" s="1071">
        <v>585</v>
      </c>
      <c r="H60" s="1071">
        <v>664</v>
      </c>
      <c r="I60" s="1071">
        <v>816</v>
      </c>
      <c r="J60" s="1071">
        <v>816</v>
      </c>
      <c r="K60" s="1071">
        <v>464</v>
      </c>
      <c r="L60" s="1071">
        <v>573</v>
      </c>
      <c r="M60" s="1071">
        <v>720</v>
      </c>
      <c r="N60" s="1071">
        <v>816</v>
      </c>
      <c r="O60" s="1071">
        <v>994</v>
      </c>
      <c r="P60" s="1071">
        <v>975</v>
      </c>
      <c r="Q60" s="1071">
        <v>1167</v>
      </c>
      <c r="R60" s="1071">
        <v>1355</v>
      </c>
      <c r="S60" s="1071">
        <v>1495</v>
      </c>
      <c r="T60" s="1071">
        <v>1497</v>
      </c>
      <c r="U60" s="1071">
        <v>1328</v>
      </c>
      <c r="V60" s="1071">
        <v>1259</v>
      </c>
      <c r="W60" s="1071">
        <v>1207</v>
      </c>
      <c r="X60" s="1071">
        <v>857</v>
      </c>
      <c r="Y60" s="1071">
        <v>366</v>
      </c>
      <c r="Z60" s="1071">
        <v>100</v>
      </c>
      <c r="AA60" s="1071">
        <v>16</v>
      </c>
      <c r="AB60" s="1071">
        <v>2065</v>
      </c>
      <c r="AC60" s="1071">
        <v>9375</v>
      </c>
      <c r="AD60" s="1071">
        <v>6630</v>
      </c>
      <c r="AE60" s="1071">
        <v>3805</v>
      </c>
      <c r="AF60" s="1071">
        <v>1339</v>
      </c>
      <c r="AG60" s="1071">
        <v>10056</v>
      </c>
      <c r="AH60" s="1684">
        <v>11.42778</v>
      </c>
      <c r="AI60" s="1684">
        <v>51.881570000000004</v>
      </c>
      <c r="AJ60" s="1684">
        <v>36.690649999999998</v>
      </c>
      <c r="AK60" s="1684">
        <v>44.964030000000001</v>
      </c>
      <c r="AL60" s="1684">
        <v>21.056999999999999</v>
      </c>
      <c r="AM60" s="1684">
        <v>7.4100700000000002</v>
      </c>
      <c r="AN60" s="1684">
        <v>8.8539999999999994E-2</v>
      </c>
      <c r="AO60" s="1684">
        <v>55.65025</v>
      </c>
      <c r="AP60" s="1684">
        <v>52.39967</v>
      </c>
      <c r="AQ60" s="1684">
        <v>56.638460000000002</v>
      </c>
    </row>
    <row r="61" spans="1:43">
      <c r="A61">
        <v>1380</v>
      </c>
      <c r="B61">
        <v>1</v>
      </c>
      <c r="C61">
        <v>28586</v>
      </c>
      <c r="D61">
        <v>3</v>
      </c>
      <c r="E61" s="91" t="s">
        <v>45</v>
      </c>
      <c r="F61" s="1071">
        <v>14819</v>
      </c>
      <c r="G61" s="1071">
        <v>463</v>
      </c>
      <c r="H61" s="1071">
        <v>598</v>
      </c>
      <c r="I61" s="1071">
        <v>647</v>
      </c>
      <c r="J61" s="1071">
        <v>564</v>
      </c>
      <c r="K61" s="1071">
        <v>370</v>
      </c>
      <c r="L61" s="1071">
        <v>497</v>
      </c>
      <c r="M61" s="1071">
        <v>623</v>
      </c>
      <c r="N61" s="1071">
        <v>780</v>
      </c>
      <c r="O61" s="1071">
        <v>761</v>
      </c>
      <c r="P61" s="1071">
        <v>738</v>
      </c>
      <c r="Q61" s="1071">
        <v>884</v>
      </c>
      <c r="R61" s="1071">
        <v>1148</v>
      </c>
      <c r="S61" s="1071">
        <v>1279</v>
      </c>
      <c r="T61" s="1071">
        <v>1322</v>
      </c>
      <c r="U61" s="1071">
        <v>994</v>
      </c>
      <c r="V61" s="1071">
        <v>951</v>
      </c>
      <c r="W61" s="1071">
        <v>1007</v>
      </c>
      <c r="X61" s="1071">
        <v>738</v>
      </c>
      <c r="Y61" s="1071">
        <v>337</v>
      </c>
      <c r="Z61" s="1071">
        <v>103</v>
      </c>
      <c r="AA61" s="1071">
        <v>15</v>
      </c>
      <c r="AB61" s="1071">
        <v>1708</v>
      </c>
      <c r="AC61" s="1071">
        <v>7644</v>
      </c>
      <c r="AD61" s="1071">
        <v>5467</v>
      </c>
      <c r="AE61" s="1071">
        <v>3151</v>
      </c>
      <c r="AF61" s="1071">
        <v>1193</v>
      </c>
      <c r="AG61" s="1071">
        <v>8402</v>
      </c>
      <c r="AH61" s="1684">
        <v>11.525740000000001</v>
      </c>
      <c r="AI61" s="1684">
        <v>51.582430000000002</v>
      </c>
      <c r="AJ61" s="1684">
        <v>36.891829999999999</v>
      </c>
      <c r="AK61" s="1684">
        <v>45.522640000000003</v>
      </c>
      <c r="AL61" s="1684">
        <v>21.26324</v>
      </c>
      <c r="AM61" s="1684">
        <v>8.0504800000000003</v>
      </c>
      <c r="AN61" s="1684">
        <v>0.10122</v>
      </c>
      <c r="AO61" s="1684">
        <v>56.697479999999999</v>
      </c>
      <c r="AP61" s="1684">
        <v>52.653379999999999</v>
      </c>
      <c r="AQ61" s="1684">
        <v>57.201390000000004</v>
      </c>
    </row>
    <row r="62" spans="1:43">
      <c r="A62">
        <v>3295</v>
      </c>
      <c r="B62">
        <v>2</v>
      </c>
      <c r="C62">
        <v>28000</v>
      </c>
      <c r="D62" t="s">
        <v>919</v>
      </c>
      <c r="E62" t="s">
        <v>465</v>
      </c>
      <c r="F62" s="1071">
        <v>2641561</v>
      </c>
      <c r="G62" s="1071">
        <v>112153</v>
      </c>
      <c r="H62" s="1071">
        <v>121443</v>
      </c>
      <c r="I62" s="1071">
        <v>130084</v>
      </c>
      <c r="J62" s="1071">
        <v>138428</v>
      </c>
      <c r="K62" s="1071">
        <v>125912</v>
      </c>
      <c r="L62" s="1071">
        <v>132972</v>
      </c>
      <c r="M62" s="1071">
        <v>149217</v>
      </c>
      <c r="N62" s="1071">
        <v>173271</v>
      </c>
      <c r="O62" s="1071">
        <v>214059</v>
      </c>
      <c r="P62" s="1071">
        <v>189544</v>
      </c>
      <c r="Q62" s="1071">
        <v>170538</v>
      </c>
      <c r="R62" s="1071">
        <v>157279</v>
      </c>
      <c r="S62" s="1071">
        <v>177522</v>
      </c>
      <c r="T62" s="1071">
        <v>210458</v>
      </c>
      <c r="U62" s="1071">
        <v>165346</v>
      </c>
      <c r="V62" s="1071">
        <v>123317</v>
      </c>
      <c r="W62" s="1071">
        <v>87672</v>
      </c>
      <c r="X62" s="1071">
        <v>45654</v>
      </c>
      <c r="Y62" s="1071">
        <v>13896</v>
      </c>
      <c r="Z62" s="1071">
        <v>2457</v>
      </c>
      <c r="AA62" s="1071">
        <v>339</v>
      </c>
      <c r="AB62" s="1071">
        <v>363680</v>
      </c>
      <c r="AC62" s="1071">
        <v>1628742</v>
      </c>
      <c r="AD62" s="1071">
        <v>649139</v>
      </c>
      <c r="AE62" s="1071">
        <v>273335</v>
      </c>
      <c r="AF62" s="1071">
        <v>62346</v>
      </c>
      <c r="AG62" s="1071">
        <v>1700772</v>
      </c>
      <c r="AH62" s="1684">
        <v>13.767620000000001</v>
      </c>
      <c r="AI62" s="1684">
        <v>61.65831</v>
      </c>
      <c r="AJ62" s="1684">
        <v>24.574069999999999</v>
      </c>
      <c r="AK62" s="1684">
        <v>31.294409999999999</v>
      </c>
      <c r="AL62" s="1684">
        <v>10.347479999999999</v>
      </c>
      <c r="AM62" s="1684">
        <v>2.3601999999999999</v>
      </c>
      <c r="AN62" s="1684">
        <v>1.2829999999999999E-2</v>
      </c>
      <c r="AO62" s="1684">
        <v>64.385109999999997</v>
      </c>
      <c r="AP62" s="1684">
        <v>44.953800000000001</v>
      </c>
      <c r="AQ62" s="1684">
        <v>45.56503</v>
      </c>
    </row>
    <row r="63" spans="1:43">
      <c r="A63">
        <v>3296</v>
      </c>
      <c r="B63">
        <v>2</v>
      </c>
      <c r="C63">
        <v>28100</v>
      </c>
      <c r="D63">
        <v>1</v>
      </c>
      <c r="E63" s="83" t="s">
        <v>180</v>
      </c>
      <c r="F63" s="1071">
        <v>726700</v>
      </c>
      <c r="G63" s="1071">
        <v>29528</v>
      </c>
      <c r="H63" s="1071">
        <v>32013</v>
      </c>
      <c r="I63" s="1071">
        <v>33489</v>
      </c>
      <c r="J63" s="1071">
        <v>37289</v>
      </c>
      <c r="K63" s="1071">
        <v>38071</v>
      </c>
      <c r="L63" s="1071">
        <v>37719</v>
      </c>
      <c r="M63" s="1071">
        <v>41804</v>
      </c>
      <c r="N63" s="1071">
        <v>47394</v>
      </c>
      <c r="O63" s="1071">
        <v>58759</v>
      </c>
      <c r="P63" s="1071">
        <v>52243</v>
      </c>
      <c r="Q63" s="1071">
        <v>47244</v>
      </c>
      <c r="R63" s="1071">
        <v>43693</v>
      </c>
      <c r="S63" s="1071">
        <v>48783</v>
      </c>
      <c r="T63" s="1071">
        <v>58137</v>
      </c>
      <c r="U63" s="1071">
        <v>45266</v>
      </c>
      <c r="V63" s="1071">
        <v>33658</v>
      </c>
      <c r="W63" s="1071">
        <v>24606</v>
      </c>
      <c r="X63" s="1071">
        <v>12460</v>
      </c>
      <c r="Y63" s="1071">
        <v>3785</v>
      </c>
      <c r="Z63" s="1071">
        <v>667</v>
      </c>
      <c r="AA63" s="1071">
        <v>92</v>
      </c>
      <c r="AB63" s="1071">
        <v>95030</v>
      </c>
      <c r="AC63" s="1071">
        <v>452999</v>
      </c>
      <c r="AD63" s="1071">
        <v>178671</v>
      </c>
      <c r="AE63" s="1071">
        <v>75268</v>
      </c>
      <c r="AF63" s="1071">
        <v>17004</v>
      </c>
      <c r="AG63" s="1071">
        <v>473847</v>
      </c>
      <c r="AH63" s="1684">
        <v>13.076919999999999</v>
      </c>
      <c r="AI63" s="1684">
        <v>62.336449999999999</v>
      </c>
      <c r="AJ63" s="1684">
        <v>24.58662</v>
      </c>
      <c r="AK63" s="1684">
        <v>31.299569999999999</v>
      </c>
      <c r="AL63" s="1684">
        <v>10.35751</v>
      </c>
      <c r="AM63" s="1684">
        <v>2.33989</v>
      </c>
      <c r="AN63" s="1684">
        <v>1.2659999999999999E-2</v>
      </c>
      <c r="AO63" s="1684">
        <v>65.205309999999997</v>
      </c>
      <c r="AP63" s="1684">
        <v>45.102550000000001</v>
      </c>
      <c r="AQ63" s="1684">
        <v>45.639899999999997</v>
      </c>
    </row>
    <row r="64" spans="1:43">
      <c r="A64">
        <v>3297</v>
      </c>
      <c r="B64">
        <v>2</v>
      </c>
      <c r="C64">
        <v>28101</v>
      </c>
      <c r="D64">
        <v>0</v>
      </c>
      <c r="E64" s="84" t="s">
        <v>19</v>
      </c>
      <c r="F64" s="1071">
        <v>100886</v>
      </c>
      <c r="G64" s="1071">
        <v>4562</v>
      </c>
      <c r="H64" s="1071">
        <v>4858</v>
      </c>
      <c r="I64" s="1071">
        <v>5110</v>
      </c>
      <c r="J64" s="1071">
        <v>5724</v>
      </c>
      <c r="K64" s="1071">
        <v>5985</v>
      </c>
      <c r="L64" s="1071">
        <v>5125</v>
      </c>
      <c r="M64" s="1071">
        <v>5718</v>
      </c>
      <c r="N64" s="1071">
        <v>6767</v>
      </c>
      <c r="O64" s="1071">
        <v>8535</v>
      </c>
      <c r="P64" s="1071">
        <v>8087</v>
      </c>
      <c r="Q64" s="1071">
        <v>7127</v>
      </c>
      <c r="R64" s="1071">
        <v>6097</v>
      </c>
      <c r="S64" s="1071">
        <v>5908</v>
      </c>
      <c r="T64" s="1071">
        <v>7077</v>
      </c>
      <c r="U64" s="1071">
        <v>5122</v>
      </c>
      <c r="V64" s="1071">
        <v>3867</v>
      </c>
      <c r="W64" s="1071">
        <v>3000</v>
      </c>
      <c r="X64" s="1071">
        <v>1612</v>
      </c>
      <c r="Y64" s="1071">
        <v>508</v>
      </c>
      <c r="Z64" s="1071">
        <v>87</v>
      </c>
      <c r="AA64" s="1071">
        <v>10</v>
      </c>
      <c r="AB64" s="1071">
        <v>14530</v>
      </c>
      <c r="AC64" s="1071">
        <v>65073</v>
      </c>
      <c r="AD64" s="1071">
        <v>21283</v>
      </c>
      <c r="AE64" s="1071">
        <v>9084</v>
      </c>
      <c r="AF64" s="1071">
        <v>2217</v>
      </c>
      <c r="AG64" s="1071">
        <v>66426</v>
      </c>
      <c r="AH64" s="1684">
        <v>14.40239</v>
      </c>
      <c r="AI64" s="1684">
        <v>64.501519999999999</v>
      </c>
      <c r="AJ64" s="1684">
        <v>21.09609</v>
      </c>
      <c r="AK64" s="1684">
        <v>26.952200000000001</v>
      </c>
      <c r="AL64" s="1684">
        <v>9.0042200000000001</v>
      </c>
      <c r="AM64" s="1684">
        <v>2.19753</v>
      </c>
      <c r="AN64" s="1684">
        <v>9.9100000000000004E-3</v>
      </c>
      <c r="AO64" s="1684">
        <v>65.84263</v>
      </c>
      <c r="AP64" s="1684">
        <v>43.205370000000002</v>
      </c>
      <c r="AQ64" s="1684">
        <v>43.837560000000003</v>
      </c>
    </row>
    <row r="65" spans="1:43">
      <c r="A65">
        <v>3298</v>
      </c>
      <c r="B65">
        <v>2</v>
      </c>
      <c r="C65">
        <v>28102</v>
      </c>
      <c r="D65">
        <v>0</v>
      </c>
      <c r="E65" s="84" t="s">
        <v>181</v>
      </c>
      <c r="F65" s="1071">
        <v>64302</v>
      </c>
      <c r="G65" s="1071">
        <v>2763</v>
      </c>
      <c r="H65" s="1071">
        <v>2803</v>
      </c>
      <c r="I65" s="1071">
        <v>2853</v>
      </c>
      <c r="J65" s="1071">
        <v>3608</v>
      </c>
      <c r="K65" s="1071">
        <v>4906</v>
      </c>
      <c r="L65" s="1071">
        <v>3442</v>
      </c>
      <c r="M65" s="1071">
        <v>3741</v>
      </c>
      <c r="N65" s="1071">
        <v>4495</v>
      </c>
      <c r="O65" s="1071">
        <v>5557</v>
      </c>
      <c r="P65" s="1071">
        <v>4835</v>
      </c>
      <c r="Q65" s="1071">
        <v>4159</v>
      </c>
      <c r="R65" s="1071">
        <v>3450</v>
      </c>
      <c r="S65" s="1071">
        <v>3714</v>
      </c>
      <c r="T65" s="1071">
        <v>4328</v>
      </c>
      <c r="U65" s="1071">
        <v>3367</v>
      </c>
      <c r="V65" s="1071">
        <v>2580</v>
      </c>
      <c r="W65" s="1071">
        <v>2101</v>
      </c>
      <c r="X65" s="1071">
        <v>1212</v>
      </c>
      <c r="Y65" s="1071">
        <v>323</v>
      </c>
      <c r="Z65" s="1071">
        <v>58</v>
      </c>
      <c r="AA65" s="1071">
        <v>7</v>
      </c>
      <c r="AB65" s="1071">
        <v>8419</v>
      </c>
      <c r="AC65" s="1071">
        <v>41907</v>
      </c>
      <c r="AD65" s="1071">
        <v>13976</v>
      </c>
      <c r="AE65" s="1071">
        <v>6281</v>
      </c>
      <c r="AF65" s="1071">
        <v>1600</v>
      </c>
      <c r="AG65" s="1071">
        <v>42627</v>
      </c>
      <c r="AH65" s="1684">
        <v>13.09291</v>
      </c>
      <c r="AI65" s="1684">
        <v>65.172160000000005</v>
      </c>
      <c r="AJ65" s="1684">
        <v>21.734940000000002</v>
      </c>
      <c r="AK65" s="1684">
        <v>27.510809999999999</v>
      </c>
      <c r="AL65" s="1684">
        <v>9.76797</v>
      </c>
      <c r="AM65" s="1684">
        <v>2.4882599999999999</v>
      </c>
      <c r="AN65" s="1684">
        <v>1.089E-2</v>
      </c>
      <c r="AO65" s="1684">
        <v>66.291870000000003</v>
      </c>
      <c r="AP65" s="1684">
        <v>43.33128</v>
      </c>
      <c r="AQ65" s="1684">
        <v>43.18215</v>
      </c>
    </row>
    <row r="66" spans="1:43">
      <c r="A66">
        <v>3299</v>
      </c>
      <c r="B66">
        <v>2</v>
      </c>
      <c r="C66">
        <v>28105</v>
      </c>
      <c r="D66">
        <v>0</v>
      </c>
      <c r="E66" s="84" t="s">
        <v>21</v>
      </c>
      <c r="F66" s="1071">
        <v>52619</v>
      </c>
      <c r="G66" s="1071">
        <v>1703</v>
      </c>
      <c r="H66" s="1071">
        <v>1706</v>
      </c>
      <c r="I66" s="1071">
        <v>1793</v>
      </c>
      <c r="J66" s="1071">
        <v>1953</v>
      </c>
      <c r="K66" s="1071">
        <v>2476</v>
      </c>
      <c r="L66" s="1071">
        <v>3444</v>
      </c>
      <c r="M66" s="1071">
        <v>3511</v>
      </c>
      <c r="N66" s="1071">
        <v>3568</v>
      </c>
      <c r="O66" s="1071">
        <v>4227</v>
      </c>
      <c r="P66" s="1071">
        <v>3856</v>
      </c>
      <c r="Q66" s="1071">
        <v>3386</v>
      </c>
      <c r="R66" s="1071">
        <v>3078</v>
      </c>
      <c r="S66" s="1071">
        <v>3608</v>
      </c>
      <c r="T66" s="1071">
        <v>4527</v>
      </c>
      <c r="U66" s="1071">
        <v>3631</v>
      </c>
      <c r="V66" s="1071">
        <v>2773</v>
      </c>
      <c r="W66" s="1071">
        <v>2042</v>
      </c>
      <c r="X66" s="1071">
        <v>982</v>
      </c>
      <c r="Y66" s="1071">
        <v>288</v>
      </c>
      <c r="Z66" s="1071">
        <v>59</v>
      </c>
      <c r="AA66" s="1071">
        <v>8</v>
      </c>
      <c r="AB66" s="1071">
        <v>5202</v>
      </c>
      <c r="AC66" s="1071">
        <v>33107</v>
      </c>
      <c r="AD66" s="1071">
        <v>14310</v>
      </c>
      <c r="AE66" s="1071">
        <v>6152</v>
      </c>
      <c r="AF66" s="1071">
        <v>1337</v>
      </c>
      <c r="AG66" s="1071">
        <v>35681</v>
      </c>
      <c r="AH66" s="1684">
        <v>9.8861600000000003</v>
      </c>
      <c r="AI66" s="1684">
        <v>62.918340000000001</v>
      </c>
      <c r="AJ66" s="1684">
        <v>27.195499999999999</v>
      </c>
      <c r="AK66" s="1684">
        <v>34.052340000000001</v>
      </c>
      <c r="AL66" s="1684">
        <v>11.69159</v>
      </c>
      <c r="AM66" s="1684">
        <v>2.5409099999999998</v>
      </c>
      <c r="AN66" s="1684">
        <v>1.52E-2</v>
      </c>
      <c r="AO66" s="1684">
        <v>67.810109999999995</v>
      </c>
      <c r="AP66" s="1684">
        <v>47.232129999999998</v>
      </c>
      <c r="AQ66" s="1684">
        <v>47.348500000000001</v>
      </c>
    </row>
    <row r="67" spans="1:43">
      <c r="A67">
        <v>3300</v>
      </c>
      <c r="B67">
        <v>2</v>
      </c>
      <c r="C67">
        <v>28106</v>
      </c>
      <c r="D67">
        <v>0</v>
      </c>
      <c r="E67" s="84" t="s">
        <v>22</v>
      </c>
      <c r="F67" s="1071">
        <v>45842</v>
      </c>
      <c r="G67" s="1071">
        <v>1509</v>
      </c>
      <c r="H67" s="1071">
        <v>1762</v>
      </c>
      <c r="I67" s="1071">
        <v>1753</v>
      </c>
      <c r="J67" s="1071">
        <v>2044</v>
      </c>
      <c r="K67" s="1071">
        <v>2109</v>
      </c>
      <c r="L67" s="1071">
        <v>2392</v>
      </c>
      <c r="M67" s="1071">
        <v>2484</v>
      </c>
      <c r="N67" s="1071">
        <v>2716</v>
      </c>
      <c r="O67" s="1071">
        <v>3543</v>
      </c>
      <c r="P67" s="1071">
        <v>3201</v>
      </c>
      <c r="Q67" s="1071">
        <v>3010</v>
      </c>
      <c r="R67" s="1071">
        <v>2727</v>
      </c>
      <c r="S67" s="1071">
        <v>3395</v>
      </c>
      <c r="T67" s="1071">
        <v>4055</v>
      </c>
      <c r="U67" s="1071">
        <v>3320</v>
      </c>
      <c r="V67" s="1071">
        <v>2592</v>
      </c>
      <c r="W67" s="1071">
        <v>1945</v>
      </c>
      <c r="X67" s="1071">
        <v>913</v>
      </c>
      <c r="Y67" s="1071">
        <v>312</v>
      </c>
      <c r="Z67" s="1071">
        <v>54</v>
      </c>
      <c r="AA67" s="1071">
        <v>6</v>
      </c>
      <c r="AB67" s="1071">
        <v>5024</v>
      </c>
      <c r="AC67" s="1071">
        <v>27621</v>
      </c>
      <c r="AD67" s="1071">
        <v>13197</v>
      </c>
      <c r="AE67" s="1071">
        <v>5822</v>
      </c>
      <c r="AF67" s="1071">
        <v>1285</v>
      </c>
      <c r="AG67" s="1071">
        <v>29632</v>
      </c>
      <c r="AH67" s="1684">
        <v>10.959379999999999</v>
      </c>
      <c r="AI67" s="1684">
        <v>60.252609999999997</v>
      </c>
      <c r="AJ67" s="1684">
        <v>28.78801</v>
      </c>
      <c r="AK67" s="1684">
        <v>36.19388</v>
      </c>
      <c r="AL67" s="1684">
        <v>12.700139999999999</v>
      </c>
      <c r="AM67" s="1684">
        <v>2.8031100000000002</v>
      </c>
      <c r="AN67" s="1684">
        <v>1.3089999999999999E-2</v>
      </c>
      <c r="AO67" s="1684">
        <v>64.639409999999998</v>
      </c>
      <c r="AP67" s="1684">
        <v>47.753720000000001</v>
      </c>
      <c r="AQ67" s="1684">
        <v>48.91948</v>
      </c>
    </row>
    <row r="68" spans="1:43">
      <c r="A68">
        <v>3301</v>
      </c>
      <c r="B68">
        <v>2</v>
      </c>
      <c r="C68">
        <v>28107</v>
      </c>
      <c r="D68">
        <v>0</v>
      </c>
      <c r="E68" s="84" t="s">
        <v>23</v>
      </c>
      <c r="F68" s="1071">
        <v>74795</v>
      </c>
      <c r="G68" s="1071">
        <v>2881</v>
      </c>
      <c r="H68" s="1071">
        <v>3075</v>
      </c>
      <c r="I68" s="1071">
        <v>3380</v>
      </c>
      <c r="J68" s="1071">
        <v>3679</v>
      </c>
      <c r="K68" s="1071">
        <v>3312</v>
      </c>
      <c r="L68" s="1071">
        <v>3501</v>
      </c>
      <c r="M68" s="1071">
        <v>4052</v>
      </c>
      <c r="N68" s="1071">
        <v>4592</v>
      </c>
      <c r="O68" s="1071">
        <v>5644</v>
      </c>
      <c r="P68" s="1071">
        <v>5138</v>
      </c>
      <c r="Q68" s="1071">
        <v>4824</v>
      </c>
      <c r="R68" s="1071">
        <v>4510</v>
      </c>
      <c r="S68" s="1071">
        <v>5041</v>
      </c>
      <c r="T68" s="1071">
        <v>6733</v>
      </c>
      <c r="U68" s="1071">
        <v>5436</v>
      </c>
      <c r="V68" s="1071">
        <v>4166</v>
      </c>
      <c r="W68" s="1071">
        <v>2924</v>
      </c>
      <c r="X68" s="1071">
        <v>1445</v>
      </c>
      <c r="Y68" s="1071">
        <v>391</v>
      </c>
      <c r="Z68" s="1071">
        <v>59</v>
      </c>
      <c r="AA68" s="1071">
        <v>12</v>
      </c>
      <c r="AB68" s="1071">
        <v>9336</v>
      </c>
      <c r="AC68" s="1071">
        <v>44293</v>
      </c>
      <c r="AD68" s="1071">
        <v>21166</v>
      </c>
      <c r="AE68" s="1071">
        <v>8997</v>
      </c>
      <c r="AF68" s="1071">
        <v>1907</v>
      </c>
      <c r="AG68" s="1071">
        <v>47347</v>
      </c>
      <c r="AH68" s="1684">
        <v>12.48212</v>
      </c>
      <c r="AI68" s="1684">
        <v>59.219200000000001</v>
      </c>
      <c r="AJ68" s="1684">
        <v>28.298680000000001</v>
      </c>
      <c r="AK68" s="1684">
        <v>35.038440000000001</v>
      </c>
      <c r="AL68" s="1684">
        <v>12.028879999999999</v>
      </c>
      <c r="AM68" s="1684">
        <v>2.5496400000000001</v>
      </c>
      <c r="AN68" s="1684">
        <v>1.6039999999999999E-2</v>
      </c>
      <c r="AO68" s="1684">
        <v>63.30236</v>
      </c>
      <c r="AP68" s="1684">
        <v>46.841119999999997</v>
      </c>
      <c r="AQ68" s="1684">
        <v>48.017719999999997</v>
      </c>
    </row>
    <row r="69" spans="1:43">
      <c r="A69">
        <v>3302</v>
      </c>
      <c r="B69">
        <v>2</v>
      </c>
      <c r="C69">
        <v>28108</v>
      </c>
      <c r="D69">
        <v>0</v>
      </c>
      <c r="E69" s="84" t="s">
        <v>24</v>
      </c>
      <c r="F69" s="1071">
        <v>102740</v>
      </c>
      <c r="G69" s="1071">
        <v>4822</v>
      </c>
      <c r="H69" s="1071">
        <v>5027</v>
      </c>
      <c r="I69" s="1071">
        <v>5041</v>
      </c>
      <c r="J69" s="1071">
        <v>5240</v>
      </c>
      <c r="K69" s="1071">
        <v>4596</v>
      </c>
      <c r="L69" s="1071">
        <v>5044</v>
      </c>
      <c r="M69" s="1071">
        <v>5854</v>
      </c>
      <c r="N69" s="1071">
        <v>6500</v>
      </c>
      <c r="O69" s="1071">
        <v>8124</v>
      </c>
      <c r="P69" s="1071">
        <v>7036</v>
      </c>
      <c r="Q69" s="1071">
        <v>6332</v>
      </c>
      <c r="R69" s="1071">
        <v>5884</v>
      </c>
      <c r="S69" s="1071">
        <v>6655</v>
      </c>
      <c r="T69" s="1071">
        <v>7964</v>
      </c>
      <c r="U69" s="1071">
        <v>6639</v>
      </c>
      <c r="V69" s="1071">
        <v>5251</v>
      </c>
      <c r="W69" s="1071">
        <v>3997</v>
      </c>
      <c r="X69" s="1071">
        <v>1978</v>
      </c>
      <c r="Y69" s="1071">
        <v>618</v>
      </c>
      <c r="Z69" s="1071">
        <v>123</v>
      </c>
      <c r="AA69" s="1071">
        <v>15</v>
      </c>
      <c r="AB69" s="1071">
        <v>14890</v>
      </c>
      <c r="AC69" s="1071">
        <v>61265</v>
      </c>
      <c r="AD69" s="1071">
        <v>26585</v>
      </c>
      <c r="AE69" s="1071">
        <v>11982</v>
      </c>
      <c r="AF69" s="1071">
        <v>2734</v>
      </c>
      <c r="AG69" s="1071">
        <v>63989</v>
      </c>
      <c r="AH69" s="1684">
        <v>14.492889999999999</v>
      </c>
      <c r="AI69" s="1684">
        <v>59.63111</v>
      </c>
      <c r="AJ69" s="1684">
        <v>25.876000000000001</v>
      </c>
      <c r="AK69" s="1684">
        <v>32.35351</v>
      </c>
      <c r="AL69" s="1684">
        <v>11.66245</v>
      </c>
      <c r="AM69" s="1684">
        <v>2.6610900000000002</v>
      </c>
      <c r="AN69" s="1684">
        <v>1.46E-2</v>
      </c>
      <c r="AO69" s="1684">
        <v>62.28246</v>
      </c>
      <c r="AP69" s="1684">
        <v>45.196069999999999</v>
      </c>
      <c r="AQ69" s="1684">
        <v>45.711030000000001</v>
      </c>
    </row>
    <row r="70" spans="1:43">
      <c r="A70">
        <v>3303</v>
      </c>
      <c r="B70">
        <v>2</v>
      </c>
      <c r="C70">
        <v>28109</v>
      </c>
      <c r="D70">
        <v>0</v>
      </c>
      <c r="E70" s="84" t="s">
        <v>182</v>
      </c>
      <c r="F70" s="1071">
        <v>103783</v>
      </c>
      <c r="G70" s="1071">
        <v>4095</v>
      </c>
      <c r="H70" s="1071">
        <v>4980</v>
      </c>
      <c r="I70" s="1071">
        <v>5483</v>
      </c>
      <c r="J70" s="1071">
        <v>5593</v>
      </c>
      <c r="K70" s="1071">
        <v>4438</v>
      </c>
      <c r="L70" s="1071">
        <v>4326</v>
      </c>
      <c r="M70" s="1071">
        <v>5107</v>
      </c>
      <c r="N70" s="1071">
        <v>6266</v>
      </c>
      <c r="O70" s="1071">
        <v>8408</v>
      </c>
      <c r="P70" s="1071">
        <v>7299</v>
      </c>
      <c r="Q70" s="1071">
        <v>6553</v>
      </c>
      <c r="R70" s="1071">
        <v>6380</v>
      </c>
      <c r="S70" s="1071">
        <v>7250</v>
      </c>
      <c r="T70" s="1071">
        <v>8795</v>
      </c>
      <c r="U70" s="1071">
        <v>7308</v>
      </c>
      <c r="V70" s="1071">
        <v>5562</v>
      </c>
      <c r="W70" s="1071">
        <v>3521</v>
      </c>
      <c r="X70" s="1071">
        <v>1780</v>
      </c>
      <c r="Y70" s="1071">
        <v>546</v>
      </c>
      <c r="Z70" s="1071">
        <v>82</v>
      </c>
      <c r="AA70" s="1071">
        <v>11</v>
      </c>
      <c r="AB70" s="1071">
        <v>14558</v>
      </c>
      <c r="AC70" s="1071">
        <v>61620</v>
      </c>
      <c r="AD70" s="1071">
        <v>27605</v>
      </c>
      <c r="AE70" s="1071">
        <v>11502</v>
      </c>
      <c r="AF70" s="1071">
        <v>2419</v>
      </c>
      <c r="AG70" s="1071">
        <v>64822</v>
      </c>
      <c r="AH70" s="1684">
        <v>14.02735</v>
      </c>
      <c r="AI70" s="1684">
        <v>59.373890000000003</v>
      </c>
      <c r="AJ70" s="1684">
        <v>26.598769999999998</v>
      </c>
      <c r="AK70" s="1684">
        <v>33.584499999999998</v>
      </c>
      <c r="AL70" s="1684">
        <v>11.082739999999999</v>
      </c>
      <c r="AM70" s="1684">
        <v>2.3308200000000001</v>
      </c>
      <c r="AN70" s="1684">
        <v>1.06E-2</v>
      </c>
      <c r="AO70" s="1684">
        <v>62.45917</v>
      </c>
      <c r="AP70" s="1684">
        <v>45.867570000000001</v>
      </c>
      <c r="AQ70" s="1684">
        <v>47.046169999999996</v>
      </c>
    </row>
    <row r="71" spans="1:43">
      <c r="A71">
        <v>3304</v>
      </c>
      <c r="B71">
        <v>2</v>
      </c>
      <c r="C71">
        <v>28110</v>
      </c>
      <c r="D71">
        <v>0</v>
      </c>
      <c r="E71" s="84" t="s">
        <v>20</v>
      </c>
      <c r="F71" s="1071">
        <v>63013</v>
      </c>
      <c r="G71" s="1071">
        <v>2221</v>
      </c>
      <c r="H71" s="1071">
        <v>1854</v>
      </c>
      <c r="I71" s="1071">
        <v>1769</v>
      </c>
      <c r="J71" s="1071">
        <v>2432</v>
      </c>
      <c r="K71" s="1071">
        <v>3998</v>
      </c>
      <c r="L71" s="1071">
        <v>4659</v>
      </c>
      <c r="M71" s="1071">
        <v>4750</v>
      </c>
      <c r="N71" s="1071">
        <v>4748</v>
      </c>
      <c r="O71" s="1071">
        <v>5253</v>
      </c>
      <c r="P71" s="1071">
        <v>4626</v>
      </c>
      <c r="Q71" s="1071">
        <v>4197</v>
      </c>
      <c r="R71" s="1071">
        <v>3825</v>
      </c>
      <c r="S71" s="1071">
        <v>4147</v>
      </c>
      <c r="T71" s="1071">
        <v>4906</v>
      </c>
      <c r="U71" s="1071">
        <v>3678</v>
      </c>
      <c r="V71" s="1071">
        <v>2634</v>
      </c>
      <c r="W71" s="1071">
        <v>1995</v>
      </c>
      <c r="X71" s="1071">
        <v>949</v>
      </c>
      <c r="Y71" s="1071">
        <v>307</v>
      </c>
      <c r="Z71" s="1071">
        <v>54</v>
      </c>
      <c r="AA71" s="1071">
        <v>11</v>
      </c>
      <c r="AB71" s="1071">
        <v>5844</v>
      </c>
      <c r="AC71" s="1071">
        <v>42635</v>
      </c>
      <c r="AD71" s="1071">
        <v>14534</v>
      </c>
      <c r="AE71" s="1071">
        <v>5950</v>
      </c>
      <c r="AF71" s="1071">
        <v>1321</v>
      </c>
      <c r="AG71" s="1071">
        <v>45109</v>
      </c>
      <c r="AH71" s="1684">
        <v>9.2742799999999992</v>
      </c>
      <c r="AI71" s="1684">
        <v>67.660640000000001</v>
      </c>
      <c r="AJ71" s="1684">
        <v>23.065079999999998</v>
      </c>
      <c r="AK71" s="1684">
        <v>29.646260000000002</v>
      </c>
      <c r="AL71" s="1684">
        <v>9.4425000000000008</v>
      </c>
      <c r="AM71" s="1684">
        <v>2.09639</v>
      </c>
      <c r="AN71" s="1684">
        <v>1.746E-2</v>
      </c>
      <c r="AO71" s="1684">
        <v>71.586820000000003</v>
      </c>
      <c r="AP71" s="1684">
        <v>45.376519999999999</v>
      </c>
      <c r="AQ71" s="1684">
        <v>44.825299999999999</v>
      </c>
    </row>
    <row r="72" spans="1:43">
      <c r="A72">
        <v>3305</v>
      </c>
      <c r="B72">
        <v>2</v>
      </c>
      <c r="C72">
        <v>28111</v>
      </c>
      <c r="D72">
        <v>0</v>
      </c>
      <c r="E72" s="84" t="s">
        <v>183</v>
      </c>
      <c r="F72" s="1071">
        <v>118720</v>
      </c>
      <c r="G72" s="1071">
        <v>4972</v>
      </c>
      <c r="H72" s="1071">
        <v>5948</v>
      </c>
      <c r="I72" s="1071">
        <v>6307</v>
      </c>
      <c r="J72" s="1071">
        <v>7016</v>
      </c>
      <c r="K72" s="1071">
        <v>6251</v>
      </c>
      <c r="L72" s="1071">
        <v>5786</v>
      </c>
      <c r="M72" s="1071">
        <v>6587</v>
      </c>
      <c r="N72" s="1071">
        <v>7742</v>
      </c>
      <c r="O72" s="1071">
        <v>9468</v>
      </c>
      <c r="P72" s="1071">
        <v>8165</v>
      </c>
      <c r="Q72" s="1071">
        <v>7656</v>
      </c>
      <c r="R72" s="1071">
        <v>7742</v>
      </c>
      <c r="S72" s="1071">
        <v>9065</v>
      </c>
      <c r="T72" s="1071">
        <v>9752</v>
      </c>
      <c r="U72" s="1071">
        <v>6765</v>
      </c>
      <c r="V72" s="1071">
        <v>4233</v>
      </c>
      <c r="W72" s="1071">
        <v>3081</v>
      </c>
      <c r="X72" s="1071">
        <v>1589</v>
      </c>
      <c r="Y72" s="1071">
        <v>492</v>
      </c>
      <c r="Z72" s="1071">
        <v>91</v>
      </c>
      <c r="AA72" s="1071">
        <v>12</v>
      </c>
      <c r="AB72" s="1071">
        <v>17227</v>
      </c>
      <c r="AC72" s="1071">
        <v>75478</v>
      </c>
      <c r="AD72" s="1071">
        <v>26015</v>
      </c>
      <c r="AE72" s="1071">
        <v>9498</v>
      </c>
      <c r="AF72" s="1071">
        <v>2184</v>
      </c>
      <c r="AG72" s="1071">
        <v>78214</v>
      </c>
      <c r="AH72" s="1684">
        <v>14.51061</v>
      </c>
      <c r="AI72" s="1684">
        <v>63.576479999999997</v>
      </c>
      <c r="AJ72" s="1684">
        <v>21.9129</v>
      </c>
      <c r="AK72" s="1684">
        <v>29.54852</v>
      </c>
      <c r="AL72" s="1684">
        <v>8.0003399999999996</v>
      </c>
      <c r="AM72" s="1684">
        <v>1.83962</v>
      </c>
      <c r="AN72" s="1684">
        <v>1.0109999999999999E-2</v>
      </c>
      <c r="AO72" s="1684">
        <v>65.881060000000005</v>
      </c>
      <c r="AP72" s="1684">
        <v>43.716070000000002</v>
      </c>
      <c r="AQ72" s="1684">
        <v>44.62283</v>
      </c>
    </row>
    <row r="73" spans="1:43">
      <c r="A73">
        <v>3306</v>
      </c>
      <c r="B73">
        <v>2</v>
      </c>
      <c r="C73">
        <v>28201</v>
      </c>
      <c r="D73">
        <v>2</v>
      </c>
      <c r="E73" s="87" t="s">
        <v>184</v>
      </c>
      <c r="F73" s="1071">
        <v>258724</v>
      </c>
      <c r="G73" s="1071">
        <v>12047</v>
      </c>
      <c r="H73" s="1071">
        <v>12873</v>
      </c>
      <c r="I73" s="1071">
        <v>13640</v>
      </c>
      <c r="J73" s="1071">
        <v>14528</v>
      </c>
      <c r="K73" s="1071">
        <v>13098</v>
      </c>
      <c r="L73" s="1071">
        <v>14085</v>
      </c>
      <c r="M73" s="1071">
        <v>15243</v>
      </c>
      <c r="N73" s="1071">
        <v>17617</v>
      </c>
      <c r="O73" s="1071">
        <v>21668</v>
      </c>
      <c r="P73" s="1071">
        <v>18142</v>
      </c>
      <c r="Q73" s="1071">
        <v>16524</v>
      </c>
      <c r="R73" s="1071">
        <v>14848</v>
      </c>
      <c r="S73" s="1071">
        <v>16423</v>
      </c>
      <c r="T73" s="1071">
        <v>19281</v>
      </c>
      <c r="U73" s="1071">
        <v>15252</v>
      </c>
      <c r="V73" s="1071">
        <v>10998</v>
      </c>
      <c r="W73" s="1071">
        <v>7512</v>
      </c>
      <c r="X73" s="1071">
        <v>3686</v>
      </c>
      <c r="Y73" s="1071">
        <v>1062</v>
      </c>
      <c r="Z73" s="1071">
        <v>180</v>
      </c>
      <c r="AA73" s="1071">
        <v>17</v>
      </c>
      <c r="AB73" s="1071">
        <v>38560</v>
      </c>
      <c r="AC73" s="1071">
        <v>162176</v>
      </c>
      <c r="AD73" s="1071">
        <v>57988</v>
      </c>
      <c r="AE73" s="1071">
        <v>23455</v>
      </c>
      <c r="AF73" s="1071">
        <v>4945</v>
      </c>
      <c r="AG73" s="1071">
        <v>166929</v>
      </c>
      <c r="AH73" s="1684">
        <v>14.90391</v>
      </c>
      <c r="AI73" s="1684">
        <v>62.683010000000003</v>
      </c>
      <c r="AJ73" s="1684">
        <v>22.413070000000001</v>
      </c>
      <c r="AK73" s="1684">
        <v>28.760760000000001</v>
      </c>
      <c r="AL73" s="1684">
        <v>9.0656499999999998</v>
      </c>
      <c r="AM73" s="1684">
        <v>1.9113</v>
      </c>
      <c r="AN73" s="1684">
        <v>6.5700000000000003E-3</v>
      </c>
      <c r="AO73" s="1684">
        <v>64.520110000000003</v>
      </c>
      <c r="AP73" s="1684">
        <v>43.421309999999998</v>
      </c>
      <c r="AQ73" s="1684">
        <v>43.72822</v>
      </c>
    </row>
    <row r="74" spans="1:43">
      <c r="A74">
        <v>3307</v>
      </c>
      <c r="B74">
        <v>2</v>
      </c>
      <c r="C74">
        <v>28202</v>
      </c>
      <c r="D74">
        <v>2</v>
      </c>
      <c r="E74" s="87" t="s">
        <v>185</v>
      </c>
      <c r="F74" s="1071">
        <v>219059</v>
      </c>
      <c r="G74" s="1071">
        <v>8545</v>
      </c>
      <c r="H74" s="1071">
        <v>8435</v>
      </c>
      <c r="I74" s="1071">
        <v>8872</v>
      </c>
      <c r="J74" s="1071">
        <v>9645</v>
      </c>
      <c r="K74" s="1071">
        <v>10387</v>
      </c>
      <c r="L74" s="1071">
        <v>11951</v>
      </c>
      <c r="M74" s="1071">
        <v>13556</v>
      </c>
      <c r="N74" s="1071">
        <v>15629</v>
      </c>
      <c r="O74" s="1071">
        <v>18869</v>
      </c>
      <c r="P74" s="1071">
        <v>16917</v>
      </c>
      <c r="Q74" s="1071">
        <v>14130</v>
      </c>
      <c r="R74" s="1071">
        <v>12534</v>
      </c>
      <c r="S74" s="1071">
        <v>14562</v>
      </c>
      <c r="T74" s="1071">
        <v>17845</v>
      </c>
      <c r="U74" s="1071">
        <v>14806</v>
      </c>
      <c r="V74" s="1071">
        <v>11007</v>
      </c>
      <c r="W74" s="1071">
        <v>7083</v>
      </c>
      <c r="X74" s="1071">
        <v>3249</v>
      </c>
      <c r="Y74" s="1071">
        <v>860</v>
      </c>
      <c r="Z74" s="1071">
        <v>153</v>
      </c>
      <c r="AA74" s="1071">
        <v>24</v>
      </c>
      <c r="AB74" s="1071">
        <v>25852</v>
      </c>
      <c r="AC74" s="1071">
        <v>138180</v>
      </c>
      <c r="AD74" s="1071">
        <v>55027</v>
      </c>
      <c r="AE74" s="1071">
        <v>22376</v>
      </c>
      <c r="AF74" s="1071">
        <v>4286</v>
      </c>
      <c r="AG74" s="1071">
        <v>146380</v>
      </c>
      <c r="AH74" s="1684">
        <v>11.80139</v>
      </c>
      <c r="AI74" s="1684">
        <v>63.078899999999997</v>
      </c>
      <c r="AJ74" s="1684">
        <v>25.119720000000001</v>
      </c>
      <c r="AK74" s="1684">
        <v>31.767240000000001</v>
      </c>
      <c r="AL74" s="1684">
        <v>10.214600000000001</v>
      </c>
      <c r="AM74" s="1684">
        <v>1.95655</v>
      </c>
      <c r="AN74" s="1684">
        <v>1.0959999999999999E-2</v>
      </c>
      <c r="AO74" s="1684">
        <v>66.822180000000003</v>
      </c>
      <c r="AP74" s="1684">
        <v>45.760300000000001</v>
      </c>
      <c r="AQ74" s="1684">
        <v>45.998489999999997</v>
      </c>
    </row>
    <row r="75" spans="1:43">
      <c r="A75">
        <v>3308</v>
      </c>
      <c r="B75">
        <v>2</v>
      </c>
      <c r="C75">
        <v>28203</v>
      </c>
      <c r="D75">
        <v>2</v>
      </c>
      <c r="E75" s="87" t="s">
        <v>186</v>
      </c>
      <c r="F75" s="1071">
        <v>141801</v>
      </c>
      <c r="G75" s="1071">
        <v>6625</v>
      </c>
      <c r="H75" s="1071">
        <v>6643</v>
      </c>
      <c r="I75" s="1071">
        <v>6952</v>
      </c>
      <c r="J75" s="1071">
        <v>7462</v>
      </c>
      <c r="K75" s="1071">
        <v>6519</v>
      </c>
      <c r="L75" s="1071">
        <v>7787</v>
      </c>
      <c r="M75" s="1071">
        <v>8624</v>
      </c>
      <c r="N75" s="1071">
        <v>9780</v>
      </c>
      <c r="O75" s="1071">
        <v>11814</v>
      </c>
      <c r="P75" s="1071">
        <v>10771</v>
      </c>
      <c r="Q75" s="1071">
        <v>9233</v>
      </c>
      <c r="R75" s="1071">
        <v>8133</v>
      </c>
      <c r="S75" s="1071">
        <v>8937</v>
      </c>
      <c r="T75" s="1071">
        <v>10884</v>
      </c>
      <c r="U75" s="1071">
        <v>8649</v>
      </c>
      <c r="V75" s="1071">
        <v>6191</v>
      </c>
      <c r="W75" s="1071">
        <v>4146</v>
      </c>
      <c r="X75" s="1071">
        <v>1954</v>
      </c>
      <c r="Y75" s="1071">
        <v>587</v>
      </c>
      <c r="Z75" s="1071">
        <v>95</v>
      </c>
      <c r="AA75" s="1071">
        <v>15</v>
      </c>
      <c r="AB75" s="1071">
        <v>20220</v>
      </c>
      <c r="AC75" s="1071">
        <v>89060</v>
      </c>
      <c r="AD75" s="1071">
        <v>32521</v>
      </c>
      <c r="AE75" s="1071">
        <v>12988</v>
      </c>
      <c r="AF75" s="1071">
        <v>2651</v>
      </c>
      <c r="AG75" s="1071">
        <v>92482</v>
      </c>
      <c r="AH75" s="1684">
        <v>14.25942</v>
      </c>
      <c r="AI75" s="1684">
        <v>62.806330000000003</v>
      </c>
      <c r="AJ75" s="1684">
        <v>22.934249999999999</v>
      </c>
      <c r="AK75" s="1684">
        <v>29.236750000000001</v>
      </c>
      <c r="AL75" s="1684">
        <v>9.1593099999999996</v>
      </c>
      <c r="AM75" s="1684">
        <v>1.8695200000000001</v>
      </c>
      <c r="AN75" s="1684">
        <v>1.0580000000000001E-2</v>
      </c>
      <c r="AO75" s="1684">
        <v>65.219570000000004</v>
      </c>
      <c r="AP75" s="1684">
        <v>43.951419999999999</v>
      </c>
      <c r="AQ75" s="1684">
        <v>44.459870000000002</v>
      </c>
    </row>
    <row r="76" spans="1:43">
      <c r="A76">
        <v>3309</v>
      </c>
      <c r="B76">
        <v>2</v>
      </c>
      <c r="C76">
        <v>28204</v>
      </c>
      <c r="D76">
        <v>2</v>
      </c>
      <c r="E76" s="87" t="s">
        <v>187</v>
      </c>
      <c r="F76" s="1071">
        <v>228354</v>
      </c>
      <c r="G76" s="1071">
        <v>10769</v>
      </c>
      <c r="H76" s="1071">
        <v>11580</v>
      </c>
      <c r="I76" s="1071">
        <v>12551</v>
      </c>
      <c r="J76" s="1071">
        <v>13300</v>
      </c>
      <c r="K76" s="1071">
        <v>11552</v>
      </c>
      <c r="L76" s="1071">
        <v>10818</v>
      </c>
      <c r="M76" s="1071">
        <v>12946</v>
      </c>
      <c r="N76" s="1071">
        <v>15587</v>
      </c>
      <c r="O76" s="1071">
        <v>20230</v>
      </c>
      <c r="P76" s="1071">
        <v>18758</v>
      </c>
      <c r="Q76" s="1071">
        <v>15799</v>
      </c>
      <c r="R76" s="1071">
        <v>12742</v>
      </c>
      <c r="S76" s="1071">
        <v>13121</v>
      </c>
      <c r="T76" s="1071">
        <v>16269</v>
      </c>
      <c r="U76" s="1071">
        <v>12357</v>
      </c>
      <c r="V76" s="1071">
        <v>9234</v>
      </c>
      <c r="W76" s="1071">
        <v>6417</v>
      </c>
      <c r="X76" s="1071">
        <v>3174</v>
      </c>
      <c r="Y76" s="1071">
        <v>945</v>
      </c>
      <c r="Z76" s="1071">
        <v>178</v>
      </c>
      <c r="AA76" s="1071">
        <v>27</v>
      </c>
      <c r="AB76" s="1071">
        <v>34900</v>
      </c>
      <c r="AC76" s="1071">
        <v>144853</v>
      </c>
      <c r="AD76" s="1071">
        <v>48601</v>
      </c>
      <c r="AE76" s="1071">
        <v>19975</v>
      </c>
      <c r="AF76" s="1071">
        <v>4324</v>
      </c>
      <c r="AG76" s="1071">
        <v>147822</v>
      </c>
      <c r="AH76" s="1684">
        <v>15.283289999999999</v>
      </c>
      <c r="AI76" s="1684">
        <v>63.433529999999998</v>
      </c>
      <c r="AJ76" s="1684">
        <v>21.283180000000002</v>
      </c>
      <c r="AK76" s="1684">
        <v>27.02909</v>
      </c>
      <c r="AL76" s="1684">
        <v>8.7473799999999997</v>
      </c>
      <c r="AM76" s="1684">
        <v>1.8935500000000001</v>
      </c>
      <c r="AN76" s="1684">
        <v>1.1820000000000001E-2</v>
      </c>
      <c r="AO76" s="1684">
        <v>64.733699999999999</v>
      </c>
      <c r="AP76" s="1684">
        <v>42.989600000000003</v>
      </c>
      <c r="AQ76" s="1684">
        <v>43.71123</v>
      </c>
    </row>
    <row r="77" spans="1:43">
      <c r="A77">
        <v>3310</v>
      </c>
      <c r="B77">
        <v>2</v>
      </c>
      <c r="C77">
        <v>28205</v>
      </c>
      <c r="D77">
        <v>2</v>
      </c>
      <c r="E77" s="87" t="s">
        <v>188</v>
      </c>
      <c r="F77" s="1071">
        <v>20992</v>
      </c>
      <c r="G77" s="1071">
        <v>772</v>
      </c>
      <c r="H77" s="1071">
        <v>893</v>
      </c>
      <c r="I77" s="1071">
        <v>1001</v>
      </c>
      <c r="J77" s="1071">
        <v>962</v>
      </c>
      <c r="K77" s="1071">
        <v>643</v>
      </c>
      <c r="L77" s="1071">
        <v>813</v>
      </c>
      <c r="M77" s="1071">
        <v>1013</v>
      </c>
      <c r="N77" s="1071">
        <v>1267</v>
      </c>
      <c r="O77" s="1071">
        <v>1481</v>
      </c>
      <c r="P77" s="1071">
        <v>1339</v>
      </c>
      <c r="Q77" s="1071">
        <v>1342</v>
      </c>
      <c r="R77" s="1071">
        <v>1343</v>
      </c>
      <c r="S77" s="1071">
        <v>1703</v>
      </c>
      <c r="T77" s="1071">
        <v>2044</v>
      </c>
      <c r="U77" s="1071">
        <v>1416</v>
      </c>
      <c r="V77" s="1071">
        <v>1118</v>
      </c>
      <c r="W77" s="1071">
        <v>968</v>
      </c>
      <c r="X77" s="1071">
        <v>622</v>
      </c>
      <c r="Y77" s="1071">
        <v>211</v>
      </c>
      <c r="Z77" s="1071">
        <v>32</v>
      </c>
      <c r="AA77" s="1071">
        <v>9</v>
      </c>
      <c r="AB77" s="1071">
        <v>2666</v>
      </c>
      <c r="AC77" s="1071">
        <v>11906</v>
      </c>
      <c r="AD77" s="1071">
        <v>6420</v>
      </c>
      <c r="AE77" s="1071">
        <v>2960</v>
      </c>
      <c r="AF77" s="1071">
        <v>874</v>
      </c>
      <c r="AG77" s="1071">
        <v>12988</v>
      </c>
      <c r="AH77" s="1684">
        <v>12.70008</v>
      </c>
      <c r="AI77" s="1684">
        <v>56.716839999999998</v>
      </c>
      <c r="AJ77" s="1684">
        <v>30.583079999999999</v>
      </c>
      <c r="AK77" s="1684">
        <v>38.695689999999999</v>
      </c>
      <c r="AL77" s="1684">
        <v>14.10061</v>
      </c>
      <c r="AM77" s="1684">
        <v>4.1634900000000004</v>
      </c>
      <c r="AN77" s="1684">
        <v>4.2869999999999998E-2</v>
      </c>
      <c r="AO77" s="1684">
        <v>61.871189999999999</v>
      </c>
      <c r="AP77" s="1684">
        <v>48.625190000000003</v>
      </c>
      <c r="AQ77" s="1684">
        <v>50.996810000000004</v>
      </c>
    </row>
    <row r="78" spans="1:43">
      <c r="A78">
        <v>3311</v>
      </c>
      <c r="B78">
        <v>2</v>
      </c>
      <c r="C78">
        <v>28206</v>
      </c>
      <c r="D78">
        <v>2</v>
      </c>
      <c r="E78" s="87" t="s">
        <v>189</v>
      </c>
      <c r="F78" s="1071">
        <v>43089</v>
      </c>
      <c r="G78" s="1071">
        <v>1908</v>
      </c>
      <c r="H78" s="1071">
        <v>2215</v>
      </c>
      <c r="I78" s="1071">
        <v>2266</v>
      </c>
      <c r="J78" s="1071">
        <v>2252</v>
      </c>
      <c r="K78" s="1071">
        <v>1728</v>
      </c>
      <c r="L78" s="1071">
        <v>1620</v>
      </c>
      <c r="M78" s="1071">
        <v>2097</v>
      </c>
      <c r="N78" s="1071">
        <v>2609</v>
      </c>
      <c r="O78" s="1071">
        <v>3549</v>
      </c>
      <c r="P78" s="1071">
        <v>3574</v>
      </c>
      <c r="Q78" s="1071">
        <v>3045</v>
      </c>
      <c r="R78" s="1071">
        <v>2642</v>
      </c>
      <c r="S78" s="1071">
        <v>2735</v>
      </c>
      <c r="T78" s="1071">
        <v>3409</v>
      </c>
      <c r="U78" s="1071">
        <v>2603</v>
      </c>
      <c r="V78" s="1071">
        <v>1999</v>
      </c>
      <c r="W78" s="1071">
        <v>1603</v>
      </c>
      <c r="X78" s="1071">
        <v>890</v>
      </c>
      <c r="Y78" s="1071">
        <v>289</v>
      </c>
      <c r="Z78" s="1071">
        <v>52</v>
      </c>
      <c r="AA78" s="1071">
        <v>4</v>
      </c>
      <c r="AB78" s="1071">
        <v>6389</v>
      </c>
      <c r="AC78" s="1071">
        <v>25851</v>
      </c>
      <c r="AD78" s="1071">
        <v>10849</v>
      </c>
      <c r="AE78" s="1071">
        <v>4837</v>
      </c>
      <c r="AF78" s="1071">
        <v>1235</v>
      </c>
      <c r="AG78" s="1071">
        <v>27008</v>
      </c>
      <c r="AH78" s="1684">
        <v>14.827450000000001</v>
      </c>
      <c r="AI78" s="1684">
        <v>59.994430000000001</v>
      </c>
      <c r="AJ78" s="1684">
        <v>25.17812</v>
      </c>
      <c r="AK78" s="1684">
        <v>31.525449999999999</v>
      </c>
      <c r="AL78" s="1684">
        <v>11.2256</v>
      </c>
      <c r="AM78" s="1684">
        <v>2.8661599999999998</v>
      </c>
      <c r="AN78" s="1684">
        <v>9.2800000000000001E-3</v>
      </c>
      <c r="AO78" s="1684">
        <v>62.679569999999998</v>
      </c>
      <c r="AP78" s="1684">
        <v>45.422490000000003</v>
      </c>
      <c r="AQ78" s="1684">
        <v>46.723269999999999</v>
      </c>
    </row>
    <row r="79" spans="1:43">
      <c r="A79">
        <v>3312</v>
      </c>
      <c r="B79">
        <v>2</v>
      </c>
      <c r="C79">
        <v>28207</v>
      </c>
      <c r="D79">
        <v>2</v>
      </c>
      <c r="E79" s="87" t="s">
        <v>190</v>
      </c>
      <c r="F79" s="1071">
        <v>95641</v>
      </c>
      <c r="G79" s="1071">
        <v>4548</v>
      </c>
      <c r="H79" s="1071">
        <v>4834</v>
      </c>
      <c r="I79" s="1071">
        <v>4763</v>
      </c>
      <c r="J79" s="1071">
        <v>5199</v>
      </c>
      <c r="K79" s="1071">
        <v>4991</v>
      </c>
      <c r="L79" s="1071">
        <v>5373</v>
      </c>
      <c r="M79" s="1071">
        <v>5828</v>
      </c>
      <c r="N79" s="1071">
        <v>7038</v>
      </c>
      <c r="O79" s="1071">
        <v>8421</v>
      </c>
      <c r="P79" s="1071">
        <v>7412</v>
      </c>
      <c r="Q79" s="1071">
        <v>6358</v>
      </c>
      <c r="R79" s="1071">
        <v>4912</v>
      </c>
      <c r="S79" s="1071">
        <v>5286</v>
      </c>
      <c r="T79" s="1071">
        <v>6614</v>
      </c>
      <c r="U79" s="1071">
        <v>5435</v>
      </c>
      <c r="V79" s="1071">
        <v>4218</v>
      </c>
      <c r="W79" s="1071">
        <v>2648</v>
      </c>
      <c r="X79" s="1071">
        <v>1309</v>
      </c>
      <c r="Y79" s="1071">
        <v>363</v>
      </c>
      <c r="Z79" s="1071">
        <v>78</v>
      </c>
      <c r="AA79" s="1071">
        <v>13</v>
      </c>
      <c r="AB79" s="1071">
        <v>14145</v>
      </c>
      <c r="AC79" s="1071">
        <v>60818</v>
      </c>
      <c r="AD79" s="1071">
        <v>20678</v>
      </c>
      <c r="AE79" s="1071">
        <v>8629</v>
      </c>
      <c r="AF79" s="1071">
        <v>1763</v>
      </c>
      <c r="AG79" s="1071">
        <v>62233</v>
      </c>
      <c r="AH79" s="1684">
        <v>14.789680000000001</v>
      </c>
      <c r="AI79" s="1684">
        <v>63.589880000000001</v>
      </c>
      <c r="AJ79" s="1684">
        <v>21.620429999999999</v>
      </c>
      <c r="AK79" s="1684">
        <v>27.147349999999999</v>
      </c>
      <c r="AL79" s="1684">
        <v>9.0222800000000003</v>
      </c>
      <c r="AM79" s="1684">
        <v>1.84335</v>
      </c>
      <c r="AN79" s="1684">
        <v>1.359E-2</v>
      </c>
      <c r="AO79" s="1684">
        <v>65.069370000000006</v>
      </c>
      <c r="AP79" s="1684">
        <v>42.959470000000003</v>
      </c>
      <c r="AQ79" s="1684">
        <v>43.134529999999998</v>
      </c>
    </row>
    <row r="80" spans="1:43">
      <c r="A80">
        <v>3313</v>
      </c>
      <c r="B80">
        <v>2</v>
      </c>
      <c r="C80">
        <v>28208</v>
      </c>
      <c r="D80">
        <v>2</v>
      </c>
      <c r="E80" s="87" t="s">
        <v>191</v>
      </c>
      <c r="F80" s="1071">
        <v>14511</v>
      </c>
      <c r="G80" s="1071">
        <v>553</v>
      </c>
      <c r="H80" s="1071">
        <v>603</v>
      </c>
      <c r="I80" s="1071">
        <v>551</v>
      </c>
      <c r="J80" s="1071">
        <v>724</v>
      </c>
      <c r="K80" s="1071">
        <v>626</v>
      </c>
      <c r="L80" s="1071">
        <v>729</v>
      </c>
      <c r="M80" s="1071">
        <v>775</v>
      </c>
      <c r="N80" s="1071">
        <v>880</v>
      </c>
      <c r="O80" s="1071">
        <v>1038</v>
      </c>
      <c r="P80" s="1071">
        <v>863</v>
      </c>
      <c r="Q80" s="1071">
        <v>844</v>
      </c>
      <c r="R80" s="1071">
        <v>827</v>
      </c>
      <c r="S80" s="1071">
        <v>1076</v>
      </c>
      <c r="T80" s="1071">
        <v>1444</v>
      </c>
      <c r="U80" s="1071">
        <v>1126</v>
      </c>
      <c r="V80" s="1071">
        <v>822</v>
      </c>
      <c r="W80" s="1071">
        <v>577</v>
      </c>
      <c r="X80" s="1071">
        <v>311</v>
      </c>
      <c r="Y80" s="1071">
        <v>121</v>
      </c>
      <c r="Z80" s="1071">
        <v>19</v>
      </c>
      <c r="AA80" s="1071">
        <v>2</v>
      </c>
      <c r="AB80" s="1071">
        <v>1707</v>
      </c>
      <c r="AC80" s="1071">
        <v>8382</v>
      </c>
      <c r="AD80" s="1071">
        <v>4422</v>
      </c>
      <c r="AE80" s="1071">
        <v>1852</v>
      </c>
      <c r="AF80" s="1071">
        <v>453</v>
      </c>
      <c r="AG80" s="1071">
        <v>9102</v>
      </c>
      <c r="AH80" s="1684">
        <v>11.763489999999999</v>
      </c>
      <c r="AI80" s="1684">
        <v>57.763080000000002</v>
      </c>
      <c r="AJ80" s="1684">
        <v>30.47343</v>
      </c>
      <c r="AK80" s="1684">
        <v>37.888500000000001</v>
      </c>
      <c r="AL80" s="1684">
        <v>12.762729999999999</v>
      </c>
      <c r="AM80" s="1684">
        <v>3.1217700000000002</v>
      </c>
      <c r="AN80" s="1684">
        <v>1.3780000000000001E-2</v>
      </c>
      <c r="AO80" s="1684">
        <v>62.724829999999997</v>
      </c>
      <c r="AP80" s="1684">
        <v>47.70722</v>
      </c>
      <c r="AQ80" s="1684">
        <v>49.308</v>
      </c>
    </row>
    <row r="81" spans="1:43">
      <c r="A81">
        <v>3314</v>
      </c>
      <c r="B81">
        <v>2</v>
      </c>
      <c r="C81">
        <v>28209</v>
      </c>
      <c r="D81">
        <v>2</v>
      </c>
      <c r="E81" s="87" t="s">
        <v>192</v>
      </c>
      <c r="F81" s="1071">
        <v>39494</v>
      </c>
      <c r="G81" s="1071">
        <v>1637</v>
      </c>
      <c r="H81" s="1071">
        <v>1790</v>
      </c>
      <c r="I81" s="1071">
        <v>2031</v>
      </c>
      <c r="J81" s="1071">
        <v>1888</v>
      </c>
      <c r="K81" s="1071">
        <v>1163</v>
      </c>
      <c r="L81" s="1071">
        <v>1714</v>
      </c>
      <c r="M81" s="1071">
        <v>2076</v>
      </c>
      <c r="N81" s="1071">
        <v>2392</v>
      </c>
      <c r="O81" s="1071">
        <v>2884</v>
      </c>
      <c r="P81" s="1071">
        <v>2503</v>
      </c>
      <c r="Q81" s="1071">
        <v>2507</v>
      </c>
      <c r="R81" s="1071">
        <v>2780</v>
      </c>
      <c r="S81" s="1071">
        <v>3025</v>
      </c>
      <c r="T81" s="1071">
        <v>3368</v>
      </c>
      <c r="U81" s="1071">
        <v>2464</v>
      </c>
      <c r="V81" s="1071">
        <v>2002</v>
      </c>
      <c r="W81" s="1071">
        <v>1732</v>
      </c>
      <c r="X81" s="1071">
        <v>1097</v>
      </c>
      <c r="Y81" s="1071">
        <v>357</v>
      </c>
      <c r="Z81" s="1071">
        <v>78</v>
      </c>
      <c r="AA81" s="1071">
        <v>6</v>
      </c>
      <c r="AB81" s="1071">
        <v>5458</v>
      </c>
      <c r="AC81" s="1071">
        <v>22932</v>
      </c>
      <c r="AD81" s="1071">
        <v>11104</v>
      </c>
      <c r="AE81" s="1071">
        <v>5272</v>
      </c>
      <c r="AF81" s="1071">
        <v>1538</v>
      </c>
      <c r="AG81" s="1071">
        <v>24412</v>
      </c>
      <c r="AH81" s="1684">
        <v>13.81982</v>
      </c>
      <c r="AI81" s="1684">
        <v>58.064520000000002</v>
      </c>
      <c r="AJ81" s="1684">
        <v>28.115659999999998</v>
      </c>
      <c r="AK81" s="1684">
        <v>35.77505</v>
      </c>
      <c r="AL81" s="1684">
        <v>13.34886</v>
      </c>
      <c r="AM81" s="1684">
        <v>3.8942600000000001</v>
      </c>
      <c r="AN81" s="1684">
        <v>1.519E-2</v>
      </c>
      <c r="AO81" s="1684">
        <v>61.811920000000001</v>
      </c>
      <c r="AP81" s="1684">
        <v>47.306829999999998</v>
      </c>
      <c r="AQ81" s="1684">
        <v>49.117330000000003</v>
      </c>
    </row>
    <row r="82" spans="1:43">
      <c r="A82">
        <v>3315</v>
      </c>
      <c r="B82">
        <v>2</v>
      </c>
      <c r="C82">
        <v>28210</v>
      </c>
      <c r="D82">
        <v>2</v>
      </c>
      <c r="E82" s="87" t="s">
        <v>25</v>
      </c>
      <c r="F82" s="1071">
        <v>131170</v>
      </c>
      <c r="G82" s="1071">
        <v>5881</v>
      </c>
      <c r="H82" s="1071">
        <v>6189</v>
      </c>
      <c r="I82" s="1071">
        <v>6752</v>
      </c>
      <c r="J82" s="1071">
        <v>7299</v>
      </c>
      <c r="K82" s="1071">
        <v>6297</v>
      </c>
      <c r="L82" s="1071">
        <v>7482</v>
      </c>
      <c r="M82" s="1071">
        <v>8128</v>
      </c>
      <c r="N82" s="1071">
        <v>9142</v>
      </c>
      <c r="O82" s="1071">
        <v>10978</v>
      </c>
      <c r="P82" s="1071">
        <v>9133</v>
      </c>
      <c r="Q82" s="1071">
        <v>7835</v>
      </c>
      <c r="R82" s="1071">
        <v>7249</v>
      </c>
      <c r="S82" s="1071">
        <v>8795</v>
      </c>
      <c r="T82" s="1071">
        <v>10022</v>
      </c>
      <c r="U82" s="1071">
        <v>8331</v>
      </c>
      <c r="V82" s="1071">
        <v>5761</v>
      </c>
      <c r="W82" s="1071">
        <v>3482</v>
      </c>
      <c r="X82" s="1071">
        <v>1802</v>
      </c>
      <c r="Y82" s="1071">
        <v>521</v>
      </c>
      <c r="Z82" s="1071">
        <v>82</v>
      </c>
      <c r="AA82" s="1071">
        <v>9</v>
      </c>
      <c r="AB82" s="1071">
        <v>18822</v>
      </c>
      <c r="AC82" s="1071">
        <v>82338</v>
      </c>
      <c r="AD82" s="1071">
        <v>30010</v>
      </c>
      <c r="AE82" s="1071">
        <v>11657</v>
      </c>
      <c r="AF82" s="1071">
        <v>2414</v>
      </c>
      <c r="AG82" s="1071">
        <v>85061</v>
      </c>
      <c r="AH82" s="1684">
        <v>14.349320000000001</v>
      </c>
      <c r="AI82" s="1684">
        <v>62.771979999999999</v>
      </c>
      <c r="AJ82" s="1684">
        <v>22.878710000000002</v>
      </c>
      <c r="AK82" s="1684">
        <v>29.583749999999998</v>
      </c>
      <c r="AL82" s="1684">
        <v>8.8869399999999992</v>
      </c>
      <c r="AM82" s="1684">
        <v>1.84036</v>
      </c>
      <c r="AN82" s="1684">
        <v>6.8599999999999998E-3</v>
      </c>
      <c r="AO82" s="1684">
        <v>64.847909999999999</v>
      </c>
      <c r="AP82" s="1684">
        <v>43.705309999999997</v>
      </c>
      <c r="AQ82" s="1684">
        <v>43.794719999999998</v>
      </c>
    </row>
    <row r="83" spans="1:43">
      <c r="A83">
        <v>3316</v>
      </c>
      <c r="B83">
        <v>2</v>
      </c>
      <c r="C83">
        <v>28212</v>
      </c>
      <c r="D83">
        <v>2</v>
      </c>
      <c r="E83" s="87" t="s">
        <v>193</v>
      </c>
      <c r="F83" s="1071">
        <v>23331</v>
      </c>
      <c r="G83" s="1071">
        <v>929</v>
      </c>
      <c r="H83" s="1071">
        <v>1058</v>
      </c>
      <c r="I83" s="1071">
        <v>1193</v>
      </c>
      <c r="J83" s="1071">
        <v>1272</v>
      </c>
      <c r="K83" s="1071">
        <v>975</v>
      </c>
      <c r="L83" s="1071">
        <v>1203</v>
      </c>
      <c r="M83" s="1071">
        <v>1229</v>
      </c>
      <c r="N83" s="1071">
        <v>1422</v>
      </c>
      <c r="O83" s="1071">
        <v>1651</v>
      </c>
      <c r="P83" s="1071">
        <v>1552</v>
      </c>
      <c r="Q83" s="1071">
        <v>1422</v>
      </c>
      <c r="R83" s="1071">
        <v>1434</v>
      </c>
      <c r="S83" s="1071">
        <v>1708</v>
      </c>
      <c r="T83" s="1071">
        <v>2003</v>
      </c>
      <c r="U83" s="1071">
        <v>1520</v>
      </c>
      <c r="V83" s="1071">
        <v>1215</v>
      </c>
      <c r="W83" s="1071">
        <v>880</v>
      </c>
      <c r="X83" s="1071">
        <v>498</v>
      </c>
      <c r="Y83" s="1071">
        <v>137</v>
      </c>
      <c r="Z83" s="1071">
        <v>25</v>
      </c>
      <c r="AA83" s="1071">
        <v>5</v>
      </c>
      <c r="AB83" s="1071">
        <v>3180</v>
      </c>
      <c r="AC83" s="1071">
        <v>13868</v>
      </c>
      <c r="AD83" s="1071">
        <v>6283</v>
      </c>
      <c r="AE83" s="1071">
        <v>2760</v>
      </c>
      <c r="AF83" s="1071">
        <v>665</v>
      </c>
      <c r="AG83" s="1071">
        <v>14599</v>
      </c>
      <c r="AH83" s="1684">
        <v>13.62993</v>
      </c>
      <c r="AI83" s="1684">
        <v>59.44023</v>
      </c>
      <c r="AJ83" s="1684">
        <v>26.929839999999999</v>
      </c>
      <c r="AK83" s="1684">
        <v>34.250570000000003</v>
      </c>
      <c r="AL83" s="1684">
        <v>11.829750000000001</v>
      </c>
      <c r="AM83" s="1684">
        <v>2.8502900000000002</v>
      </c>
      <c r="AN83" s="1684">
        <v>2.1430000000000001E-2</v>
      </c>
      <c r="AO83" s="1684">
        <v>62.573399999999999</v>
      </c>
      <c r="AP83" s="1684">
        <v>46.06183</v>
      </c>
      <c r="AQ83" s="1684">
        <v>47.292279999999998</v>
      </c>
    </row>
    <row r="84" spans="1:43">
      <c r="A84">
        <v>3317</v>
      </c>
      <c r="B84">
        <v>2</v>
      </c>
      <c r="C84">
        <v>28213</v>
      </c>
      <c r="D84">
        <v>2</v>
      </c>
      <c r="E84" s="87" t="s">
        <v>194</v>
      </c>
      <c r="F84" s="1071">
        <v>19512</v>
      </c>
      <c r="G84" s="1071">
        <v>827</v>
      </c>
      <c r="H84" s="1071">
        <v>899</v>
      </c>
      <c r="I84" s="1071">
        <v>989</v>
      </c>
      <c r="J84" s="1071">
        <v>1037</v>
      </c>
      <c r="K84" s="1071">
        <v>726</v>
      </c>
      <c r="L84" s="1071">
        <v>910</v>
      </c>
      <c r="M84" s="1071">
        <v>1017</v>
      </c>
      <c r="N84" s="1071">
        <v>1188</v>
      </c>
      <c r="O84" s="1071">
        <v>1421</v>
      </c>
      <c r="P84" s="1071">
        <v>1306</v>
      </c>
      <c r="Q84" s="1071">
        <v>1288</v>
      </c>
      <c r="R84" s="1071">
        <v>1204</v>
      </c>
      <c r="S84" s="1071">
        <v>1345</v>
      </c>
      <c r="T84" s="1071">
        <v>1611</v>
      </c>
      <c r="U84" s="1071">
        <v>1268</v>
      </c>
      <c r="V84" s="1071">
        <v>1080</v>
      </c>
      <c r="W84" s="1071">
        <v>814</v>
      </c>
      <c r="X84" s="1071">
        <v>431</v>
      </c>
      <c r="Y84" s="1071">
        <v>115</v>
      </c>
      <c r="Z84" s="1071">
        <v>30</v>
      </c>
      <c r="AA84" s="1071">
        <v>6</v>
      </c>
      <c r="AB84" s="1071">
        <v>2715</v>
      </c>
      <c r="AC84" s="1071">
        <v>11442</v>
      </c>
      <c r="AD84" s="1071">
        <v>5355</v>
      </c>
      <c r="AE84" s="1071">
        <v>2476</v>
      </c>
      <c r="AF84" s="1071">
        <v>582</v>
      </c>
      <c r="AG84" s="1071">
        <v>12016</v>
      </c>
      <c r="AH84" s="1684">
        <v>13.91451</v>
      </c>
      <c r="AI84" s="1684">
        <v>58.640839999999997</v>
      </c>
      <c r="AJ84" s="1684">
        <v>27.444649999999999</v>
      </c>
      <c r="AK84" s="1684">
        <v>34.33784</v>
      </c>
      <c r="AL84" s="1684">
        <v>12.689629999999999</v>
      </c>
      <c r="AM84" s="1684">
        <v>2.98278</v>
      </c>
      <c r="AN84" s="1684">
        <v>3.075E-2</v>
      </c>
      <c r="AO84" s="1684">
        <v>61.582619999999999</v>
      </c>
      <c r="AP84" s="1684">
        <v>46.372950000000003</v>
      </c>
      <c r="AQ84" s="1684">
        <v>47.742190000000001</v>
      </c>
    </row>
    <row r="85" spans="1:43">
      <c r="A85">
        <v>3318</v>
      </c>
      <c r="B85">
        <v>2</v>
      </c>
      <c r="C85">
        <v>28214</v>
      </c>
      <c r="D85">
        <v>2</v>
      </c>
      <c r="E85" s="87" t="s">
        <v>195</v>
      </c>
      <c r="F85" s="1071">
        <v>104215</v>
      </c>
      <c r="G85" s="1071">
        <v>4524</v>
      </c>
      <c r="H85" s="1071">
        <v>5084</v>
      </c>
      <c r="I85" s="1071">
        <v>5468</v>
      </c>
      <c r="J85" s="1071">
        <v>5382</v>
      </c>
      <c r="K85" s="1071">
        <v>4432</v>
      </c>
      <c r="L85" s="1071">
        <v>4060</v>
      </c>
      <c r="M85" s="1071">
        <v>5024</v>
      </c>
      <c r="N85" s="1071">
        <v>6613</v>
      </c>
      <c r="O85" s="1071">
        <v>9053</v>
      </c>
      <c r="P85" s="1071">
        <v>8344</v>
      </c>
      <c r="Q85" s="1071">
        <v>7062</v>
      </c>
      <c r="R85" s="1071">
        <v>6042</v>
      </c>
      <c r="S85" s="1071">
        <v>6475</v>
      </c>
      <c r="T85" s="1071">
        <v>8359</v>
      </c>
      <c r="U85" s="1071">
        <v>6790</v>
      </c>
      <c r="V85" s="1071">
        <v>5316</v>
      </c>
      <c r="W85" s="1071">
        <v>3632</v>
      </c>
      <c r="X85" s="1071">
        <v>1865</v>
      </c>
      <c r="Y85" s="1071">
        <v>569</v>
      </c>
      <c r="Z85" s="1071">
        <v>104</v>
      </c>
      <c r="AA85" s="1071">
        <v>17</v>
      </c>
      <c r="AB85" s="1071">
        <v>15076</v>
      </c>
      <c r="AC85" s="1071">
        <v>62487</v>
      </c>
      <c r="AD85" s="1071">
        <v>26652</v>
      </c>
      <c r="AE85" s="1071">
        <v>11503</v>
      </c>
      <c r="AF85" s="1071">
        <v>2555</v>
      </c>
      <c r="AG85" s="1071">
        <v>65464</v>
      </c>
      <c r="AH85" s="1684">
        <v>14.46625</v>
      </c>
      <c r="AI85" s="1684">
        <v>59.959699999999998</v>
      </c>
      <c r="AJ85" s="1684">
        <v>25.57405</v>
      </c>
      <c r="AK85" s="1684">
        <v>31.78717</v>
      </c>
      <c r="AL85" s="1684">
        <v>11.03776</v>
      </c>
      <c r="AM85" s="1684">
        <v>2.45166</v>
      </c>
      <c r="AN85" s="1684">
        <v>1.6310000000000002E-2</v>
      </c>
      <c r="AO85" s="1684">
        <v>62.816290000000002</v>
      </c>
      <c r="AP85" s="1684">
        <v>45.405990000000003</v>
      </c>
      <c r="AQ85" s="1684">
        <v>46.394190000000002</v>
      </c>
    </row>
    <row r="86" spans="1:43">
      <c r="A86">
        <v>3319</v>
      </c>
      <c r="B86">
        <v>2</v>
      </c>
      <c r="C86">
        <v>28215</v>
      </c>
      <c r="D86">
        <v>2</v>
      </c>
      <c r="E86" s="87" t="s">
        <v>196</v>
      </c>
      <c r="F86" s="1071">
        <v>37061</v>
      </c>
      <c r="G86" s="1071">
        <v>1301</v>
      </c>
      <c r="H86" s="1071">
        <v>1527</v>
      </c>
      <c r="I86" s="1071">
        <v>1771</v>
      </c>
      <c r="J86" s="1071">
        <v>1880</v>
      </c>
      <c r="K86" s="1071">
        <v>1537</v>
      </c>
      <c r="L86" s="1071">
        <v>1592</v>
      </c>
      <c r="M86" s="1071">
        <v>1857</v>
      </c>
      <c r="N86" s="1071">
        <v>2220</v>
      </c>
      <c r="O86" s="1071">
        <v>2757</v>
      </c>
      <c r="P86" s="1071">
        <v>2308</v>
      </c>
      <c r="Q86" s="1071">
        <v>2201</v>
      </c>
      <c r="R86" s="1071">
        <v>2277</v>
      </c>
      <c r="S86" s="1071">
        <v>2871</v>
      </c>
      <c r="T86" s="1071">
        <v>3411</v>
      </c>
      <c r="U86" s="1071">
        <v>2943</v>
      </c>
      <c r="V86" s="1071">
        <v>2142</v>
      </c>
      <c r="W86" s="1071">
        <v>1401</v>
      </c>
      <c r="X86" s="1071">
        <v>757</v>
      </c>
      <c r="Y86" s="1071">
        <v>257</v>
      </c>
      <c r="Z86" s="1071">
        <v>45</v>
      </c>
      <c r="AA86" s="1071">
        <v>6</v>
      </c>
      <c r="AB86" s="1071">
        <v>4599</v>
      </c>
      <c r="AC86" s="1071">
        <v>21500</v>
      </c>
      <c r="AD86" s="1071">
        <v>10962</v>
      </c>
      <c r="AE86" s="1071">
        <v>4608</v>
      </c>
      <c r="AF86" s="1071">
        <v>1065</v>
      </c>
      <c r="AG86" s="1071">
        <v>23031</v>
      </c>
      <c r="AH86" s="1684">
        <v>12.409269999999999</v>
      </c>
      <c r="AI86" s="1684">
        <v>58.01247</v>
      </c>
      <c r="AJ86" s="1684">
        <v>29.57826</v>
      </c>
      <c r="AK86" s="1684">
        <v>37.324950000000001</v>
      </c>
      <c r="AL86" s="1684">
        <v>12.43356</v>
      </c>
      <c r="AM86" s="1684">
        <v>2.87364</v>
      </c>
      <c r="AN86" s="1684">
        <v>1.619E-2</v>
      </c>
      <c r="AO86" s="1684">
        <v>62.14349</v>
      </c>
      <c r="AP86" s="1684">
        <v>47.601700000000001</v>
      </c>
      <c r="AQ86" s="1684">
        <v>49.420839999999998</v>
      </c>
    </row>
    <row r="87" spans="1:43">
      <c r="A87">
        <v>3320</v>
      </c>
      <c r="B87">
        <v>2</v>
      </c>
      <c r="C87">
        <v>28216</v>
      </c>
      <c r="D87">
        <v>2</v>
      </c>
      <c r="E87" s="87" t="s">
        <v>197</v>
      </c>
      <c r="F87" s="1071">
        <v>44397</v>
      </c>
      <c r="G87" s="1071">
        <v>1844</v>
      </c>
      <c r="H87" s="1071">
        <v>2057</v>
      </c>
      <c r="I87" s="1071">
        <v>2287</v>
      </c>
      <c r="J87" s="1071">
        <v>2409</v>
      </c>
      <c r="K87" s="1071">
        <v>2363</v>
      </c>
      <c r="L87" s="1071">
        <v>2684</v>
      </c>
      <c r="M87" s="1071">
        <v>2616</v>
      </c>
      <c r="N87" s="1071">
        <v>2865</v>
      </c>
      <c r="O87" s="1071">
        <v>3575</v>
      </c>
      <c r="P87" s="1071">
        <v>2912</v>
      </c>
      <c r="Q87" s="1071">
        <v>2620</v>
      </c>
      <c r="R87" s="1071">
        <v>2419</v>
      </c>
      <c r="S87" s="1071">
        <v>3101</v>
      </c>
      <c r="T87" s="1071">
        <v>3727</v>
      </c>
      <c r="U87" s="1071">
        <v>2958</v>
      </c>
      <c r="V87" s="1071">
        <v>1956</v>
      </c>
      <c r="W87" s="1071">
        <v>1240</v>
      </c>
      <c r="X87" s="1071">
        <v>591</v>
      </c>
      <c r="Y87" s="1071">
        <v>143</v>
      </c>
      <c r="Z87" s="1071">
        <v>27</v>
      </c>
      <c r="AA87" s="1071">
        <v>3</v>
      </c>
      <c r="AB87" s="1071">
        <v>6188</v>
      </c>
      <c r="AC87" s="1071">
        <v>27564</v>
      </c>
      <c r="AD87" s="1071">
        <v>10645</v>
      </c>
      <c r="AE87" s="1071">
        <v>3960</v>
      </c>
      <c r="AF87" s="1071">
        <v>764</v>
      </c>
      <c r="AG87" s="1071">
        <v>28882</v>
      </c>
      <c r="AH87" s="1684">
        <v>13.93788</v>
      </c>
      <c r="AI87" s="1684">
        <v>62.085279999999997</v>
      </c>
      <c r="AJ87" s="1684">
        <v>23.976849999999999</v>
      </c>
      <c r="AK87" s="1684">
        <v>30.961549999999999</v>
      </c>
      <c r="AL87" s="1684">
        <v>8.9195200000000003</v>
      </c>
      <c r="AM87" s="1684">
        <v>1.7208399999999999</v>
      </c>
      <c r="AN87" s="1684">
        <v>6.7600000000000004E-3</v>
      </c>
      <c r="AO87" s="1684">
        <v>65.05395</v>
      </c>
      <c r="AP87" s="1684">
        <v>44.098509999999997</v>
      </c>
      <c r="AQ87" s="1684">
        <v>44.277380000000001</v>
      </c>
    </row>
    <row r="88" spans="1:43">
      <c r="A88">
        <v>3321</v>
      </c>
      <c r="B88">
        <v>2</v>
      </c>
      <c r="C88">
        <v>28217</v>
      </c>
      <c r="D88">
        <v>2</v>
      </c>
      <c r="E88" s="87" t="s">
        <v>198</v>
      </c>
      <c r="F88" s="1071">
        <v>73882</v>
      </c>
      <c r="G88" s="1071">
        <v>3038</v>
      </c>
      <c r="H88" s="1071">
        <v>3494</v>
      </c>
      <c r="I88" s="1071">
        <v>3883</v>
      </c>
      <c r="J88" s="1071">
        <v>4022</v>
      </c>
      <c r="K88" s="1071">
        <v>3017</v>
      </c>
      <c r="L88" s="1071">
        <v>2952</v>
      </c>
      <c r="M88" s="1071">
        <v>3599</v>
      </c>
      <c r="N88" s="1071">
        <v>4371</v>
      </c>
      <c r="O88" s="1071">
        <v>6228</v>
      </c>
      <c r="P88" s="1071">
        <v>5634</v>
      </c>
      <c r="Q88" s="1071">
        <v>4635</v>
      </c>
      <c r="R88" s="1071">
        <v>3729</v>
      </c>
      <c r="S88" s="1071">
        <v>4413</v>
      </c>
      <c r="T88" s="1071">
        <v>5758</v>
      </c>
      <c r="U88" s="1071">
        <v>5502</v>
      </c>
      <c r="V88" s="1071">
        <v>4739</v>
      </c>
      <c r="W88" s="1071">
        <v>2968</v>
      </c>
      <c r="X88" s="1071">
        <v>1415</v>
      </c>
      <c r="Y88" s="1071">
        <v>424</v>
      </c>
      <c r="Z88" s="1071">
        <v>57</v>
      </c>
      <c r="AA88" s="1071">
        <v>4</v>
      </c>
      <c r="AB88" s="1071">
        <v>10415</v>
      </c>
      <c r="AC88" s="1071">
        <v>42600</v>
      </c>
      <c r="AD88" s="1071">
        <v>20867</v>
      </c>
      <c r="AE88" s="1071">
        <v>9607</v>
      </c>
      <c r="AF88" s="1071">
        <v>1900</v>
      </c>
      <c r="AG88" s="1071">
        <v>44336</v>
      </c>
      <c r="AH88" s="1684">
        <v>14.0968</v>
      </c>
      <c r="AI88" s="1684">
        <v>57.659509999999997</v>
      </c>
      <c r="AJ88" s="1684">
        <v>28.243690000000001</v>
      </c>
      <c r="AK88" s="1684">
        <v>34.216720000000002</v>
      </c>
      <c r="AL88" s="1684">
        <v>13.003170000000001</v>
      </c>
      <c r="AM88" s="1684">
        <v>2.5716700000000001</v>
      </c>
      <c r="AN88" s="1684">
        <v>5.4099999999999999E-3</v>
      </c>
      <c r="AO88" s="1684">
        <v>60.0092</v>
      </c>
      <c r="AP88" s="1684">
        <v>46.227119999999999</v>
      </c>
      <c r="AQ88" s="1684">
        <v>46.885019999999997</v>
      </c>
    </row>
    <row r="89" spans="1:43">
      <c r="A89">
        <v>3322</v>
      </c>
      <c r="B89">
        <v>2</v>
      </c>
      <c r="C89">
        <v>28218</v>
      </c>
      <c r="D89">
        <v>2</v>
      </c>
      <c r="E89" s="87" t="s">
        <v>199</v>
      </c>
      <c r="F89" s="1071">
        <v>23730</v>
      </c>
      <c r="G89" s="1071">
        <v>1070</v>
      </c>
      <c r="H89" s="1071">
        <v>1251</v>
      </c>
      <c r="I89" s="1071">
        <v>1340</v>
      </c>
      <c r="J89" s="1071">
        <v>1297</v>
      </c>
      <c r="K89" s="1071">
        <v>1116</v>
      </c>
      <c r="L89" s="1071">
        <v>1220</v>
      </c>
      <c r="M89" s="1071">
        <v>1309</v>
      </c>
      <c r="N89" s="1071">
        <v>1564</v>
      </c>
      <c r="O89" s="1071">
        <v>1884</v>
      </c>
      <c r="P89" s="1071">
        <v>1580</v>
      </c>
      <c r="Q89" s="1071">
        <v>1446</v>
      </c>
      <c r="R89" s="1071">
        <v>1406</v>
      </c>
      <c r="S89" s="1071">
        <v>1649</v>
      </c>
      <c r="T89" s="1071">
        <v>1841</v>
      </c>
      <c r="U89" s="1071">
        <v>1401</v>
      </c>
      <c r="V89" s="1071">
        <v>1038</v>
      </c>
      <c r="W89" s="1071">
        <v>766</v>
      </c>
      <c r="X89" s="1071">
        <v>388</v>
      </c>
      <c r="Y89" s="1071">
        <v>140</v>
      </c>
      <c r="Z89" s="1071">
        <v>22</v>
      </c>
      <c r="AA89" s="1071">
        <v>2</v>
      </c>
      <c r="AB89" s="1071">
        <v>3661</v>
      </c>
      <c r="AC89" s="1071">
        <v>14471</v>
      </c>
      <c r="AD89" s="1071">
        <v>5598</v>
      </c>
      <c r="AE89" s="1071">
        <v>2356</v>
      </c>
      <c r="AF89" s="1071">
        <v>552</v>
      </c>
      <c r="AG89" s="1071">
        <v>15015</v>
      </c>
      <c r="AH89" s="1684">
        <v>15.42773</v>
      </c>
      <c r="AI89" s="1684">
        <v>60.981879999999997</v>
      </c>
      <c r="AJ89" s="1684">
        <v>23.590389999999999</v>
      </c>
      <c r="AK89" s="1684">
        <v>30.539400000000001</v>
      </c>
      <c r="AL89" s="1684">
        <v>9.9283599999999996</v>
      </c>
      <c r="AM89" s="1684">
        <v>2.3261699999999998</v>
      </c>
      <c r="AN89" s="1684">
        <v>8.43E-3</v>
      </c>
      <c r="AO89" s="1684">
        <v>63.274340000000002</v>
      </c>
      <c r="AP89" s="1684">
        <v>44.00291</v>
      </c>
      <c r="AQ89" s="1684">
        <v>44.459299999999999</v>
      </c>
    </row>
    <row r="90" spans="1:43">
      <c r="A90">
        <v>3323</v>
      </c>
      <c r="B90">
        <v>2</v>
      </c>
      <c r="C90">
        <v>28219</v>
      </c>
      <c r="D90">
        <v>2</v>
      </c>
      <c r="E90" s="87" t="s">
        <v>200</v>
      </c>
      <c r="F90" s="1071">
        <v>54184</v>
      </c>
      <c r="G90" s="1071">
        <v>2265</v>
      </c>
      <c r="H90" s="1071">
        <v>2563</v>
      </c>
      <c r="I90" s="1071">
        <v>2735</v>
      </c>
      <c r="J90" s="1071">
        <v>3383</v>
      </c>
      <c r="K90" s="1071">
        <v>3424</v>
      </c>
      <c r="L90" s="1071">
        <v>2978</v>
      </c>
      <c r="M90" s="1071">
        <v>2875</v>
      </c>
      <c r="N90" s="1071">
        <v>3076</v>
      </c>
      <c r="O90" s="1071">
        <v>3485</v>
      </c>
      <c r="P90" s="1071">
        <v>3544</v>
      </c>
      <c r="Q90" s="1071">
        <v>4218</v>
      </c>
      <c r="R90" s="1071">
        <v>4290</v>
      </c>
      <c r="S90" s="1071">
        <v>4492</v>
      </c>
      <c r="T90" s="1071">
        <v>4186</v>
      </c>
      <c r="U90" s="1071">
        <v>2620</v>
      </c>
      <c r="V90" s="1071">
        <v>1772</v>
      </c>
      <c r="W90" s="1071">
        <v>1313</v>
      </c>
      <c r="X90" s="1071">
        <v>697</v>
      </c>
      <c r="Y90" s="1071">
        <v>239</v>
      </c>
      <c r="Z90" s="1071">
        <v>26</v>
      </c>
      <c r="AA90" s="1071">
        <v>3</v>
      </c>
      <c r="AB90" s="1071">
        <v>7563</v>
      </c>
      <c r="AC90" s="1071">
        <v>35765</v>
      </c>
      <c r="AD90" s="1071">
        <v>10856</v>
      </c>
      <c r="AE90" s="1071">
        <v>4050</v>
      </c>
      <c r="AF90" s="1071">
        <v>965</v>
      </c>
      <c r="AG90" s="1071">
        <v>36568</v>
      </c>
      <c r="AH90" s="1684">
        <v>13.957990000000001</v>
      </c>
      <c r="AI90" s="1684">
        <v>66.006569999999996</v>
      </c>
      <c r="AJ90" s="1684">
        <v>20.035430000000002</v>
      </c>
      <c r="AK90" s="1684">
        <v>28.325710000000001</v>
      </c>
      <c r="AL90" s="1684">
        <v>7.4745299999999997</v>
      </c>
      <c r="AM90" s="1684">
        <v>1.7809699999999999</v>
      </c>
      <c r="AN90" s="1684">
        <v>5.5399999999999998E-3</v>
      </c>
      <c r="AO90" s="1684">
        <v>67.488560000000007</v>
      </c>
      <c r="AP90" s="1684">
        <v>43.447569999999999</v>
      </c>
      <c r="AQ90" s="1684">
        <v>45.433799999999998</v>
      </c>
    </row>
    <row r="91" spans="1:43">
      <c r="A91">
        <v>3324</v>
      </c>
      <c r="B91">
        <v>2</v>
      </c>
      <c r="C91">
        <v>28220</v>
      </c>
      <c r="D91">
        <v>2</v>
      </c>
      <c r="E91" s="87" t="s">
        <v>201</v>
      </c>
      <c r="F91" s="1071">
        <v>21653</v>
      </c>
      <c r="G91" s="1071">
        <v>719</v>
      </c>
      <c r="H91" s="1071">
        <v>851</v>
      </c>
      <c r="I91" s="1071">
        <v>1052</v>
      </c>
      <c r="J91" s="1071">
        <v>1187</v>
      </c>
      <c r="K91" s="1071">
        <v>949</v>
      </c>
      <c r="L91" s="1071">
        <v>1043</v>
      </c>
      <c r="M91" s="1071">
        <v>1179</v>
      </c>
      <c r="N91" s="1071">
        <v>1243</v>
      </c>
      <c r="O91" s="1071">
        <v>1529</v>
      </c>
      <c r="P91" s="1071">
        <v>1345</v>
      </c>
      <c r="Q91" s="1071">
        <v>1411</v>
      </c>
      <c r="R91" s="1071">
        <v>1495</v>
      </c>
      <c r="S91" s="1071">
        <v>1722</v>
      </c>
      <c r="T91" s="1071">
        <v>1946</v>
      </c>
      <c r="U91" s="1071">
        <v>1411</v>
      </c>
      <c r="V91" s="1071">
        <v>1008</v>
      </c>
      <c r="W91" s="1071">
        <v>825</v>
      </c>
      <c r="X91" s="1071">
        <v>527</v>
      </c>
      <c r="Y91" s="1071">
        <v>173</v>
      </c>
      <c r="Z91" s="1071">
        <v>32</v>
      </c>
      <c r="AA91" s="1071">
        <v>6</v>
      </c>
      <c r="AB91" s="1071">
        <v>2622</v>
      </c>
      <c r="AC91" s="1071">
        <v>13103</v>
      </c>
      <c r="AD91" s="1071">
        <v>5928</v>
      </c>
      <c r="AE91" s="1071">
        <v>2571</v>
      </c>
      <c r="AF91" s="1071">
        <v>738</v>
      </c>
      <c r="AG91" s="1071">
        <v>13862</v>
      </c>
      <c r="AH91" s="1684">
        <v>12.10918</v>
      </c>
      <c r="AI91" s="1684">
        <v>60.513550000000002</v>
      </c>
      <c r="AJ91" s="1684">
        <v>27.377269999999999</v>
      </c>
      <c r="AK91" s="1684">
        <v>35.329979999999999</v>
      </c>
      <c r="AL91" s="1684">
        <v>11.87364</v>
      </c>
      <c r="AM91" s="1684">
        <v>3.4083000000000001</v>
      </c>
      <c r="AN91" s="1684">
        <v>2.7709999999999999E-2</v>
      </c>
      <c r="AO91" s="1684">
        <v>64.018839999999997</v>
      </c>
      <c r="AP91" s="1684">
        <v>47.058210000000003</v>
      </c>
      <c r="AQ91" s="1684">
        <v>48.8322</v>
      </c>
    </row>
    <row r="92" spans="1:43">
      <c r="A92">
        <v>3325</v>
      </c>
      <c r="B92">
        <v>2</v>
      </c>
      <c r="C92">
        <v>28221</v>
      </c>
      <c r="D92">
        <v>2</v>
      </c>
      <c r="E92" s="87" t="s">
        <v>353</v>
      </c>
      <c r="F92" s="1071">
        <v>19760</v>
      </c>
      <c r="G92" s="1071">
        <v>782</v>
      </c>
      <c r="H92" s="1071">
        <v>824</v>
      </c>
      <c r="I92" s="1071">
        <v>927</v>
      </c>
      <c r="J92" s="1071">
        <v>944</v>
      </c>
      <c r="K92" s="1071">
        <v>782</v>
      </c>
      <c r="L92" s="1071">
        <v>862</v>
      </c>
      <c r="M92" s="1071">
        <v>1009</v>
      </c>
      <c r="N92" s="1071">
        <v>1104</v>
      </c>
      <c r="O92" s="1071">
        <v>1313</v>
      </c>
      <c r="P92" s="1071">
        <v>1135</v>
      </c>
      <c r="Q92" s="1071">
        <v>1225</v>
      </c>
      <c r="R92" s="1071">
        <v>1400</v>
      </c>
      <c r="S92" s="1071">
        <v>1680</v>
      </c>
      <c r="T92" s="1071">
        <v>1826</v>
      </c>
      <c r="U92" s="1071">
        <v>1249</v>
      </c>
      <c r="V92" s="1071">
        <v>1025</v>
      </c>
      <c r="W92" s="1071">
        <v>889</v>
      </c>
      <c r="X92" s="1071">
        <v>584</v>
      </c>
      <c r="Y92" s="1071">
        <v>171</v>
      </c>
      <c r="Z92" s="1071">
        <v>26</v>
      </c>
      <c r="AA92" s="1071">
        <v>3</v>
      </c>
      <c r="AB92" s="1071">
        <v>2533</v>
      </c>
      <c r="AC92" s="1071">
        <v>11454</v>
      </c>
      <c r="AD92" s="1071">
        <v>5773</v>
      </c>
      <c r="AE92" s="1071">
        <v>2698</v>
      </c>
      <c r="AF92" s="1071">
        <v>784</v>
      </c>
      <c r="AG92" s="1071">
        <v>12336</v>
      </c>
      <c r="AH92" s="1684">
        <v>12.81883</v>
      </c>
      <c r="AI92" s="1684">
        <v>57.965589999999999</v>
      </c>
      <c r="AJ92" s="1684">
        <v>29.215589999999999</v>
      </c>
      <c r="AK92" s="1684">
        <v>37.717610000000001</v>
      </c>
      <c r="AL92" s="1684">
        <v>13.65385</v>
      </c>
      <c r="AM92" s="1684">
        <v>3.9676100000000001</v>
      </c>
      <c r="AN92" s="1684">
        <v>1.5180000000000001E-2</v>
      </c>
      <c r="AO92" s="1684">
        <v>62.42915</v>
      </c>
      <c r="AP92" s="1684">
        <v>47.917560000000002</v>
      </c>
      <c r="AQ92" s="1684">
        <v>50.811480000000003</v>
      </c>
    </row>
    <row r="93" spans="1:43">
      <c r="A93">
        <v>3326</v>
      </c>
      <c r="B93">
        <v>2</v>
      </c>
      <c r="C93">
        <v>28222</v>
      </c>
      <c r="D93">
        <v>2</v>
      </c>
      <c r="E93" s="87" t="s">
        <v>26</v>
      </c>
      <c r="F93" s="1071">
        <v>11694</v>
      </c>
      <c r="G93" s="1071">
        <v>425</v>
      </c>
      <c r="H93" s="1071">
        <v>491</v>
      </c>
      <c r="I93" s="1071">
        <v>562</v>
      </c>
      <c r="J93" s="1071">
        <v>526</v>
      </c>
      <c r="K93" s="1071">
        <v>301</v>
      </c>
      <c r="L93" s="1071">
        <v>453</v>
      </c>
      <c r="M93" s="1071">
        <v>546</v>
      </c>
      <c r="N93" s="1071">
        <v>638</v>
      </c>
      <c r="O93" s="1071">
        <v>734</v>
      </c>
      <c r="P93" s="1071">
        <v>645</v>
      </c>
      <c r="Q93" s="1071">
        <v>705</v>
      </c>
      <c r="R93" s="1071">
        <v>911</v>
      </c>
      <c r="S93" s="1071">
        <v>988</v>
      </c>
      <c r="T93" s="1071">
        <v>1062</v>
      </c>
      <c r="U93" s="1071">
        <v>862</v>
      </c>
      <c r="V93" s="1071">
        <v>614</v>
      </c>
      <c r="W93" s="1071">
        <v>614</v>
      </c>
      <c r="X93" s="1071">
        <v>439</v>
      </c>
      <c r="Y93" s="1071">
        <v>146</v>
      </c>
      <c r="Z93" s="1071">
        <v>27</v>
      </c>
      <c r="AA93" s="1071">
        <v>5</v>
      </c>
      <c r="AB93" s="1071">
        <v>1478</v>
      </c>
      <c r="AC93" s="1071">
        <v>6447</v>
      </c>
      <c r="AD93" s="1071">
        <v>3769</v>
      </c>
      <c r="AE93" s="1071">
        <v>1845</v>
      </c>
      <c r="AF93" s="1071">
        <v>617</v>
      </c>
      <c r="AG93" s="1071">
        <v>6983</v>
      </c>
      <c r="AH93" s="1684">
        <v>12.638960000000001</v>
      </c>
      <c r="AI93" s="1684">
        <v>55.130839999999999</v>
      </c>
      <c r="AJ93" s="1684">
        <v>32.230200000000004</v>
      </c>
      <c r="AK93" s="1684">
        <v>40.678980000000003</v>
      </c>
      <c r="AL93" s="1684">
        <v>15.77732</v>
      </c>
      <c r="AM93" s="1684">
        <v>5.2762099999999998</v>
      </c>
      <c r="AN93" s="1684">
        <v>4.2759999999999999E-2</v>
      </c>
      <c r="AO93" s="1684">
        <v>59.714379999999998</v>
      </c>
      <c r="AP93" s="1684">
        <v>49.792029999999997</v>
      </c>
      <c r="AQ93" s="1684">
        <v>53.810130000000001</v>
      </c>
    </row>
    <row r="94" spans="1:43">
      <c r="A94">
        <v>3327</v>
      </c>
      <c r="B94">
        <v>2</v>
      </c>
      <c r="C94">
        <v>28223</v>
      </c>
      <c r="D94">
        <v>2</v>
      </c>
      <c r="E94" s="87" t="s">
        <v>27</v>
      </c>
      <c r="F94" s="1071">
        <v>30793</v>
      </c>
      <c r="G94" s="1071">
        <v>1273</v>
      </c>
      <c r="H94" s="1071">
        <v>1355</v>
      </c>
      <c r="I94" s="1071">
        <v>1641</v>
      </c>
      <c r="J94" s="1071">
        <v>1465</v>
      </c>
      <c r="K94" s="1071">
        <v>1093</v>
      </c>
      <c r="L94" s="1071">
        <v>1436</v>
      </c>
      <c r="M94" s="1071">
        <v>1586</v>
      </c>
      <c r="N94" s="1071">
        <v>1920</v>
      </c>
      <c r="O94" s="1071">
        <v>2019</v>
      </c>
      <c r="P94" s="1071">
        <v>1773</v>
      </c>
      <c r="Q94" s="1071">
        <v>1800</v>
      </c>
      <c r="R94" s="1071">
        <v>2078</v>
      </c>
      <c r="S94" s="1071">
        <v>2408</v>
      </c>
      <c r="T94" s="1071">
        <v>2729</v>
      </c>
      <c r="U94" s="1071">
        <v>2028</v>
      </c>
      <c r="V94" s="1071">
        <v>1591</v>
      </c>
      <c r="W94" s="1071">
        <v>1350</v>
      </c>
      <c r="X94" s="1071">
        <v>871</v>
      </c>
      <c r="Y94" s="1071">
        <v>314</v>
      </c>
      <c r="Z94" s="1071">
        <v>59</v>
      </c>
      <c r="AA94" s="1071">
        <v>4</v>
      </c>
      <c r="AB94" s="1071">
        <v>4269</v>
      </c>
      <c r="AC94" s="1071">
        <v>17578</v>
      </c>
      <c r="AD94" s="1071">
        <v>8946</v>
      </c>
      <c r="AE94" s="1071">
        <v>4189</v>
      </c>
      <c r="AF94" s="1071">
        <v>1248</v>
      </c>
      <c r="AG94" s="1071">
        <v>18842</v>
      </c>
      <c r="AH94" s="1684">
        <v>13.86354</v>
      </c>
      <c r="AI94" s="1684">
        <v>57.084400000000002</v>
      </c>
      <c r="AJ94" s="1684">
        <v>29.052060000000001</v>
      </c>
      <c r="AK94" s="1684">
        <v>36.872019999999999</v>
      </c>
      <c r="AL94" s="1684">
        <v>13.60374</v>
      </c>
      <c r="AM94" s="1684">
        <v>4.0528700000000004</v>
      </c>
      <c r="AN94" s="1684">
        <v>1.299E-2</v>
      </c>
      <c r="AO94" s="1684">
        <v>61.189230000000002</v>
      </c>
      <c r="AP94" s="1684">
        <v>47.356720000000003</v>
      </c>
      <c r="AQ94" s="1684">
        <v>49.399639999999998</v>
      </c>
    </row>
    <row r="95" spans="1:43">
      <c r="A95">
        <v>3328</v>
      </c>
      <c r="B95">
        <v>2</v>
      </c>
      <c r="C95">
        <v>28224</v>
      </c>
      <c r="D95">
        <v>2</v>
      </c>
      <c r="E95" s="87" t="s">
        <v>28</v>
      </c>
      <c r="F95" s="1071">
        <v>22445</v>
      </c>
      <c r="G95" s="1071">
        <v>851</v>
      </c>
      <c r="H95" s="1071">
        <v>950</v>
      </c>
      <c r="I95" s="1071">
        <v>1088</v>
      </c>
      <c r="J95" s="1071">
        <v>953</v>
      </c>
      <c r="K95" s="1071">
        <v>727</v>
      </c>
      <c r="L95" s="1071">
        <v>875</v>
      </c>
      <c r="M95" s="1071">
        <v>1119</v>
      </c>
      <c r="N95" s="1071">
        <v>1308</v>
      </c>
      <c r="O95" s="1071">
        <v>1590</v>
      </c>
      <c r="P95" s="1071">
        <v>1377</v>
      </c>
      <c r="Q95" s="1071">
        <v>1400</v>
      </c>
      <c r="R95" s="1071">
        <v>1559</v>
      </c>
      <c r="S95" s="1071">
        <v>1822</v>
      </c>
      <c r="T95" s="1071">
        <v>2139</v>
      </c>
      <c r="U95" s="1071">
        <v>1445</v>
      </c>
      <c r="V95" s="1071">
        <v>1177</v>
      </c>
      <c r="W95" s="1071">
        <v>1107</v>
      </c>
      <c r="X95" s="1071">
        <v>695</v>
      </c>
      <c r="Y95" s="1071">
        <v>206</v>
      </c>
      <c r="Z95" s="1071">
        <v>50</v>
      </c>
      <c r="AA95" s="1071">
        <v>7</v>
      </c>
      <c r="AB95" s="1071">
        <v>2889</v>
      </c>
      <c r="AC95" s="1071">
        <v>12730</v>
      </c>
      <c r="AD95" s="1071">
        <v>6826</v>
      </c>
      <c r="AE95" s="1071">
        <v>3242</v>
      </c>
      <c r="AF95" s="1071">
        <v>958</v>
      </c>
      <c r="AG95" s="1071">
        <v>13916</v>
      </c>
      <c r="AH95" s="1684">
        <v>12.871460000000001</v>
      </c>
      <c r="AI95" s="1684">
        <v>56.716419999999999</v>
      </c>
      <c r="AJ95" s="1684">
        <v>30.412120000000002</v>
      </c>
      <c r="AK95" s="1684">
        <v>38.529739999999997</v>
      </c>
      <c r="AL95" s="1684">
        <v>14.4442</v>
      </c>
      <c r="AM95" s="1684">
        <v>4.2682099999999998</v>
      </c>
      <c r="AN95" s="1684">
        <v>3.1189999999999999E-2</v>
      </c>
      <c r="AO95" s="1684">
        <v>62.000450000000001</v>
      </c>
      <c r="AP95" s="1684">
        <v>48.657719999999998</v>
      </c>
      <c r="AQ95" s="1684">
        <v>51.345880000000001</v>
      </c>
    </row>
    <row r="96" spans="1:43">
      <c r="A96">
        <v>3329</v>
      </c>
      <c r="B96">
        <v>2</v>
      </c>
      <c r="C96">
        <v>28225</v>
      </c>
      <c r="D96">
        <v>2</v>
      </c>
      <c r="E96" s="87" t="s">
        <v>29</v>
      </c>
      <c r="F96" s="1071">
        <v>14810</v>
      </c>
      <c r="G96" s="1071">
        <v>604</v>
      </c>
      <c r="H96" s="1071">
        <v>634</v>
      </c>
      <c r="I96" s="1071">
        <v>777</v>
      </c>
      <c r="J96" s="1071">
        <v>713</v>
      </c>
      <c r="K96" s="1071">
        <v>416</v>
      </c>
      <c r="L96" s="1071">
        <v>648</v>
      </c>
      <c r="M96" s="1071">
        <v>714</v>
      </c>
      <c r="N96" s="1071">
        <v>860</v>
      </c>
      <c r="O96" s="1071">
        <v>974</v>
      </c>
      <c r="P96" s="1071">
        <v>923</v>
      </c>
      <c r="Q96" s="1071">
        <v>919</v>
      </c>
      <c r="R96" s="1071">
        <v>1038</v>
      </c>
      <c r="S96" s="1071">
        <v>1239</v>
      </c>
      <c r="T96" s="1071">
        <v>1269</v>
      </c>
      <c r="U96" s="1071">
        <v>929</v>
      </c>
      <c r="V96" s="1071">
        <v>745</v>
      </c>
      <c r="W96" s="1071">
        <v>685</v>
      </c>
      <c r="X96" s="1071">
        <v>507</v>
      </c>
      <c r="Y96" s="1071">
        <v>182</v>
      </c>
      <c r="Z96" s="1071">
        <v>31</v>
      </c>
      <c r="AA96" s="1071">
        <v>3</v>
      </c>
      <c r="AB96" s="1071">
        <v>2015</v>
      </c>
      <c r="AC96" s="1071">
        <v>8444</v>
      </c>
      <c r="AD96" s="1071">
        <v>4351</v>
      </c>
      <c r="AE96" s="1071">
        <v>2153</v>
      </c>
      <c r="AF96" s="1071">
        <v>723</v>
      </c>
      <c r="AG96" s="1071">
        <v>9000</v>
      </c>
      <c r="AH96" s="1684">
        <v>13.60567</v>
      </c>
      <c r="AI96" s="1684">
        <v>57.015529999999998</v>
      </c>
      <c r="AJ96" s="1684">
        <v>29.378799999999998</v>
      </c>
      <c r="AK96" s="1684">
        <v>37.744770000000003</v>
      </c>
      <c r="AL96" s="1684">
        <v>14.537470000000001</v>
      </c>
      <c r="AM96" s="1684">
        <v>4.8818400000000004</v>
      </c>
      <c r="AN96" s="1684">
        <v>2.026E-2</v>
      </c>
      <c r="AO96" s="1684">
        <v>60.769750000000002</v>
      </c>
      <c r="AP96" s="1684">
        <v>48.13984</v>
      </c>
      <c r="AQ96" s="1684">
        <v>50.759360000000001</v>
      </c>
    </row>
    <row r="97" spans="1:43">
      <c r="A97">
        <v>3330</v>
      </c>
      <c r="B97">
        <v>2</v>
      </c>
      <c r="C97">
        <v>28226</v>
      </c>
      <c r="D97">
        <v>2</v>
      </c>
      <c r="E97" s="87" t="s">
        <v>30</v>
      </c>
      <c r="F97" s="1071">
        <v>20808</v>
      </c>
      <c r="G97" s="1071">
        <v>750</v>
      </c>
      <c r="H97" s="1071">
        <v>837</v>
      </c>
      <c r="I97" s="1071">
        <v>963</v>
      </c>
      <c r="J97" s="1071">
        <v>936</v>
      </c>
      <c r="K97" s="1071">
        <v>727</v>
      </c>
      <c r="L97" s="1071">
        <v>887</v>
      </c>
      <c r="M97" s="1071">
        <v>945</v>
      </c>
      <c r="N97" s="1071">
        <v>1119</v>
      </c>
      <c r="O97" s="1071">
        <v>1333</v>
      </c>
      <c r="P97" s="1071">
        <v>1175</v>
      </c>
      <c r="Q97" s="1071">
        <v>1153</v>
      </c>
      <c r="R97" s="1071">
        <v>1400</v>
      </c>
      <c r="S97" s="1071">
        <v>1776</v>
      </c>
      <c r="T97" s="1071">
        <v>2021</v>
      </c>
      <c r="U97" s="1071">
        <v>1462</v>
      </c>
      <c r="V97" s="1071">
        <v>1239</v>
      </c>
      <c r="W97" s="1071">
        <v>1068</v>
      </c>
      <c r="X97" s="1071">
        <v>697</v>
      </c>
      <c r="Y97" s="1071">
        <v>259</v>
      </c>
      <c r="Z97" s="1071">
        <v>50</v>
      </c>
      <c r="AA97" s="1071">
        <v>11</v>
      </c>
      <c r="AB97" s="1071">
        <v>2550</v>
      </c>
      <c r="AC97" s="1071">
        <v>11451</v>
      </c>
      <c r="AD97" s="1071">
        <v>6807</v>
      </c>
      <c r="AE97" s="1071">
        <v>3324</v>
      </c>
      <c r="AF97" s="1071">
        <v>1017</v>
      </c>
      <c r="AG97" s="1071">
        <v>12536</v>
      </c>
      <c r="AH97" s="1684">
        <v>12.254899999999999</v>
      </c>
      <c r="AI97" s="1684">
        <v>55.03172</v>
      </c>
      <c r="AJ97" s="1684">
        <v>32.713380000000001</v>
      </c>
      <c r="AK97" s="1684">
        <v>41.248559999999998</v>
      </c>
      <c r="AL97" s="1684">
        <v>15.974629999999999</v>
      </c>
      <c r="AM97" s="1684">
        <v>4.8875400000000004</v>
      </c>
      <c r="AN97" s="1684">
        <v>5.2859999999999997E-2</v>
      </c>
      <c r="AO97" s="1684">
        <v>60.24606</v>
      </c>
      <c r="AP97" s="1684">
        <v>49.594679999999997</v>
      </c>
      <c r="AQ97" s="1684">
        <v>53.277059999999999</v>
      </c>
    </row>
    <row r="98" spans="1:43">
      <c r="A98">
        <v>3331</v>
      </c>
      <c r="B98">
        <v>2</v>
      </c>
      <c r="C98">
        <v>28227</v>
      </c>
      <c r="D98">
        <v>2</v>
      </c>
      <c r="E98" s="87" t="s">
        <v>31</v>
      </c>
      <c r="F98" s="1071">
        <v>18024</v>
      </c>
      <c r="G98" s="1071">
        <v>703</v>
      </c>
      <c r="H98" s="1071">
        <v>837</v>
      </c>
      <c r="I98" s="1071">
        <v>946</v>
      </c>
      <c r="J98" s="1071">
        <v>863</v>
      </c>
      <c r="K98" s="1071">
        <v>574</v>
      </c>
      <c r="L98" s="1071">
        <v>760</v>
      </c>
      <c r="M98" s="1071">
        <v>927</v>
      </c>
      <c r="N98" s="1071">
        <v>1050</v>
      </c>
      <c r="O98" s="1071">
        <v>1252</v>
      </c>
      <c r="P98" s="1071">
        <v>989</v>
      </c>
      <c r="Q98" s="1071">
        <v>1097</v>
      </c>
      <c r="R98" s="1071">
        <v>1313</v>
      </c>
      <c r="S98" s="1071">
        <v>1574</v>
      </c>
      <c r="T98" s="1071">
        <v>1638</v>
      </c>
      <c r="U98" s="1071">
        <v>1121</v>
      </c>
      <c r="V98" s="1071">
        <v>910</v>
      </c>
      <c r="W98" s="1071">
        <v>836</v>
      </c>
      <c r="X98" s="1071">
        <v>475</v>
      </c>
      <c r="Y98" s="1071">
        <v>140</v>
      </c>
      <c r="Z98" s="1071">
        <v>17</v>
      </c>
      <c r="AA98" s="1071">
        <v>2</v>
      </c>
      <c r="AB98" s="1071">
        <v>2486</v>
      </c>
      <c r="AC98" s="1071">
        <v>10399</v>
      </c>
      <c r="AD98" s="1071">
        <v>5139</v>
      </c>
      <c r="AE98" s="1071">
        <v>2380</v>
      </c>
      <c r="AF98" s="1071">
        <v>634</v>
      </c>
      <c r="AG98" s="1071">
        <v>11174</v>
      </c>
      <c r="AH98" s="1684">
        <v>13.792719999999999</v>
      </c>
      <c r="AI98" s="1684">
        <v>57.695300000000003</v>
      </c>
      <c r="AJ98" s="1684">
        <v>28.511980000000001</v>
      </c>
      <c r="AK98" s="1684">
        <v>37.244779999999999</v>
      </c>
      <c r="AL98" s="1684">
        <v>13.20462</v>
      </c>
      <c r="AM98" s="1684">
        <v>3.5175299999999998</v>
      </c>
      <c r="AN98" s="1684">
        <v>1.11E-2</v>
      </c>
      <c r="AO98" s="1684">
        <v>61.99512</v>
      </c>
      <c r="AP98" s="1684">
        <v>47.569569999999999</v>
      </c>
      <c r="AQ98" s="1684">
        <v>50.526069999999997</v>
      </c>
    </row>
    <row r="99" spans="1:43">
      <c r="A99">
        <v>3332</v>
      </c>
      <c r="B99">
        <v>2</v>
      </c>
      <c r="C99">
        <v>28228</v>
      </c>
      <c r="D99">
        <v>2</v>
      </c>
      <c r="E99" s="87" t="s">
        <v>32</v>
      </c>
      <c r="F99" s="1071">
        <v>19619</v>
      </c>
      <c r="G99" s="1071">
        <v>867</v>
      </c>
      <c r="H99" s="1071">
        <v>901</v>
      </c>
      <c r="I99" s="1071">
        <v>961</v>
      </c>
      <c r="J99" s="1071">
        <v>1047</v>
      </c>
      <c r="K99" s="1071">
        <v>1035</v>
      </c>
      <c r="L99" s="1071">
        <v>1132</v>
      </c>
      <c r="M99" s="1071">
        <v>1202</v>
      </c>
      <c r="N99" s="1071">
        <v>1336</v>
      </c>
      <c r="O99" s="1071">
        <v>1542</v>
      </c>
      <c r="P99" s="1071">
        <v>1290</v>
      </c>
      <c r="Q99" s="1071">
        <v>1247</v>
      </c>
      <c r="R99" s="1071">
        <v>1239</v>
      </c>
      <c r="S99" s="1071">
        <v>1350</v>
      </c>
      <c r="T99" s="1071">
        <v>1466</v>
      </c>
      <c r="U99" s="1071">
        <v>1036</v>
      </c>
      <c r="V99" s="1071">
        <v>804</v>
      </c>
      <c r="W99" s="1071">
        <v>633</v>
      </c>
      <c r="X99" s="1071">
        <v>368</v>
      </c>
      <c r="Y99" s="1071">
        <v>132</v>
      </c>
      <c r="Z99" s="1071">
        <v>28</v>
      </c>
      <c r="AA99" s="1071">
        <v>3</v>
      </c>
      <c r="AB99" s="1071">
        <v>2729</v>
      </c>
      <c r="AC99" s="1071">
        <v>12420</v>
      </c>
      <c r="AD99" s="1071">
        <v>4470</v>
      </c>
      <c r="AE99" s="1071">
        <v>1968</v>
      </c>
      <c r="AF99" s="1071">
        <v>531</v>
      </c>
      <c r="AG99" s="1071">
        <v>12839</v>
      </c>
      <c r="AH99" s="1684">
        <v>13.909990000000001</v>
      </c>
      <c r="AI99" s="1684">
        <v>63.305979999999998</v>
      </c>
      <c r="AJ99" s="1684">
        <v>22.784040000000001</v>
      </c>
      <c r="AK99" s="1684">
        <v>29.665120000000002</v>
      </c>
      <c r="AL99" s="1684">
        <v>10.031090000000001</v>
      </c>
      <c r="AM99" s="1684">
        <v>2.7065600000000001</v>
      </c>
      <c r="AN99" s="1684">
        <v>1.529E-2</v>
      </c>
      <c r="AO99" s="1684">
        <v>65.441659999999999</v>
      </c>
      <c r="AP99" s="1684">
        <v>44.141930000000002</v>
      </c>
      <c r="AQ99" s="1684">
        <v>44.26632</v>
      </c>
    </row>
    <row r="100" spans="1:43">
      <c r="A100">
        <v>3333</v>
      </c>
      <c r="B100">
        <v>2</v>
      </c>
      <c r="C100">
        <v>28229</v>
      </c>
      <c r="D100">
        <v>2</v>
      </c>
      <c r="E100" s="87" t="s">
        <v>33</v>
      </c>
      <c r="F100" s="1071">
        <v>37260</v>
      </c>
      <c r="G100" s="1071">
        <v>1616</v>
      </c>
      <c r="H100" s="1071">
        <v>1754</v>
      </c>
      <c r="I100" s="1071">
        <v>1877</v>
      </c>
      <c r="J100" s="1071">
        <v>2019</v>
      </c>
      <c r="K100" s="1071">
        <v>1748</v>
      </c>
      <c r="L100" s="1071">
        <v>1800</v>
      </c>
      <c r="M100" s="1071">
        <v>2128</v>
      </c>
      <c r="N100" s="1071">
        <v>2420</v>
      </c>
      <c r="O100" s="1071">
        <v>2844</v>
      </c>
      <c r="P100" s="1071">
        <v>2355</v>
      </c>
      <c r="Q100" s="1071">
        <v>2238</v>
      </c>
      <c r="R100" s="1071">
        <v>2288</v>
      </c>
      <c r="S100" s="1071">
        <v>2782</v>
      </c>
      <c r="T100" s="1071">
        <v>3167</v>
      </c>
      <c r="U100" s="1071">
        <v>2490</v>
      </c>
      <c r="V100" s="1071">
        <v>1669</v>
      </c>
      <c r="W100" s="1071">
        <v>1198</v>
      </c>
      <c r="X100" s="1071">
        <v>650</v>
      </c>
      <c r="Y100" s="1071">
        <v>170</v>
      </c>
      <c r="Z100" s="1071">
        <v>39</v>
      </c>
      <c r="AA100" s="1071">
        <v>8</v>
      </c>
      <c r="AB100" s="1071">
        <v>5247</v>
      </c>
      <c r="AC100" s="1071">
        <v>22622</v>
      </c>
      <c r="AD100" s="1071">
        <v>9391</v>
      </c>
      <c r="AE100" s="1071">
        <v>3734</v>
      </c>
      <c r="AF100" s="1071">
        <v>867</v>
      </c>
      <c r="AG100" s="1071">
        <v>23770</v>
      </c>
      <c r="AH100" s="1684">
        <v>14.082129999999999</v>
      </c>
      <c r="AI100" s="1684">
        <v>60.713900000000002</v>
      </c>
      <c r="AJ100" s="1684">
        <v>25.203970000000002</v>
      </c>
      <c r="AK100" s="1684">
        <v>32.67042</v>
      </c>
      <c r="AL100" s="1684">
        <v>10.021470000000001</v>
      </c>
      <c r="AM100" s="1684">
        <v>2.3268900000000001</v>
      </c>
      <c r="AN100" s="1684">
        <v>2.147E-2</v>
      </c>
      <c r="AO100" s="1684">
        <v>63.79495</v>
      </c>
      <c r="AP100" s="1684">
        <v>45.089689999999997</v>
      </c>
      <c r="AQ100" s="1684">
        <v>45.83137</v>
      </c>
    </row>
    <row r="101" spans="1:43">
      <c r="A101">
        <v>3334</v>
      </c>
      <c r="B101">
        <v>2</v>
      </c>
      <c r="C101">
        <v>28301</v>
      </c>
      <c r="D101">
        <v>3</v>
      </c>
      <c r="E101" s="87" t="s">
        <v>34</v>
      </c>
      <c r="F101" s="1071">
        <v>14550</v>
      </c>
      <c r="G101" s="1071">
        <v>528</v>
      </c>
      <c r="H101" s="1071">
        <v>851</v>
      </c>
      <c r="I101" s="1071">
        <v>1006</v>
      </c>
      <c r="J101" s="1071">
        <v>824</v>
      </c>
      <c r="K101" s="1071">
        <v>538</v>
      </c>
      <c r="L101" s="1071">
        <v>504</v>
      </c>
      <c r="M101" s="1071">
        <v>578</v>
      </c>
      <c r="N101" s="1071">
        <v>871</v>
      </c>
      <c r="O101" s="1071">
        <v>1118</v>
      </c>
      <c r="P101" s="1071">
        <v>1037</v>
      </c>
      <c r="Q101" s="1071">
        <v>920</v>
      </c>
      <c r="R101" s="1071">
        <v>952</v>
      </c>
      <c r="S101" s="1071">
        <v>1220</v>
      </c>
      <c r="T101" s="1071">
        <v>1243</v>
      </c>
      <c r="U101" s="1071">
        <v>996</v>
      </c>
      <c r="V101" s="1071">
        <v>636</v>
      </c>
      <c r="W101" s="1071">
        <v>414</v>
      </c>
      <c r="X101" s="1071">
        <v>220</v>
      </c>
      <c r="Y101" s="1071">
        <v>71</v>
      </c>
      <c r="Z101" s="1071">
        <v>21</v>
      </c>
      <c r="AA101" s="1071">
        <v>2</v>
      </c>
      <c r="AB101" s="1071">
        <v>2385</v>
      </c>
      <c r="AC101" s="1071">
        <v>8562</v>
      </c>
      <c r="AD101" s="1071">
        <v>3603</v>
      </c>
      <c r="AE101" s="1071">
        <v>1364</v>
      </c>
      <c r="AF101" s="1071">
        <v>314</v>
      </c>
      <c r="AG101" s="1071">
        <v>8981</v>
      </c>
      <c r="AH101" s="1684">
        <v>16.391749999999998</v>
      </c>
      <c r="AI101" s="1684">
        <v>58.845359999999999</v>
      </c>
      <c r="AJ101" s="1684">
        <v>24.762889999999999</v>
      </c>
      <c r="AK101" s="1684">
        <v>33.147770000000001</v>
      </c>
      <c r="AL101" s="1684">
        <v>9.3745700000000003</v>
      </c>
      <c r="AM101" s="1684">
        <v>2.15808</v>
      </c>
      <c r="AN101" s="1684">
        <v>1.375E-2</v>
      </c>
      <c r="AO101" s="1684">
        <v>61.725090000000002</v>
      </c>
      <c r="AP101" s="1684">
        <v>45.042610000000003</v>
      </c>
      <c r="AQ101" s="1684">
        <v>46.928269999999998</v>
      </c>
    </row>
    <row r="102" spans="1:43">
      <c r="A102">
        <v>3335</v>
      </c>
      <c r="B102">
        <v>2</v>
      </c>
      <c r="C102">
        <v>28365</v>
      </c>
      <c r="D102">
        <v>3</v>
      </c>
      <c r="E102" s="87" t="s">
        <v>35</v>
      </c>
      <c r="F102" s="1071">
        <v>10208</v>
      </c>
      <c r="G102" s="1071">
        <v>338</v>
      </c>
      <c r="H102" s="1071">
        <v>410</v>
      </c>
      <c r="I102" s="1071">
        <v>598</v>
      </c>
      <c r="J102" s="1071">
        <v>553</v>
      </c>
      <c r="K102" s="1071">
        <v>354</v>
      </c>
      <c r="L102" s="1071">
        <v>413</v>
      </c>
      <c r="M102" s="1071">
        <v>438</v>
      </c>
      <c r="N102" s="1071">
        <v>517</v>
      </c>
      <c r="O102" s="1071">
        <v>680</v>
      </c>
      <c r="P102" s="1071">
        <v>629</v>
      </c>
      <c r="Q102" s="1071">
        <v>653</v>
      </c>
      <c r="R102" s="1071">
        <v>694</v>
      </c>
      <c r="S102" s="1071">
        <v>802</v>
      </c>
      <c r="T102" s="1071">
        <v>915</v>
      </c>
      <c r="U102" s="1071">
        <v>731</v>
      </c>
      <c r="V102" s="1071">
        <v>597</v>
      </c>
      <c r="W102" s="1071">
        <v>470</v>
      </c>
      <c r="X102" s="1071">
        <v>296</v>
      </c>
      <c r="Y102" s="1071">
        <v>97</v>
      </c>
      <c r="Z102" s="1071">
        <v>21</v>
      </c>
      <c r="AA102" s="1071">
        <v>2</v>
      </c>
      <c r="AB102" s="1071">
        <v>1346</v>
      </c>
      <c r="AC102" s="1071">
        <v>5733</v>
      </c>
      <c r="AD102" s="1071">
        <v>3129</v>
      </c>
      <c r="AE102" s="1071">
        <v>1483</v>
      </c>
      <c r="AF102" s="1071">
        <v>416</v>
      </c>
      <c r="AG102" s="1071">
        <v>6095</v>
      </c>
      <c r="AH102" s="1684">
        <v>13.185739999999999</v>
      </c>
      <c r="AI102" s="1684">
        <v>56.161830000000002</v>
      </c>
      <c r="AJ102" s="1684">
        <v>30.652429999999999</v>
      </c>
      <c r="AK102" s="1684">
        <v>38.509010000000004</v>
      </c>
      <c r="AL102" s="1684">
        <v>14.52782</v>
      </c>
      <c r="AM102" s="1684">
        <v>4.07524</v>
      </c>
      <c r="AN102" s="1684">
        <v>1.959E-2</v>
      </c>
      <c r="AO102" s="1684">
        <v>59.708069999999999</v>
      </c>
      <c r="AP102" s="1684">
        <v>48.382539999999999</v>
      </c>
      <c r="AQ102" s="1684">
        <v>51.305790000000002</v>
      </c>
    </row>
    <row r="103" spans="1:43">
      <c r="A103">
        <v>3336</v>
      </c>
      <c r="B103">
        <v>2</v>
      </c>
      <c r="C103">
        <v>28381</v>
      </c>
      <c r="D103">
        <v>3</v>
      </c>
      <c r="E103" s="87" t="s">
        <v>36</v>
      </c>
      <c r="F103" s="1071">
        <v>15218</v>
      </c>
      <c r="G103" s="1071">
        <v>651</v>
      </c>
      <c r="H103" s="1071">
        <v>722</v>
      </c>
      <c r="I103" s="1071">
        <v>774</v>
      </c>
      <c r="J103" s="1071">
        <v>765</v>
      </c>
      <c r="K103" s="1071">
        <v>660</v>
      </c>
      <c r="L103" s="1071">
        <v>675</v>
      </c>
      <c r="M103" s="1071">
        <v>837</v>
      </c>
      <c r="N103" s="1071">
        <v>940</v>
      </c>
      <c r="O103" s="1071">
        <v>1213</v>
      </c>
      <c r="P103" s="1071">
        <v>954</v>
      </c>
      <c r="Q103" s="1071">
        <v>884</v>
      </c>
      <c r="R103" s="1071">
        <v>899</v>
      </c>
      <c r="S103" s="1071">
        <v>1086</v>
      </c>
      <c r="T103" s="1071">
        <v>1450</v>
      </c>
      <c r="U103" s="1071">
        <v>1167</v>
      </c>
      <c r="V103" s="1071">
        <v>753</v>
      </c>
      <c r="W103" s="1071">
        <v>472</v>
      </c>
      <c r="X103" s="1071">
        <v>234</v>
      </c>
      <c r="Y103" s="1071">
        <v>71</v>
      </c>
      <c r="Z103" s="1071">
        <v>10</v>
      </c>
      <c r="AA103" s="1071">
        <v>1</v>
      </c>
      <c r="AB103" s="1071">
        <v>2147</v>
      </c>
      <c r="AC103" s="1071">
        <v>8913</v>
      </c>
      <c r="AD103" s="1071">
        <v>4158</v>
      </c>
      <c r="AE103" s="1071">
        <v>1541</v>
      </c>
      <c r="AF103" s="1071">
        <v>316</v>
      </c>
      <c r="AG103" s="1071">
        <v>9598</v>
      </c>
      <c r="AH103" s="1684">
        <v>14.10829</v>
      </c>
      <c r="AI103" s="1684">
        <v>58.568800000000003</v>
      </c>
      <c r="AJ103" s="1684">
        <v>27.32291</v>
      </c>
      <c r="AK103" s="1684">
        <v>34.45919</v>
      </c>
      <c r="AL103" s="1684">
        <v>10.12617</v>
      </c>
      <c r="AM103" s="1684">
        <v>2.0764900000000002</v>
      </c>
      <c r="AN103" s="1684">
        <v>6.5700000000000003E-3</v>
      </c>
      <c r="AO103" s="1684">
        <v>63.070050000000002</v>
      </c>
      <c r="AP103" s="1684">
        <v>45.767249999999997</v>
      </c>
      <c r="AQ103" s="1684">
        <v>46.698560000000001</v>
      </c>
    </row>
    <row r="104" spans="1:43">
      <c r="A104">
        <v>3337</v>
      </c>
      <c r="B104">
        <v>2</v>
      </c>
      <c r="C104">
        <v>28382</v>
      </c>
      <c r="D104">
        <v>3</v>
      </c>
      <c r="E104" s="87" t="s">
        <v>37</v>
      </c>
      <c r="F104" s="1071">
        <v>16409</v>
      </c>
      <c r="G104" s="1071">
        <v>834</v>
      </c>
      <c r="H104" s="1071">
        <v>855</v>
      </c>
      <c r="I104" s="1071">
        <v>848</v>
      </c>
      <c r="J104" s="1071">
        <v>877</v>
      </c>
      <c r="K104" s="1071">
        <v>809</v>
      </c>
      <c r="L104" s="1071">
        <v>887</v>
      </c>
      <c r="M104" s="1071">
        <v>982</v>
      </c>
      <c r="N104" s="1071">
        <v>1174</v>
      </c>
      <c r="O104" s="1071">
        <v>1385</v>
      </c>
      <c r="P104" s="1071">
        <v>1124</v>
      </c>
      <c r="Q104" s="1071">
        <v>916</v>
      </c>
      <c r="R104" s="1071">
        <v>879</v>
      </c>
      <c r="S104" s="1071">
        <v>1025</v>
      </c>
      <c r="T104" s="1071">
        <v>1269</v>
      </c>
      <c r="U104" s="1071">
        <v>1106</v>
      </c>
      <c r="V104" s="1071">
        <v>754</v>
      </c>
      <c r="W104" s="1071">
        <v>418</v>
      </c>
      <c r="X104" s="1071">
        <v>200</v>
      </c>
      <c r="Y104" s="1071">
        <v>57</v>
      </c>
      <c r="Z104" s="1071">
        <v>7</v>
      </c>
      <c r="AA104" s="1071">
        <v>3</v>
      </c>
      <c r="AB104" s="1071">
        <v>2537</v>
      </c>
      <c r="AC104" s="1071">
        <v>10058</v>
      </c>
      <c r="AD104" s="1071">
        <v>3814</v>
      </c>
      <c r="AE104" s="1071">
        <v>1439</v>
      </c>
      <c r="AF104" s="1071">
        <v>267</v>
      </c>
      <c r="AG104" s="1071">
        <v>10450</v>
      </c>
      <c r="AH104" s="1684">
        <v>15.461029999999999</v>
      </c>
      <c r="AI104" s="1684">
        <v>61.295630000000003</v>
      </c>
      <c r="AJ104" s="1684">
        <v>23.24334</v>
      </c>
      <c r="AK104" s="1684">
        <v>29.489909999999998</v>
      </c>
      <c r="AL104" s="1684">
        <v>8.7695799999999995</v>
      </c>
      <c r="AM104" s="1684">
        <v>1.6271599999999999</v>
      </c>
      <c r="AN104" s="1684">
        <v>1.8280000000000001E-2</v>
      </c>
      <c r="AO104" s="1684">
        <v>63.684559999999998</v>
      </c>
      <c r="AP104" s="1684">
        <v>43.270069999999997</v>
      </c>
      <c r="AQ104" s="1684">
        <v>43.257300000000001</v>
      </c>
    </row>
    <row r="105" spans="1:43">
      <c r="A105">
        <v>3338</v>
      </c>
      <c r="B105">
        <v>2</v>
      </c>
      <c r="C105">
        <v>28442</v>
      </c>
      <c r="D105">
        <v>3</v>
      </c>
      <c r="E105" s="87" t="s">
        <v>38</v>
      </c>
      <c r="F105" s="1071">
        <v>5977</v>
      </c>
      <c r="G105" s="1071">
        <v>179</v>
      </c>
      <c r="H105" s="1071">
        <v>223</v>
      </c>
      <c r="I105" s="1071">
        <v>254</v>
      </c>
      <c r="J105" s="1071">
        <v>328</v>
      </c>
      <c r="K105" s="1071">
        <v>259</v>
      </c>
      <c r="L105" s="1071">
        <v>270</v>
      </c>
      <c r="M105" s="1071">
        <v>284</v>
      </c>
      <c r="N105" s="1071">
        <v>320</v>
      </c>
      <c r="O105" s="1071">
        <v>383</v>
      </c>
      <c r="P105" s="1071">
        <v>316</v>
      </c>
      <c r="Q105" s="1071">
        <v>373</v>
      </c>
      <c r="R105" s="1071">
        <v>437</v>
      </c>
      <c r="S105" s="1071">
        <v>535</v>
      </c>
      <c r="T105" s="1071">
        <v>570</v>
      </c>
      <c r="U105" s="1071">
        <v>432</v>
      </c>
      <c r="V105" s="1071">
        <v>329</v>
      </c>
      <c r="W105" s="1071">
        <v>266</v>
      </c>
      <c r="X105" s="1071">
        <v>160</v>
      </c>
      <c r="Y105" s="1071">
        <v>54</v>
      </c>
      <c r="Z105" s="1071">
        <v>5</v>
      </c>
      <c r="AA105" s="1071">
        <v>0</v>
      </c>
      <c r="AB105" s="1071">
        <v>656</v>
      </c>
      <c r="AC105" s="1071">
        <v>3505</v>
      </c>
      <c r="AD105" s="1071">
        <v>1816</v>
      </c>
      <c r="AE105" s="1071">
        <v>814</v>
      </c>
      <c r="AF105" s="1071">
        <v>219</v>
      </c>
      <c r="AG105" s="1071">
        <v>3747</v>
      </c>
      <c r="AH105" s="1684">
        <v>10.97541</v>
      </c>
      <c r="AI105" s="1684">
        <v>58.641460000000002</v>
      </c>
      <c r="AJ105" s="1684">
        <v>30.383140000000001</v>
      </c>
      <c r="AK105" s="1684">
        <v>39.334110000000003</v>
      </c>
      <c r="AL105" s="1684">
        <v>13.618869999999999</v>
      </c>
      <c r="AM105" s="1684">
        <v>3.66405</v>
      </c>
      <c r="AN105" s="1684">
        <v>0</v>
      </c>
      <c r="AO105" s="1684">
        <v>62.690309999999997</v>
      </c>
      <c r="AP105" s="1684">
        <v>48.776730000000001</v>
      </c>
      <c r="AQ105" s="1684">
        <v>52.276470000000003</v>
      </c>
    </row>
    <row r="106" spans="1:43">
      <c r="A106">
        <v>3339</v>
      </c>
      <c r="B106">
        <v>2</v>
      </c>
      <c r="C106">
        <v>28443</v>
      </c>
      <c r="D106">
        <v>3</v>
      </c>
      <c r="E106" s="87" t="s">
        <v>39</v>
      </c>
      <c r="F106" s="1071">
        <v>9422</v>
      </c>
      <c r="G106" s="1071">
        <v>401</v>
      </c>
      <c r="H106" s="1071">
        <v>448</v>
      </c>
      <c r="I106" s="1071">
        <v>479</v>
      </c>
      <c r="J106" s="1071">
        <v>604</v>
      </c>
      <c r="K106" s="1071">
        <v>551</v>
      </c>
      <c r="L106" s="1071">
        <v>448</v>
      </c>
      <c r="M106" s="1071">
        <v>508</v>
      </c>
      <c r="N106" s="1071">
        <v>612</v>
      </c>
      <c r="O106" s="1071">
        <v>713</v>
      </c>
      <c r="P106" s="1071">
        <v>556</v>
      </c>
      <c r="Q106" s="1071">
        <v>555</v>
      </c>
      <c r="R106" s="1071">
        <v>571</v>
      </c>
      <c r="S106" s="1071">
        <v>632</v>
      </c>
      <c r="T106" s="1071">
        <v>740</v>
      </c>
      <c r="U106" s="1071">
        <v>589</v>
      </c>
      <c r="V106" s="1071">
        <v>395</v>
      </c>
      <c r="W106" s="1071">
        <v>329</v>
      </c>
      <c r="X106" s="1071">
        <v>209</v>
      </c>
      <c r="Y106" s="1071">
        <v>70</v>
      </c>
      <c r="Z106" s="1071">
        <v>11</v>
      </c>
      <c r="AA106" s="1071">
        <v>1</v>
      </c>
      <c r="AB106" s="1071">
        <v>1328</v>
      </c>
      <c r="AC106" s="1071">
        <v>5750</v>
      </c>
      <c r="AD106" s="1071">
        <v>2344</v>
      </c>
      <c r="AE106" s="1071">
        <v>1015</v>
      </c>
      <c r="AF106" s="1071">
        <v>291</v>
      </c>
      <c r="AG106" s="1071">
        <v>5886</v>
      </c>
      <c r="AH106" s="1684">
        <v>14.094670000000001</v>
      </c>
      <c r="AI106" s="1684">
        <v>61.027380000000001</v>
      </c>
      <c r="AJ106" s="1684">
        <v>24.877949999999998</v>
      </c>
      <c r="AK106" s="1684">
        <v>31.585650000000001</v>
      </c>
      <c r="AL106" s="1684">
        <v>10.77266</v>
      </c>
      <c r="AM106" s="1684">
        <v>3.0885199999999999</v>
      </c>
      <c r="AN106" s="1684">
        <v>1.061E-2</v>
      </c>
      <c r="AO106" s="1684">
        <v>62.47081</v>
      </c>
      <c r="AP106" s="1684">
        <v>44.509129999999999</v>
      </c>
      <c r="AQ106" s="1684">
        <v>44.63946</v>
      </c>
    </row>
    <row r="107" spans="1:43">
      <c r="A107">
        <v>3340</v>
      </c>
      <c r="B107">
        <v>2</v>
      </c>
      <c r="C107">
        <v>28446</v>
      </c>
      <c r="D107">
        <v>3</v>
      </c>
      <c r="E107" s="87" t="s">
        <v>40</v>
      </c>
      <c r="F107" s="1071">
        <v>5371</v>
      </c>
      <c r="G107" s="1071">
        <v>164</v>
      </c>
      <c r="H107" s="1071">
        <v>233</v>
      </c>
      <c r="I107" s="1071">
        <v>265</v>
      </c>
      <c r="J107" s="1071">
        <v>275</v>
      </c>
      <c r="K107" s="1071">
        <v>200</v>
      </c>
      <c r="L107" s="1071">
        <v>224</v>
      </c>
      <c r="M107" s="1071">
        <v>247</v>
      </c>
      <c r="N107" s="1071">
        <v>273</v>
      </c>
      <c r="O107" s="1071">
        <v>311</v>
      </c>
      <c r="P107" s="1071">
        <v>317</v>
      </c>
      <c r="Q107" s="1071">
        <v>378</v>
      </c>
      <c r="R107" s="1071">
        <v>354</v>
      </c>
      <c r="S107" s="1071">
        <v>473</v>
      </c>
      <c r="T107" s="1071">
        <v>506</v>
      </c>
      <c r="U107" s="1071">
        <v>397</v>
      </c>
      <c r="V107" s="1071">
        <v>279</v>
      </c>
      <c r="W107" s="1071">
        <v>250</v>
      </c>
      <c r="X107" s="1071">
        <v>156</v>
      </c>
      <c r="Y107" s="1071">
        <v>60</v>
      </c>
      <c r="Z107" s="1071">
        <v>7</v>
      </c>
      <c r="AA107" s="1071">
        <v>2</v>
      </c>
      <c r="AB107" s="1071">
        <v>662</v>
      </c>
      <c r="AC107" s="1071">
        <v>3052</v>
      </c>
      <c r="AD107" s="1071">
        <v>1657</v>
      </c>
      <c r="AE107" s="1071">
        <v>754</v>
      </c>
      <c r="AF107" s="1071">
        <v>225</v>
      </c>
      <c r="AG107" s="1071">
        <v>3283</v>
      </c>
      <c r="AH107" s="1684">
        <v>12.32545</v>
      </c>
      <c r="AI107" s="1684">
        <v>56.823680000000003</v>
      </c>
      <c r="AJ107" s="1684">
        <v>30.85087</v>
      </c>
      <c r="AK107" s="1684">
        <v>39.657420000000002</v>
      </c>
      <c r="AL107" s="1684">
        <v>14.038349999999999</v>
      </c>
      <c r="AM107" s="1684">
        <v>4.1891600000000002</v>
      </c>
      <c r="AN107" s="1684">
        <v>3.7240000000000002E-2</v>
      </c>
      <c r="AO107" s="1684">
        <v>61.124560000000002</v>
      </c>
      <c r="AP107" s="1684">
        <v>48.86083</v>
      </c>
      <c r="AQ107" s="1684">
        <v>52.326390000000004</v>
      </c>
    </row>
    <row r="108" spans="1:43">
      <c r="A108">
        <v>3341</v>
      </c>
      <c r="B108">
        <v>2</v>
      </c>
      <c r="C108">
        <v>28464</v>
      </c>
      <c r="D108">
        <v>3</v>
      </c>
      <c r="E108" s="87" t="s">
        <v>41</v>
      </c>
      <c r="F108" s="1071">
        <v>16369</v>
      </c>
      <c r="G108" s="1071">
        <v>817</v>
      </c>
      <c r="H108" s="1071">
        <v>1022</v>
      </c>
      <c r="I108" s="1071">
        <v>1033</v>
      </c>
      <c r="J108" s="1071">
        <v>850</v>
      </c>
      <c r="K108" s="1071">
        <v>612</v>
      </c>
      <c r="L108" s="1071">
        <v>757</v>
      </c>
      <c r="M108" s="1071">
        <v>929</v>
      </c>
      <c r="N108" s="1071">
        <v>1239</v>
      </c>
      <c r="O108" s="1071">
        <v>1512</v>
      </c>
      <c r="P108" s="1071">
        <v>1092</v>
      </c>
      <c r="Q108" s="1071">
        <v>941</v>
      </c>
      <c r="R108" s="1071">
        <v>802</v>
      </c>
      <c r="S108" s="1071">
        <v>1059</v>
      </c>
      <c r="T108" s="1071">
        <v>1284</v>
      </c>
      <c r="U108" s="1071">
        <v>1039</v>
      </c>
      <c r="V108" s="1071">
        <v>723</v>
      </c>
      <c r="W108" s="1071">
        <v>395</v>
      </c>
      <c r="X108" s="1071">
        <v>191</v>
      </c>
      <c r="Y108" s="1071">
        <v>65</v>
      </c>
      <c r="Z108" s="1071">
        <v>6</v>
      </c>
      <c r="AA108" s="1071">
        <v>1</v>
      </c>
      <c r="AB108" s="1071">
        <v>2872</v>
      </c>
      <c r="AC108" s="1071">
        <v>9793</v>
      </c>
      <c r="AD108" s="1071">
        <v>3704</v>
      </c>
      <c r="AE108" s="1071">
        <v>1381</v>
      </c>
      <c r="AF108" s="1071">
        <v>263</v>
      </c>
      <c r="AG108" s="1071">
        <v>10227</v>
      </c>
      <c r="AH108" s="1684">
        <v>17.545359999999999</v>
      </c>
      <c r="AI108" s="1684">
        <v>59.826500000000003</v>
      </c>
      <c r="AJ108" s="1684">
        <v>22.628139999999998</v>
      </c>
      <c r="AK108" s="1684">
        <v>29.09768</v>
      </c>
      <c r="AL108" s="1684">
        <v>8.4366800000000008</v>
      </c>
      <c r="AM108" s="1684">
        <v>1.6067</v>
      </c>
      <c r="AN108" s="1684">
        <v>6.11E-3</v>
      </c>
      <c r="AO108" s="1684">
        <v>62.477849999999997</v>
      </c>
      <c r="AP108" s="1684">
        <v>42.792380000000001</v>
      </c>
      <c r="AQ108" s="1684">
        <v>43.138300000000001</v>
      </c>
    </row>
    <row r="109" spans="1:43">
      <c r="A109">
        <v>3342</v>
      </c>
      <c r="B109">
        <v>2</v>
      </c>
      <c r="C109">
        <v>28481</v>
      </c>
      <c r="D109">
        <v>3</v>
      </c>
      <c r="E109" s="87" t="s">
        <v>42</v>
      </c>
      <c r="F109" s="1071">
        <v>7329</v>
      </c>
      <c r="G109" s="1071">
        <v>237</v>
      </c>
      <c r="H109" s="1071">
        <v>301</v>
      </c>
      <c r="I109" s="1071">
        <v>357</v>
      </c>
      <c r="J109" s="1071">
        <v>366</v>
      </c>
      <c r="K109" s="1071">
        <v>218</v>
      </c>
      <c r="L109" s="1071">
        <v>318</v>
      </c>
      <c r="M109" s="1071">
        <v>360</v>
      </c>
      <c r="N109" s="1071">
        <v>373</v>
      </c>
      <c r="O109" s="1071">
        <v>490</v>
      </c>
      <c r="P109" s="1071">
        <v>411</v>
      </c>
      <c r="Q109" s="1071">
        <v>472</v>
      </c>
      <c r="R109" s="1071">
        <v>541</v>
      </c>
      <c r="S109" s="1071">
        <v>623</v>
      </c>
      <c r="T109" s="1071">
        <v>774</v>
      </c>
      <c r="U109" s="1071">
        <v>574</v>
      </c>
      <c r="V109" s="1071">
        <v>371</v>
      </c>
      <c r="W109" s="1071">
        <v>303</v>
      </c>
      <c r="X109" s="1071">
        <v>161</v>
      </c>
      <c r="Y109" s="1071">
        <v>66</v>
      </c>
      <c r="Z109" s="1071">
        <v>9</v>
      </c>
      <c r="AA109" s="1071">
        <v>4</v>
      </c>
      <c r="AB109" s="1071">
        <v>895</v>
      </c>
      <c r="AC109" s="1071">
        <v>4172</v>
      </c>
      <c r="AD109" s="1071">
        <v>2262</v>
      </c>
      <c r="AE109" s="1071">
        <v>914</v>
      </c>
      <c r="AF109" s="1071">
        <v>240</v>
      </c>
      <c r="AG109" s="1071">
        <v>4580</v>
      </c>
      <c r="AH109" s="1684">
        <v>12.21176</v>
      </c>
      <c r="AI109" s="1684">
        <v>56.924550000000004</v>
      </c>
      <c r="AJ109" s="1684">
        <v>30.863689999999998</v>
      </c>
      <c r="AK109" s="1684">
        <v>39.364170000000001</v>
      </c>
      <c r="AL109" s="1684">
        <v>12.47101</v>
      </c>
      <c r="AM109" s="1684">
        <v>3.2746599999999999</v>
      </c>
      <c r="AN109" s="1684">
        <v>5.4579999999999997E-2</v>
      </c>
      <c r="AO109" s="1684">
        <v>62.49147</v>
      </c>
      <c r="AP109" s="1684">
        <v>48.718310000000002</v>
      </c>
      <c r="AQ109" s="1684">
        <v>52.386899999999997</v>
      </c>
    </row>
    <row r="110" spans="1:43">
      <c r="A110">
        <v>3343</v>
      </c>
      <c r="B110">
        <v>2</v>
      </c>
      <c r="C110">
        <v>28501</v>
      </c>
      <c r="D110">
        <v>3</v>
      </c>
      <c r="E110" s="87" t="s">
        <v>43</v>
      </c>
      <c r="F110" s="1071">
        <v>8329</v>
      </c>
      <c r="G110" s="1071">
        <v>263</v>
      </c>
      <c r="H110" s="1071">
        <v>299</v>
      </c>
      <c r="I110" s="1071">
        <v>371</v>
      </c>
      <c r="J110" s="1071">
        <v>354</v>
      </c>
      <c r="K110" s="1071">
        <v>244</v>
      </c>
      <c r="L110" s="1071">
        <v>319</v>
      </c>
      <c r="M110" s="1071">
        <v>340</v>
      </c>
      <c r="N110" s="1071">
        <v>473</v>
      </c>
      <c r="O110" s="1071">
        <v>473</v>
      </c>
      <c r="P110" s="1071">
        <v>418</v>
      </c>
      <c r="Q110" s="1071">
        <v>513</v>
      </c>
      <c r="R110" s="1071">
        <v>644</v>
      </c>
      <c r="S110" s="1071">
        <v>819</v>
      </c>
      <c r="T110" s="1071">
        <v>837</v>
      </c>
      <c r="U110" s="1071">
        <v>563</v>
      </c>
      <c r="V110" s="1071">
        <v>510</v>
      </c>
      <c r="W110" s="1071">
        <v>479</v>
      </c>
      <c r="X110" s="1071">
        <v>279</v>
      </c>
      <c r="Y110" s="1071">
        <v>108</v>
      </c>
      <c r="Z110" s="1071">
        <v>20</v>
      </c>
      <c r="AA110" s="1071">
        <v>3</v>
      </c>
      <c r="AB110" s="1071">
        <v>933</v>
      </c>
      <c r="AC110" s="1071">
        <v>4597</v>
      </c>
      <c r="AD110" s="1071">
        <v>2799</v>
      </c>
      <c r="AE110" s="1071">
        <v>1399</v>
      </c>
      <c r="AF110" s="1071">
        <v>410</v>
      </c>
      <c r="AG110" s="1071">
        <v>5080</v>
      </c>
      <c r="AH110" s="1684">
        <v>11.20182</v>
      </c>
      <c r="AI110" s="1684">
        <v>55.192700000000002</v>
      </c>
      <c r="AJ110" s="1684">
        <v>33.605469999999997</v>
      </c>
      <c r="AK110" s="1684">
        <v>43.438589999999998</v>
      </c>
      <c r="AL110" s="1684">
        <v>16.79673</v>
      </c>
      <c r="AM110" s="1684">
        <v>4.9225599999999998</v>
      </c>
      <c r="AN110" s="1684">
        <v>3.6020000000000003E-2</v>
      </c>
      <c r="AO110" s="1684">
        <v>60.991720000000001</v>
      </c>
      <c r="AP110" s="1684">
        <v>51.013629999999999</v>
      </c>
      <c r="AQ110" s="1684">
        <v>55.894500000000001</v>
      </c>
    </row>
    <row r="111" spans="1:43">
      <c r="A111">
        <v>3344</v>
      </c>
      <c r="B111">
        <v>2</v>
      </c>
      <c r="C111">
        <v>28585</v>
      </c>
      <c r="D111">
        <v>3</v>
      </c>
      <c r="E111" s="87" t="s">
        <v>44</v>
      </c>
      <c r="F111" s="1071">
        <v>8659</v>
      </c>
      <c r="G111" s="1071">
        <v>311</v>
      </c>
      <c r="H111" s="1071">
        <v>335</v>
      </c>
      <c r="I111" s="1071">
        <v>430</v>
      </c>
      <c r="J111" s="1071">
        <v>464</v>
      </c>
      <c r="K111" s="1071">
        <v>244</v>
      </c>
      <c r="L111" s="1071">
        <v>295</v>
      </c>
      <c r="M111" s="1071">
        <v>397</v>
      </c>
      <c r="N111" s="1071">
        <v>421</v>
      </c>
      <c r="O111" s="1071">
        <v>513</v>
      </c>
      <c r="P111" s="1071">
        <v>485</v>
      </c>
      <c r="Q111" s="1071">
        <v>571</v>
      </c>
      <c r="R111" s="1071">
        <v>684</v>
      </c>
      <c r="S111" s="1071">
        <v>788</v>
      </c>
      <c r="T111" s="1071">
        <v>724</v>
      </c>
      <c r="U111" s="1071">
        <v>573</v>
      </c>
      <c r="V111" s="1071">
        <v>523</v>
      </c>
      <c r="W111" s="1071">
        <v>488</v>
      </c>
      <c r="X111" s="1071">
        <v>302</v>
      </c>
      <c r="Y111" s="1071">
        <v>91</v>
      </c>
      <c r="Z111" s="1071">
        <v>18</v>
      </c>
      <c r="AA111" s="1071">
        <v>2</v>
      </c>
      <c r="AB111" s="1071">
        <v>1076</v>
      </c>
      <c r="AC111" s="1071">
        <v>4862</v>
      </c>
      <c r="AD111" s="1071">
        <v>2721</v>
      </c>
      <c r="AE111" s="1071">
        <v>1424</v>
      </c>
      <c r="AF111" s="1071">
        <v>413</v>
      </c>
      <c r="AG111" s="1071">
        <v>5122</v>
      </c>
      <c r="AH111" s="1684">
        <v>12.42638</v>
      </c>
      <c r="AI111" s="1684">
        <v>56.14967</v>
      </c>
      <c r="AJ111" s="1684">
        <v>31.423950000000001</v>
      </c>
      <c r="AK111" s="1684">
        <v>40.52431</v>
      </c>
      <c r="AL111" s="1684">
        <v>16.445319999999999</v>
      </c>
      <c r="AM111" s="1684">
        <v>4.7695999999999996</v>
      </c>
      <c r="AN111" s="1684">
        <v>2.3099999999999999E-2</v>
      </c>
      <c r="AO111" s="1684">
        <v>59.152329999999999</v>
      </c>
      <c r="AP111" s="1684">
        <v>49.699559999999998</v>
      </c>
      <c r="AQ111" s="1684">
        <v>53.863280000000003</v>
      </c>
    </row>
    <row r="112" spans="1:43">
      <c r="A112">
        <v>3345</v>
      </c>
      <c r="B112">
        <v>2</v>
      </c>
      <c r="C112">
        <v>28586</v>
      </c>
      <c r="D112">
        <v>3</v>
      </c>
      <c r="E112" s="91" t="s">
        <v>45</v>
      </c>
      <c r="F112" s="1071">
        <v>7007</v>
      </c>
      <c r="G112" s="1071">
        <v>229</v>
      </c>
      <c r="H112" s="1071">
        <v>309</v>
      </c>
      <c r="I112" s="1071">
        <v>341</v>
      </c>
      <c r="J112" s="1071">
        <v>285</v>
      </c>
      <c r="K112" s="1071">
        <v>206</v>
      </c>
      <c r="L112" s="1071">
        <v>276</v>
      </c>
      <c r="M112" s="1071">
        <v>346</v>
      </c>
      <c r="N112" s="1071">
        <v>406</v>
      </c>
      <c r="O112" s="1071">
        <v>393</v>
      </c>
      <c r="P112" s="1071">
        <v>363</v>
      </c>
      <c r="Q112" s="1071">
        <v>414</v>
      </c>
      <c r="R112" s="1071">
        <v>597</v>
      </c>
      <c r="S112" s="1071">
        <v>619</v>
      </c>
      <c r="T112" s="1071">
        <v>670</v>
      </c>
      <c r="U112" s="1071">
        <v>439</v>
      </c>
      <c r="V112" s="1071">
        <v>399</v>
      </c>
      <c r="W112" s="1071">
        <v>395</v>
      </c>
      <c r="X112" s="1071">
        <v>237</v>
      </c>
      <c r="Y112" s="1071">
        <v>68</v>
      </c>
      <c r="Z112" s="1071">
        <v>13</v>
      </c>
      <c r="AA112" s="1071">
        <v>2</v>
      </c>
      <c r="AB112" s="1071">
        <v>879</v>
      </c>
      <c r="AC112" s="1071">
        <v>3905</v>
      </c>
      <c r="AD112" s="1071">
        <v>2223</v>
      </c>
      <c r="AE112" s="1071">
        <v>1114</v>
      </c>
      <c r="AF112" s="1071">
        <v>320</v>
      </c>
      <c r="AG112" s="1071">
        <v>4290</v>
      </c>
      <c r="AH112" s="1684">
        <v>12.544600000000001</v>
      </c>
      <c r="AI112" s="1684">
        <v>55.729979999999998</v>
      </c>
      <c r="AJ112" s="1684">
        <v>31.72542</v>
      </c>
      <c r="AK112" s="1684">
        <v>40.559440000000002</v>
      </c>
      <c r="AL112" s="1684">
        <v>15.898389999999999</v>
      </c>
      <c r="AM112" s="1684">
        <v>4.5668600000000001</v>
      </c>
      <c r="AN112" s="1684">
        <v>2.8539999999999999E-2</v>
      </c>
      <c r="AO112" s="1684">
        <v>61.224490000000003</v>
      </c>
      <c r="AP112" s="1684">
        <v>49.760170000000002</v>
      </c>
      <c r="AQ112" s="1684">
        <v>54.313830000000003</v>
      </c>
    </row>
    <row r="113" spans="1:43">
      <c r="A113">
        <v>5260</v>
      </c>
      <c r="B113">
        <v>3</v>
      </c>
      <c r="C113">
        <v>28000</v>
      </c>
      <c r="D113" t="s">
        <v>919</v>
      </c>
      <c r="E113" t="s">
        <v>465</v>
      </c>
      <c r="F113" s="1071">
        <v>2893239</v>
      </c>
      <c r="G113" s="1071">
        <v>107204</v>
      </c>
      <c r="H113" s="1071">
        <v>116047</v>
      </c>
      <c r="I113" s="1071">
        <v>123716</v>
      </c>
      <c r="J113" s="1071">
        <v>134668</v>
      </c>
      <c r="K113" s="1071">
        <v>129523</v>
      </c>
      <c r="L113" s="1071">
        <v>134146</v>
      </c>
      <c r="M113" s="1071">
        <v>154787</v>
      </c>
      <c r="N113" s="1071">
        <v>181186</v>
      </c>
      <c r="O113" s="1071">
        <v>221587</v>
      </c>
      <c r="P113" s="1071">
        <v>198152</v>
      </c>
      <c r="Q113" s="1071">
        <v>181223</v>
      </c>
      <c r="R113" s="1071">
        <v>168476</v>
      </c>
      <c r="S113" s="1071">
        <v>190154</v>
      </c>
      <c r="T113" s="1071">
        <v>229266</v>
      </c>
      <c r="U113" s="1071">
        <v>191668</v>
      </c>
      <c r="V113" s="1071">
        <v>155309</v>
      </c>
      <c r="W113" s="1071">
        <v>131443</v>
      </c>
      <c r="X113" s="1071">
        <v>87785</v>
      </c>
      <c r="Y113" s="1071">
        <v>42248</v>
      </c>
      <c r="Z113" s="1071">
        <v>12383</v>
      </c>
      <c r="AA113" s="1071">
        <v>2268</v>
      </c>
      <c r="AB113" s="1071">
        <v>346967</v>
      </c>
      <c r="AC113" s="1071">
        <v>1693902</v>
      </c>
      <c r="AD113" s="1071">
        <v>852370</v>
      </c>
      <c r="AE113" s="1071">
        <v>431436</v>
      </c>
      <c r="AF113" s="1071">
        <v>144684</v>
      </c>
      <c r="AG113" s="1071">
        <v>1788500</v>
      </c>
      <c r="AH113" s="1684">
        <v>11.99234</v>
      </c>
      <c r="AI113" s="1684">
        <v>58.546909999999997</v>
      </c>
      <c r="AJ113" s="1684">
        <v>29.460750000000001</v>
      </c>
      <c r="AK113" s="1684">
        <v>36.033110000000001</v>
      </c>
      <c r="AL113" s="1684">
        <v>14.91187</v>
      </c>
      <c r="AM113" s="1684">
        <v>5.0007599999999996</v>
      </c>
      <c r="AN113" s="1684">
        <v>7.8390000000000001E-2</v>
      </c>
      <c r="AO113" s="1684">
        <v>61.81653</v>
      </c>
      <c r="AP113" s="1684">
        <v>47.908389999999997</v>
      </c>
      <c r="AQ113" s="1684">
        <v>48.439349999999997</v>
      </c>
    </row>
    <row r="114" spans="1:43">
      <c r="A114">
        <v>5261</v>
      </c>
      <c r="B114">
        <v>3</v>
      </c>
      <c r="C114">
        <v>28100</v>
      </c>
      <c r="D114">
        <v>1</v>
      </c>
      <c r="E114" s="83" t="s">
        <v>180</v>
      </c>
      <c r="F114" s="1071">
        <v>810572</v>
      </c>
      <c r="G114" s="1071">
        <v>28430</v>
      </c>
      <c r="H114" s="1071">
        <v>30465</v>
      </c>
      <c r="I114" s="1071">
        <v>31973</v>
      </c>
      <c r="J114" s="1071">
        <v>36124</v>
      </c>
      <c r="K114" s="1071">
        <v>39674</v>
      </c>
      <c r="L114" s="1071">
        <v>40132</v>
      </c>
      <c r="M114" s="1071">
        <v>44884</v>
      </c>
      <c r="N114" s="1071">
        <v>51532</v>
      </c>
      <c r="O114" s="1071">
        <v>62131</v>
      </c>
      <c r="P114" s="1071">
        <v>55238</v>
      </c>
      <c r="Q114" s="1071">
        <v>51071</v>
      </c>
      <c r="R114" s="1071">
        <v>47967</v>
      </c>
      <c r="S114" s="1071">
        <v>52220</v>
      </c>
      <c r="T114" s="1071">
        <v>63504</v>
      </c>
      <c r="U114" s="1071">
        <v>53368</v>
      </c>
      <c r="V114" s="1071">
        <v>44170</v>
      </c>
      <c r="W114" s="1071">
        <v>38013</v>
      </c>
      <c r="X114" s="1071">
        <v>24326</v>
      </c>
      <c r="Y114" s="1071">
        <v>11408</v>
      </c>
      <c r="Z114" s="1071">
        <v>3322</v>
      </c>
      <c r="AA114" s="1071">
        <v>620</v>
      </c>
      <c r="AB114" s="1071">
        <v>90868</v>
      </c>
      <c r="AC114" s="1071">
        <v>480973</v>
      </c>
      <c r="AD114" s="1071">
        <v>238731</v>
      </c>
      <c r="AE114" s="1071">
        <v>121859</v>
      </c>
      <c r="AF114" s="1071">
        <v>39676</v>
      </c>
      <c r="AG114" s="1071">
        <v>508353</v>
      </c>
      <c r="AH114" s="1684">
        <v>11.21036</v>
      </c>
      <c r="AI114" s="1684">
        <v>59.337479999999999</v>
      </c>
      <c r="AJ114" s="1684">
        <v>29.452159999999999</v>
      </c>
      <c r="AK114" s="1684">
        <v>35.894530000000003</v>
      </c>
      <c r="AL114" s="1684">
        <v>15.0337</v>
      </c>
      <c r="AM114" s="1684">
        <v>4.8948200000000002</v>
      </c>
      <c r="AN114" s="1684">
        <v>7.6490000000000002E-2</v>
      </c>
      <c r="AO114" s="1684">
        <v>62.715339999999998</v>
      </c>
      <c r="AP114" s="1684">
        <v>48.05968</v>
      </c>
      <c r="AQ114" s="1684">
        <v>48.44435</v>
      </c>
    </row>
    <row r="115" spans="1:43">
      <c r="A115">
        <v>5262</v>
      </c>
      <c r="B115">
        <v>3</v>
      </c>
      <c r="C115">
        <v>28101</v>
      </c>
      <c r="D115">
        <v>0</v>
      </c>
      <c r="E115" s="84" t="s">
        <v>19</v>
      </c>
      <c r="F115" s="1071">
        <v>112748</v>
      </c>
      <c r="G115" s="1071">
        <v>4341</v>
      </c>
      <c r="H115" s="1071">
        <v>4548</v>
      </c>
      <c r="I115" s="1071">
        <v>4914</v>
      </c>
      <c r="J115" s="1071">
        <v>5600</v>
      </c>
      <c r="K115" s="1071">
        <v>5779</v>
      </c>
      <c r="L115" s="1071">
        <v>5278</v>
      </c>
      <c r="M115" s="1071">
        <v>6314</v>
      </c>
      <c r="N115" s="1071">
        <v>7552</v>
      </c>
      <c r="O115" s="1071">
        <v>9730</v>
      </c>
      <c r="P115" s="1071">
        <v>8812</v>
      </c>
      <c r="Q115" s="1071">
        <v>7644</v>
      </c>
      <c r="R115" s="1071">
        <v>6600</v>
      </c>
      <c r="S115" s="1071">
        <v>6523</v>
      </c>
      <c r="T115" s="1071">
        <v>7828</v>
      </c>
      <c r="U115" s="1071">
        <v>6337</v>
      </c>
      <c r="V115" s="1071">
        <v>5298</v>
      </c>
      <c r="W115" s="1071">
        <v>4718</v>
      </c>
      <c r="X115" s="1071">
        <v>3037</v>
      </c>
      <c r="Y115" s="1071">
        <v>1413</v>
      </c>
      <c r="Z115" s="1071">
        <v>412</v>
      </c>
      <c r="AA115" s="1071">
        <v>70</v>
      </c>
      <c r="AB115" s="1071">
        <v>13803</v>
      </c>
      <c r="AC115" s="1071">
        <v>69832</v>
      </c>
      <c r="AD115" s="1071">
        <v>29113</v>
      </c>
      <c r="AE115" s="1071">
        <v>14948</v>
      </c>
      <c r="AF115" s="1071">
        <v>4932</v>
      </c>
      <c r="AG115" s="1071">
        <v>72060</v>
      </c>
      <c r="AH115" s="1684">
        <v>12.24235</v>
      </c>
      <c r="AI115" s="1684">
        <v>61.936349999999997</v>
      </c>
      <c r="AJ115" s="1684">
        <v>25.821300000000001</v>
      </c>
      <c r="AK115" s="1684">
        <v>31.606770000000001</v>
      </c>
      <c r="AL115" s="1684">
        <v>13.25788</v>
      </c>
      <c r="AM115" s="1684">
        <v>4.3743600000000002</v>
      </c>
      <c r="AN115" s="1684">
        <v>6.2089999999999999E-2</v>
      </c>
      <c r="AO115" s="1684">
        <v>63.912439999999997</v>
      </c>
      <c r="AP115" s="1684">
        <v>46.273359999999997</v>
      </c>
      <c r="AQ115" s="1684">
        <v>46.227370000000001</v>
      </c>
    </row>
    <row r="116" spans="1:43">
      <c r="A116">
        <v>5263</v>
      </c>
      <c r="B116">
        <v>3</v>
      </c>
      <c r="C116">
        <v>28102</v>
      </c>
      <c r="D116">
        <v>0</v>
      </c>
      <c r="E116" s="84" t="s">
        <v>181</v>
      </c>
      <c r="F116" s="1071">
        <v>71786</v>
      </c>
      <c r="G116" s="1071">
        <v>2682</v>
      </c>
      <c r="H116" s="1071">
        <v>2672</v>
      </c>
      <c r="I116" s="1071">
        <v>2775</v>
      </c>
      <c r="J116" s="1071">
        <v>3167</v>
      </c>
      <c r="K116" s="1071">
        <v>4009</v>
      </c>
      <c r="L116" s="1071">
        <v>3739</v>
      </c>
      <c r="M116" s="1071">
        <v>4383</v>
      </c>
      <c r="N116" s="1071">
        <v>4999</v>
      </c>
      <c r="O116" s="1071">
        <v>6039</v>
      </c>
      <c r="P116" s="1071">
        <v>5065</v>
      </c>
      <c r="Q116" s="1071">
        <v>4353</v>
      </c>
      <c r="R116" s="1071">
        <v>3744</v>
      </c>
      <c r="S116" s="1071">
        <v>4082</v>
      </c>
      <c r="T116" s="1071">
        <v>4903</v>
      </c>
      <c r="U116" s="1071">
        <v>4159</v>
      </c>
      <c r="V116" s="1071">
        <v>3707</v>
      </c>
      <c r="W116" s="1071">
        <v>3518</v>
      </c>
      <c r="X116" s="1071">
        <v>2382</v>
      </c>
      <c r="Y116" s="1071">
        <v>1048</v>
      </c>
      <c r="Z116" s="1071">
        <v>284</v>
      </c>
      <c r="AA116" s="1071">
        <v>76</v>
      </c>
      <c r="AB116" s="1071">
        <v>8129</v>
      </c>
      <c r="AC116" s="1071">
        <v>43580</v>
      </c>
      <c r="AD116" s="1071">
        <v>20077</v>
      </c>
      <c r="AE116" s="1071">
        <v>11015</v>
      </c>
      <c r="AF116" s="1071">
        <v>3790</v>
      </c>
      <c r="AG116" s="1071">
        <v>45316</v>
      </c>
      <c r="AH116" s="1684">
        <v>11.32394</v>
      </c>
      <c r="AI116" s="1684">
        <v>60.708219999999997</v>
      </c>
      <c r="AJ116" s="1684">
        <v>27.967849999999999</v>
      </c>
      <c r="AK116" s="1684">
        <v>33.65419</v>
      </c>
      <c r="AL116" s="1684">
        <v>15.34422</v>
      </c>
      <c r="AM116" s="1684">
        <v>5.2795800000000002</v>
      </c>
      <c r="AN116" s="1684">
        <v>0.10587000000000001</v>
      </c>
      <c r="AO116" s="1684">
        <v>63.126510000000003</v>
      </c>
      <c r="AP116" s="1684">
        <v>47.158929999999998</v>
      </c>
      <c r="AQ116" s="1684">
        <v>46.31053</v>
      </c>
    </row>
    <row r="117" spans="1:43">
      <c r="A117">
        <v>5264</v>
      </c>
      <c r="B117">
        <v>3</v>
      </c>
      <c r="C117">
        <v>28105</v>
      </c>
      <c r="D117">
        <v>0</v>
      </c>
      <c r="E117" s="84" t="s">
        <v>21</v>
      </c>
      <c r="F117" s="1071">
        <v>54337</v>
      </c>
      <c r="G117" s="1071">
        <v>1646</v>
      </c>
      <c r="H117" s="1071">
        <v>1618</v>
      </c>
      <c r="I117" s="1071">
        <v>1741</v>
      </c>
      <c r="J117" s="1071">
        <v>1921</v>
      </c>
      <c r="K117" s="1071">
        <v>2563</v>
      </c>
      <c r="L117" s="1071">
        <v>3259</v>
      </c>
      <c r="M117" s="1071">
        <v>3287</v>
      </c>
      <c r="N117" s="1071">
        <v>3252</v>
      </c>
      <c r="O117" s="1071">
        <v>3928</v>
      </c>
      <c r="P117" s="1071">
        <v>3427</v>
      </c>
      <c r="Q117" s="1071">
        <v>3139</v>
      </c>
      <c r="R117" s="1071">
        <v>2965</v>
      </c>
      <c r="S117" s="1071">
        <v>3242</v>
      </c>
      <c r="T117" s="1071">
        <v>4184</v>
      </c>
      <c r="U117" s="1071">
        <v>4033</v>
      </c>
      <c r="V117" s="1071">
        <v>3567</v>
      </c>
      <c r="W117" s="1071">
        <v>3275</v>
      </c>
      <c r="X117" s="1071">
        <v>2028</v>
      </c>
      <c r="Y117" s="1071">
        <v>967</v>
      </c>
      <c r="Z117" s="1071">
        <v>245</v>
      </c>
      <c r="AA117" s="1071">
        <v>50</v>
      </c>
      <c r="AB117" s="1071">
        <v>5005</v>
      </c>
      <c r="AC117" s="1071">
        <v>30983</v>
      </c>
      <c r="AD117" s="1071">
        <v>18349</v>
      </c>
      <c r="AE117" s="1071">
        <v>10132</v>
      </c>
      <c r="AF117" s="1071">
        <v>3290</v>
      </c>
      <c r="AG117" s="1071">
        <v>33246</v>
      </c>
      <c r="AH117" s="1684">
        <v>9.2110299999999992</v>
      </c>
      <c r="AI117" s="1684">
        <v>57.02008</v>
      </c>
      <c r="AJ117" s="1684">
        <v>33.768889999999999</v>
      </c>
      <c r="AK117" s="1684">
        <v>39.73536</v>
      </c>
      <c r="AL117" s="1684">
        <v>18.64659</v>
      </c>
      <c r="AM117" s="1684">
        <v>6.0548099999999998</v>
      </c>
      <c r="AN117" s="1684">
        <v>9.2020000000000005E-2</v>
      </c>
      <c r="AO117" s="1684">
        <v>61.184829999999998</v>
      </c>
      <c r="AP117" s="1684">
        <v>50.268410000000003</v>
      </c>
      <c r="AQ117" s="1684">
        <v>50.757550000000002</v>
      </c>
    </row>
    <row r="118" spans="1:43">
      <c r="A118">
        <v>5265</v>
      </c>
      <c r="B118">
        <v>3</v>
      </c>
      <c r="C118">
        <v>28106</v>
      </c>
      <c r="D118">
        <v>0</v>
      </c>
      <c r="E118" s="84" t="s">
        <v>22</v>
      </c>
      <c r="F118" s="1071">
        <v>52070</v>
      </c>
      <c r="G118" s="1071">
        <v>1446</v>
      </c>
      <c r="H118" s="1071">
        <v>1600</v>
      </c>
      <c r="I118" s="1071">
        <v>1635</v>
      </c>
      <c r="J118" s="1071">
        <v>2064</v>
      </c>
      <c r="K118" s="1071">
        <v>2236</v>
      </c>
      <c r="L118" s="1071">
        <v>2451</v>
      </c>
      <c r="M118" s="1071">
        <v>2528</v>
      </c>
      <c r="N118" s="1071">
        <v>2783</v>
      </c>
      <c r="O118" s="1071">
        <v>3549</v>
      </c>
      <c r="P118" s="1071">
        <v>3265</v>
      </c>
      <c r="Q118" s="1071">
        <v>3107</v>
      </c>
      <c r="R118" s="1071">
        <v>2910</v>
      </c>
      <c r="S118" s="1071">
        <v>3354</v>
      </c>
      <c r="T118" s="1071">
        <v>4364</v>
      </c>
      <c r="U118" s="1071">
        <v>4260</v>
      </c>
      <c r="V118" s="1071">
        <v>3915</v>
      </c>
      <c r="W118" s="1071">
        <v>3347</v>
      </c>
      <c r="X118" s="1071">
        <v>1992</v>
      </c>
      <c r="Y118" s="1071">
        <v>941</v>
      </c>
      <c r="Z118" s="1071">
        <v>276</v>
      </c>
      <c r="AA118" s="1071">
        <v>47</v>
      </c>
      <c r="AB118" s="1071">
        <v>4681</v>
      </c>
      <c r="AC118" s="1071">
        <v>28247</v>
      </c>
      <c r="AD118" s="1071">
        <v>19142</v>
      </c>
      <c r="AE118" s="1071">
        <v>10518</v>
      </c>
      <c r="AF118" s="1071">
        <v>3256</v>
      </c>
      <c r="AG118" s="1071">
        <v>30547</v>
      </c>
      <c r="AH118" s="1684">
        <v>8.9898199999999999</v>
      </c>
      <c r="AI118" s="1684">
        <v>54.248130000000003</v>
      </c>
      <c r="AJ118" s="1684">
        <v>36.762050000000002</v>
      </c>
      <c r="AK118" s="1684">
        <v>43.203380000000003</v>
      </c>
      <c r="AL118" s="1684">
        <v>20.199729999999999</v>
      </c>
      <c r="AM118" s="1684">
        <v>6.25312</v>
      </c>
      <c r="AN118" s="1684">
        <v>9.0260000000000007E-2</v>
      </c>
      <c r="AO118" s="1684">
        <v>58.665260000000004</v>
      </c>
      <c r="AP118" s="1684">
        <v>51.81427</v>
      </c>
      <c r="AQ118" s="1684">
        <v>53.935639999999999</v>
      </c>
    </row>
    <row r="119" spans="1:43">
      <c r="A119">
        <v>5266</v>
      </c>
      <c r="B119">
        <v>3</v>
      </c>
      <c r="C119">
        <v>28107</v>
      </c>
      <c r="D119">
        <v>0</v>
      </c>
      <c r="E119" s="84" t="s">
        <v>23</v>
      </c>
      <c r="F119" s="1071">
        <v>87673</v>
      </c>
      <c r="G119" s="1071">
        <v>2874</v>
      </c>
      <c r="H119" s="1071">
        <v>3099</v>
      </c>
      <c r="I119" s="1071">
        <v>3192</v>
      </c>
      <c r="J119" s="1071">
        <v>3861</v>
      </c>
      <c r="K119" s="1071">
        <v>4336</v>
      </c>
      <c r="L119" s="1071">
        <v>3927</v>
      </c>
      <c r="M119" s="1071">
        <v>4395</v>
      </c>
      <c r="N119" s="1071">
        <v>5129</v>
      </c>
      <c r="O119" s="1071">
        <v>6021</v>
      </c>
      <c r="P119" s="1071">
        <v>5661</v>
      </c>
      <c r="Q119" s="1071">
        <v>5401</v>
      </c>
      <c r="R119" s="1071">
        <v>5168</v>
      </c>
      <c r="S119" s="1071">
        <v>6045</v>
      </c>
      <c r="T119" s="1071">
        <v>7708</v>
      </c>
      <c r="U119" s="1071">
        <v>6656</v>
      </c>
      <c r="V119" s="1071">
        <v>5435</v>
      </c>
      <c r="W119" s="1071">
        <v>4320</v>
      </c>
      <c r="X119" s="1071">
        <v>2789</v>
      </c>
      <c r="Y119" s="1071">
        <v>1228</v>
      </c>
      <c r="Z119" s="1071">
        <v>360</v>
      </c>
      <c r="AA119" s="1071">
        <v>68</v>
      </c>
      <c r="AB119" s="1071">
        <v>9165</v>
      </c>
      <c r="AC119" s="1071">
        <v>49944</v>
      </c>
      <c r="AD119" s="1071">
        <v>28564</v>
      </c>
      <c r="AE119" s="1071">
        <v>14200</v>
      </c>
      <c r="AF119" s="1071">
        <v>4445</v>
      </c>
      <c r="AG119" s="1071">
        <v>53791</v>
      </c>
      <c r="AH119" s="1684">
        <v>10.453620000000001</v>
      </c>
      <c r="AI119" s="1684">
        <v>56.966230000000003</v>
      </c>
      <c r="AJ119" s="1684">
        <v>32.580159999999999</v>
      </c>
      <c r="AK119" s="1684">
        <v>39.475090000000002</v>
      </c>
      <c r="AL119" s="1684">
        <v>16.196549999999998</v>
      </c>
      <c r="AM119" s="1684">
        <v>5.0699800000000002</v>
      </c>
      <c r="AN119" s="1684">
        <v>7.7560000000000004E-2</v>
      </c>
      <c r="AO119" s="1684">
        <v>61.354120000000002</v>
      </c>
      <c r="AP119" s="1684">
        <v>49.50985</v>
      </c>
      <c r="AQ119" s="1684">
        <v>51.206249999999997</v>
      </c>
    </row>
    <row r="120" spans="1:43">
      <c r="A120">
        <v>5267</v>
      </c>
      <c r="B120">
        <v>3</v>
      </c>
      <c r="C120">
        <v>28108</v>
      </c>
      <c r="D120">
        <v>0</v>
      </c>
      <c r="E120" s="84" t="s">
        <v>24</v>
      </c>
      <c r="F120" s="1071">
        <v>116734</v>
      </c>
      <c r="G120" s="1071">
        <v>4519</v>
      </c>
      <c r="H120" s="1071">
        <v>4772</v>
      </c>
      <c r="I120" s="1071">
        <v>4733</v>
      </c>
      <c r="J120" s="1071">
        <v>5092</v>
      </c>
      <c r="K120" s="1071">
        <v>4745</v>
      </c>
      <c r="L120" s="1071">
        <v>5170</v>
      </c>
      <c r="M120" s="1071">
        <v>6256</v>
      </c>
      <c r="N120" s="1071">
        <v>7139</v>
      </c>
      <c r="O120" s="1071">
        <v>8787</v>
      </c>
      <c r="P120" s="1071">
        <v>7705</v>
      </c>
      <c r="Q120" s="1071">
        <v>7156</v>
      </c>
      <c r="R120" s="1071">
        <v>6738</v>
      </c>
      <c r="S120" s="1071">
        <v>7425</v>
      </c>
      <c r="T120" s="1071">
        <v>9417</v>
      </c>
      <c r="U120" s="1071">
        <v>8227</v>
      </c>
      <c r="V120" s="1071">
        <v>6897</v>
      </c>
      <c r="W120" s="1071">
        <v>5893</v>
      </c>
      <c r="X120" s="1071">
        <v>3751</v>
      </c>
      <c r="Y120" s="1071">
        <v>1738</v>
      </c>
      <c r="Z120" s="1071">
        <v>476</v>
      </c>
      <c r="AA120" s="1071">
        <v>98</v>
      </c>
      <c r="AB120" s="1071">
        <v>14024</v>
      </c>
      <c r="AC120" s="1071">
        <v>66213</v>
      </c>
      <c r="AD120" s="1071">
        <v>36497</v>
      </c>
      <c r="AE120" s="1071">
        <v>18853</v>
      </c>
      <c r="AF120" s="1071">
        <v>6063</v>
      </c>
      <c r="AG120" s="1071">
        <v>70538</v>
      </c>
      <c r="AH120" s="1684">
        <v>12.013640000000001</v>
      </c>
      <c r="AI120" s="1684">
        <v>56.721260000000001</v>
      </c>
      <c r="AJ120" s="1684">
        <v>31.2651</v>
      </c>
      <c r="AK120" s="1684">
        <v>37.625709999999998</v>
      </c>
      <c r="AL120" s="1684">
        <v>16.150390000000002</v>
      </c>
      <c r="AM120" s="1684">
        <v>5.1938599999999999</v>
      </c>
      <c r="AN120" s="1684">
        <v>8.3949999999999997E-2</v>
      </c>
      <c r="AO120" s="1684">
        <v>60.426270000000002</v>
      </c>
      <c r="AP120" s="1684">
        <v>48.636470000000003</v>
      </c>
      <c r="AQ120" s="1684">
        <v>49.579709999999999</v>
      </c>
    </row>
    <row r="121" spans="1:43">
      <c r="A121">
        <v>5268</v>
      </c>
      <c r="B121">
        <v>3</v>
      </c>
      <c r="C121">
        <v>28109</v>
      </c>
      <c r="D121">
        <v>0</v>
      </c>
      <c r="E121" s="84" t="s">
        <v>182</v>
      </c>
      <c r="F121" s="1071">
        <v>116022</v>
      </c>
      <c r="G121" s="1071">
        <v>3973</v>
      </c>
      <c r="H121" s="1071">
        <v>4787</v>
      </c>
      <c r="I121" s="1071">
        <v>5127</v>
      </c>
      <c r="J121" s="1071">
        <v>5559</v>
      </c>
      <c r="K121" s="1071">
        <v>5070</v>
      </c>
      <c r="L121" s="1071">
        <v>4837</v>
      </c>
      <c r="M121" s="1071">
        <v>5524</v>
      </c>
      <c r="N121" s="1071">
        <v>6872</v>
      </c>
      <c r="O121" s="1071">
        <v>8686</v>
      </c>
      <c r="P121" s="1071">
        <v>7863</v>
      </c>
      <c r="Q121" s="1071">
        <v>7394</v>
      </c>
      <c r="R121" s="1071">
        <v>7080</v>
      </c>
      <c r="S121" s="1071">
        <v>7979</v>
      </c>
      <c r="T121" s="1071">
        <v>10092</v>
      </c>
      <c r="U121" s="1071">
        <v>8261</v>
      </c>
      <c r="V121" s="1071">
        <v>6437</v>
      </c>
      <c r="W121" s="1071">
        <v>5067</v>
      </c>
      <c r="X121" s="1071">
        <v>3197</v>
      </c>
      <c r="Y121" s="1071">
        <v>1600</v>
      </c>
      <c r="Z121" s="1071">
        <v>534</v>
      </c>
      <c r="AA121" s="1071">
        <v>83</v>
      </c>
      <c r="AB121" s="1071">
        <v>13887</v>
      </c>
      <c r="AC121" s="1071">
        <v>66864</v>
      </c>
      <c r="AD121" s="1071">
        <v>35271</v>
      </c>
      <c r="AE121" s="1071">
        <v>16918</v>
      </c>
      <c r="AF121" s="1071">
        <v>5414</v>
      </c>
      <c r="AG121" s="1071">
        <v>71397</v>
      </c>
      <c r="AH121" s="1684">
        <v>11.969279999999999</v>
      </c>
      <c r="AI121" s="1684">
        <v>57.630450000000003</v>
      </c>
      <c r="AJ121" s="1684">
        <v>30.400269999999999</v>
      </c>
      <c r="AK121" s="1684">
        <v>37.277410000000003</v>
      </c>
      <c r="AL121" s="1684">
        <v>14.581720000000001</v>
      </c>
      <c r="AM121" s="1684">
        <v>4.6663600000000001</v>
      </c>
      <c r="AN121" s="1684">
        <v>7.1540000000000006E-2</v>
      </c>
      <c r="AO121" s="1684">
        <v>61.537469999999999</v>
      </c>
      <c r="AP121" s="1684">
        <v>48.360280000000003</v>
      </c>
      <c r="AQ121" s="1684">
        <v>49.779060000000001</v>
      </c>
    </row>
    <row r="122" spans="1:43">
      <c r="A122">
        <v>5269</v>
      </c>
      <c r="B122">
        <v>3</v>
      </c>
      <c r="C122">
        <v>28110</v>
      </c>
      <c r="D122">
        <v>0</v>
      </c>
      <c r="E122" s="84" t="s">
        <v>20</v>
      </c>
      <c r="F122" s="1071">
        <v>72140</v>
      </c>
      <c r="G122" s="1071">
        <v>2218</v>
      </c>
      <c r="H122" s="1071">
        <v>1845</v>
      </c>
      <c r="I122" s="1071">
        <v>1831</v>
      </c>
      <c r="J122" s="1071">
        <v>2316</v>
      </c>
      <c r="K122" s="1071">
        <v>4532</v>
      </c>
      <c r="L122" s="1071">
        <v>5437</v>
      </c>
      <c r="M122" s="1071">
        <v>5437</v>
      </c>
      <c r="N122" s="1071">
        <v>5526</v>
      </c>
      <c r="O122" s="1071">
        <v>5806</v>
      </c>
      <c r="P122" s="1071">
        <v>4864</v>
      </c>
      <c r="Q122" s="1071">
        <v>4220</v>
      </c>
      <c r="R122" s="1071">
        <v>3904</v>
      </c>
      <c r="S122" s="1071">
        <v>4193</v>
      </c>
      <c r="T122" s="1071">
        <v>5208</v>
      </c>
      <c r="U122" s="1071">
        <v>4400</v>
      </c>
      <c r="V122" s="1071">
        <v>3871</v>
      </c>
      <c r="W122" s="1071">
        <v>3325</v>
      </c>
      <c r="X122" s="1071">
        <v>1994</v>
      </c>
      <c r="Y122" s="1071">
        <v>900</v>
      </c>
      <c r="Z122" s="1071">
        <v>269</v>
      </c>
      <c r="AA122" s="1071">
        <v>44</v>
      </c>
      <c r="AB122" s="1071">
        <v>5894</v>
      </c>
      <c r="AC122" s="1071">
        <v>46235</v>
      </c>
      <c r="AD122" s="1071">
        <v>20011</v>
      </c>
      <c r="AE122" s="1071">
        <v>10403</v>
      </c>
      <c r="AF122" s="1071">
        <v>3207</v>
      </c>
      <c r="AG122" s="1071">
        <v>49127</v>
      </c>
      <c r="AH122" s="1684">
        <v>8.1702200000000005</v>
      </c>
      <c r="AI122" s="1684">
        <v>64.09066</v>
      </c>
      <c r="AJ122" s="1684">
        <v>27.73912</v>
      </c>
      <c r="AK122" s="1684">
        <v>33.551430000000003</v>
      </c>
      <c r="AL122" s="1684">
        <v>14.42057</v>
      </c>
      <c r="AM122" s="1684">
        <v>4.4455200000000001</v>
      </c>
      <c r="AN122" s="1684">
        <v>6.0990000000000003E-2</v>
      </c>
      <c r="AO122" s="1684">
        <v>68.099530000000001</v>
      </c>
      <c r="AP122" s="1684">
        <v>47.624850000000002</v>
      </c>
      <c r="AQ122" s="1684">
        <v>46.005760000000002</v>
      </c>
    </row>
    <row r="123" spans="1:43">
      <c r="A123">
        <v>5270</v>
      </c>
      <c r="B123">
        <v>3</v>
      </c>
      <c r="C123">
        <v>28111</v>
      </c>
      <c r="D123">
        <v>0</v>
      </c>
      <c r="E123" s="84" t="s">
        <v>183</v>
      </c>
      <c r="F123" s="1071">
        <v>127062</v>
      </c>
      <c r="G123" s="1071">
        <v>4731</v>
      </c>
      <c r="H123" s="1071">
        <v>5524</v>
      </c>
      <c r="I123" s="1071">
        <v>6025</v>
      </c>
      <c r="J123" s="1071">
        <v>6544</v>
      </c>
      <c r="K123" s="1071">
        <v>6404</v>
      </c>
      <c r="L123" s="1071">
        <v>6034</v>
      </c>
      <c r="M123" s="1071">
        <v>6760</v>
      </c>
      <c r="N123" s="1071">
        <v>8280</v>
      </c>
      <c r="O123" s="1071">
        <v>9585</v>
      </c>
      <c r="P123" s="1071">
        <v>8576</v>
      </c>
      <c r="Q123" s="1071">
        <v>8657</v>
      </c>
      <c r="R123" s="1071">
        <v>8858</v>
      </c>
      <c r="S123" s="1071">
        <v>9377</v>
      </c>
      <c r="T123" s="1071">
        <v>9800</v>
      </c>
      <c r="U123" s="1071">
        <v>7035</v>
      </c>
      <c r="V123" s="1071">
        <v>5043</v>
      </c>
      <c r="W123" s="1071">
        <v>4550</v>
      </c>
      <c r="X123" s="1071">
        <v>3156</v>
      </c>
      <c r="Y123" s="1071">
        <v>1573</v>
      </c>
      <c r="Z123" s="1071">
        <v>466</v>
      </c>
      <c r="AA123" s="1071">
        <v>84</v>
      </c>
      <c r="AB123" s="1071">
        <v>16280</v>
      </c>
      <c r="AC123" s="1071">
        <v>79075</v>
      </c>
      <c r="AD123" s="1071">
        <v>31707</v>
      </c>
      <c r="AE123" s="1071">
        <v>14872</v>
      </c>
      <c r="AF123" s="1071">
        <v>5279</v>
      </c>
      <c r="AG123" s="1071">
        <v>82331</v>
      </c>
      <c r="AH123" s="1684">
        <v>12.81264</v>
      </c>
      <c r="AI123" s="1684">
        <v>62.233400000000003</v>
      </c>
      <c r="AJ123" s="1684">
        <v>24.953959999999999</v>
      </c>
      <c r="AK123" s="1684">
        <v>32.333820000000003</v>
      </c>
      <c r="AL123" s="1684">
        <v>11.70452</v>
      </c>
      <c r="AM123" s="1684">
        <v>4.1546599999999998</v>
      </c>
      <c r="AN123" s="1684">
        <v>6.6110000000000002E-2</v>
      </c>
      <c r="AO123" s="1684">
        <v>64.795929999999998</v>
      </c>
      <c r="AP123" s="1684">
        <v>46.112340000000003</v>
      </c>
      <c r="AQ123" s="1684">
        <v>47.004080000000002</v>
      </c>
    </row>
    <row r="124" spans="1:43">
      <c r="A124">
        <v>5271</v>
      </c>
      <c r="B124">
        <v>3</v>
      </c>
      <c r="C124">
        <v>28201</v>
      </c>
      <c r="D124">
        <v>2</v>
      </c>
      <c r="E124" s="87" t="s">
        <v>184</v>
      </c>
      <c r="F124" s="1071">
        <v>276940</v>
      </c>
      <c r="G124" s="1071">
        <v>11400</v>
      </c>
      <c r="H124" s="1071">
        <v>12139</v>
      </c>
      <c r="I124" s="1071">
        <v>13084</v>
      </c>
      <c r="J124" s="1071">
        <v>14013</v>
      </c>
      <c r="K124" s="1071">
        <v>12756</v>
      </c>
      <c r="L124" s="1071">
        <v>13401</v>
      </c>
      <c r="M124" s="1071">
        <v>15161</v>
      </c>
      <c r="N124" s="1071">
        <v>17556</v>
      </c>
      <c r="O124" s="1071">
        <v>21669</v>
      </c>
      <c r="P124" s="1071">
        <v>18782</v>
      </c>
      <c r="Q124" s="1071">
        <v>17261</v>
      </c>
      <c r="R124" s="1071">
        <v>15290</v>
      </c>
      <c r="S124" s="1071">
        <v>17274</v>
      </c>
      <c r="T124" s="1071">
        <v>21224</v>
      </c>
      <c r="U124" s="1071">
        <v>18074</v>
      </c>
      <c r="V124" s="1071">
        <v>14071</v>
      </c>
      <c r="W124" s="1071">
        <v>11613</v>
      </c>
      <c r="X124" s="1071">
        <v>7451</v>
      </c>
      <c r="Y124" s="1071">
        <v>3540</v>
      </c>
      <c r="Z124" s="1071">
        <v>985</v>
      </c>
      <c r="AA124" s="1071">
        <v>196</v>
      </c>
      <c r="AB124" s="1071">
        <v>36623</v>
      </c>
      <c r="AC124" s="1071">
        <v>163163</v>
      </c>
      <c r="AD124" s="1071">
        <v>77154</v>
      </c>
      <c r="AE124" s="1071">
        <v>37856</v>
      </c>
      <c r="AF124" s="1071">
        <v>12172</v>
      </c>
      <c r="AG124" s="1071">
        <v>170374</v>
      </c>
      <c r="AH124" s="1684">
        <v>13.224159999999999</v>
      </c>
      <c r="AI124" s="1684">
        <v>58.916370000000001</v>
      </c>
      <c r="AJ124" s="1684">
        <v>27.859459999999999</v>
      </c>
      <c r="AK124" s="1684">
        <v>34.096919999999997</v>
      </c>
      <c r="AL124" s="1684">
        <v>13.66939</v>
      </c>
      <c r="AM124" s="1684">
        <v>4.3951799999999999</v>
      </c>
      <c r="AN124" s="1684">
        <v>7.077E-2</v>
      </c>
      <c r="AO124" s="1684">
        <v>61.520180000000003</v>
      </c>
      <c r="AP124" s="1684">
        <v>46.562139999999999</v>
      </c>
      <c r="AQ124" s="1684">
        <v>46.79269</v>
      </c>
    </row>
    <row r="125" spans="1:43">
      <c r="A125">
        <v>5272</v>
      </c>
      <c r="B125">
        <v>3</v>
      </c>
      <c r="C125">
        <v>28202</v>
      </c>
      <c r="D125">
        <v>2</v>
      </c>
      <c r="E125" s="87" t="s">
        <v>185</v>
      </c>
      <c r="F125" s="1071">
        <v>233504</v>
      </c>
      <c r="G125" s="1071">
        <v>8200</v>
      </c>
      <c r="H125" s="1071">
        <v>8277</v>
      </c>
      <c r="I125" s="1071">
        <v>8491</v>
      </c>
      <c r="J125" s="1071">
        <v>9389</v>
      </c>
      <c r="K125" s="1071">
        <v>10363</v>
      </c>
      <c r="L125" s="1071">
        <v>11942</v>
      </c>
      <c r="M125" s="1071">
        <v>13545</v>
      </c>
      <c r="N125" s="1071">
        <v>15311</v>
      </c>
      <c r="O125" s="1071">
        <v>18423</v>
      </c>
      <c r="P125" s="1071">
        <v>16346</v>
      </c>
      <c r="Q125" s="1071">
        <v>14380</v>
      </c>
      <c r="R125" s="1071">
        <v>12574</v>
      </c>
      <c r="S125" s="1071">
        <v>14990</v>
      </c>
      <c r="T125" s="1071">
        <v>19157</v>
      </c>
      <c r="U125" s="1071">
        <v>16807</v>
      </c>
      <c r="V125" s="1071">
        <v>14032</v>
      </c>
      <c r="W125" s="1071">
        <v>10867</v>
      </c>
      <c r="X125" s="1071">
        <v>6470</v>
      </c>
      <c r="Y125" s="1071">
        <v>2992</v>
      </c>
      <c r="Z125" s="1071">
        <v>815</v>
      </c>
      <c r="AA125" s="1071">
        <v>133</v>
      </c>
      <c r="AB125" s="1071">
        <v>24968</v>
      </c>
      <c r="AC125" s="1071">
        <v>137263</v>
      </c>
      <c r="AD125" s="1071">
        <v>71273</v>
      </c>
      <c r="AE125" s="1071">
        <v>35309</v>
      </c>
      <c r="AF125" s="1071">
        <v>10410</v>
      </c>
      <c r="AG125" s="1071">
        <v>147031</v>
      </c>
      <c r="AH125" s="1684">
        <v>10.69275</v>
      </c>
      <c r="AI125" s="1684">
        <v>58.783999999999999</v>
      </c>
      <c r="AJ125" s="1684">
        <v>30.523250000000001</v>
      </c>
      <c r="AK125" s="1684">
        <v>36.942839999999997</v>
      </c>
      <c r="AL125" s="1684">
        <v>15.121370000000001</v>
      </c>
      <c r="AM125" s="1684">
        <v>4.45817</v>
      </c>
      <c r="AN125" s="1684">
        <v>5.6959999999999997E-2</v>
      </c>
      <c r="AO125" s="1684">
        <v>62.967230000000001</v>
      </c>
      <c r="AP125" s="1684">
        <v>48.520829999999997</v>
      </c>
      <c r="AQ125" s="1684">
        <v>48.714500000000001</v>
      </c>
    </row>
    <row r="126" spans="1:43">
      <c r="A126">
        <v>5273</v>
      </c>
      <c r="B126">
        <v>3</v>
      </c>
      <c r="C126">
        <v>28203</v>
      </c>
      <c r="D126">
        <v>2</v>
      </c>
      <c r="E126" s="87" t="s">
        <v>186</v>
      </c>
      <c r="F126" s="1071">
        <v>151608</v>
      </c>
      <c r="G126" s="1071">
        <v>6483</v>
      </c>
      <c r="H126" s="1071">
        <v>6333</v>
      </c>
      <c r="I126" s="1071">
        <v>6699</v>
      </c>
      <c r="J126" s="1071">
        <v>7076</v>
      </c>
      <c r="K126" s="1071">
        <v>6808</v>
      </c>
      <c r="L126" s="1071">
        <v>7418</v>
      </c>
      <c r="M126" s="1071">
        <v>8809</v>
      </c>
      <c r="N126" s="1071">
        <v>9904</v>
      </c>
      <c r="O126" s="1071">
        <v>11992</v>
      </c>
      <c r="P126" s="1071">
        <v>10802</v>
      </c>
      <c r="Q126" s="1071">
        <v>9666</v>
      </c>
      <c r="R126" s="1071">
        <v>8287</v>
      </c>
      <c r="S126" s="1071">
        <v>9463</v>
      </c>
      <c r="T126" s="1071">
        <v>11842</v>
      </c>
      <c r="U126" s="1071">
        <v>9988</v>
      </c>
      <c r="V126" s="1071">
        <v>7699</v>
      </c>
      <c r="W126" s="1071">
        <v>6014</v>
      </c>
      <c r="X126" s="1071">
        <v>3940</v>
      </c>
      <c r="Y126" s="1071">
        <v>1765</v>
      </c>
      <c r="Z126" s="1071">
        <v>528</v>
      </c>
      <c r="AA126" s="1071">
        <v>92</v>
      </c>
      <c r="AB126" s="1071">
        <v>19515</v>
      </c>
      <c r="AC126" s="1071">
        <v>90225</v>
      </c>
      <c r="AD126" s="1071">
        <v>41868</v>
      </c>
      <c r="AE126" s="1071">
        <v>20038</v>
      </c>
      <c r="AF126" s="1071">
        <v>6325</v>
      </c>
      <c r="AG126" s="1071">
        <v>94991</v>
      </c>
      <c r="AH126" s="1684">
        <v>12.87201</v>
      </c>
      <c r="AI126" s="1684">
        <v>59.512030000000003</v>
      </c>
      <c r="AJ126" s="1684">
        <v>27.615960000000001</v>
      </c>
      <c r="AK126" s="1684">
        <v>33.857709999999997</v>
      </c>
      <c r="AL126" s="1684">
        <v>13.21698</v>
      </c>
      <c r="AM126" s="1684">
        <v>4.1719400000000002</v>
      </c>
      <c r="AN126" s="1684">
        <v>6.0679999999999998E-2</v>
      </c>
      <c r="AO126" s="1684">
        <v>62.655659999999997</v>
      </c>
      <c r="AP126" s="1684">
        <v>46.606450000000002</v>
      </c>
      <c r="AQ126" s="1684">
        <v>46.8277</v>
      </c>
    </row>
    <row r="127" spans="1:43">
      <c r="A127">
        <v>5274</v>
      </c>
      <c r="B127">
        <v>3</v>
      </c>
      <c r="C127">
        <v>28204</v>
      </c>
      <c r="D127">
        <v>2</v>
      </c>
      <c r="E127" s="87" t="s">
        <v>187</v>
      </c>
      <c r="F127" s="1071">
        <v>259496</v>
      </c>
      <c r="G127" s="1071">
        <v>10264</v>
      </c>
      <c r="H127" s="1071">
        <v>11068</v>
      </c>
      <c r="I127" s="1071">
        <v>11687</v>
      </c>
      <c r="J127" s="1071">
        <v>13229</v>
      </c>
      <c r="K127" s="1071">
        <v>13356</v>
      </c>
      <c r="L127" s="1071">
        <v>12171</v>
      </c>
      <c r="M127" s="1071">
        <v>14918</v>
      </c>
      <c r="N127" s="1071">
        <v>18352</v>
      </c>
      <c r="O127" s="1071">
        <v>22809</v>
      </c>
      <c r="P127" s="1071">
        <v>20345</v>
      </c>
      <c r="Q127" s="1071">
        <v>16859</v>
      </c>
      <c r="R127" s="1071">
        <v>14201</v>
      </c>
      <c r="S127" s="1071">
        <v>15196</v>
      </c>
      <c r="T127" s="1071">
        <v>18497</v>
      </c>
      <c r="U127" s="1071">
        <v>14819</v>
      </c>
      <c r="V127" s="1071">
        <v>12033</v>
      </c>
      <c r="W127" s="1071">
        <v>9643</v>
      </c>
      <c r="X127" s="1071">
        <v>6316</v>
      </c>
      <c r="Y127" s="1071">
        <v>2746</v>
      </c>
      <c r="Z127" s="1071">
        <v>814</v>
      </c>
      <c r="AA127" s="1071">
        <v>173</v>
      </c>
      <c r="AB127" s="1071">
        <v>33019</v>
      </c>
      <c r="AC127" s="1071">
        <v>161436</v>
      </c>
      <c r="AD127" s="1071">
        <v>65041</v>
      </c>
      <c r="AE127" s="1071">
        <v>31725</v>
      </c>
      <c r="AF127" s="1071">
        <v>10049</v>
      </c>
      <c r="AG127" s="1071">
        <v>166704</v>
      </c>
      <c r="AH127" s="1684">
        <v>12.72428</v>
      </c>
      <c r="AI127" s="1684">
        <v>62.211359999999999</v>
      </c>
      <c r="AJ127" s="1684">
        <v>25.064360000000001</v>
      </c>
      <c r="AK127" s="1684">
        <v>30.92032</v>
      </c>
      <c r="AL127" s="1684">
        <v>12.225619999999999</v>
      </c>
      <c r="AM127" s="1684">
        <v>3.8725100000000001</v>
      </c>
      <c r="AN127" s="1684">
        <v>6.6669999999999993E-2</v>
      </c>
      <c r="AO127" s="1684">
        <v>64.24145</v>
      </c>
      <c r="AP127" s="1684">
        <v>45.592489999999998</v>
      </c>
      <c r="AQ127" s="1684">
        <v>45.418559999999999</v>
      </c>
    </row>
    <row r="128" spans="1:43">
      <c r="A128">
        <v>5275</v>
      </c>
      <c r="B128">
        <v>3</v>
      </c>
      <c r="C128">
        <v>28205</v>
      </c>
      <c r="D128">
        <v>2</v>
      </c>
      <c r="E128" s="87" t="s">
        <v>188</v>
      </c>
      <c r="F128" s="1071">
        <v>23266</v>
      </c>
      <c r="G128" s="1071">
        <v>698</v>
      </c>
      <c r="H128" s="1071">
        <v>850</v>
      </c>
      <c r="I128" s="1071">
        <v>960</v>
      </c>
      <c r="J128" s="1071">
        <v>987</v>
      </c>
      <c r="K128" s="1071">
        <v>777</v>
      </c>
      <c r="L128" s="1071">
        <v>810</v>
      </c>
      <c r="M128" s="1071">
        <v>1039</v>
      </c>
      <c r="N128" s="1071">
        <v>1249</v>
      </c>
      <c r="O128" s="1071">
        <v>1509</v>
      </c>
      <c r="P128" s="1071">
        <v>1443</v>
      </c>
      <c r="Q128" s="1071">
        <v>1361</v>
      </c>
      <c r="R128" s="1071">
        <v>1482</v>
      </c>
      <c r="S128" s="1071">
        <v>1759</v>
      </c>
      <c r="T128" s="1071">
        <v>2121</v>
      </c>
      <c r="U128" s="1071">
        <v>1602</v>
      </c>
      <c r="V128" s="1071">
        <v>1403</v>
      </c>
      <c r="W128" s="1071">
        <v>1448</v>
      </c>
      <c r="X128" s="1071">
        <v>1081</v>
      </c>
      <c r="Y128" s="1071">
        <v>519</v>
      </c>
      <c r="Z128" s="1071">
        <v>141</v>
      </c>
      <c r="AA128" s="1071">
        <v>27</v>
      </c>
      <c r="AB128" s="1071">
        <v>2508</v>
      </c>
      <c r="AC128" s="1071">
        <v>12416</v>
      </c>
      <c r="AD128" s="1071">
        <v>8342</v>
      </c>
      <c r="AE128" s="1071">
        <v>4619</v>
      </c>
      <c r="AF128" s="1071">
        <v>1768</v>
      </c>
      <c r="AG128" s="1071">
        <v>13550</v>
      </c>
      <c r="AH128" s="1684">
        <v>10.779680000000001</v>
      </c>
      <c r="AI128" s="1684">
        <v>53.365430000000003</v>
      </c>
      <c r="AJ128" s="1684">
        <v>35.854900000000001</v>
      </c>
      <c r="AK128" s="1684">
        <v>43.415280000000003</v>
      </c>
      <c r="AL128" s="1684">
        <v>19.853000000000002</v>
      </c>
      <c r="AM128" s="1684">
        <v>7.5990700000000002</v>
      </c>
      <c r="AN128" s="1684">
        <v>0.11605</v>
      </c>
      <c r="AO128" s="1684">
        <v>58.239490000000004</v>
      </c>
      <c r="AP128" s="1684">
        <v>51.7318</v>
      </c>
      <c r="AQ128" s="1684">
        <v>54.795079999999999</v>
      </c>
    </row>
    <row r="129" spans="1:43">
      <c r="A129">
        <v>5276</v>
      </c>
      <c r="B129">
        <v>3</v>
      </c>
      <c r="C129">
        <v>28206</v>
      </c>
      <c r="D129">
        <v>2</v>
      </c>
      <c r="E129" s="87" t="s">
        <v>189</v>
      </c>
      <c r="F129" s="1071">
        <v>52261</v>
      </c>
      <c r="G129" s="1071">
        <v>1865</v>
      </c>
      <c r="H129" s="1071">
        <v>2129</v>
      </c>
      <c r="I129" s="1071">
        <v>2137</v>
      </c>
      <c r="J129" s="1071">
        <v>2159</v>
      </c>
      <c r="K129" s="1071">
        <v>1926</v>
      </c>
      <c r="L129" s="1071">
        <v>1958</v>
      </c>
      <c r="M129" s="1071">
        <v>2606</v>
      </c>
      <c r="N129" s="1071">
        <v>3327</v>
      </c>
      <c r="O129" s="1071">
        <v>4469</v>
      </c>
      <c r="P129" s="1071">
        <v>4165</v>
      </c>
      <c r="Q129" s="1071">
        <v>3641</v>
      </c>
      <c r="R129" s="1071">
        <v>3134</v>
      </c>
      <c r="S129" s="1071">
        <v>3338</v>
      </c>
      <c r="T129" s="1071">
        <v>4137</v>
      </c>
      <c r="U129" s="1071">
        <v>3364</v>
      </c>
      <c r="V129" s="1071">
        <v>2837</v>
      </c>
      <c r="W129" s="1071">
        <v>2358</v>
      </c>
      <c r="X129" s="1071">
        <v>1643</v>
      </c>
      <c r="Y129" s="1071">
        <v>769</v>
      </c>
      <c r="Z129" s="1071">
        <v>255</v>
      </c>
      <c r="AA129" s="1071">
        <v>44</v>
      </c>
      <c r="AB129" s="1071">
        <v>6131</v>
      </c>
      <c r="AC129" s="1071">
        <v>30723</v>
      </c>
      <c r="AD129" s="1071">
        <v>15407</v>
      </c>
      <c r="AE129" s="1071">
        <v>7906</v>
      </c>
      <c r="AF129" s="1071">
        <v>2711</v>
      </c>
      <c r="AG129" s="1071">
        <v>32701</v>
      </c>
      <c r="AH129" s="1684">
        <v>11.7315</v>
      </c>
      <c r="AI129" s="1684">
        <v>58.787619999999997</v>
      </c>
      <c r="AJ129" s="1684">
        <v>29.480869999999999</v>
      </c>
      <c r="AK129" s="1684">
        <v>35.868049999999997</v>
      </c>
      <c r="AL129" s="1684">
        <v>15.12792</v>
      </c>
      <c r="AM129" s="1684">
        <v>5.1874200000000004</v>
      </c>
      <c r="AN129" s="1684">
        <v>8.4190000000000001E-2</v>
      </c>
      <c r="AO129" s="1684">
        <v>62.572470000000003</v>
      </c>
      <c r="AP129" s="1684">
        <v>48.602559999999997</v>
      </c>
      <c r="AQ129" s="1684">
        <v>49.05932</v>
      </c>
    </row>
    <row r="130" spans="1:43">
      <c r="A130">
        <v>5277</v>
      </c>
      <c r="B130">
        <v>3</v>
      </c>
      <c r="C130">
        <v>28207</v>
      </c>
      <c r="D130">
        <v>2</v>
      </c>
      <c r="E130" s="87" t="s">
        <v>190</v>
      </c>
      <c r="F130" s="1071">
        <v>101242</v>
      </c>
      <c r="G130" s="1071">
        <v>4371</v>
      </c>
      <c r="H130" s="1071">
        <v>4611</v>
      </c>
      <c r="I130" s="1071">
        <v>4693</v>
      </c>
      <c r="J130" s="1071">
        <v>5001</v>
      </c>
      <c r="K130" s="1071">
        <v>4540</v>
      </c>
      <c r="L130" s="1071">
        <v>4889</v>
      </c>
      <c r="M130" s="1071">
        <v>5866</v>
      </c>
      <c r="N130" s="1071">
        <v>7036</v>
      </c>
      <c r="O130" s="1071">
        <v>8496</v>
      </c>
      <c r="P130" s="1071">
        <v>7616</v>
      </c>
      <c r="Q130" s="1071">
        <v>6229</v>
      </c>
      <c r="R130" s="1071">
        <v>5096</v>
      </c>
      <c r="S130" s="1071">
        <v>6042</v>
      </c>
      <c r="T130" s="1071">
        <v>7519</v>
      </c>
      <c r="U130" s="1071">
        <v>6550</v>
      </c>
      <c r="V130" s="1071">
        <v>5041</v>
      </c>
      <c r="W130" s="1071">
        <v>3877</v>
      </c>
      <c r="X130" s="1071">
        <v>2364</v>
      </c>
      <c r="Y130" s="1071">
        <v>1056</v>
      </c>
      <c r="Z130" s="1071">
        <v>304</v>
      </c>
      <c r="AA130" s="1071">
        <v>45</v>
      </c>
      <c r="AB130" s="1071">
        <v>13675</v>
      </c>
      <c r="AC130" s="1071">
        <v>60811</v>
      </c>
      <c r="AD130" s="1071">
        <v>26756</v>
      </c>
      <c r="AE130" s="1071">
        <v>12687</v>
      </c>
      <c r="AF130" s="1071">
        <v>3769</v>
      </c>
      <c r="AG130" s="1071">
        <v>63329</v>
      </c>
      <c r="AH130" s="1684">
        <v>13.507239999999999</v>
      </c>
      <c r="AI130" s="1684">
        <v>60.064990000000002</v>
      </c>
      <c r="AJ130" s="1684">
        <v>26.427769999999999</v>
      </c>
      <c r="AK130" s="1684">
        <v>32.395650000000003</v>
      </c>
      <c r="AL130" s="1684">
        <v>12.531359999999999</v>
      </c>
      <c r="AM130" s="1684">
        <v>3.7227600000000001</v>
      </c>
      <c r="AN130" s="1684">
        <v>4.4450000000000003E-2</v>
      </c>
      <c r="AO130" s="1684">
        <v>62.552100000000003</v>
      </c>
      <c r="AP130" s="1684">
        <v>45.752499999999998</v>
      </c>
      <c r="AQ130" s="1684">
        <v>45.654179999999997</v>
      </c>
    </row>
    <row r="131" spans="1:43">
      <c r="A131">
        <v>5278</v>
      </c>
      <c r="B131">
        <v>3</v>
      </c>
      <c r="C131">
        <v>28208</v>
      </c>
      <c r="D131">
        <v>2</v>
      </c>
      <c r="E131" s="87" t="s">
        <v>191</v>
      </c>
      <c r="F131" s="1071">
        <v>15618</v>
      </c>
      <c r="G131" s="1071">
        <v>551</v>
      </c>
      <c r="H131" s="1071">
        <v>531</v>
      </c>
      <c r="I131" s="1071">
        <v>578</v>
      </c>
      <c r="J131" s="1071">
        <v>625</v>
      </c>
      <c r="K131" s="1071">
        <v>544</v>
      </c>
      <c r="L131" s="1071">
        <v>618</v>
      </c>
      <c r="M131" s="1071">
        <v>736</v>
      </c>
      <c r="N131" s="1071">
        <v>801</v>
      </c>
      <c r="O131" s="1071">
        <v>1002</v>
      </c>
      <c r="P131" s="1071">
        <v>858</v>
      </c>
      <c r="Q131" s="1071">
        <v>864</v>
      </c>
      <c r="R131" s="1071">
        <v>832</v>
      </c>
      <c r="S131" s="1071">
        <v>1139</v>
      </c>
      <c r="T131" s="1071">
        <v>1531</v>
      </c>
      <c r="U131" s="1071">
        <v>1290</v>
      </c>
      <c r="V131" s="1071">
        <v>1077</v>
      </c>
      <c r="W131" s="1071">
        <v>889</v>
      </c>
      <c r="X131" s="1071">
        <v>634</v>
      </c>
      <c r="Y131" s="1071">
        <v>367</v>
      </c>
      <c r="Z131" s="1071">
        <v>124</v>
      </c>
      <c r="AA131" s="1071">
        <v>27</v>
      </c>
      <c r="AB131" s="1071">
        <v>1660</v>
      </c>
      <c r="AC131" s="1071">
        <v>8019</v>
      </c>
      <c r="AD131" s="1071">
        <v>5939</v>
      </c>
      <c r="AE131" s="1071">
        <v>3118</v>
      </c>
      <c r="AF131" s="1071">
        <v>1152</v>
      </c>
      <c r="AG131" s="1071">
        <v>8925</v>
      </c>
      <c r="AH131" s="1684">
        <v>10.62876</v>
      </c>
      <c r="AI131" s="1684">
        <v>51.3446</v>
      </c>
      <c r="AJ131" s="1684">
        <v>38.02664</v>
      </c>
      <c r="AK131" s="1684">
        <v>45.319499999999998</v>
      </c>
      <c r="AL131" s="1684">
        <v>19.96414</v>
      </c>
      <c r="AM131" s="1684">
        <v>7.3761000000000001</v>
      </c>
      <c r="AN131" s="1684">
        <v>0.17288000000000001</v>
      </c>
      <c r="AO131" s="1684">
        <v>57.145600000000002</v>
      </c>
      <c r="AP131" s="1684">
        <v>51.993409999999997</v>
      </c>
      <c r="AQ131" s="1684">
        <v>55.64331</v>
      </c>
    </row>
    <row r="132" spans="1:43">
      <c r="A132">
        <v>5279</v>
      </c>
      <c r="B132">
        <v>3</v>
      </c>
      <c r="C132">
        <v>28209</v>
      </c>
      <c r="D132">
        <v>2</v>
      </c>
      <c r="E132" s="87" t="s">
        <v>192</v>
      </c>
      <c r="F132" s="1071">
        <v>42756</v>
      </c>
      <c r="G132" s="1071">
        <v>1564</v>
      </c>
      <c r="H132" s="1071">
        <v>1824</v>
      </c>
      <c r="I132" s="1071">
        <v>1794</v>
      </c>
      <c r="J132" s="1071">
        <v>1892</v>
      </c>
      <c r="K132" s="1071">
        <v>1213</v>
      </c>
      <c r="L132" s="1071">
        <v>1565</v>
      </c>
      <c r="M132" s="1071">
        <v>2004</v>
      </c>
      <c r="N132" s="1071">
        <v>2223</v>
      </c>
      <c r="O132" s="1071">
        <v>2690</v>
      </c>
      <c r="P132" s="1071">
        <v>2538</v>
      </c>
      <c r="Q132" s="1071">
        <v>2583</v>
      </c>
      <c r="R132" s="1071">
        <v>2735</v>
      </c>
      <c r="S132" s="1071">
        <v>3158</v>
      </c>
      <c r="T132" s="1071">
        <v>3412</v>
      </c>
      <c r="U132" s="1071">
        <v>2878</v>
      </c>
      <c r="V132" s="1071">
        <v>2586</v>
      </c>
      <c r="W132" s="1071">
        <v>2649</v>
      </c>
      <c r="X132" s="1071">
        <v>1973</v>
      </c>
      <c r="Y132" s="1071">
        <v>1077</v>
      </c>
      <c r="Z132" s="1071">
        <v>338</v>
      </c>
      <c r="AA132" s="1071">
        <v>60</v>
      </c>
      <c r="AB132" s="1071">
        <v>5182</v>
      </c>
      <c r="AC132" s="1071">
        <v>22601</v>
      </c>
      <c r="AD132" s="1071">
        <v>14973</v>
      </c>
      <c r="AE132" s="1071">
        <v>8683</v>
      </c>
      <c r="AF132" s="1071">
        <v>3448</v>
      </c>
      <c r="AG132" s="1071">
        <v>24121</v>
      </c>
      <c r="AH132" s="1684">
        <v>12.11994</v>
      </c>
      <c r="AI132" s="1684">
        <v>52.860419999999998</v>
      </c>
      <c r="AJ132" s="1684">
        <v>35.019649999999999</v>
      </c>
      <c r="AK132" s="1684">
        <v>42.405740000000002</v>
      </c>
      <c r="AL132" s="1684">
        <v>20.308260000000001</v>
      </c>
      <c r="AM132" s="1684">
        <v>8.0643700000000003</v>
      </c>
      <c r="AN132" s="1684">
        <v>0.14033000000000001</v>
      </c>
      <c r="AO132" s="1684">
        <v>56.415469999999999</v>
      </c>
      <c r="AP132" s="1684">
        <v>51.11956</v>
      </c>
      <c r="AQ132" s="1684">
        <v>53.994579999999999</v>
      </c>
    </row>
    <row r="133" spans="1:43">
      <c r="A133">
        <v>5280</v>
      </c>
      <c r="B133">
        <v>3</v>
      </c>
      <c r="C133">
        <v>28210</v>
      </c>
      <c r="D133">
        <v>2</v>
      </c>
      <c r="E133" s="87" t="s">
        <v>25</v>
      </c>
      <c r="F133" s="1071">
        <v>136265</v>
      </c>
      <c r="G133" s="1071">
        <v>5561</v>
      </c>
      <c r="H133" s="1071">
        <v>5967</v>
      </c>
      <c r="I133" s="1071">
        <v>6381</v>
      </c>
      <c r="J133" s="1071">
        <v>6816</v>
      </c>
      <c r="K133" s="1071">
        <v>5952</v>
      </c>
      <c r="L133" s="1071">
        <v>6666</v>
      </c>
      <c r="M133" s="1071">
        <v>7668</v>
      </c>
      <c r="N133" s="1071">
        <v>8741</v>
      </c>
      <c r="O133" s="1071">
        <v>10829</v>
      </c>
      <c r="P133" s="1071">
        <v>9211</v>
      </c>
      <c r="Q133" s="1071">
        <v>8284</v>
      </c>
      <c r="R133" s="1071">
        <v>7772</v>
      </c>
      <c r="S133" s="1071">
        <v>9347</v>
      </c>
      <c r="T133" s="1071">
        <v>11116</v>
      </c>
      <c r="U133" s="1071">
        <v>9045</v>
      </c>
      <c r="V133" s="1071">
        <v>6490</v>
      </c>
      <c r="W133" s="1071">
        <v>5190</v>
      </c>
      <c r="X133" s="1071">
        <v>3225</v>
      </c>
      <c r="Y133" s="1071">
        <v>1517</v>
      </c>
      <c r="Z133" s="1071">
        <v>416</v>
      </c>
      <c r="AA133" s="1071">
        <v>71</v>
      </c>
      <c r="AB133" s="1071">
        <v>17909</v>
      </c>
      <c r="AC133" s="1071">
        <v>81286</v>
      </c>
      <c r="AD133" s="1071">
        <v>37070</v>
      </c>
      <c r="AE133" s="1071">
        <v>16909</v>
      </c>
      <c r="AF133" s="1071">
        <v>5229</v>
      </c>
      <c r="AG133" s="1071">
        <v>85586</v>
      </c>
      <c r="AH133" s="1684">
        <v>13.142770000000001</v>
      </c>
      <c r="AI133" s="1684">
        <v>59.652880000000003</v>
      </c>
      <c r="AJ133" s="1684">
        <v>27.204339999999998</v>
      </c>
      <c r="AK133" s="1684">
        <v>34.063769999999998</v>
      </c>
      <c r="AL133" s="1684">
        <v>12.408910000000001</v>
      </c>
      <c r="AM133" s="1684">
        <v>3.83738</v>
      </c>
      <c r="AN133" s="1684">
        <v>5.21E-2</v>
      </c>
      <c r="AO133" s="1684">
        <v>62.808500000000002</v>
      </c>
      <c r="AP133" s="1684">
        <v>46.390819999999998</v>
      </c>
      <c r="AQ133" s="1684">
        <v>46.775410000000001</v>
      </c>
    </row>
    <row r="134" spans="1:43">
      <c r="A134">
        <v>5281</v>
      </c>
      <c r="B134">
        <v>3</v>
      </c>
      <c r="C134">
        <v>28212</v>
      </c>
      <c r="D134">
        <v>2</v>
      </c>
      <c r="E134" s="87" t="s">
        <v>193</v>
      </c>
      <c r="F134" s="1071">
        <v>25236</v>
      </c>
      <c r="G134" s="1071">
        <v>822</v>
      </c>
      <c r="H134" s="1071">
        <v>928</v>
      </c>
      <c r="I134" s="1071">
        <v>1145</v>
      </c>
      <c r="J134" s="1071">
        <v>1255</v>
      </c>
      <c r="K134" s="1071">
        <v>995</v>
      </c>
      <c r="L134" s="1071">
        <v>1074</v>
      </c>
      <c r="M134" s="1071">
        <v>1107</v>
      </c>
      <c r="N134" s="1071">
        <v>1404</v>
      </c>
      <c r="O134" s="1071">
        <v>1735</v>
      </c>
      <c r="P134" s="1071">
        <v>1574</v>
      </c>
      <c r="Q134" s="1071">
        <v>1532</v>
      </c>
      <c r="R134" s="1071">
        <v>1476</v>
      </c>
      <c r="S134" s="1071">
        <v>1807</v>
      </c>
      <c r="T134" s="1071">
        <v>2107</v>
      </c>
      <c r="U134" s="1071">
        <v>1801</v>
      </c>
      <c r="V134" s="1071">
        <v>1509</v>
      </c>
      <c r="W134" s="1071">
        <v>1390</v>
      </c>
      <c r="X134" s="1071">
        <v>940</v>
      </c>
      <c r="Y134" s="1071">
        <v>465</v>
      </c>
      <c r="Z134" s="1071">
        <v>151</v>
      </c>
      <c r="AA134" s="1071">
        <v>19</v>
      </c>
      <c r="AB134" s="1071">
        <v>2895</v>
      </c>
      <c r="AC134" s="1071">
        <v>13959</v>
      </c>
      <c r="AD134" s="1071">
        <v>8382</v>
      </c>
      <c r="AE134" s="1071">
        <v>4474</v>
      </c>
      <c r="AF134" s="1071">
        <v>1575</v>
      </c>
      <c r="AG134" s="1071">
        <v>14811</v>
      </c>
      <c r="AH134" s="1684">
        <v>11.47171</v>
      </c>
      <c r="AI134" s="1684">
        <v>55.313839999999999</v>
      </c>
      <c r="AJ134" s="1684">
        <v>33.214460000000003</v>
      </c>
      <c r="AK134" s="1684">
        <v>40.374859999999998</v>
      </c>
      <c r="AL134" s="1684">
        <v>17.728639999999999</v>
      </c>
      <c r="AM134" s="1684">
        <v>6.2410800000000002</v>
      </c>
      <c r="AN134" s="1684">
        <v>7.5289999999999996E-2</v>
      </c>
      <c r="AO134" s="1684">
        <v>58.689970000000002</v>
      </c>
      <c r="AP134" s="1684">
        <v>49.885199999999998</v>
      </c>
      <c r="AQ134" s="1684">
        <v>51.778790000000001</v>
      </c>
    </row>
    <row r="135" spans="1:43">
      <c r="A135">
        <v>5282</v>
      </c>
      <c r="B135">
        <v>3</v>
      </c>
      <c r="C135">
        <v>28213</v>
      </c>
      <c r="D135">
        <v>2</v>
      </c>
      <c r="E135" s="87" t="s">
        <v>194</v>
      </c>
      <c r="F135" s="1071">
        <v>21354</v>
      </c>
      <c r="G135" s="1071">
        <v>746</v>
      </c>
      <c r="H135" s="1071">
        <v>825</v>
      </c>
      <c r="I135" s="1071">
        <v>967</v>
      </c>
      <c r="J135" s="1071">
        <v>972</v>
      </c>
      <c r="K135" s="1071">
        <v>780</v>
      </c>
      <c r="L135" s="1071">
        <v>825</v>
      </c>
      <c r="M135" s="1071">
        <v>956</v>
      </c>
      <c r="N135" s="1071">
        <v>1150</v>
      </c>
      <c r="O135" s="1071">
        <v>1460</v>
      </c>
      <c r="P135" s="1071">
        <v>1308</v>
      </c>
      <c r="Q135" s="1071">
        <v>1279</v>
      </c>
      <c r="R135" s="1071">
        <v>1295</v>
      </c>
      <c r="S135" s="1071">
        <v>1481</v>
      </c>
      <c r="T135" s="1071">
        <v>1681</v>
      </c>
      <c r="U135" s="1071">
        <v>1620</v>
      </c>
      <c r="V135" s="1071">
        <v>1377</v>
      </c>
      <c r="W135" s="1071">
        <v>1174</v>
      </c>
      <c r="X135" s="1071">
        <v>872</v>
      </c>
      <c r="Y135" s="1071">
        <v>443</v>
      </c>
      <c r="Z135" s="1071">
        <v>122</v>
      </c>
      <c r="AA135" s="1071">
        <v>21</v>
      </c>
      <c r="AB135" s="1071">
        <v>2538</v>
      </c>
      <c r="AC135" s="1071">
        <v>11506</v>
      </c>
      <c r="AD135" s="1071">
        <v>7310</v>
      </c>
      <c r="AE135" s="1071">
        <v>4009</v>
      </c>
      <c r="AF135" s="1071">
        <v>1458</v>
      </c>
      <c r="AG135" s="1071">
        <v>12215</v>
      </c>
      <c r="AH135" s="1684">
        <v>11.88536</v>
      </c>
      <c r="AI135" s="1684">
        <v>53.882179999999998</v>
      </c>
      <c r="AJ135" s="1684">
        <v>34.232460000000003</v>
      </c>
      <c r="AK135" s="1684">
        <v>41.167929999999998</v>
      </c>
      <c r="AL135" s="1684">
        <v>18.774000000000001</v>
      </c>
      <c r="AM135" s="1684">
        <v>6.8277599999999996</v>
      </c>
      <c r="AN135" s="1684">
        <v>9.8339999999999997E-2</v>
      </c>
      <c r="AO135" s="1684">
        <v>57.202399999999997</v>
      </c>
      <c r="AP135" s="1684">
        <v>50.363439999999997</v>
      </c>
      <c r="AQ135" s="1684">
        <v>52.551720000000003</v>
      </c>
    </row>
    <row r="136" spans="1:43">
      <c r="A136">
        <v>5283</v>
      </c>
      <c r="B136">
        <v>3</v>
      </c>
      <c r="C136">
        <v>28214</v>
      </c>
      <c r="D136">
        <v>2</v>
      </c>
      <c r="E136" s="87" t="s">
        <v>195</v>
      </c>
      <c r="F136" s="1071">
        <v>120688</v>
      </c>
      <c r="G136" s="1071">
        <v>4339</v>
      </c>
      <c r="H136" s="1071">
        <v>5024</v>
      </c>
      <c r="I136" s="1071">
        <v>5298</v>
      </c>
      <c r="J136" s="1071">
        <v>5771</v>
      </c>
      <c r="K136" s="1071">
        <v>5003</v>
      </c>
      <c r="L136" s="1071">
        <v>4859</v>
      </c>
      <c r="M136" s="1071">
        <v>5970</v>
      </c>
      <c r="N136" s="1071">
        <v>7630</v>
      </c>
      <c r="O136" s="1071">
        <v>9942</v>
      </c>
      <c r="P136" s="1071">
        <v>9243</v>
      </c>
      <c r="Q136" s="1071">
        <v>7850</v>
      </c>
      <c r="R136" s="1071">
        <v>6979</v>
      </c>
      <c r="S136" s="1071">
        <v>7636</v>
      </c>
      <c r="T136" s="1071">
        <v>9853</v>
      </c>
      <c r="U136" s="1071">
        <v>8125</v>
      </c>
      <c r="V136" s="1071">
        <v>6572</v>
      </c>
      <c r="W136" s="1071">
        <v>5076</v>
      </c>
      <c r="X136" s="1071">
        <v>3338</v>
      </c>
      <c r="Y136" s="1071">
        <v>1600</v>
      </c>
      <c r="Z136" s="1071">
        <v>506</v>
      </c>
      <c r="AA136" s="1071">
        <v>74</v>
      </c>
      <c r="AB136" s="1071">
        <v>14661</v>
      </c>
      <c r="AC136" s="1071">
        <v>70883</v>
      </c>
      <c r="AD136" s="1071">
        <v>35144</v>
      </c>
      <c r="AE136" s="1071">
        <v>17166</v>
      </c>
      <c r="AF136" s="1071">
        <v>5518</v>
      </c>
      <c r="AG136" s="1071">
        <v>74965</v>
      </c>
      <c r="AH136" s="1684">
        <v>12.14785</v>
      </c>
      <c r="AI136" s="1684">
        <v>58.732430000000001</v>
      </c>
      <c r="AJ136" s="1684">
        <v>29.119710000000001</v>
      </c>
      <c r="AK136" s="1684">
        <v>35.446770000000001</v>
      </c>
      <c r="AL136" s="1684">
        <v>14.22345</v>
      </c>
      <c r="AM136" s="1684">
        <v>4.57212</v>
      </c>
      <c r="AN136" s="1684">
        <v>6.132E-2</v>
      </c>
      <c r="AO136" s="1684">
        <v>62.114710000000002</v>
      </c>
      <c r="AP136" s="1684">
        <v>47.81662</v>
      </c>
      <c r="AQ136" s="1684">
        <v>48.284640000000003</v>
      </c>
    </row>
    <row r="137" spans="1:43">
      <c r="A137">
        <v>5284</v>
      </c>
      <c r="B137">
        <v>3</v>
      </c>
      <c r="C137">
        <v>28215</v>
      </c>
      <c r="D137">
        <v>2</v>
      </c>
      <c r="E137" s="87" t="s">
        <v>196</v>
      </c>
      <c r="F137" s="1071">
        <v>40117</v>
      </c>
      <c r="G137" s="1071">
        <v>1285</v>
      </c>
      <c r="H137" s="1071">
        <v>1473</v>
      </c>
      <c r="I137" s="1071">
        <v>1639</v>
      </c>
      <c r="J137" s="1071">
        <v>1855</v>
      </c>
      <c r="K137" s="1071">
        <v>1587</v>
      </c>
      <c r="L137" s="1071">
        <v>1599</v>
      </c>
      <c r="M137" s="1071">
        <v>1827</v>
      </c>
      <c r="N137" s="1071">
        <v>2272</v>
      </c>
      <c r="O137" s="1071">
        <v>2656</v>
      </c>
      <c r="P137" s="1071">
        <v>2397</v>
      </c>
      <c r="Q137" s="1071">
        <v>2349</v>
      </c>
      <c r="R137" s="1071">
        <v>2517</v>
      </c>
      <c r="S137" s="1071">
        <v>3079</v>
      </c>
      <c r="T137" s="1071">
        <v>3835</v>
      </c>
      <c r="U137" s="1071">
        <v>3231</v>
      </c>
      <c r="V137" s="1071">
        <v>2223</v>
      </c>
      <c r="W137" s="1071">
        <v>1922</v>
      </c>
      <c r="X137" s="1071">
        <v>1364</v>
      </c>
      <c r="Y137" s="1071">
        <v>746</v>
      </c>
      <c r="Z137" s="1071">
        <v>211</v>
      </c>
      <c r="AA137" s="1071">
        <v>50</v>
      </c>
      <c r="AB137" s="1071">
        <v>4397</v>
      </c>
      <c r="AC137" s="1071">
        <v>22138</v>
      </c>
      <c r="AD137" s="1071">
        <v>13582</v>
      </c>
      <c r="AE137" s="1071">
        <v>6516</v>
      </c>
      <c r="AF137" s="1071">
        <v>2371</v>
      </c>
      <c r="AG137" s="1071">
        <v>24118</v>
      </c>
      <c r="AH137" s="1684">
        <v>10.96044</v>
      </c>
      <c r="AI137" s="1684">
        <v>55.183590000000002</v>
      </c>
      <c r="AJ137" s="1684">
        <v>33.855969999999999</v>
      </c>
      <c r="AK137" s="1684">
        <v>41.531019999999998</v>
      </c>
      <c r="AL137" s="1684">
        <v>16.24249</v>
      </c>
      <c r="AM137" s="1684">
        <v>5.9102100000000002</v>
      </c>
      <c r="AN137" s="1684">
        <v>0.12464</v>
      </c>
      <c r="AO137" s="1684">
        <v>60.119149999999998</v>
      </c>
      <c r="AP137" s="1684">
        <v>50.254170000000002</v>
      </c>
      <c r="AQ137" s="1684">
        <v>53.001080000000002</v>
      </c>
    </row>
    <row r="138" spans="1:43">
      <c r="A138">
        <v>5285</v>
      </c>
      <c r="B138">
        <v>3</v>
      </c>
      <c r="C138">
        <v>28216</v>
      </c>
      <c r="D138">
        <v>2</v>
      </c>
      <c r="E138" s="87" t="s">
        <v>197</v>
      </c>
      <c r="F138" s="1071">
        <v>46633</v>
      </c>
      <c r="G138" s="1071">
        <v>1757</v>
      </c>
      <c r="H138" s="1071">
        <v>2045</v>
      </c>
      <c r="I138" s="1071">
        <v>2147</v>
      </c>
      <c r="J138" s="1071">
        <v>2318</v>
      </c>
      <c r="K138" s="1071">
        <v>2017</v>
      </c>
      <c r="L138" s="1071">
        <v>2263</v>
      </c>
      <c r="M138" s="1071">
        <v>2510</v>
      </c>
      <c r="N138" s="1071">
        <v>2851</v>
      </c>
      <c r="O138" s="1071">
        <v>3520</v>
      </c>
      <c r="P138" s="1071">
        <v>3007</v>
      </c>
      <c r="Q138" s="1071">
        <v>2842</v>
      </c>
      <c r="R138" s="1071">
        <v>2739</v>
      </c>
      <c r="S138" s="1071">
        <v>3241</v>
      </c>
      <c r="T138" s="1071">
        <v>4040</v>
      </c>
      <c r="U138" s="1071">
        <v>3155</v>
      </c>
      <c r="V138" s="1071">
        <v>2332</v>
      </c>
      <c r="W138" s="1071">
        <v>1900</v>
      </c>
      <c r="X138" s="1071">
        <v>1176</v>
      </c>
      <c r="Y138" s="1071">
        <v>572</v>
      </c>
      <c r="Z138" s="1071">
        <v>176</v>
      </c>
      <c r="AA138" s="1071">
        <v>25</v>
      </c>
      <c r="AB138" s="1071">
        <v>5949</v>
      </c>
      <c r="AC138" s="1071">
        <v>27308</v>
      </c>
      <c r="AD138" s="1071">
        <v>13376</v>
      </c>
      <c r="AE138" s="1071">
        <v>6181</v>
      </c>
      <c r="AF138" s="1071">
        <v>1949</v>
      </c>
      <c r="AG138" s="1071">
        <v>29030</v>
      </c>
      <c r="AH138" s="1684">
        <v>12.757059999999999</v>
      </c>
      <c r="AI138" s="1684">
        <v>58.55939</v>
      </c>
      <c r="AJ138" s="1684">
        <v>28.68355</v>
      </c>
      <c r="AK138" s="1684">
        <v>35.633560000000003</v>
      </c>
      <c r="AL138" s="1684">
        <v>13.25456</v>
      </c>
      <c r="AM138" s="1684">
        <v>4.1794399999999996</v>
      </c>
      <c r="AN138" s="1684">
        <v>5.3609999999999998E-2</v>
      </c>
      <c r="AO138" s="1684">
        <v>62.252049999999997</v>
      </c>
      <c r="AP138" s="1684">
        <v>47.154490000000003</v>
      </c>
      <c r="AQ138" s="1684">
        <v>47.908740000000002</v>
      </c>
    </row>
    <row r="139" spans="1:43">
      <c r="A139">
        <v>5286</v>
      </c>
      <c r="B139">
        <v>3</v>
      </c>
      <c r="C139">
        <v>28217</v>
      </c>
      <c r="D139">
        <v>2</v>
      </c>
      <c r="E139" s="87" t="s">
        <v>198</v>
      </c>
      <c r="F139" s="1071">
        <v>82493</v>
      </c>
      <c r="G139" s="1071">
        <v>2855</v>
      </c>
      <c r="H139" s="1071">
        <v>3366</v>
      </c>
      <c r="I139" s="1071">
        <v>3718</v>
      </c>
      <c r="J139" s="1071">
        <v>3795</v>
      </c>
      <c r="K139" s="1071">
        <v>3378</v>
      </c>
      <c r="L139" s="1071">
        <v>3194</v>
      </c>
      <c r="M139" s="1071">
        <v>3959</v>
      </c>
      <c r="N139" s="1071">
        <v>4871</v>
      </c>
      <c r="O139" s="1071">
        <v>6637</v>
      </c>
      <c r="P139" s="1071">
        <v>6025</v>
      </c>
      <c r="Q139" s="1071">
        <v>4894</v>
      </c>
      <c r="R139" s="1071">
        <v>4447</v>
      </c>
      <c r="S139" s="1071">
        <v>5129</v>
      </c>
      <c r="T139" s="1071">
        <v>6928</v>
      </c>
      <c r="U139" s="1071">
        <v>6619</v>
      </c>
      <c r="V139" s="1071">
        <v>5134</v>
      </c>
      <c r="W139" s="1071">
        <v>3672</v>
      </c>
      <c r="X139" s="1071">
        <v>2305</v>
      </c>
      <c r="Y139" s="1071">
        <v>1096</v>
      </c>
      <c r="Z139" s="1071">
        <v>387</v>
      </c>
      <c r="AA139" s="1071">
        <v>84</v>
      </c>
      <c r="AB139" s="1071">
        <v>9939</v>
      </c>
      <c r="AC139" s="1071">
        <v>46329</v>
      </c>
      <c r="AD139" s="1071">
        <v>26225</v>
      </c>
      <c r="AE139" s="1071">
        <v>12678</v>
      </c>
      <c r="AF139" s="1071">
        <v>3872</v>
      </c>
      <c r="AG139" s="1071">
        <v>49462</v>
      </c>
      <c r="AH139" s="1684">
        <v>12.048299999999999</v>
      </c>
      <c r="AI139" s="1684">
        <v>56.16113</v>
      </c>
      <c r="AJ139" s="1684">
        <v>31.790579999999999</v>
      </c>
      <c r="AK139" s="1684">
        <v>38.008069999999996</v>
      </c>
      <c r="AL139" s="1684">
        <v>15.36858</v>
      </c>
      <c r="AM139" s="1684">
        <v>4.6937300000000004</v>
      </c>
      <c r="AN139" s="1684">
        <v>0.10183</v>
      </c>
      <c r="AO139" s="1684">
        <v>59.959029999999998</v>
      </c>
      <c r="AP139" s="1684">
        <v>48.720039999999997</v>
      </c>
      <c r="AQ139" s="1684">
        <v>49.400539999999999</v>
      </c>
    </row>
    <row r="140" spans="1:43">
      <c r="A140">
        <v>5287</v>
      </c>
      <c r="B140">
        <v>3</v>
      </c>
      <c r="C140">
        <v>28218</v>
      </c>
      <c r="D140">
        <v>2</v>
      </c>
      <c r="E140" s="87" t="s">
        <v>199</v>
      </c>
      <c r="F140" s="1071">
        <v>24850</v>
      </c>
      <c r="G140" s="1071">
        <v>960</v>
      </c>
      <c r="H140" s="1071">
        <v>1156</v>
      </c>
      <c r="I140" s="1071">
        <v>1282</v>
      </c>
      <c r="J140" s="1071">
        <v>1247</v>
      </c>
      <c r="K140" s="1071">
        <v>1055</v>
      </c>
      <c r="L140" s="1071">
        <v>1099</v>
      </c>
      <c r="M140" s="1071">
        <v>1298</v>
      </c>
      <c r="N140" s="1071">
        <v>1522</v>
      </c>
      <c r="O140" s="1071">
        <v>1939</v>
      </c>
      <c r="P140" s="1071">
        <v>1617</v>
      </c>
      <c r="Q140" s="1071">
        <v>1450</v>
      </c>
      <c r="R140" s="1071">
        <v>1428</v>
      </c>
      <c r="S140" s="1071">
        <v>1710</v>
      </c>
      <c r="T140" s="1071">
        <v>1980</v>
      </c>
      <c r="U140" s="1071">
        <v>1591</v>
      </c>
      <c r="V140" s="1071">
        <v>1144</v>
      </c>
      <c r="W140" s="1071">
        <v>1023</v>
      </c>
      <c r="X140" s="1071">
        <v>790</v>
      </c>
      <c r="Y140" s="1071">
        <v>416</v>
      </c>
      <c r="Z140" s="1071">
        <v>125</v>
      </c>
      <c r="AA140" s="1071">
        <v>18</v>
      </c>
      <c r="AB140" s="1071">
        <v>3398</v>
      </c>
      <c r="AC140" s="1071">
        <v>14365</v>
      </c>
      <c r="AD140" s="1071">
        <v>7087</v>
      </c>
      <c r="AE140" s="1071">
        <v>3516</v>
      </c>
      <c r="AF140" s="1071">
        <v>1349</v>
      </c>
      <c r="AG140" s="1071">
        <v>15098</v>
      </c>
      <c r="AH140" s="1684">
        <v>13.67404</v>
      </c>
      <c r="AI140" s="1684">
        <v>57.806840000000001</v>
      </c>
      <c r="AJ140" s="1684">
        <v>28.519110000000001</v>
      </c>
      <c r="AK140" s="1684">
        <v>35.400399999999998</v>
      </c>
      <c r="AL140" s="1684">
        <v>14.14889</v>
      </c>
      <c r="AM140" s="1684">
        <v>5.4285699999999997</v>
      </c>
      <c r="AN140" s="1684">
        <v>7.2429999999999994E-2</v>
      </c>
      <c r="AO140" s="1684">
        <v>60.756540000000001</v>
      </c>
      <c r="AP140" s="1684">
        <v>47.067770000000003</v>
      </c>
      <c r="AQ140" s="1684">
        <v>47.608939999999997</v>
      </c>
    </row>
    <row r="141" spans="1:43">
      <c r="A141">
        <v>5288</v>
      </c>
      <c r="B141">
        <v>3</v>
      </c>
      <c r="C141">
        <v>28219</v>
      </c>
      <c r="D141">
        <v>2</v>
      </c>
      <c r="E141" s="87" t="s">
        <v>200</v>
      </c>
      <c r="F141" s="1071">
        <v>58507</v>
      </c>
      <c r="G141" s="1071">
        <v>2150</v>
      </c>
      <c r="H141" s="1071">
        <v>2369</v>
      </c>
      <c r="I141" s="1071">
        <v>2552</v>
      </c>
      <c r="J141" s="1071">
        <v>3445</v>
      </c>
      <c r="K141" s="1071">
        <v>3542</v>
      </c>
      <c r="L141" s="1071">
        <v>2918</v>
      </c>
      <c r="M141" s="1071">
        <v>2994</v>
      </c>
      <c r="N141" s="1071">
        <v>3316</v>
      </c>
      <c r="O141" s="1071">
        <v>3904</v>
      </c>
      <c r="P141" s="1071">
        <v>4162</v>
      </c>
      <c r="Q141" s="1071">
        <v>4957</v>
      </c>
      <c r="R141" s="1071">
        <v>4691</v>
      </c>
      <c r="S141" s="1071">
        <v>4370</v>
      </c>
      <c r="T141" s="1071">
        <v>3753</v>
      </c>
      <c r="U141" s="1071">
        <v>2719</v>
      </c>
      <c r="V141" s="1071">
        <v>2212</v>
      </c>
      <c r="W141" s="1071">
        <v>2055</v>
      </c>
      <c r="X141" s="1071">
        <v>1488</v>
      </c>
      <c r="Y141" s="1071">
        <v>683</v>
      </c>
      <c r="Z141" s="1071">
        <v>186</v>
      </c>
      <c r="AA141" s="1071">
        <v>41</v>
      </c>
      <c r="AB141" s="1071">
        <v>7071</v>
      </c>
      <c r="AC141" s="1071">
        <v>38299</v>
      </c>
      <c r="AD141" s="1071">
        <v>13137</v>
      </c>
      <c r="AE141" s="1071">
        <v>6665</v>
      </c>
      <c r="AF141" s="1071">
        <v>2398</v>
      </c>
      <c r="AG141" s="1071">
        <v>38607</v>
      </c>
      <c r="AH141" s="1684">
        <v>12.08573</v>
      </c>
      <c r="AI141" s="1684">
        <v>65.460539999999995</v>
      </c>
      <c r="AJ141" s="1684">
        <v>22.453720000000001</v>
      </c>
      <c r="AK141" s="1684">
        <v>29.922920000000001</v>
      </c>
      <c r="AL141" s="1684">
        <v>11.3918</v>
      </c>
      <c r="AM141" s="1684">
        <v>4.0986500000000001</v>
      </c>
      <c r="AN141" s="1684">
        <v>7.0080000000000003E-2</v>
      </c>
      <c r="AO141" s="1684">
        <v>65.986980000000003</v>
      </c>
      <c r="AP141" s="1684">
        <v>45.631399999999999</v>
      </c>
      <c r="AQ141" s="1684">
        <v>47.531289999999998</v>
      </c>
    </row>
    <row r="142" spans="1:43">
      <c r="A142">
        <v>5289</v>
      </c>
      <c r="B142">
        <v>3</v>
      </c>
      <c r="C142">
        <v>28220</v>
      </c>
      <c r="D142">
        <v>2</v>
      </c>
      <c r="E142" s="87" t="s">
        <v>201</v>
      </c>
      <c r="F142" s="1071">
        <v>22660</v>
      </c>
      <c r="G142" s="1071">
        <v>755</v>
      </c>
      <c r="H142" s="1071">
        <v>793</v>
      </c>
      <c r="I142" s="1071">
        <v>955</v>
      </c>
      <c r="J142" s="1071">
        <v>1111</v>
      </c>
      <c r="K142" s="1071">
        <v>879</v>
      </c>
      <c r="L142" s="1071">
        <v>958</v>
      </c>
      <c r="M142" s="1071">
        <v>1009</v>
      </c>
      <c r="N142" s="1071">
        <v>1141</v>
      </c>
      <c r="O142" s="1071">
        <v>1417</v>
      </c>
      <c r="P142" s="1071">
        <v>1413</v>
      </c>
      <c r="Q142" s="1071">
        <v>1431</v>
      </c>
      <c r="R142" s="1071">
        <v>1437</v>
      </c>
      <c r="S142" s="1071">
        <v>1797</v>
      </c>
      <c r="T142" s="1071">
        <v>1871</v>
      </c>
      <c r="U142" s="1071">
        <v>1505</v>
      </c>
      <c r="V142" s="1071">
        <v>1264</v>
      </c>
      <c r="W142" s="1071">
        <v>1237</v>
      </c>
      <c r="X142" s="1071">
        <v>961</v>
      </c>
      <c r="Y142" s="1071">
        <v>550</v>
      </c>
      <c r="Z142" s="1071">
        <v>142</v>
      </c>
      <c r="AA142" s="1071">
        <v>34</v>
      </c>
      <c r="AB142" s="1071">
        <v>2503</v>
      </c>
      <c r="AC142" s="1071">
        <v>12593</v>
      </c>
      <c r="AD142" s="1071">
        <v>7564</v>
      </c>
      <c r="AE142" s="1071">
        <v>4188</v>
      </c>
      <c r="AF142" s="1071">
        <v>1687</v>
      </c>
      <c r="AG142" s="1071">
        <v>13353</v>
      </c>
      <c r="AH142" s="1684">
        <v>11.0459</v>
      </c>
      <c r="AI142" s="1684">
        <v>55.573700000000002</v>
      </c>
      <c r="AJ142" s="1684">
        <v>33.380409999999998</v>
      </c>
      <c r="AK142" s="1684">
        <v>41.310679999999998</v>
      </c>
      <c r="AL142" s="1684">
        <v>18.481909999999999</v>
      </c>
      <c r="AM142" s="1684">
        <v>7.4448400000000001</v>
      </c>
      <c r="AN142" s="1684">
        <v>0.15004000000000001</v>
      </c>
      <c r="AO142" s="1684">
        <v>58.927630000000001</v>
      </c>
      <c r="AP142" s="1684">
        <v>50.536409999999997</v>
      </c>
      <c r="AQ142" s="1684">
        <v>53.105960000000003</v>
      </c>
    </row>
    <row r="143" spans="1:43">
      <c r="A143">
        <v>5290</v>
      </c>
      <c r="B143">
        <v>3</v>
      </c>
      <c r="C143">
        <v>28221</v>
      </c>
      <c r="D143">
        <v>2</v>
      </c>
      <c r="E143" s="87" t="s">
        <v>353</v>
      </c>
      <c r="F143" s="1071">
        <v>21730</v>
      </c>
      <c r="G143" s="1071">
        <v>762</v>
      </c>
      <c r="H143" s="1071">
        <v>767</v>
      </c>
      <c r="I143" s="1071">
        <v>851</v>
      </c>
      <c r="J143" s="1071">
        <v>864</v>
      </c>
      <c r="K143" s="1071">
        <v>764</v>
      </c>
      <c r="L143" s="1071">
        <v>912</v>
      </c>
      <c r="M143" s="1071">
        <v>1005</v>
      </c>
      <c r="N143" s="1071">
        <v>1130</v>
      </c>
      <c r="O143" s="1071">
        <v>1272</v>
      </c>
      <c r="P143" s="1071">
        <v>1220</v>
      </c>
      <c r="Q143" s="1071">
        <v>1350</v>
      </c>
      <c r="R143" s="1071">
        <v>1448</v>
      </c>
      <c r="S143" s="1071">
        <v>1648</v>
      </c>
      <c r="T143" s="1071">
        <v>1798</v>
      </c>
      <c r="U143" s="1071">
        <v>1417</v>
      </c>
      <c r="V143" s="1071">
        <v>1352</v>
      </c>
      <c r="W143" s="1071">
        <v>1328</v>
      </c>
      <c r="X143" s="1071">
        <v>1080</v>
      </c>
      <c r="Y143" s="1071">
        <v>547</v>
      </c>
      <c r="Z143" s="1071">
        <v>186</v>
      </c>
      <c r="AA143" s="1071">
        <v>29</v>
      </c>
      <c r="AB143" s="1071">
        <v>2380</v>
      </c>
      <c r="AC143" s="1071">
        <v>11613</v>
      </c>
      <c r="AD143" s="1071">
        <v>7737</v>
      </c>
      <c r="AE143" s="1071">
        <v>4522</v>
      </c>
      <c r="AF143" s="1071">
        <v>1842</v>
      </c>
      <c r="AG143" s="1071">
        <v>12547</v>
      </c>
      <c r="AH143" s="1684">
        <v>10.9526</v>
      </c>
      <c r="AI143" s="1684">
        <v>53.442250000000001</v>
      </c>
      <c r="AJ143" s="1684">
        <v>35.605150000000002</v>
      </c>
      <c r="AK143" s="1684">
        <v>43.189140000000002</v>
      </c>
      <c r="AL143" s="1684">
        <v>20.809940000000001</v>
      </c>
      <c r="AM143" s="1684">
        <v>8.4767600000000005</v>
      </c>
      <c r="AN143" s="1684">
        <v>0.13346</v>
      </c>
      <c r="AO143" s="1684">
        <v>57.740450000000003</v>
      </c>
      <c r="AP143" s="1684">
        <v>51.735660000000003</v>
      </c>
      <c r="AQ143" s="1684">
        <v>54.876919999999998</v>
      </c>
    </row>
    <row r="144" spans="1:43">
      <c r="A144">
        <v>5291</v>
      </c>
      <c r="B144">
        <v>3</v>
      </c>
      <c r="C144">
        <v>28222</v>
      </c>
      <c r="D144">
        <v>2</v>
      </c>
      <c r="E144" s="87" t="s">
        <v>26</v>
      </c>
      <c r="F144" s="1071">
        <v>12594</v>
      </c>
      <c r="G144" s="1071">
        <v>386</v>
      </c>
      <c r="H144" s="1071">
        <v>436</v>
      </c>
      <c r="I144" s="1071">
        <v>521</v>
      </c>
      <c r="J144" s="1071">
        <v>487</v>
      </c>
      <c r="K144" s="1071">
        <v>301</v>
      </c>
      <c r="L144" s="1071">
        <v>424</v>
      </c>
      <c r="M144" s="1071">
        <v>526</v>
      </c>
      <c r="N144" s="1071">
        <v>594</v>
      </c>
      <c r="O144" s="1071">
        <v>669</v>
      </c>
      <c r="P144" s="1071">
        <v>636</v>
      </c>
      <c r="Q144" s="1071">
        <v>755</v>
      </c>
      <c r="R144" s="1071">
        <v>855</v>
      </c>
      <c r="S144" s="1071">
        <v>988</v>
      </c>
      <c r="T144" s="1071">
        <v>1054</v>
      </c>
      <c r="U144" s="1071">
        <v>868</v>
      </c>
      <c r="V144" s="1071">
        <v>851</v>
      </c>
      <c r="W144" s="1071">
        <v>917</v>
      </c>
      <c r="X144" s="1071">
        <v>783</v>
      </c>
      <c r="Y144" s="1071">
        <v>392</v>
      </c>
      <c r="Z144" s="1071">
        <v>125</v>
      </c>
      <c r="AA144" s="1071">
        <v>26</v>
      </c>
      <c r="AB144" s="1071">
        <v>1343</v>
      </c>
      <c r="AC144" s="1071">
        <v>6235</v>
      </c>
      <c r="AD144" s="1071">
        <v>5016</v>
      </c>
      <c r="AE144" s="1071">
        <v>3094</v>
      </c>
      <c r="AF144" s="1071">
        <v>1326</v>
      </c>
      <c r="AG144" s="1071">
        <v>6802</v>
      </c>
      <c r="AH144" s="1684">
        <v>10.66381</v>
      </c>
      <c r="AI144" s="1684">
        <v>49.5077</v>
      </c>
      <c r="AJ144" s="1684">
        <v>39.828490000000002</v>
      </c>
      <c r="AK144" s="1684">
        <v>47.673499999999997</v>
      </c>
      <c r="AL144" s="1684">
        <v>24.567250000000001</v>
      </c>
      <c r="AM144" s="1684">
        <v>10.52882</v>
      </c>
      <c r="AN144" s="1684">
        <v>0.20644999999999999</v>
      </c>
      <c r="AO144" s="1684">
        <v>54.00985</v>
      </c>
      <c r="AP144" s="1684">
        <v>54.094090000000001</v>
      </c>
      <c r="AQ144" s="1684">
        <v>58.293750000000003</v>
      </c>
    </row>
    <row r="145" spans="1:43">
      <c r="A145">
        <v>5292</v>
      </c>
      <c r="B145">
        <v>3</v>
      </c>
      <c r="C145">
        <v>28223</v>
      </c>
      <c r="D145">
        <v>2</v>
      </c>
      <c r="E145" s="87" t="s">
        <v>27</v>
      </c>
      <c r="F145" s="1071">
        <v>33867</v>
      </c>
      <c r="G145" s="1071">
        <v>1242</v>
      </c>
      <c r="H145" s="1071">
        <v>1337</v>
      </c>
      <c r="I145" s="1071">
        <v>1507</v>
      </c>
      <c r="J145" s="1071">
        <v>1639</v>
      </c>
      <c r="K145" s="1071">
        <v>1076</v>
      </c>
      <c r="L145" s="1071">
        <v>1281</v>
      </c>
      <c r="M145" s="1071">
        <v>1519</v>
      </c>
      <c r="N145" s="1071">
        <v>1770</v>
      </c>
      <c r="O145" s="1071">
        <v>2014</v>
      </c>
      <c r="P145" s="1071">
        <v>1883</v>
      </c>
      <c r="Q145" s="1071">
        <v>1932</v>
      </c>
      <c r="R145" s="1071">
        <v>2221</v>
      </c>
      <c r="S145" s="1071">
        <v>2482</v>
      </c>
      <c r="T145" s="1071">
        <v>2762</v>
      </c>
      <c r="U145" s="1071">
        <v>2253</v>
      </c>
      <c r="V145" s="1071">
        <v>1977</v>
      </c>
      <c r="W145" s="1071">
        <v>2110</v>
      </c>
      <c r="X145" s="1071">
        <v>1660</v>
      </c>
      <c r="Y145" s="1071">
        <v>909</v>
      </c>
      <c r="Z145" s="1071">
        <v>249</v>
      </c>
      <c r="AA145" s="1071">
        <v>44</v>
      </c>
      <c r="AB145" s="1071">
        <v>4086</v>
      </c>
      <c r="AC145" s="1071">
        <v>17817</v>
      </c>
      <c r="AD145" s="1071">
        <v>11964</v>
      </c>
      <c r="AE145" s="1071">
        <v>6949</v>
      </c>
      <c r="AF145" s="1071">
        <v>2862</v>
      </c>
      <c r="AG145" s="1071">
        <v>18940</v>
      </c>
      <c r="AH145" s="1684">
        <v>12.06484</v>
      </c>
      <c r="AI145" s="1684">
        <v>52.608730000000001</v>
      </c>
      <c r="AJ145" s="1684">
        <v>35.326419999999999</v>
      </c>
      <c r="AK145" s="1684">
        <v>42.655090000000001</v>
      </c>
      <c r="AL145" s="1684">
        <v>20.5185</v>
      </c>
      <c r="AM145" s="1684">
        <v>8.4506999999999994</v>
      </c>
      <c r="AN145" s="1684">
        <v>0.12992000000000001</v>
      </c>
      <c r="AO145" s="1684">
        <v>55.92465</v>
      </c>
      <c r="AP145" s="1684">
        <v>51.06908</v>
      </c>
      <c r="AQ145" s="1684">
        <v>54.346809999999998</v>
      </c>
    </row>
    <row r="146" spans="1:43">
      <c r="A146">
        <v>5293</v>
      </c>
      <c r="B146">
        <v>3</v>
      </c>
      <c r="C146">
        <v>28224</v>
      </c>
      <c r="D146">
        <v>2</v>
      </c>
      <c r="E146" s="87" t="s">
        <v>28</v>
      </c>
      <c r="F146" s="1071">
        <v>24467</v>
      </c>
      <c r="G146" s="1071">
        <v>888</v>
      </c>
      <c r="H146" s="1071">
        <v>937</v>
      </c>
      <c r="I146" s="1071">
        <v>1048</v>
      </c>
      <c r="J146" s="1071">
        <v>926</v>
      </c>
      <c r="K146" s="1071">
        <v>683</v>
      </c>
      <c r="L146" s="1071">
        <v>926</v>
      </c>
      <c r="M146" s="1071">
        <v>1112</v>
      </c>
      <c r="N146" s="1071">
        <v>1265</v>
      </c>
      <c r="O146" s="1071">
        <v>1524</v>
      </c>
      <c r="P146" s="1071">
        <v>1365</v>
      </c>
      <c r="Q146" s="1071">
        <v>1468</v>
      </c>
      <c r="R146" s="1071">
        <v>1570</v>
      </c>
      <c r="S146" s="1071">
        <v>1883</v>
      </c>
      <c r="T146" s="1071">
        <v>2167</v>
      </c>
      <c r="U146" s="1071">
        <v>1618</v>
      </c>
      <c r="V146" s="1071">
        <v>1502</v>
      </c>
      <c r="W146" s="1071">
        <v>1483</v>
      </c>
      <c r="X146" s="1071">
        <v>1240</v>
      </c>
      <c r="Y146" s="1071">
        <v>630</v>
      </c>
      <c r="Z146" s="1071">
        <v>194</v>
      </c>
      <c r="AA146" s="1071">
        <v>38</v>
      </c>
      <c r="AB146" s="1071">
        <v>2873</v>
      </c>
      <c r="AC146" s="1071">
        <v>12722</v>
      </c>
      <c r="AD146" s="1071">
        <v>8872</v>
      </c>
      <c r="AE146" s="1071">
        <v>5087</v>
      </c>
      <c r="AF146" s="1071">
        <v>2102</v>
      </c>
      <c r="AG146" s="1071">
        <v>13963</v>
      </c>
      <c r="AH146" s="1684">
        <v>11.74235</v>
      </c>
      <c r="AI146" s="1684">
        <v>51.996569999999998</v>
      </c>
      <c r="AJ146" s="1684">
        <v>36.261090000000003</v>
      </c>
      <c r="AK146" s="1684">
        <v>43.957169999999998</v>
      </c>
      <c r="AL146" s="1684">
        <v>20.791270000000001</v>
      </c>
      <c r="AM146" s="1684">
        <v>8.5911600000000004</v>
      </c>
      <c r="AN146" s="1684">
        <v>0.15531</v>
      </c>
      <c r="AO146" s="1684">
        <v>57.0687</v>
      </c>
      <c r="AP146" s="1684">
        <v>51.858969999999999</v>
      </c>
      <c r="AQ146" s="1684">
        <v>55.305</v>
      </c>
    </row>
    <row r="147" spans="1:43">
      <c r="A147">
        <v>5294</v>
      </c>
      <c r="B147">
        <v>3</v>
      </c>
      <c r="C147">
        <v>28225</v>
      </c>
      <c r="D147">
        <v>2</v>
      </c>
      <c r="E147" s="87" t="s">
        <v>29</v>
      </c>
      <c r="F147" s="1071">
        <v>15995</v>
      </c>
      <c r="G147" s="1071">
        <v>554</v>
      </c>
      <c r="H147" s="1071">
        <v>592</v>
      </c>
      <c r="I147" s="1071">
        <v>663</v>
      </c>
      <c r="J147" s="1071">
        <v>669</v>
      </c>
      <c r="K147" s="1071">
        <v>459</v>
      </c>
      <c r="L147" s="1071">
        <v>585</v>
      </c>
      <c r="M147" s="1071">
        <v>717</v>
      </c>
      <c r="N147" s="1071">
        <v>805</v>
      </c>
      <c r="O147" s="1071">
        <v>967</v>
      </c>
      <c r="P147" s="1071">
        <v>868</v>
      </c>
      <c r="Q147" s="1071">
        <v>979</v>
      </c>
      <c r="R147" s="1071">
        <v>1055</v>
      </c>
      <c r="S147" s="1071">
        <v>1184</v>
      </c>
      <c r="T147" s="1071">
        <v>1288</v>
      </c>
      <c r="U147" s="1071">
        <v>1119</v>
      </c>
      <c r="V147" s="1071">
        <v>965</v>
      </c>
      <c r="W147" s="1071">
        <v>1037</v>
      </c>
      <c r="X147" s="1071">
        <v>855</v>
      </c>
      <c r="Y147" s="1071">
        <v>463</v>
      </c>
      <c r="Z147" s="1071">
        <v>150</v>
      </c>
      <c r="AA147" s="1071">
        <v>21</v>
      </c>
      <c r="AB147" s="1071">
        <v>1809</v>
      </c>
      <c r="AC147" s="1071">
        <v>8288</v>
      </c>
      <c r="AD147" s="1071">
        <v>5898</v>
      </c>
      <c r="AE147" s="1071">
        <v>3491</v>
      </c>
      <c r="AF147" s="1071">
        <v>1489</v>
      </c>
      <c r="AG147" s="1071">
        <v>8907</v>
      </c>
      <c r="AH147" s="1684">
        <v>11.30978</v>
      </c>
      <c r="AI147" s="1684">
        <v>51.816189999999999</v>
      </c>
      <c r="AJ147" s="1684">
        <v>36.874020000000002</v>
      </c>
      <c r="AK147" s="1684">
        <v>44.276339999999998</v>
      </c>
      <c r="AL147" s="1684">
        <v>21.825569999999999</v>
      </c>
      <c r="AM147" s="1684">
        <v>9.3091600000000003</v>
      </c>
      <c r="AN147" s="1684">
        <v>0.13128999999999999</v>
      </c>
      <c r="AO147" s="1684">
        <v>55.686149999999998</v>
      </c>
      <c r="AP147" s="1684">
        <v>52.307879999999997</v>
      </c>
      <c r="AQ147" s="1684">
        <v>55.774999999999999</v>
      </c>
    </row>
    <row r="148" spans="1:43">
      <c r="A148">
        <v>5295</v>
      </c>
      <c r="B148">
        <v>3</v>
      </c>
      <c r="C148">
        <v>28226</v>
      </c>
      <c r="D148">
        <v>2</v>
      </c>
      <c r="E148" s="87" t="s">
        <v>30</v>
      </c>
      <c r="F148" s="1071">
        <v>23169</v>
      </c>
      <c r="G148" s="1071">
        <v>734</v>
      </c>
      <c r="H148" s="1071">
        <v>792</v>
      </c>
      <c r="I148" s="1071">
        <v>868</v>
      </c>
      <c r="J148" s="1071">
        <v>910</v>
      </c>
      <c r="K148" s="1071">
        <v>718</v>
      </c>
      <c r="L148" s="1071">
        <v>844</v>
      </c>
      <c r="M148" s="1071">
        <v>945</v>
      </c>
      <c r="N148" s="1071">
        <v>1207</v>
      </c>
      <c r="O148" s="1071">
        <v>1285</v>
      </c>
      <c r="P148" s="1071">
        <v>1211</v>
      </c>
      <c r="Q148" s="1071">
        <v>1279</v>
      </c>
      <c r="R148" s="1071">
        <v>1454</v>
      </c>
      <c r="S148" s="1071">
        <v>1760</v>
      </c>
      <c r="T148" s="1071">
        <v>1986</v>
      </c>
      <c r="U148" s="1071">
        <v>1667</v>
      </c>
      <c r="V148" s="1071">
        <v>1531</v>
      </c>
      <c r="W148" s="1071">
        <v>1629</v>
      </c>
      <c r="X148" s="1071">
        <v>1349</v>
      </c>
      <c r="Y148" s="1071">
        <v>731</v>
      </c>
      <c r="Z148" s="1071">
        <v>223</v>
      </c>
      <c r="AA148" s="1071">
        <v>46</v>
      </c>
      <c r="AB148" s="1071">
        <v>2394</v>
      </c>
      <c r="AC148" s="1071">
        <v>11613</v>
      </c>
      <c r="AD148" s="1071">
        <v>9162</v>
      </c>
      <c r="AE148" s="1071">
        <v>5509</v>
      </c>
      <c r="AF148" s="1071">
        <v>2349</v>
      </c>
      <c r="AG148" s="1071">
        <v>12689</v>
      </c>
      <c r="AH148" s="1684">
        <v>10.33277</v>
      </c>
      <c r="AI148" s="1684">
        <v>50.123010000000001</v>
      </c>
      <c r="AJ148" s="1684">
        <v>39.544220000000003</v>
      </c>
      <c r="AK148" s="1684">
        <v>47.14058</v>
      </c>
      <c r="AL148" s="1684">
        <v>23.777460000000001</v>
      </c>
      <c r="AM148" s="1684">
        <v>10.13855</v>
      </c>
      <c r="AN148" s="1684">
        <v>0.19853999999999999</v>
      </c>
      <c r="AO148" s="1684">
        <v>54.767150000000001</v>
      </c>
      <c r="AP148" s="1684">
        <v>53.648389999999999</v>
      </c>
      <c r="AQ148" s="1684">
        <v>57.704549999999998</v>
      </c>
    </row>
    <row r="149" spans="1:43">
      <c r="A149">
        <v>5296</v>
      </c>
      <c r="B149">
        <v>3</v>
      </c>
      <c r="C149">
        <v>28227</v>
      </c>
      <c r="D149">
        <v>2</v>
      </c>
      <c r="E149" s="87" t="s">
        <v>31</v>
      </c>
      <c r="F149" s="1071">
        <v>19749</v>
      </c>
      <c r="G149" s="1071">
        <v>616</v>
      </c>
      <c r="H149" s="1071">
        <v>824</v>
      </c>
      <c r="I149" s="1071">
        <v>904</v>
      </c>
      <c r="J149" s="1071">
        <v>829</v>
      </c>
      <c r="K149" s="1071">
        <v>490</v>
      </c>
      <c r="L149" s="1071">
        <v>764</v>
      </c>
      <c r="M149" s="1071">
        <v>847</v>
      </c>
      <c r="N149" s="1071">
        <v>1019</v>
      </c>
      <c r="O149" s="1071">
        <v>1221</v>
      </c>
      <c r="P149" s="1071">
        <v>1096</v>
      </c>
      <c r="Q149" s="1071">
        <v>1199</v>
      </c>
      <c r="R149" s="1071">
        <v>1383</v>
      </c>
      <c r="S149" s="1071">
        <v>1575</v>
      </c>
      <c r="T149" s="1071">
        <v>1689</v>
      </c>
      <c r="U149" s="1071">
        <v>1307</v>
      </c>
      <c r="V149" s="1071">
        <v>1234</v>
      </c>
      <c r="W149" s="1071">
        <v>1219</v>
      </c>
      <c r="X149" s="1071">
        <v>918</v>
      </c>
      <c r="Y149" s="1071">
        <v>471</v>
      </c>
      <c r="Z149" s="1071">
        <v>119</v>
      </c>
      <c r="AA149" s="1071">
        <v>25</v>
      </c>
      <c r="AB149" s="1071">
        <v>2344</v>
      </c>
      <c r="AC149" s="1071">
        <v>10423</v>
      </c>
      <c r="AD149" s="1071">
        <v>6982</v>
      </c>
      <c r="AE149" s="1071">
        <v>3986</v>
      </c>
      <c r="AF149" s="1071">
        <v>1533</v>
      </c>
      <c r="AG149" s="1071">
        <v>11283</v>
      </c>
      <c r="AH149" s="1684">
        <v>11.86896</v>
      </c>
      <c r="AI149" s="1684">
        <v>52.777360000000002</v>
      </c>
      <c r="AJ149" s="1684">
        <v>35.35369</v>
      </c>
      <c r="AK149" s="1684">
        <v>43.328780000000002</v>
      </c>
      <c r="AL149" s="1684">
        <v>20.183299999999999</v>
      </c>
      <c r="AM149" s="1684">
        <v>7.7624199999999997</v>
      </c>
      <c r="AN149" s="1684">
        <v>0.12659000000000001</v>
      </c>
      <c r="AO149" s="1684">
        <v>57.132010000000001</v>
      </c>
      <c r="AP149" s="1684">
        <v>51.589979999999997</v>
      </c>
      <c r="AQ149" s="1684">
        <v>55.229819999999997</v>
      </c>
    </row>
    <row r="150" spans="1:43">
      <c r="A150">
        <v>5297</v>
      </c>
      <c r="B150">
        <v>3</v>
      </c>
      <c r="C150">
        <v>28228</v>
      </c>
      <c r="D150">
        <v>2</v>
      </c>
      <c r="E150" s="87" t="s">
        <v>32</v>
      </c>
      <c r="F150" s="1071">
        <v>20691</v>
      </c>
      <c r="G150" s="1071">
        <v>856</v>
      </c>
      <c r="H150" s="1071">
        <v>901</v>
      </c>
      <c r="I150" s="1071">
        <v>945</v>
      </c>
      <c r="J150" s="1071">
        <v>1044</v>
      </c>
      <c r="K150" s="1071">
        <v>1221</v>
      </c>
      <c r="L150" s="1071">
        <v>1125</v>
      </c>
      <c r="M150" s="1071">
        <v>1135</v>
      </c>
      <c r="N150" s="1071">
        <v>1254</v>
      </c>
      <c r="O150" s="1071">
        <v>1444</v>
      </c>
      <c r="P150" s="1071">
        <v>1312</v>
      </c>
      <c r="Q150" s="1071">
        <v>1179</v>
      </c>
      <c r="R150" s="1071">
        <v>1199</v>
      </c>
      <c r="S150" s="1071">
        <v>1352</v>
      </c>
      <c r="T150" s="1071">
        <v>1432</v>
      </c>
      <c r="U150" s="1071">
        <v>1114</v>
      </c>
      <c r="V150" s="1071">
        <v>1068</v>
      </c>
      <c r="W150" s="1071">
        <v>937</v>
      </c>
      <c r="X150" s="1071">
        <v>729</v>
      </c>
      <c r="Y150" s="1071">
        <v>331</v>
      </c>
      <c r="Z150" s="1071">
        <v>99</v>
      </c>
      <c r="AA150" s="1071">
        <v>14</v>
      </c>
      <c r="AB150" s="1071">
        <v>2702</v>
      </c>
      <c r="AC150" s="1071">
        <v>12265</v>
      </c>
      <c r="AD150" s="1071">
        <v>5724</v>
      </c>
      <c r="AE150" s="1071">
        <v>3178</v>
      </c>
      <c r="AF150" s="1071">
        <v>1173</v>
      </c>
      <c r="AG150" s="1071">
        <v>12653</v>
      </c>
      <c r="AH150" s="1684">
        <v>13.058820000000001</v>
      </c>
      <c r="AI150" s="1684">
        <v>59.276980000000002</v>
      </c>
      <c r="AJ150" s="1684">
        <v>27.664200000000001</v>
      </c>
      <c r="AK150" s="1684">
        <v>34.198439999999998</v>
      </c>
      <c r="AL150" s="1684">
        <v>15.35933</v>
      </c>
      <c r="AM150" s="1684">
        <v>5.66913</v>
      </c>
      <c r="AN150" s="1684">
        <v>6.7659999999999998E-2</v>
      </c>
      <c r="AO150" s="1684">
        <v>61.152189999999997</v>
      </c>
      <c r="AP150" s="1684">
        <v>46.550600000000003</v>
      </c>
      <c r="AQ150" s="1684">
        <v>46.522640000000003</v>
      </c>
    </row>
    <row r="151" spans="1:43">
      <c r="A151">
        <v>5298</v>
      </c>
      <c r="B151">
        <v>3</v>
      </c>
      <c r="C151">
        <v>28229</v>
      </c>
      <c r="D151">
        <v>2</v>
      </c>
      <c r="E151" s="87" t="s">
        <v>33</v>
      </c>
      <c r="F151" s="1071">
        <v>40159</v>
      </c>
      <c r="G151" s="1071">
        <v>1465</v>
      </c>
      <c r="H151" s="1071">
        <v>1630</v>
      </c>
      <c r="I151" s="1071">
        <v>1869</v>
      </c>
      <c r="J151" s="1071">
        <v>1992</v>
      </c>
      <c r="K151" s="1071">
        <v>1598</v>
      </c>
      <c r="L151" s="1071">
        <v>1766</v>
      </c>
      <c r="M151" s="1071">
        <v>2019</v>
      </c>
      <c r="N151" s="1071">
        <v>2320</v>
      </c>
      <c r="O151" s="1071">
        <v>2842</v>
      </c>
      <c r="P151" s="1071">
        <v>2490</v>
      </c>
      <c r="Q151" s="1071">
        <v>2316</v>
      </c>
      <c r="R151" s="1071">
        <v>2425</v>
      </c>
      <c r="S151" s="1071">
        <v>2911</v>
      </c>
      <c r="T151" s="1071">
        <v>3414</v>
      </c>
      <c r="U151" s="1071">
        <v>2790</v>
      </c>
      <c r="V151" s="1071">
        <v>2147</v>
      </c>
      <c r="W151" s="1071">
        <v>1881</v>
      </c>
      <c r="X151" s="1071">
        <v>1360</v>
      </c>
      <c r="Y151" s="1071">
        <v>705</v>
      </c>
      <c r="Z151" s="1071">
        <v>184</v>
      </c>
      <c r="AA151" s="1071">
        <v>35</v>
      </c>
      <c r="AB151" s="1071">
        <v>4964</v>
      </c>
      <c r="AC151" s="1071">
        <v>22679</v>
      </c>
      <c r="AD151" s="1071">
        <v>12516</v>
      </c>
      <c r="AE151" s="1071">
        <v>6312</v>
      </c>
      <c r="AF151" s="1071">
        <v>2284</v>
      </c>
      <c r="AG151" s="1071">
        <v>24101</v>
      </c>
      <c r="AH151" s="1684">
        <v>12.36087</v>
      </c>
      <c r="AI151" s="1684">
        <v>56.473019999999998</v>
      </c>
      <c r="AJ151" s="1684">
        <v>31.16611</v>
      </c>
      <c r="AK151" s="1684">
        <v>38.4148</v>
      </c>
      <c r="AL151" s="1684">
        <v>15.71752</v>
      </c>
      <c r="AM151" s="1684">
        <v>5.6873899999999997</v>
      </c>
      <c r="AN151" s="1684">
        <v>8.7150000000000005E-2</v>
      </c>
      <c r="AO151" s="1684">
        <v>60.013939999999998</v>
      </c>
      <c r="AP151" s="1684">
        <v>48.61544</v>
      </c>
      <c r="AQ151" s="1684">
        <v>50.184379999999997</v>
      </c>
    </row>
    <row r="152" spans="1:43">
      <c r="A152">
        <v>5299</v>
      </c>
      <c r="B152">
        <v>3</v>
      </c>
      <c r="C152">
        <v>28301</v>
      </c>
      <c r="D152">
        <v>3</v>
      </c>
      <c r="E152" s="87" t="s">
        <v>34</v>
      </c>
      <c r="F152" s="1071">
        <v>16288</v>
      </c>
      <c r="G152" s="1071">
        <v>533</v>
      </c>
      <c r="H152" s="1071">
        <v>815</v>
      </c>
      <c r="I152" s="1071">
        <v>918</v>
      </c>
      <c r="J152" s="1071">
        <v>800</v>
      </c>
      <c r="K152" s="1071">
        <v>639</v>
      </c>
      <c r="L152" s="1071">
        <v>566</v>
      </c>
      <c r="M152" s="1071">
        <v>691</v>
      </c>
      <c r="N152" s="1071">
        <v>1020</v>
      </c>
      <c r="O152" s="1071">
        <v>1247</v>
      </c>
      <c r="P152" s="1071">
        <v>1145</v>
      </c>
      <c r="Q152" s="1071">
        <v>1066</v>
      </c>
      <c r="R152" s="1071">
        <v>1116</v>
      </c>
      <c r="S152" s="1071">
        <v>1236</v>
      </c>
      <c r="T152" s="1071">
        <v>1324</v>
      </c>
      <c r="U152" s="1071">
        <v>984</v>
      </c>
      <c r="V152" s="1071">
        <v>688</v>
      </c>
      <c r="W152" s="1071">
        <v>598</v>
      </c>
      <c r="X152" s="1071">
        <v>518</v>
      </c>
      <c r="Y152" s="1071">
        <v>277</v>
      </c>
      <c r="Z152" s="1071">
        <v>84</v>
      </c>
      <c r="AA152" s="1071">
        <v>23</v>
      </c>
      <c r="AB152" s="1071">
        <v>2266</v>
      </c>
      <c r="AC152" s="1071">
        <v>9526</v>
      </c>
      <c r="AD152" s="1071">
        <v>4496</v>
      </c>
      <c r="AE152" s="1071">
        <v>2188</v>
      </c>
      <c r="AF152" s="1071">
        <v>902</v>
      </c>
      <c r="AG152" s="1071">
        <v>10050</v>
      </c>
      <c r="AH152" s="1684">
        <v>13.91208</v>
      </c>
      <c r="AI152" s="1684">
        <v>58.484769999999997</v>
      </c>
      <c r="AJ152" s="1684">
        <v>27.60314</v>
      </c>
      <c r="AK152" s="1684">
        <v>35.191549999999999</v>
      </c>
      <c r="AL152" s="1684">
        <v>13.433199999999999</v>
      </c>
      <c r="AM152" s="1684">
        <v>5.53782</v>
      </c>
      <c r="AN152" s="1684">
        <v>0.14121</v>
      </c>
      <c r="AO152" s="1684">
        <v>61.70187</v>
      </c>
      <c r="AP152" s="1684">
        <v>47.449779999999997</v>
      </c>
      <c r="AQ152" s="1684">
        <v>48.723680000000002</v>
      </c>
    </row>
    <row r="153" spans="1:43">
      <c r="A153">
        <v>5300</v>
      </c>
      <c r="B153">
        <v>3</v>
      </c>
      <c r="C153">
        <v>28365</v>
      </c>
      <c r="D153">
        <v>3</v>
      </c>
      <c r="E153" s="87" t="s">
        <v>35</v>
      </c>
      <c r="F153" s="1071">
        <v>10992</v>
      </c>
      <c r="G153" s="1071">
        <v>311</v>
      </c>
      <c r="H153" s="1071">
        <v>420</v>
      </c>
      <c r="I153" s="1071">
        <v>503</v>
      </c>
      <c r="J153" s="1071">
        <v>516</v>
      </c>
      <c r="K153" s="1071">
        <v>362</v>
      </c>
      <c r="L153" s="1071">
        <v>341</v>
      </c>
      <c r="M153" s="1071">
        <v>423</v>
      </c>
      <c r="N153" s="1071">
        <v>498</v>
      </c>
      <c r="O153" s="1071">
        <v>702</v>
      </c>
      <c r="P153" s="1071">
        <v>619</v>
      </c>
      <c r="Q153" s="1071">
        <v>705</v>
      </c>
      <c r="R153" s="1071">
        <v>701</v>
      </c>
      <c r="S153" s="1071">
        <v>809</v>
      </c>
      <c r="T153" s="1071">
        <v>916</v>
      </c>
      <c r="U153" s="1071">
        <v>796</v>
      </c>
      <c r="V153" s="1071">
        <v>758</v>
      </c>
      <c r="W153" s="1071">
        <v>666</v>
      </c>
      <c r="X153" s="1071">
        <v>521</v>
      </c>
      <c r="Y153" s="1071">
        <v>305</v>
      </c>
      <c r="Z153" s="1071">
        <v>102</v>
      </c>
      <c r="AA153" s="1071">
        <v>18</v>
      </c>
      <c r="AB153" s="1071">
        <v>1234</v>
      </c>
      <c r="AC153" s="1071">
        <v>5676</v>
      </c>
      <c r="AD153" s="1071">
        <v>4082</v>
      </c>
      <c r="AE153" s="1071">
        <v>2370</v>
      </c>
      <c r="AF153" s="1071">
        <v>946</v>
      </c>
      <c r="AG153" s="1071">
        <v>6076</v>
      </c>
      <c r="AH153" s="1684">
        <v>11.22635</v>
      </c>
      <c r="AI153" s="1684">
        <v>51.637549999999997</v>
      </c>
      <c r="AJ153" s="1684">
        <v>37.136099999999999</v>
      </c>
      <c r="AK153" s="1684">
        <v>44.496000000000002</v>
      </c>
      <c r="AL153" s="1684">
        <v>21.561140000000002</v>
      </c>
      <c r="AM153" s="1684">
        <v>8.6062600000000007</v>
      </c>
      <c r="AN153" s="1684">
        <v>0.16375999999999999</v>
      </c>
      <c r="AO153" s="1684">
        <v>55.276560000000003</v>
      </c>
      <c r="AP153" s="1684">
        <v>52.308129999999998</v>
      </c>
      <c r="AQ153" s="1684">
        <v>55.768000000000001</v>
      </c>
    </row>
    <row r="154" spans="1:43">
      <c r="A154">
        <v>5301</v>
      </c>
      <c r="B154">
        <v>3</v>
      </c>
      <c r="C154">
        <v>28381</v>
      </c>
      <c r="D154">
        <v>3</v>
      </c>
      <c r="E154" s="87" t="s">
        <v>36</v>
      </c>
      <c r="F154" s="1071">
        <v>15802</v>
      </c>
      <c r="G154" s="1071">
        <v>594</v>
      </c>
      <c r="H154" s="1071">
        <v>640</v>
      </c>
      <c r="I154" s="1071">
        <v>731</v>
      </c>
      <c r="J154" s="1071">
        <v>740</v>
      </c>
      <c r="K154" s="1071">
        <v>625</v>
      </c>
      <c r="L154" s="1071">
        <v>667</v>
      </c>
      <c r="M154" s="1071">
        <v>789</v>
      </c>
      <c r="N154" s="1071">
        <v>956</v>
      </c>
      <c r="O154" s="1071">
        <v>1167</v>
      </c>
      <c r="P154" s="1071">
        <v>977</v>
      </c>
      <c r="Q154" s="1071">
        <v>894</v>
      </c>
      <c r="R154" s="1071">
        <v>949</v>
      </c>
      <c r="S154" s="1071">
        <v>1253</v>
      </c>
      <c r="T154" s="1071">
        <v>1565</v>
      </c>
      <c r="U154" s="1071">
        <v>1171</v>
      </c>
      <c r="V154" s="1071">
        <v>789</v>
      </c>
      <c r="W154" s="1071">
        <v>600</v>
      </c>
      <c r="X154" s="1071">
        <v>413</v>
      </c>
      <c r="Y154" s="1071">
        <v>213</v>
      </c>
      <c r="Z154" s="1071">
        <v>57</v>
      </c>
      <c r="AA154" s="1071">
        <v>12</v>
      </c>
      <c r="AB154" s="1071">
        <v>1965</v>
      </c>
      <c r="AC154" s="1071">
        <v>9017</v>
      </c>
      <c r="AD154" s="1071">
        <v>4820</v>
      </c>
      <c r="AE154" s="1071">
        <v>2084</v>
      </c>
      <c r="AF154" s="1071">
        <v>695</v>
      </c>
      <c r="AG154" s="1071">
        <v>9842</v>
      </c>
      <c r="AH154" s="1684">
        <v>12.435129999999999</v>
      </c>
      <c r="AI154" s="1684">
        <v>57.062399999999997</v>
      </c>
      <c r="AJ154" s="1684">
        <v>30.502469999999999</v>
      </c>
      <c r="AK154" s="1684">
        <v>38.431840000000001</v>
      </c>
      <c r="AL154" s="1684">
        <v>13.1882</v>
      </c>
      <c r="AM154" s="1684">
        <v>4.39818</v>
      </c>
      <c r="AN154" s="1684">
        <v>7.5939999999999994E-2</v>
      </c>
      <c r="AO154" s="1684">
        <v>62.283259999999999</v>
      </c>
      <c r="AP154" s="1684">
        <v>48.20035</v>
      </c>
      <c r="AQ154" s="1684">
        <v>50.086709999999997</v>
      </c>
    </row>
    <row r="155" spans="1:43">
      <c r="A155">
        <v>5302</v>
      </c>
      <c r="B155">
        <v>3</v>
      </c>
      <c r="C155">
        <v>28382</v>
      </c>
      <c r="D155">
        <v>3</v>
      </c>
      <c r="E155" s="87" t="s">
        <v>37</v>
      </c>
      <c r="F155" s="1071">
        <v>17330</v>
      </c>
      <c r="G155" s="1071">
        <v>782</v>
      </c>
      <c r="H155" s="1071">
        <v>790</v>
      </c>
      <c r="I155" s="1071">
        <v>826</v>
      </c>
      <c r="J155" s="1071">
        <v>855</v>
      </c>
      <c r="K155" s="1071">
        <v>847</v>
      </c>
      <c r="L155" s="1071">
        <v>819</v>
      </c>
      <c r="M155" s="1071">
        <v>985</v>
      </c>
      <c r="N155" s="1071">
        <v>1180</v>
      </c>
      <c r="O155" s="1071">
        <v>1345</v>
      </c>
      <c r="P155" s="1071">
        <v>1135</v>
      </c>
      <c r="Q155" s="1071">
        <v>989</v>
      </c>
      <c r="R155" s="1071">
        <v>983</v>
      </c>
      <c r="S155" s="1071">
        <v>1149</v>
      </c>
      <c r="T155" s="1071">
        <v>1479</v>
      </c>
      <c r="U155" s="1071">
        <v>1202</v>
      </c>
      <c r="V155" s="1071">
        <v>815</v>
      </c>
      <c r="W155" s="1071">
        <v>624</v>
      </c>
      <c r="X155" s="1071">
        <v>354</v>
      </c>
      <c r="Y155" s="1071">
        <v>133</v>
      </c>
      <c r="Z155" s="1071">
        <v>36</v>
      </c>
      <c r="AA155" s="1071">
        <v>2</v>
      </c>
      <c r="AB155" s="1071">
        <v>2398</v>
      </c>
      <c r="AC155" s="1071">
        <v>10287</v>
      </c>
      <c r="AD155" s="1071">
        <v>4645</v>
      </c>
      <c r="AE155" s="1071">
        <v>1964</v>
      </c>
      <c r="AF155" s="1071">
        <v>525</v>
      </c>
      <c r="AG155" s="1071">
        <v>10911</v>
      </c>
      <c r="AH155" s="1684">
        <v>13.83728</v>
      </c>
      <c r="AI155" s="1684">
        <v>59.359490000000001</v>
      </c>
      <c r="AJ155" s="1684">
        <v>26.803229999999999</v>
      </c>
      <c r="AK155" s="1684">
        <v>33.433349999999997</v>
      </c>
      <c r="AL155" s="1684">
        <v>11.33295</v>
      </c>
      <c r="AM155" s="1684">
        <v>3.0294300000000001</v>
      </c>
      <c r="AN155" s="1684">
        <v>1.154E-2</v>
      </c>
      <c r="AO155" s="1684">
        <v>62.960180000000001</v>
      </c>
      <c r="AP155" s="1684">
        <v>45.611139999999999</v>
      </c>
      <c r="AQ155" s="1684">
        <v>45.925490000000003</v>
      </c>
    </row>
    <row r="156" spans="1:43">
      <c r="A156">
        <v>5303</v>
      </c>
      <c r="B156">
        <v>3</v>
      </c>
      <c r="C156">
        <v>28442</v>
      </c>
      <c r="D156">
        <v>3</v>
      </c>
      <c r="E156" s="87" t="s">
        <v>38</v>
      </c>
      <c r="F156" s="1071">
        <v>6323</v>
      </c>
      <c r="G156" s="1071">
        <v>174</v>
      </c>
      <c r="H156" s="1071">
        <v>222</v>
      </c>
      <c r="I156" s="1071">
        <v>258</v>
      </c>
      <c r="J156" s="1071">
        <v>286</v>
      </c>
      <c r="K156" s="1071">
        <v>242</v>
      </c>
      <c r="L156" s="1071">
        <v>228</v>
      </c>
      <c r="M156" s="1071">
        <v>258</v>
      </c>
      <c r="N156" s="1071">
        <v>318</v>
      </c>
      <c r="O156" s="1071">
        <v>370</v>
      </c>
      <c r="P156" s="1071">
        <v>351</v>
      </c>
      <c r="Q156" s="1071">
        <v>385</v>
      </c>
      <c r="R156" s="1071">
        <v>467</v>
      </c>
      <c r="S156" s="1071">
        <v>512</v>
      </c>
      <c r="T156" s="1071">
        <v>567</v>
      </c>
      <c r="U156" s="1071">
        <v>443</v>
      </c>
      <c r="V156" s="1071">
        <v>393</v>
      </c>
      <c r="W156" s="1071">
        <v>358</v>
      </c>
      <c r="X156" s="1071">
        <v>293</v>
      </c>
      <c r="Y156" s="1071">
        <v>158</v>
      </c>
      <c r="Z156" s="1071">
        <v>35</v>
      </c>
      <c r="AA156" s="1071">
        <v>5</v>
      </c>
      <c r="AB156" s="1071">
        <v>654</v>
      </c>
      <c r="AC156" s="1071">
        <v>3417</v>
      </c>
      <c r="AD156" s="1071">
        <v>2252</v>
      </c>
      <c r="AE156" s="1071">
        <v>1242</v>
      </c>
      <c r="AF156" s="1071">
        <v>491</v>
      </c>
      <c r="AG156" s="1071">
        <v>3698</v>
      </c>
      <c r="AH156" s="1684">
        <v>10.34319</v>
      </c>
      <c r="AI156" s="1684">
        <v>54.040799999999997</v>
      </c>
      <c r="AJ156" s="1684">
        <v>35.616010000000003</v>
      </c>
      <c r="AK156" s="1684">
        <v>43.713430000000002</v>
      </c>
      <c r="AL156" s="1684">
        <v>19.642569999999999</v>
      </c>
      <c r="AM156" s="1684">
        <v>7.7652999999999999</v>
      </c>
      <c r="AN156" s="1684">
        <v>7.9079999999999998E-2</v>
      </c>
      <c r="AO156" s="1684">
        <v>58.484900000000003</v>
      </c>
      <c r="AP156" s="1684">
        <v>51.900280000000002</v>
      </c>
      <c r="AQ156" s="1684">
        <v>55.827379999999998</v>
      </c>
    </row>
    <row r="157" spans="1:43">
      <c r="A157">
        <v>5304</v>
      </c>
      <c r="B157">
        <v>3</v>
      </c>
      <c r="C157">
        <v>28443</v>
      </c>
      <c r="D157">
        <v>3</v>
      </c>
      <c r="E157" s="87" t="s">
        <v>39</v>
      </c>
      <c r="F157" s="1071">
        <v>10316</v>
      </c>
      <c r="G157" s="1071">
        <v>412</v>
      </c>
      <c r="H157" s="1071">
        <v>450</v>
      </c>
      <c r="I157" s="1071">
        <v>508</v>
      </c>
      <c r="J157" s="1071">
        <v>570</v>
      </c>
      <c r="K157" s="1071">
        <v>619</v>
      </c>
      <c r="L157" s="1071">
        <v>502</v>
      </c>
      <c r="M157" s="1071">
        <v>514</v>
      </c>
      <c r="N157" s="1071">
        <v>607</v>
      </c>
      <c r="O157" s="1071">
        <v>697</v>
      </c>
      <c r="P157" s="1071">
        <v>561</v>
      </c>
      <c r="Q157" s="1071">
        <v>563</v>
      </c>
      <c r="R157" s="1071">
        <v>592</v>
      </c>
      <c r="S157" s="1071">
        <v>695</v>
      </c>
      <c r="T157" s="1071">
        <v>828</v>
      </c>
      <c r="U157" s="1071">
        <v>658</v>
      </c>
      <c r="V157" s="1071">
        <v>501</v>
      </c>
      <c r="W157" s="1071">
        <v>459</v>
      </c>
      <c r="X157" s="1071">
        <v>327</v>
      </c>
      <c r="Y157" s="1071">
        <v>188</v>
      </c>
      <c r="Z157" s="1071">
        <v>57</v>
      </c>
      <c r="AA157" s="1071">
        <v>8</v>
      </c>
      <c r="AB157" s="1071">
        <v>1370</v>
      </c>
      <c r="AC157" s="1071">
        <v>5920</v>
      </c>
      <c r="AD157" s="1071">
        <v>3026</v>
      </c>
      <c r="AE157" s="1071">
        <v>1540</v>
      </c>
      <c r="AF157" s="1071">
        <v>580</v>
      </c>
      <c r="AG157" s="1071">
        <v>6178</v>
      </c>
      <c r="AH157" s="1684">
        <v>13.280340000000001</v>
      </c>
      <c r="AI157" s="1684">
        <v>57.386580000000002</v>
      </c>
      <c r="AJ157" s="1684">
        <v>29.333069999999999</v>
      </c>
      <c r="AK157" s="1684">
        <v>36.070180000000001</v>
      </c>
      <c r="AL157" s="1684">
        <v>14.928269999999999</v>
      </c>
      <c r="AM157" s="1684">
        <v>5.6223299999999998</v>
      </c>
      <c r="AN157" s="1684">
        <v>7.7549999999999994E-2</v>
      </c>
      <c r="AO157" s="1684">
        <v>59.887549999999997</v>
      </c>
      <c r="AP157" s="1684">
        <v>46.8735</v>
      </c>
      <c r="AQ157" s="1684">
        <v>47.41818</v>
      </c>
    </row>
    <row r="158" spans="1:43">
      <c r="A158">
        <v>5305</v>
      </c>
      <c r="B158">
        <v>3</v>
      </c>
      <c r="C158">
        <v>28446</v>
      </c>
      <c r="D158">
        <v>3</v>
      </c>
      <c r="E158" s="87" t="s">
        <v>40</v>
      </c>
      <c r="F158" s="1071">
        <v>6081</v>
      </c>
      <c r="G158" s="1071">
        <v>139</v>
      </c>
      <c r="H158" s="1071">
        <v>256</v>
      </c>
      <c r="I158" s="1071">
        <v>272</v>
      </c>
      <c r="J158" s="1071">
        <v>293</v>
      </c>
      <c r="K158" s="1071">
        <v>217</v>
      </c>
      <c r="L158" s="1071">
        <v>212</v>
      </c>
      <c r="M158" s="1071">
        <v>218</v>
      </c>
      <c r="N158" s="1071">
        <v>282</v>
      </c>
      <c r="O158" s="1071">
        <v>348</v>
      </c>
      <c r="P158" s="1071">
        <v>341</v>
      </c>
      <c r="Q158" s="1071">
        <v>389</v>
      </c>
      <c r="R158" s="1071">
        <v>399</v>
      </c>
      <c r="S158" s="1071">
        <v>466</v>
      </c>
      <c r="T158" s="1071">
        <v>470</v>
      </c>
      <c r="U158" s="1071">
        <v>405</v>
      </c>
      <c r="V158" s="1071">
        <v>368</v>
      </c>
      <c r="W158" s="1071">
        <v>436</v>
      </c>
      <c r="X158" s="1071">
        <v>309</v>
      </c>
      <c r="Y158" s="1071">
        <v>191</v>
      </c>
      <c r="Z158" s="1071">
        <v>61</v>
      </c>
      <c r="AA158" s="1071">
        <v>9</v>
      </c>
      <c r="AB158" s="1071">
        <v>667</v>
      </c>
      <c r="AC158" s="1071">
        <v>3165</v>
      </c>
      <c r="AD158" s="1071">
        <v>2249</v>
      </c>
      <c r="AE158" s="1071">
        <v>1374</v>
      </c>
      <c r="AF158" s="1071">
        <v>570</v>
      </c>
      <c r="AG158" s="1071">
        <v>3342</v>
      </c>
      <c r="AH158" s="1684">
        <v>10.968590000000001</v>
      </c>
      <c r="AI158" s="1684">
        <v>52.047359999999998</v>
      </c>
      <c r="AJ158" s="1684">
        <v>36.984050000000003</v>
      </c>
      <c r="AK158" s="1684">
        <v>44.647260000000003</v>
      </c>
      <c r="AL158" s="1684">
        <v>22.59497</v>
      </c>
      <c r="AM158" s="1684">
        <v>9.3734599999999997</v>
      </c>
      <c r="AN158" s="1684">
        <v>0.14799999999999999</v>
      </c>
      <c r="AO158" s="1684">
        <v>54.958069999999999</v>
      </c>
      <c r="AP158" s="1684">
        <v>52.602939999999997</v>
      </c>
      <c r="AQ158" s="1684">
        <v>56.092860000000002</v>
      </c>
    </row>
    <row r="159" spans="1:43">
      <c r="A159">
        <v>5306</v>
      </c>
      <c r="B159">
        <v>3</v>
      </c>
      <c r="C159">
        <v>28464</v>
      </c>
      <c r="D159">
        <v>3</v>
      </c>
      <c r="E159" s="87" t="s">
        <v>41</v>
      </c>
      <c r="F159" s="1071">
        <v>17321</v>
      </c>
      <c r="G159" s="1071">
        <v>768</v>
      </c>
      <c r="H159" s="1071">
        <v>889</v>
      </c>
      <c r="I159" s="1071">
        <v>989</v>
      </c>
      <c r="J159" s="1071">
        <v>928</v>
      </c>
      <c r="K159" s="1071">
        <v>645</v>
      </c>
      <c r="L159" s="1071">
        <v>767</v>
      </c>
      <c r="M159" s="1071">
        <v>996</v>
      </c>
      <c r="N159" s="1071">
        <v>1193</v>
      </c>
      <c r="O159" s="1071">
        <v>1498</v>
      </c>
      <c r="P159" s="1071">
        <v>1100</v>
      </c>
      <c r="Q159" s="1071">
        <v>902</v>
      </c>
      <c r="R159" s="1071">
        <v>865</v>
      </c>
      <c r="S159" s="1071">
        <v>1237</v>
      </c>
      <c r="T159" s="1071">
        <v>1436</v>
      </c>
      <c r="U159" s="1071">
        <v>1125</v>
      </c>
      <c r="V159" s="1071">
        <v>737</v>
      </c>
      <c r="W159" s="1071">
        <v>599</v>
      </c>
      <c r="X159" s="1071">
        <v>375</v>
      </c>
      <c r="Y159" s="1071">
        <v>193</v>
      </c>
      <c r="Z159" s="1071">
        <v>68</v>
      </c>
      <c r="AA159" s="1071">
        <v>11</v>
      </c>
      <c r="AB159" s="1071">
        <v>2646</v>
      </c>
      <c r="AC159" s="1071">
        <v>10131</v>
      </c>
      <c r="AD159" s="1071">
        <v>4544</v>
      </c>
      <c r="AE159" s="1071">
        <v>1983</v>
      </c>
      <c r="AF159" s="1071">
        <v>647</v>
      </c>
      <c r="AG159" s="1071">
        <v>10639</v>
      </c>
      <c r="AH159" s="1684">
        <v>15.276249999999999</v>
      </c>
      <c r="AI159" s="1684">
        <v>58.489690000000003</v>
      </c>
      <c r="AJ159" s="1684">
        <v>26.23405</v>
      </c>
      <c r="AK159" s="1684">
        <v>33.37567</v>
      </c>
      <c r="AL159" s="1684">
        <v>11.44853</v>
      </c>
      <c r="AM159" s="1684">
        <v>3.7353499999999999</v>
      </c>
      <c r="AN159" s="1684">
        <v>6.3509999999999997E-2</v>
      </c>
      <c r="AO159" s="1684">
        <v>61.422550000000001</v>
      </c>
      <c r="AP159" s="1684">
        <v>45.231999999999999</v>
      </c>
      <c r="AQ159" s="1684">
        <v>44.958880000000001</v>
      </c>
    </row>
    <row r="160" spans="1:43">
      <c r="A160">
        <v>5307</v>
      </c>
      <c r="B160">
        <v>3</v>
      </c>
      <c r="C160">
        <v>28481</v>
      </c>
      <c r="D160">
        <v>3</v>
      </c>
      <c r="E160" s="87" t="s">
        <v>42</v>
      </c>
      <c r="F160" s="1071">
        <v>7895</v>
      </c>
      <c r="G160" s="1071">
        <v>198</v>
      </c>
      <c r="H160" s="1071">
        <v>259</v>
      </c>
      <c r="I160" s="1071">
        <v>334</v>
      </c>
      <c r="J160" s="1071">
        <v>299</v>
      </c>
      <c r="K160" s="1071">
        <v>241</v>
      </c>
      <c r="L160" s="1071">
        <v>279</v>
      </c>
      <c r="M160" s="1071">
        <v>304</v>
      </c>
      <c r="N160" s="1071">
        <v>395</v>
      </c>
      <c r="O160" s="1071">
        <v>469</v>
      </c>
      <c r="P160" s="1071">
        <v>426</v>
      </c>
      <c r="Q160" s="1071">
        <v>469</v>
      </c>
      <c r="R160" s="1071">
        <v>548</v>
      </c>
      <c r="S160" s="1071">
        <v>701</v>
      </c>
      <c r="T160" s="1071">
        <v>786</v>
      </c>
      <c r="U160" s="1071">
        <v>625</v>
      </c>
      <c r="V160" s="1071">
        <v>463</v>
      </c>
      <c r="W160" s="1071">
        <v>483</v>
      </c>
      <c r="X160" s="1071">
        <v>378</v>
      </c>
      <c r="Y160" s="1071">
        <v>181</v>
      </c>
      <c r="Z160" s="1071">
        <v>49</v>
      </c>
      <c r="AA160" s="1071">
        <v>8</v>
      </c>
      <c r="AB160" s="1071">
        <v>791</v>
      </c>
      <c r="AC160" s="1071">
        <v>4131</v>
      </c>
      <c r="AD160" s="1071">
        <v>2973</v>
      </c>
      <c r="AE160" s="1071">
        <v>1562</v>
      </c>
      <c r="AF160" s="1071">
        <v>616</v>
      </c>
      <c r="AG160" s="1071">
        <v>4618</v>
      </c>
      <c r="AH160" s="1684">
        <v>10.019</v>
      </c>
      <c r="AI160" s="1684">
        <v>52.324260000000002</v>
      </c>
      <c r="AJ160" s="1684">
        <v>37.656739999999999</v>
      </c>
      <c r="AK160" s="1684">
        <v>46.535780000000003</v>
      </c>
      <c r="AL160" s="1684">
        <v>19.784669999999998</v>
      </c>
      <c r="AM160" s="1684">
        <v>7.8024100000000001</v>
      </c>
      <c r="AN160" s="1684">
        <v>0.10133</v>
      </c>
      <c r="AO160" s="1684">
        <v>58.492719999999998</v>
      </c>
      <c r="AP160" s="1684">
        <v>53.096449999999997</v>
      </c>
      <c r="AQ160" s="1684">
        <v>57.504550000000002</v>
      </c>
    </row>
    <row r="161" spans="1:43">
      <c r="A161">
        <v>5308</v>
      </c>
      <c r="B161">
        <v>3</v>
      </c>
      <c r="C161">
        <v>28501</v>
      </c>
      <c r="D161">
        <v>3</v>
      </c>
      <c r="E161" s="87" t="s">
        <v>43</v>
      </c>
      <c r="F161" s="1071">
        <v>9181</v>
      </c>
      <c r="G161" s="1071">
        <v>226</v>
      </c>
      <c r="H161" s="1071">
        <v>299</v>
      </c>
      <c r="I161" s="1071">
        <v>329</v>
      </c>
      <c r="J161" s="1071">
        <v>310</v>
      </c>
      <c r="K161" s="1071">
        <v>247</v>
      </c>
      <c r="L161" s="1071">
        <v>280</v>
      </c>
      <c r="M161" s="1071">
        <v>318</v>
      </c>
      <c r="N161" s="1071">
        <v>415</v>
      </c>
      <c r="O161" s="1071">
        <v>428</v>
      </c>
      <c r="P161" s="1071">
        <v>461</v>
      </c>
      <c r="Q161" s="1071">
        <v>555</v>
      </c>
      <c r="R161" s="1071">
        <v>645</v>
      </c>
      <c r="S161" s="1071">
        <v>770</v>
      </c>
      <c r="T161" s="1071">
        <v>772</v>
      </c>
      <c r="U161" s="1071">
        <v>645</v>
      </c>
      <c r="V161" s="1071">
        <v>676</v>
      </c>
      <c r="W161" s="1071">
        <v>738</v>
      </c>
      <c r="X161" s="1071">
        <v>610</v>
      </c>
      <c r="Y161" s="1071">
        <v>359</v>
      </c>
      <c r="Z161" s="1071">
        <v>85</v>
      </c>
      <c r="AA161" s="1071">
        <v>13</v>
      </c>
      <c r="AB161" s="1071">
        <v>854</v>
      </c>
      <c r="AC161" s="1071">
        <v>4429</v>
      </c>
      <c r="AD161" s="1071">
        <v>3898</v>
      </c>
      <c r="AE161" s="1071">
        <v>2481</v>
      </c>
      <c r="AF161" s="1071">
        <v>1067</v>
      </c>
      <c r="AG161" s="1071">
        <v>4891</v>
      </c>
      <c r="AH161" s="1684">
        <v>9.3018199999999993</v>
      </c>
      <c r="AI161" s="1684">
        <v>48.240929999999999</v>
      </c>
      <c r="AJ161" s="1684">
        <v>42.457250000000002</v>
      </c>
      <c r="AK161" s="1684">
        <v>50.84413</v>
      </c>
      <c r="AL161" s="1684">
        <v>27.023199999999999</v>
      </c>
      <c r="AM161" s="1684">
        <v>11.621829999999999</v>
      </c>
      <c r="AN161" s="1684">
        <v>0.1416</v>
      </c>
      <c r="AO161" s="1684">
        <v>53.273060000000001</v>
      </c>
      <c r="AP161" s="1684">
        <v>55.986330000000002</v>
      </c>
      <c r="AQ161" s="1684">
        <v>60.481369999999998</v>
      </c>
    </row>
    <row r="162" spans="1:43">
      <c r="A162">
        <v>5309</v>
      </c>
      <c r="B162">
        <v>3</v>
      </c>
      <c r="C162">
        <v>28585</v>
      </c>
      <c r="D162">
        <v>3</v>
      </c>
      <c r="E162" s="87" t="s">
        <v>44</v>
      </c>
      <c r="F162" s="1071">
        <v>9411</v>
      </c>
      <c r="G162" s="1071">
        <v>274</v>
      </c>
      <c r="H162" s="1071">
        <v>329</v>
      </c>
      <c r="I162" s="1071">
        <v>386</v>
      </c>
      <c r="J162" s="1071">
        <v>352</v>
      </c>
      <c r="K162" s="1071">
        <v>220</v>
      </c>
      <c r="L162" s="1071">
        <v>278</v>
      </c>
      <c r="M162" s="1071">
        <v>323</v>
      </c>
      <c r="N162" s="1071">
        <v>395</v>
      </c>
      <c r="O162" s="1071">
        <v>481</v>
      </c>
      <c r="P162" s="1071">
        <v>490</v>
      </c>
      <c r="Q162" s="1071">
        <v>596</v>
      </c>
      <c r="R162" s="1071">
        <v>671</v>
      </c>
      <c r="S162" s="1071">
        <v>707</v>
      </c>
      <c r="T162" s="1071">
        <v>773</v>
      </c>
      <c r="U162" s="1071">
        <v>755</v>
      </c>
      <c r="V162" s="1071">
        <v>736</v>
      </c>
      <c r="W162" s="1071">
        <v>719</v>
      </c>
      <c r="X162" s="1071">
        <v>555</v>
      </c>
      <c r="Y162" s="1071">
        <v>275</v>
      </c>
      <c r="Z162" s="1071">
        <v>82</v>
      </c>
      <c r="AA162" s="1071">
        <v>14</v>
      </c>
      <c r="AB162" s="1071">
        <v>989</v>
      </c>
      <c r="AC162" s="1071">
        <v>4513</v>
      </c>
      <c r="AD162" s="1071">
        <v>3909</v>
      </c>
      <c r="AE162" s="1071">
        <v>2381</v>
      </c>
      <c r="AF162" s="1071">
        <v>926</v>
      </c>
      <c r="AG162" s="1071">
        <v>4934</v>
      </c>
      <c r="AH162" s="1684">
        <v>10.508979999999999</v>
      </c>
      <c r="AI162" s="1684">
        <v>47.954520000000002</v>
      </c>
      <c r="AJ162" s="1684">
        <v>41.536499999999997</v>
      </c>
      <c r="AK162" s="1684">
        <v>49.048990000000003</v>
      </c>
      <c r="AL162" s="1684">
        <v>25.300180000000001</v>
      </c>
      <c r="AM162" s="1684">
        <v>9.8395499999999991</v>
      </c>
      <c r="AN162" s="1684">
        <v>0.14876</v>
      </c>
      <c r="AO162" s="1684">
        <v>52.42801</v>
      </c>
      <c r="AP162" s="1684">
        <v>54.88402</v>
      </c>
      <c r="AQ162" s="1684">
        <v>59.369720000000001</v>
      </c>
    </row>
    <row r="163" spans="1:43">
      <c r="A163">
        <v>5310</v>
      </c>
      <c r="B163">
        <v>3</v>
      </c>
      <c r="C163">
        <v>28586</v>
      </c>
      <c r="D163">
        <v>3</v>
      </c>
      <c r="E163" s="91" t="s">
        <v>45</v>
      </c>
      <c r="F163" s="1071">
        <v>7812</v>
      </c>
      <c r="G163" s="1071">
        <v>234</v>
      </c>
      <c r="H163" s="1071">
        <v>289</v>
      </c>
      <c r="I163" s="1071">
        <v>306</v>
      </c>
      <c r="J163" s="1071">
        <v>279</v>
      </c>
      <c r="K163" s="1071">
        <v>164</v>
      </c>
      <c r="L163" s="1071">
        <v>221</v>
      </c>
      <c r="M163" s="1071">
        <v>277</v>
      </c>
      <c r="N163" s="1071">
        <v>374</v>
      </c>
      <c r="O163" s="1071">
        <v>368</v>
      </c>
      <c r="P163" s="1071">
        <v>375</v>
      </c>
      <c r="Q163" s="1071">
        <v>470</v>
      </c>
      <c r="R163" s="1071">
        <v>551</v>
      </c>
      <c r="S163" s="1071">
        <v>660</v>
      </c>
      <c r="T163" s="1071">
        <v>652</v>
      </c>
      <c r="U163" s="1071">
        <v>555</v>
      </c>
      <c r="V163" s="1071">
        <v>552</v>
      </c>
      <c r="W163" s="1071">
        <v>612</v>
      </c>
      <c r="X163" s="1071">
        <v>501</v>
      </c>
      <c r="Y163" s="1071">
        <v>269</v>
      </c>
      <c r="Z163" s="1071">
        <v>90</v>
      </c>
      <c r="AA163" s="1071">
        <v>13</v>
      </c>
      <c r="AB163" s="1071">
        <v>829</v>
      </c>
      <c r="AC163" s="1071">
        <v>3739</v>
      </c>
      <c r="AD163" s="1071">
        <v>3244</v>
      </c>
      <c r="AE163" s="1071">
        <v>2037</v>
      </c>
      <c r="AF163" s="1071">
        <v>873</v>
      </c>
      <c r="AG163" s="1071">
        <v>4112</v>
      </c>
      <c r="AH163" s="1684">
        <v>10.611879999999999</v>
      </c>
      <c r="AI163" s="1684">
        <v>47.862259999999999</v>
      </c>
      <c r="AJ163" s="1684">
        <v>41.525860000000002</v>
      </c>
      <c r="AK163" s="1684">
        <v>49.974400000000003</v>
      </c>
      <c r="AL163" s="1684">
        <v>26.07527</v>
      </c>
      <c r="AM163" s="1684">
        <v>11.17512</v>
      </c>
      <c r="AN163" s="1684">
        <v>0.16641</v>
      </c>
      <c r="AO163" s="1684">
        <v>52.636969999999998</v>
      </c>
      <c r="AP163" s="1684">
        <v>55.248460000000001</v>
      </c>
      <c r="AQ163" s="1684">
        <v>59.984729999999999</v>
      </c>
    </row>
    <row r="165" spans="1:43">
      <c r="D165" s="1199" t="s">
        <v>920</v>
      </c>
      <c r="AB165" s="289"/>
      <c r="AC165" s="289"/>
      <c r="AD165" s="289"/>
      <c r="AE165" s="289"/>
      <c r="AF165" s="289"/>
      <c r="AG165" s="289" t="s">
        <v>1262</v>
      </c>
      <c r="AH165" s="289"/>
      <c r="AI165" s="289"/>
      <c r="AJ165" s="289"/>
    </row>
    <row r="166" spans="1:43" ht="26.25" customHeight="1">
      <c r="B166" s="1200"/>
      <c r="D166" s="2141" t="s">
        <v>875</v>
      </c>
      <c r="E166" s="2142"/>
      <c r="F166" s="1685" t="s">
        <v>317</v>
      </c>
      <c r="G166" s="1686" t="s">
        <v>974</v>
      </c>
      <c r="H166" s="1686" t="s">
        <v>975</v>
      </c>
      <c r="I166" s="1686" t="s">
        <v>976</v>
      </c>
      <c r="J166" s="1686" t="s">
        <v>977</v>
      </c>
      <c r="K166" s="1686" t="s">
        <v>978</v>
      </c>
      <c r="L166" s="1686" t="s">
        <v>979</v>
      </c>
      <c r="M166" s="1686" t="s">
        <v>980</v>
      </c>
      <c r="N166" s="1686" t="s">
        <v>981</v>
      </c>
      <c r="O166" s="1686" t="s">
        <v>1133</v>
      </c>
      <c r="P166" s="1686" t="s">
        <v>983</v>
      </c>
      <c r="Q166" s="1686" t="s">
        <v>984</v>
      </c>
      <c r="R166" s="1686" t="s">
        <v>985</v>
      </c>
      <c r="S166" s="1686" t="s">
        <v>986</v>
      </c>
      <c r="T166" s="1686" t="s">
        <v>987</v>
      </c>
      <c r="U166" s="1686" t="s">
        <v>988</v>
      </c>
      <c r="V166" s="1686" t="s">
        <v>989</v>
      </c>
      <c r="W166" s="1686" t="s">
        <v>990</v>
      </c>
      <c r="X166" s="1686" t="s">
        <v>991</v>
      </c>
      <c r="Y166" s="1686" t="s">
        <v>1134</v>
      </c>
      <c r="Z166" s="1686" t="s">
        <v>1135</v>
      </c>
      <c r="AA166" s="1687" t="s">
        <v>904</v>
      </c>
      <c r="AB166" s="1729" t="s">
        <v>908</v>
      </c>
      <c r="AC166" s="1729" t="s">
        <v>909</v>
      </c>
      <c r="AD166" s="1729" t="s">
        <v>325</v>
      </c>
      <c r="AE166" s="1730" t="s">
        <v>910</v>
      </c>
      <c r="AF166" s="1731" t="s">
        <v>911</v>
      </c>
      <c r="AG166" s="1731" t="s">
        <v>1261</v>
      </c>
      <c r="AH166" s="1611" t="s">
        <v>1263</v>
      </c>
      <c r="AI166" s="1611" t="s">
        <v>1264</v>
      </c>
      <c r="AJ166" s="1611" t="s">
        <v>1265</v>
      </c>
      <c r="AK166" s="1683"/>
      <c r="AL166" s="1683"/>
      <c r="AM166" s="1683"/>
      <c r="AN166" s="1683"/>
      <c r="AO166" s="1683"/>
    </row>
    <row r="167" spans="1:43">
      <c r="D167" s="1649" t="s">
        <v>465</v>
      </c>
      <c r="E167" s="1650" t="s">
        <v>364</v>
      </c>
      <c r="F167" s="1636">
        <f>F170+F173+F176+F179+F182+F185+F188+F191+F194+F197</f>
        <v>5534800</v>
      </c>
      <c r="G167" s="1636">
        <f t="shared" ref="G167:AA169" si="0">G170+G173+G176+G179+G182+G185+G188+G191+G194+G197</f>
        <v>219357</v>
      </c>
      <c r="H167" s="1636">
        <f t="shared" si="0"/>
        <v>237490</v>
      </c>
      <c r="I167" s="1636">
        <f t="shared" si="0"/>
        <v>253800</v>
      </c>
      <c r="J167" s="1636">
        <f t="shared" si="0"/>
        <v>273096</v>
      </c>
      <c r="K167" s="1636">
        <f t="shared" si="0"/>
        <v>255435</v>
      </c>
      <c r="L167" s="1636">
        <f t="shared" si="0"/>
        <v>267118</v>
      </c>
      <c r="M167" s="1636">
        <f t="shared" si="0"/>
        <v>304004</v>
      </c>
      <c r="N167" s="1636">
        <f t="shared" si="0"/>
        <v>354457</v>
      </c>
      <c r="O167" s="1636">
        <f t="shared" si="0"/>
        <v>435646</v>
      </c>
      <c r="P167" s="1636">
        <f t="shared" si="0"/>
        <v>387696</v>
      </c>
      <c r="Q167" s="1636">
        <f t="shared" si="0"/>
        <v>351761</v>
      </c>
      <c r="R167" s="1636">
        <f t="shared" si="0"/>
        <v>325755</v>
      </c>
      <c r="S167" s="1636">
        <f t="shared" si="0"/>
        <v>367676</v>
      </c>
      <c r="T167" s="1636">
        <f t="shared" si="0"/>
        <v>439724</v>
      </c>
      <c r="U167" s="1636">
        <f t="shared" si="0"/>
        <v>357014</v>
      </c>
      <c r="V167" s="1636">
        <f t="shared" si="0"/>
        <v>278626</v>
      </c>
      <c r="W167" s="1636">
        <f t="shared" si="0"/>
        <v>219115</v>
      </c>
      <c r="X167" s="1636">
        <f t="shared" si="0"/>
        <v>133439</v>
      </c>
      <c r="Y167" s="1636">
        <f t="shared" si="0"/>
        <v>56144</v>
      </c>
      <c r="Z167" s="1636">
        <f t="shared" si="0"/>
        <v>14840</v>
      </c>
      <c r="AA167" s="1636">
        <f t="shared" si="0"/>
        <v>2607</v>
      </c>
      <c r="AB167" s="802">
        <f>SUM(G167:I167)</f>
        <v>710647</v>
      </c>
      <c r="AC167" s="1221">
        <f>SUM(J167:S167)</f>
        <v>3322644</v>
      </c>
      <c r="AD167" s="1221">
        <f>SUM(T167:AA167)</f>
        <v>1501509</v>
      </c>
      <c r="AE167" s="802">
        <f>SUM(V167:AA167)</f>
        <v>704771</v>
      </c>
      <c r="AF167" s="1221">
        <f>SUM(X167:AA167)</f>
        <v>207030</v>
      </c>
      <c r="AG167" s="1715">
        <f>SUM(K167:T167)</f>
        <v>3489272</v>
      </c>
      <c r="AH167" s="1226">
        <f>AB167/$F167*100</f>
        <v>12.839614800896149</v>
      </c>
      <c r="AI167" s="1226">
        <f t="shared" ref="AI167:AJ182" si="1">AC167/$F167*100</f>
        <v>60.031871070318708</v>
      </c>
      <c r="AJ167" s="1711">
        <f t="shared" si="1"/>
        <v>27.128514128785142</v>
      </c>
      <c r="AK167" s="1204"/>
      <c r="AL167" s="1204"/>
      <c r="AM167" s="1204"/>
      <c r="AN167" s="1204"/>
      <c r="AO167" s="1204"/>
    </row>
    <row r="168" spans="1:43">
      <c r="D168" s="1651" t="s">
        <v>329</v>
      </c>
      <c r="E168" s="1652" t="s">
        <v>352</v>
      </c>
      <c r="F168" s="1072">
        <f t="shared" ref="F168:F169" si="2">F171+F174+F177+F180+F183+F186+F189+F192+F195+F198</f>
        <v>2641561</v>
      </c>
      <c r="G168" s="1072">
        <f t="shared" si="0"/>
        <v>112153</v>
      </c>
      <c r="H168" s="1072">
        <f t="shared" si="0"/>
        <v>121443</v>
      </c>
      <c r="I168" s="1072">
        <f t="shared" si="0"/>
        <v>130084</v>
      </c>
      <c r="J168" s="1072">
        <f t="shared" si="0"/>
        <v>138428</v>
      </c>
      <c r="K168" s="1072">
        <f t="shared" si="0"/>
        <v>125912</v>
      </c>
      <c r="L168" s="1072">
        <f t="shared" si="0"/>
        <v>132972</v>
      </c>
      <c r="M168" s="1072">
        <f t="shared" si="0"/>
        <v>149217</v>
      </c>
      <c r="N168" s="1072">
        <f t="shared" si="0"/>
        <v>173271</v>
      </c>
      <c r="O168" s="1072">
        <f t="shared" si="0"/>
        <v>214059</v>
      </c>
      <c r="P168" s="1072">
        <f t="shared" si="0"/>
        <v>189544</v>
      </c>
      <c r="Q168" s="1072">
        <f t="shared" si="0"/>
        <v>170538</v>
      </c>
      <c r="R168" s="1072">
        <f t="shared" si="0"/>
        <v>157279</v>
      </c>
      <c r="S168" s="1072">
        <f t="shared" si="0"/>
        <v>177522</v>
      </c>
      <c r="T168" s="1072">
        <f t="shared" si="0"/>
        <v>210458</v>
      </c>
      <c r="U168" s="1072">
        <f t="shared" si="0"/>
        <v>165346</v>
      </c>
      <c r="V168" s="1072">
        <f t="shared" si="0"/>
        <v>123317</v>
      </c>
      <c r="W168" s="1072">
        <f t="shared" si="0"/>
        <v>87672</v>
      </c>
      <c r="X168" s="1072">
        <f t="shared" si="0"/>
        <v>45654</v>
      </c>
      <c r="Y168" s="1072">
        <f t="shared" si="0"/>
        <v>13896</v>
      </c>
      <c r="Z168" s="1072">
        <f t="shared" si="0"/>
        <v>2457</v>
      </c>
      <c r="AA168" s="1072">
        <f t="shared" si="0"/>
        <v>339</v>
      </c>
      <c r="AB168" s="801">
        <f t="shared" ref="AB168:AB199" si="3">SUM(G168:I168)</f>
        <v>363680</v>
      </c>
      <c r="AC168" s="1222">
        <f t="shared" ref="AC168:AC199" si="4">SUM(J168:S168)</f>
        <v>1628742</v>
      </c>
      <c r="AD168" s="1222">
        <f t="shared" ref="AD168:AD199" si="5">SUM(T168:AA168)</f>
        <v>649139</v>
      </c>
      <c r="AE168" s="801">
        <f t="shared" ref="AE168:AE199" si="6">SUM(V168:AA168)</f>
        <v>273335</v>
      </c>
      <c r="AF168" s="1222">
        <f t="shared" ref="AF168:AF199" si="7">SUM(X168:AA168)</f>
        <v>62346</v>
      </c>
      <c r="AG168" s="1717">
        <f t="shared" ref="AG168:AG199" si="8">SUM(K168:T168)</f>
        <v>1700772</v>
      </c>
      <c r="AH168" s="1227">
        <f t="shared" ref="AH168:AJ199" si="9">AB168/$F168*100</f>
        <v>13.767616950734812</v>
      </c>
      <c r="AI168" s="1227">
        <f t="shared" si="1"/>
        <v>61.658314913038161</v>
      </c>
      <c r="AJ168" s="1712">
        <f t="shared" si="1"/>
        <v>24.574068136227027</v>
      </c>
      <c r="AK168" s="1204"/>
      <c r="AL168" s="1204"/>
      <c r="AM168" s="1204"/>
      <c r="AN168" s="1204"/>
      <c r="AO168" s="1204"/>
    </row>
    <row r="169" spans="1:43">
      <c r="D169" s="1653" t="s">
        <v>329</v>
      </c>
      <c r="E169" s="1654" t="s">
        <v>351</v>
      </c>
      <c r="F169" s="1639">
        <f t="shared" si="2"/>
        <v>2893239</v>
      </c>
      <c r="G169" s="1639">
        <f t="shared" si="0"/>
        <v>107204</v>
      </c>
      <c r="H169" s="1639">
        <f t="shared" si="0"/>
        <v>116047</v>
      </c>
      <c r="I169" s="1639">
        <f t="shared" si="0"/>
        <v>123716</v>
      </c>
      <c r="J169" s="1639">
        <f t="shared" si="0"/>
        <v>134668</v>
      </c>
      <c r="K169" s="1639">
        <f t="shared" si="0"/>
        <v>129523</v>
      </c>
      <c r="L169" s="1639">
        <f t="shared" si="0"/>
        <v>134146</v>
      </c>
      <c r="M169" s="1639">
        <f t="shared" si="0"/>
        <v>154787</v>
      </c>
      <c r="N169" s="1639">
        <f t="shared" si="0"/>
        <v>181186</v>
      </c>
      <c r="O169" s="1639">
        <f t="shared" si="0"/>
        <v>221587</v>
      </c>
      <c r="P169" s="1639">
        <f t="shared" si="0"/>
        <v>198152</v>
      </c>
      <c r="Q169" s="1639">
        <f t="shared" si="0"/>
        <v>181223</v>
      </c>
      <c r="R169" s="1639">
        <f t="shared" si="0"/>
        <v>168476</v>
      </c>
      <c r="S169" s="1639">
        <f t="shared" si="0"/>
        <v>190154</v>
      </c>
      <c r="T169" s="1639">
        <f t="shared" si="0"/>
        <v>229266</v>
      </c>
      <c r="U169" s="1639">
        <f t="shared" si="0"/>
        <v>191668</v>
      </c>
      <c r="V169" s="1639">
        <f t="shared" si="0"/>
        <v>155309</v>
      </c>
      <c r="W169" s="1639">
        <f t="shared" si="0"/>
        <v>131443</v>
      </c>
      <c r="X169" s="1639">
        <f t="shared" si="0"/>
        <v>87785</v>
      </c>
      <c r="Y169" s="1639">
        <f t="shared" si="0"/>
        <v>42248</v>
      </c>
      <c r="Z169" s="1639">
        <f t="shared" si="0"/>
        <v>12383</v>
      </c>
      <c r="AA169" s="1639">
        <f t="shared" si="0"/>
        <v>2268</v>
      </c>
      <c r="AB169" s="801">
        <f t="shared" si="3"/>
        <v>346967</v>
      </c>
      <c r="AC169" s="1222">
        <f t="shared" si="4"/>
        <v>1693902</v>
      </c>
      <c r="AD169" s="1222">
        <f t="shared" si="5"/>
        <v>852370</v>
      </c>
      <c r="AE169" s="801">
        <f t="shared" si="6"/>
        <v>431436</v>
      </c>
      <c r="AF169" s="1222">
        <f t="shared" si="7"/>
        <v>144684</v>
      </c>
      <c r="AG169" s="1717">
        <f t="shared" si="8"/>
        <v>1788500</v>
      </c>
      <c r="AH169" s="1721">
        <f t="shared" si="9"/>
        <v>11.992337999038448</v>
      </c>
      <c r="AI169" s="1721">
        <f t="shared" si="1"/>
        <v>58.546908845069488</v>
      </c>
      <c r="AJ169" s="1713">
        <f t="shared" si="1"/>
        <v>29.460753155892068</v>
      </c>
      <c r="AK169" s="1204"/>
      <c r="AL169" s="1204"/>
      <c r="AM169" s="1204"/>
      <c r="AN169" s="1204"/>
      <c r="AO169" s="1204"/>
    </row>
    <row r="170" spans="1:43">
      <c r="D170" s="1651" t="s">
        <v>85</v>
      </c>
      <c r="E170" s="1652" t="s">
        <v>364</v>
      </c>
      <c r="F170" s="1072">
        <f>F12</f>
        <v>1537272</v>
      </c>
      <c r="G170" s="1072">
        <f t="shared" ref="G170:AA170" si="10">G12</f>
        <v>57958</v>
      </c>
      <c r="H170" s="1072">
        <f t="shared" si="10"/>
        <v>62478</v>
      </c>
      <c r="I170" s="1072">
        <f t="shared" si="10"/>
        <v>65462</v>
      </c>
      <c r="J170" s="1072">
        <f t="shared" si="10"/>
        <v>73413</v>
      </c>
      <c r="K170" s="1072">
        <f t="shared" si="10"/>
        <v>77745</v>
      </c>
      <c r="L170" s="1072">
        <f t="shared" si="10"/>
        <v>77851</v>
      </c>
      <c r="M170" s="1072">
        <f t="shared" si="10"/>
        <v>86688</v>
      </c>
      <c r="N170" s="1072">
        <f t="shared" si="10"/>
        <v>98926</v>
      </c>
      <c r="O170" s="1072">
        <f t="shared" si="10"/>
        <v>120890</v>
      </c>
      <c r="P170" s="1072">
        <f t="shared" si="10"/>
        <v>107481</v>
      </c>
      <c r="Q170" s="1072">
        <f t="shared" si="10"/>
        <v>98315</v>
      </c>
      <c r="R170" s="1072">
        <f t="shared" si="10"/>
        <v>91660</v>
      </c>
      <c r="S170" s="1072">
        <f t="shared" si="10"/>
        <v>101003</v>
      </c>
      <c r="T170" s="1072">
        <f t="shared" si="10"/>
        <v>121641</v>
      </c>
      <c r="U170" s="1072">
        <f t="shared" si="10"/>
        <v>98634</v>
      </c>
      <c r="V170" s="1072">
        <f t="shared" si="10"/>
        <v>77828</v>
      </c>
      <c r="W170" s="1072">
        <f t="shared" si="10"/>
        <v>62619</v>
      </c>
      <c r="X170" s="1072">
        <f t="shared" si="10"/>
        <v>36786</v>
      </c>
      <c r="Y170" s="1072">
        <f t="shared" si="10"/>
        <v>15193</v>
      </c>
      <c r="Z170" s="1072">
        <f t="shared" si="10"/>
        <v>3989</v>
      </c>
      <c r="AA170" s="1072">
        <f t="shared" si="10"/>
        <v>712</v>
      </c>
      <c r="AB170" s="802">
        <f t="shared" si="3"/>
        <v>185898</v>
      </c>
      <c r="AC170" s="1221">
        <f t="shared" si="4"/>
        <v>933972</v>
      </c>
      <c r="AD170" s="1221">
        <f t="shared" si="5"/>
        <v>417402</v>
      </c>
      <c r="AE170" s="802">
        <f t="shared" si="6"/>
        <v>197127</v>
      </c>
      <c r="AF170" s="1221">
        <f t="shared" si="7"/>
        <v>56680</v>
      </c>
      <c r="AG170" s="1715">
        <f t="shared" si="8"/>
        <v>982200</v>
      </c>
      <c r="AH170" s="1227">
        <f t="shared" si="9"/>
        <v>12.092720091174495</v>
      </c>
      <c r="AI170" s="1227">
        <f t="shared" si="1"/>
        <v>60.755155886531462</v>
      </c>
      <c r="AJ170" s="1712">
        <f t="shared" si="1"/>
        <v>27.152124022294039</v>
      </c>
      <c r="AK170" s="1204"/>
      <c r="AL170" s="1204"/>
      <c r="AM170" s="1204"/>
      <c r="AN170" s="1204"/>
      <c r="AO170" s="1204"/>
    </row>
    <row r="171" spans="1:43">
      <c r="D171" s="1651" t="s">
        <v>329</v>
      </c>
      <c r="E171" s="1652" t="s">
        <v>352</v>
      </c>
      <c r="F171" s="1072">
        <f>F63</f>
        <v>726700</v>
      </c>
      <c r="G171" s="1072">
        <f t="shared" ref="G171:AA171" si="11">G63</f>
        <v>29528</v>
      </c>
      <c r="H171" s="1072">
        <f t="shared" si="11"/>
        <v>32013</v>
      </c>
      <c r="I171" s="1072">
        <f t="shared" si="11"/>
        <v>33489</v>
      </c>
      <c r="J171" s="1072">
        <f t="shared" si="11"/>
        <v>37289</v>
      </c>
      <c r="K171" s="1072">
        <f t="shared" si="11"/>
        <v>38071</v>
      </c>
      <c r="L171" s="1072">
        <f t="shared" si="11"/>
        <v>37719</v>
      </c>
      <c r="M171" s="1072">
        <f t="shared" si="11"/>
        <v>41804</v>
      </c>
      <c r="N171" s="1072">
        <f t="shared" si="11"/>
        <v>47394</v>
      </c>
      <c r="O171" s="1072">
        <f t="shared" si="11"/>
        <v>58759</v>
      </c>
      <c r="P171" s="1072">
        <f t="shared" si="11"/>
        <v>52243</v>
      </c>
      <c r="Q171" s="1072">
        <f t="shared" si="11"/>
        <v>47244</v>
      </c>
      <c r="R171" s="1072">
        <f t="shared" si="11"/>
        <v>43693</v>
      </c>
      <c r="S171" s="1072">
        <f t="shared" si="11"/>
        <v>48783</v>
      </c>
      <c r="T171" s="1072">
        <f t="shared" si="11"/>
        <v>58137</v>
      </c>
      <c r="U171" s="1072">
        <f t="shared" si="11"/>
        <v>45266</v>
      </c>
      <c r="V171" s="1072">
        <f t="shared" si="11"/>
        <v>33658</v>
      </c>
      <c r="W171" s="1072">
        <f t="shared" si="11"/>
        <v>24606</v>
      </c>
      <c r="X171" s="1072">
        <f t="shared" si="11"/>
        <v>12460</v>
      </c>
      <c r="Y171" s="1072">
        <f t="shared" si="11"/>
        <v>3785</v>
      </c>
      <c r="Z171" s="1072">
        <f t="shared" si="11"/>
        <v>667</v>
      </c>
      <c r="AA171" s="1072">
        <f t="shared" si="11"/>
        <v>92</v>
      </c>
      <c r="AB171" s="801">
        <f t="shared" si="3"/>
        <v>95030</v>
      </c>
      <c r="AC171" s="1222">
        <f t="shared" si="4"/>
        <v>452999</v>
      </c>
      <c r="AD171" s="1222">
        <f t="shared" si="5"/>
        <v>178671</v>
      </c>
      <c r="AE171" s="801">
        <f t="shared" si="6"/>
        <v>75268</v>
      </c>
      <c r="AF171" s="1222">
        <f t="shared" si="7"/>
        <v>17004</v>
      </c>
      <c r="AG171" s="1717">
        <f t="shared" si="8"/>
        <v>473847</v>
      </c>
      <c r="AH171" s="1227">
        <f t="shared" si="9"/>
        <v>13.076923076923078</v>
      </c>
      <c r="AI171" s="1227">
        <f t="shared" si="1"/>
        <v>62.336452456309345</v>
      </c>
      <c r="AJ171" s="1712">
        <f t="shared" si="1"/>
        <v>24.586624466767578</v>
      </c>
      <c r="AK171" s="1204"/>
      <c r="AL171" s="1204"/>
      <c r="AM171" s="1204"/>
      <c r="AN171" s="1204"/>
      <c r="AO171" s="1204"/>
    </row>
    <row r="172" spans="1:43">
      <c r="D172" s="1651" t="s">
        <v>329</v>
      </c>
      <c r="E172" s="1652" t="s">
        <v>351</v>
      </c>
      <c r="F172" s="1072">
        <f>F114</f>
        <v>810572</v>
      </c>
      <c r="G172" s="1072">
        <f t="shared" ref="G172:AA172" si="12">G114</f>
        <v>28430</v>
      </c>
      <c r="H172" s="1072">
        <f t="shared" si="12"/>
        <v>30465</v>
      </c>
      <c r="I172" s="1072">
        <f t="shared" si="12"/>
        <v>31973</v>
      </c>
      <c r="J172" s="1072">
        <f t="shared" si="12"/>
        <v>36124</v>
      </c>
      <c r="K172" s="1072">
        <f t="shared" si="12"/>
        <v>39674</v>
      </c>
      <c r="L172" s="1072">
        <f t="shared" si="12"/>
        <v>40132</v>
      </c>
      <c r="M172" s="1072">
        <f t="shared" si="12"/>
        <v>44884</v>
      </c>
      <c r="N172" s="1072">
        <f t="shared" si="12"/>
        <v>51532</v>
      </c>
      <c r="O172" s="1072">
        <f t="shared" si="12"/>
        <v>62131</v>
      </c>
      <c r="P172" s="1072">
        <f t="shared" si="12"/>
        <v>55238</v>
      </c>
      <c r="Q172" s="1072">
        <f t="shared" si="12"/>
        <v>51071</v>
      </c>
      <c r="R172" s="1072">
        <f t="shared" si="12"/>
        <v>47967</v>
      </c>
      <c r="S172" s="1072">
        <f t="shared" si="12"/>
        <v>52220</v>
      </c>
      <c r="T172" s="1072">
        <f t="shared" si="12"/>
        <v>63504</v>
      </c>
      <c r="U172" s="1072">
        <f t="shared" si="12"/>
        <v>53368</v>
      </c>
      <c r="V172" s="1072">
        <f t="shared" si="12"/>
        <v>44170</v>
      </c>
      <c r="W172" s="1072">
        <f t="shared" si="12"/>
        <v>38013</v>
      </c>
      <c r="X172" s="1072">
        <f t="shared" si="12"/>
        <v>24326</v>
      </c>
      <c r="Y172" s="1072">
        <f t="shared" si="12"/>
        <v>11408</v>
      </c>
      <c r="Z172" s="1072">
        <f t="shared" si="12"/>
        <v>3322</v>
      </c>
      <c r="AA172" s="1072">
        <f t="shared" si="12"/>
        <v>620</v>
      </c>
      <c r="AB172" s="812">
        <f t="shared" si="3"/>
        <v>90868</v>
      </c>
      <c r="AC172" s="1223">
        <f t="shared" si="4"/>
        <v>480973</v>
      </c>
      <c r="AD172" s="1223">
        <f t="shared" si="5"/>
        <v>238731</v>
      </c>
      <c r="AE172" s="812">
        <f t="shared" si="6"/>
        <v>121859</v>
      </c>
      <c r="AF172" s="1223">
        <f t="shared" si="7"/>
        <v>39676</v>
      </c>
      <c r="AG172" s="1719">
        <f t="shared" si="8"/>
        <v>508353</v>
      </c>
      <c r="AH172" s="1227">
        <f t="shared" si="9"/>
        <v>11.210355156605459</v>
      </c>
      <c r="AI172" s="1227">
        <f t="shared" si="1"/>
        <v>59.337480199167992</v>
      </c>
      <c r="AJ172" s="1712">
        <f t="shared" si="1"/>
        <v>29.452164644226546</v>
      </c>
      <c r="AK172" s="1204"/>
      <c r="AL172" s="1204"/>
      <c r="AM172" s="1204"/>
      <c r="AN172" s="1204"/>
      <c r="AO172" s="1204"/>
    </row>
    <row r="173" spans="1:43">
      <c r="D173" s="1649" t="s">
        <v>387</v>
      </c>
      <c r="E173" s="1650" t="s">
        <v>364</v>
      </c>
      <c r="F173" s="1636">
        <f>F23+F25+F27</f>
        <v>1035763</v>
      </c>
      <c r="G173" s="1636">
        <f t="shared" ref="G173:AA173" si="13">G23+G25+G27</f>
        <v>41551</v>
      </c>
      <c r="H173" s="1636">
        <f t="shared" si="13"/>
        <v>43704</v>
      </c>
      <c r="I173" s="1636">
        <f t="shared" si="13"/>
        <v>46004</v>
      </c>
      <c r="J173" s="1636">
        <f t="shared" si="13"/>
        <v>49974</v>
      </c>
      <c r="K173" s="1636">
        <f t="shared" si="13"/>
        <v>49312</v>
      </c>
      <c r="L173" s="1636">
        <f t="shared" si="13"/>
        <v>50460</v>
      </c>
      <c r="M173" s="1636">
        <f t="shared" si="13"/>
        <v>59668</v>
      </c>
      <c r="N173" s="1636">
        <f t="shared" si="13"/>
        <v>70815</v>
      </c>
      <c r="O173" s="1636">
        <f t="shared" si="13"/>
        <v>88349</v>
      </c>
      <c r="P173" s="1636">
        <f t="shared" si="13"/>
        <v>80105</v>
      </c>
      <c r="Q173" s="1636">
        <f t="shared" si="13"/>
        <v>67854</v>
      </c>
      <c r="R173" s="1636">
        <f t="shared" si="13"/>
        <v>57827</v>
      </c>
      <c r="S173" s="1636">
        <f t="shared" si="13"/>
        <v>63942</v>
      </c>
      <c r="T173" s="1636">
        <f t="shared" si="13"/>
        <v>79314</v>
      </c>
      <c r="U173" s="1636">
        <f t="shared" si="13"/>
        <v>64756</v>
      </c>
      <c r="V173" s="1636">
        <f t="shared" si="13"/>
        <v>51142</v>
      </c>
      <c r="W173" s="1636">
        <f t="shared" si="13"/>
        <v>37971</v>
      </c>
      <c r="X173" s="1636">
        <f t="shared" si="13"/>
        <v>21742</v>
      </c>
      <c r="Y173" s="1636">
        <f t="shared" si="13"/>
        <v>8601</v>
      </c>
      <c r="Z173" s="1636">
        <f t="shared" si="13"/>
        <v>2267</v>
      </c>
      <c r="AA173" s="1636">
        <f t="shared" si="13"/>
        <v>405</v>
      </c>
      <c r="AB173" s="801">
        <f t="shared" si="3"/>
        <v>131259</v>
      </c>
      <c r="AC173" s="1222">
        <f t="shared" si="4"/>
        <v>638306</v>
      </c>
      <c r="AD173" s="1222">
        <f t="shared" si="5"/>
        <v>266198</v>
      </c>
      <c r="AE173" s="801">
        <f t="shared" si="6"/>
        <v>122128</v>
      </c>
      <c r="AF173" s="1222">
        <f t="shared" si="7"/>
        <v>33015</v>
      </c>
      <c r="AG173" s="1717">
        <f t="shared" si="8"/>
        <v>667646</v>
      </c>
      <c r="AH173" s="1226">
        <f t="shared" si="9"/>
        <v>12.672686705356343</v>
      </c>
      <c r="AI173" s="1226">
        <f t="shared" si="1"/>
        <v>61.62664625015568</v>
      </c>
      <c r="AJ173" s="1711">
        <f t="shared" si="1"/>
        <v>25.700667044487979</v>
      </c>
      <c r="AK173" s="1204"/>
      <c r="AL173" s="1204"/>
      <c r="AM173" s="1204"/>
      <c r="AN173" s="1204"/>
      <c r="AO173" s="1204"/>
    </row>
    <row r="174" spans="1:43">
      <c r="D174" s="1651" t="s">
        <v>329</v>
      </c>
      <c r="E174" s="1652" t="s">
        <v>352</v>
      </c>
      <c r="F174" s="1072">
        <f>F74+F76+F78</f>
        <v>490502</v>
      </c>
      <c r="G174" s="1072">
        <f t="shared" ref="G174:AA174" si="14">G74+G76+G78</f>
        <v>21222</v>
      </c>
      <c r="H174" s="1072">
        <f t="shared" si="14"/>
        <v>22230</v>
      </c>
      <c r="I174" s="1072">
        <f t="shared" si="14"/>
        <v>23689</v>
      </c>
      <c r="J174" s="1072">
        <f t="shared" si="14"/>
        <v>25197</v>
      </c>
      <c r="K174" s="1072">
        <f t="shared" si="14"/>
        <v>23667</v>
      </c>
      <c r="L174" s="1072">
        <f t="shared" si="14"/>
        <v>24389</v>
      </c>
      <c r="M174" s="1072">
        <f t="shared" si="14"/>
        <v>28599</v>
      </c>
      <c r="N174" s="1072">
        <f t="shared" si="14"/>
        <v>33825</v>
      </c>
      <c r="O174" s="1072">
        <f t="shared" si="14"/>
        <v>42648</v>
      </c>
      <c r="P174" s="1072">
        <f t="shared" si="14"/>
        <v>39249</v>
      </c>
      <c r="Q174" s="1072">
        <f t="shared" si="14"/>
        <v>32974</v>
      </c>
      <c r="R174" s="1072">
        <f t="shared" si="14"/>
        <v>27918</v>
      </c>
      <c r="S174" s="1072">
        <f t="shared" si="14"/>
        <v>30418</v>
      </c>
      <c r="T174" s="1072">
        <f t="shared" si="14"/>
        <v>37523</v>
      </c>
      <c r="U174" s="1072">
        <f t="shared" si="14"/>
        <v>29766</v>
      </c>
      <c r="V174" s="1072">
        <f t="shared" si="14"/>
        <v>22240</v>
      </c>
      <c r="W174" s="1072">
        <f t="shared" si="14"/>
        <v>15103</v>
      </c>
      <c r="X174" s="1072">
        <f t="shared" si="14"/>
        <v>7313</v>
      </c>
      <c r="Y174" s="1072">
        <f t="shared" si="14"/>
        <v>2094</v>
      </c>
      <c r="Z174" s="1072">
        <f t="shared" si="14"/>
        <v>383</v>
      </c>
      <c r="AA174" s="1072">
        <f t="shared" si="14"/>
        <v>55</v>
      </c>
      <c r="AB174" s="801">
        <f t="shared" si="3"/>
        <v>67141</v>
      </c>
      <c r="AC174" s="1222">
        <f t="shared" si="4"/>
        <v>308884</v>
      </c>
      <c r="AD174" s="1222">
        <f t="shared" si="5"/>
        <v>114477</v>
      </c>
      <c r="AE174" s="801">
        <f t="shared" si="6"/>
        <v>47188</v>
      </c>
      <c r="AF174" s="1222">
        <f t="shared" si="7"/>
        <v>9845</v>
      </c>
      <c r="AG174" s="1717">
        <f t="shared" si="8"/>
        <v>321210</v>
      </c>
      <c r="AH174" s="1227">
        <f t="shared" si="9"/>
        <v>13.688221454754517</v>
      </c>
      <c r="AI174" s="1227">
        <f t="shared" si="1"/>
        <v>62.973035787825538</v>
      </c>
      <c r="AJ174" s="1712">
        <f t="shared" si="1"/>
        <v>23.338742757419951</v>
      </c>
      <c r="AK174" s="1204"/>
      <c r="AL174" s="1204"/>
      <c r="AM174" s="1204"/>
      <c r="AN174" s="1204"/>
      <c r="AO174" s="1204"/>
    </row>
    <row r="175" spans="1:43">
      <c r="D175" s="1653" t="s">
        <v>329</v>
      </c>
      <c r="E175" s="1654" t="s">
        <v>351</v>
      </c>
      <c r="F175" s="1639">
        <f>F125+F127+F129</f>
        <v>545261</v>
      </c>
      <c r="G175" s="1639">
        <f t="shared" ref="G175:AA175" si="15">G125+G127+G129</f>
        <v>20329</v>
      </c>
      <c r="H175" s="1639">
        <f t="shared" si="15"/>
        <v>21474</v>
      </c>
      <c r="I175" s="1639">
        <f t="shared" si="15"/>
        <v>22315</v>
      </c>
      <c r="J175" s="1639">
        <f t="shared" si="15"/>
        <v>24777</v>
      </c>
      <c r="K175" s="1639">
        <f t="shared" si="15"/>
        <v>25645</v>
      </c>
      <c r="L175" s="1639">
        <f t="shared" si="15"/>
        <v>26071</v>
      </c>
      <c r="M175" s="1639">
        <f t="shared" si="15"/>
        <v>31069</v>
      </c>
      <c r="N175" s="1639">
        <f t="shared" si="15"/>
        <v>36990</v>
      </c>
      <c r="O175" s="1639">
        <f t="shared" si="15"/>
        <v>45701</v>
      </c>
      <c r="P175" s="1639">
        <f t="shared" si="15"/>
        <v>40856</v>
      </c>
      <c r="Q175" s="1639">
        <f t="shared" si="15"/>
        <v>34880</v>
      </c>
      <c r="R175" s="1639">
        <f t="shared" si="15"/>
        <v>29909</v>
      </c>
      <c r="S175" s="1639">
        <f t="shared" si="15"/>
        <v>33524</v>
      </c>
      <c r="T175" s="1639">
        <f t="shared" si="15"/>
        <v>41791</v>
      </c>
      <c r="U175" s="1639">
        <f t="shared" si="15"/>
        <v>34990</v>
      </c>
      <c r="V175" s="1639">
        <f t="shared" si="15"/>
        <v>28902</v>
      </c>
      <c r="W175" s="1639">
        <f t="shared" si="15"/>
        <v>22868</v>
      </c>
      <c r="X175" s="1639">
        <f t="shared" si="15"/>
        <v>14429</v>
      </c>
      <c r="Y175" s="1639">
        <f t="shared" si="15"/>
        <v>6507</v>
      </c>
      <c r="Z175" s="1639">
        <f t="shared" si="15"/>
        <v>1884</v>
      </c>
      <c r="AA175" s="1639">
        <f t="shared" si="15"/>
        <v>350</v>
      </c>
      <c r="AB175" s="801">
        <f t="shared" si="3"/>
        <v>64118</v>
      </c>
      <c r="AC175" s="1222">
        <f t="shared" si="4"/>
        <v>329422</v>
      </c>
      <c r="AD175" s="1222">
        <f t="shared" si="5"/>
        <v>151721</v>
      </c>
      <c r="AE175" s="801">
        <f t="shared" si="6"/>
        <v>74940</v>
      </c>
      <c r="AF175" s="1222">
        <f t="shared" si="7"/>
        <v>23170</v>
      </c>
      <c r="AG175" s="1717">
        <f t="shared" si="8"/>
        <v>346436</v>
      </c>
      <c r="AH175" s="1721">
        <f t="shared" si="9"/>
        <v>11.759139201226569</v>
      </c>
      <c r="AI175" s="1721">
        <f t="shared" si="1"/>
        <v>60.415470756206659</v>
      </c>
      <c r="AJ175" s="1713">
        <f t="shared" si="1"/>
        <v>27.825390042566774</v>
      </c>
      <c r="AK175" s="1204"/>
      <c r="AL175" s="1204"/>
      <c r="AM175" s="1204"/>
      <c r="AN175" s="1204"/>
      <c r="AO175" s="1204"/>
    </row>
    <row r="176" spans="1:43">
      <c r="D176" s="1651" t="s">
        <v>388</v>
      </c>
      <c r="E176" s="1652" t="s">
        <v>364</v>
      </c>
      <c r="F176" s="1072">
        <f>F28+F34+F37+F39+F50</f>
        <v>721690</v>
      </c>
      <c r="G176" s="1072">
        <f t="shared" ref="G176:AA176" si="16">G28+G34+G37+G39+G50</f>
        <v>29151</v>
      </c>
      <c r="H176" s="1072">
        <f t="shared" si="16"/>
        <v>33011</v>
      </c>
      <c r="I176" s="1072">
        <f t="shared" si="16"/>
        <v>35034</v>
      </c>
      <c r="J176" s="1072">
        <f t="shared" si="16"/>
        <v>37622</v>
      </c>
      <c r="K176" s="1072">
        <f t="shared" si="16"/>
        <v>33504</v>
      </c>
      <c r="L176" s="1072">
        <f t="shared" si="16"/>
        <v>32293</v>
      </c>
      <c r="M176" s="1072">
        <f t="shared" si="16"/>
        <v>37384</v>
      </c>
      <c r="N176" s="1072">
        <f t="shared" si="16"/>
        <v>45842</v>
      </c>
      <c r="O176" s="1072">
        <f t="shared" si="16"/>
        <v>58531</v>
      </c>
      <c r="P176" s="1072">
        <f t="shared" si="16"/>
        <v>54162</v>
      </c>
      <c r="Q176" s="1072">
        <f t="shared" si="16"/>
        <v>48189</v>
      </c>
      <c r="R176" s="1072">
        <f t="shared" si="16"/>
        <v>42254</v>
      </c>
      <c r="S176" s="1072">
        <f t="shared" si="16"/>
        <v>46299</v>
      </c>
      <c r="T176" s="1072">
        <f t="shared" si="16"/>
        <v>55537</v>
      </c>
      <c r="U176" s="1072">
        <f t="shared" si="16"/>
        <v>46340</v>
      </c>
      <c r="V176" s="1072">
        <f t="shared" si="16"/>
        <v>36328</v>
      </c>
      <c r="W176" s="1072">
        <f t="shared" si="16"/>
        <v>26253</v>
      </c>
      <c r="X176" s="1072">
        <f t="shared" si="16"/>
        <v>15519</v>
      </c>
      <c r="Y176" s="1072">
        <f t="shared" si="16"/>
        <v>6378</v>
      </c>
      <c r="Z176" s="1072">
        <f t="shared" si="16"/>
        <v>1753</v>
      </c>
      <c r="AA176" s="1072">
        <f t="shared" si="16"/>
        <v>306</v>
      </c>
      <c r="AB176" s="802">
        <f t="shared" si="3"/>
        <v>97196</v>
      </c>
      <c r="AC176" s="1221">
        <f t="shared" si="4"/>
        <v>436080</v>
      </c>
      <c r="AD176" s="1221">
        <f t="shared" si="5"/>
        <v>188414</v>
      </c>
      <c r="AE176" s="802">
        <f t="shared" si="6"/>
        <v>86537</v>
      </c>
      <c r="AF176" s="1221">
        <f t="shared" si="7"/>
        <v>23956</v>
      </c>
      <c r="AG176" s="1715">
        <f t="shared" si="8"/>
        <v>453995</v>
      </c>
      <c r="AH176" s="1227">
        <f t="shared" si="9"/>
        <v>13.467832448835374</v>
      </c>
      <c r="AI176" s="1227">
        <f t="shared" si="1"/>
        <v>60.424836148484808</v>
      </c>
      <c r="AJ176" s="1712">
        <f t="shared" si="1"/>
        <v>26.107331402679822</v>
      </c>
      <c r="AK176" s="1204"/>
      <c r="AL176" s="1204"/>
      <c r="AM176" s="1204"/>
      <c r="AN176" s="1204"/>
      <c r="AO176" s="1204"/>
    </row>
    <row r="177" spans="4:41">
      <c r="D177" s="1651" t="s">
        <v>329</v>
      </c>
      <c r="E177" s="1652" t="s">
        <v>352</v>
      </c>
      <c r="F177" s="1072">
        <f>F79+F85+F88+F90+F101</f>
        <v>342472</v>
      </c>
      <c r="G177" s="1072">
        <f t="shared" ref="G177:AA177" si="17">G79+G85+G88+G90+G101</f>
        <v>14903</v>
      </c>
      <c r="H177" s="1072">
        <f t="shared" si="17"/>
        <v>16826</v>
      </c>
      <c r="I177" s="1072">
        <f t="shared" si="17"/>
        <v>17855</v>
      </c>
      <c r="J177" s="1072">
        <f t="shared" si="17"/>
        <v>18810</v>
      </c>
      <c r="K177" s="1072">
        <f t="shared" si="17"/>
        <v>16402</v>
      </c>
      <c r="L177" s="1072">
        <f t="shared" si="17"/>
        <v>15867</v>
      </c>
      <c r="M177" s="1072">
        <f t="shared" si="17"/>
        <v>17904</v>
      </c>
      <c r="N177" s="1072">
        <f t="shared" si="17"/>
        <v>21969</v>
      </c>
      <c r="O177" s="1072">
        <f t="shared" si="17"/>
        <v>28305</v>
      </c>
      <c r="P177" s="1072">
        <f t="shared" si="17"/>
        <v>25971</v>
      </c>
      <c r="Q177" s="1072">
        <f t="shared" si="17"/>
        <v>23193</v>
      </c>
      <c r="R177" s="1072">
        <f t="shared" si="17"/>
        <v>19925</v>
      </c>
      <c r="S177" s="1072">
        <f t="shared" si="17"/>
        <v>21886</v>
      </c>
      <c r="T177" s="1072">
        <f t="shared" si="17"/>
        <v>26160</v>
      </c>
      <c r="U177" s="1072">
        <f t="shared" si="17"/>
        <v>21343</v>
      </c>
      <c r="V177" s="1072">
        <f t="shared" si="17"/>
        <v>16681</v>
      </c>
      <c r="W177" s="1072">
        <f t="shared" si="17"/>
        <v>10975</v>
      </c>
      <c r="X177" s="1072">
        <f t="shared" si="17"/>
        <v>5506</v>
      </c>
      <c r="Y177" s="1072">
        <f t="shared" si="17"/>
        <v>1666</v>
      </c>
      <c r="Z177" s="1072">
        <f t="shared" si="17"/>
        <v>286</v>
      </c>
      <c r="AA177" s="1072">
        <f t="shared" si="17"/>
        <v>39</v>
      </c>
      <c r="AB177" s="801">
        <f t="shared" si="3"/>
        <v>49584</v>
      </c>
      <c r="AC177" s="1222">
        <f t="shared" si="4"/>
        <v>210232</v>
      </c>
      <c r="AD177" s="1222">
        <f t="shared" si="5"/>
        <v>82656</v>
      </c>
      <c r="AE177" s="801">
        <f t="shared" si="6"/>
        <v>35153</v>
      </c>
      <c r="AF177" s="1222">
        <f t="shared" si="7"/>
        <v>7497</v>
      </c>
      <c r="AG177" s="1717">
        <f t="shared" si="8"/>
        <v>217582</v>
      </c>
      <c r="AH177" s="1227">
        <f t="shared" si="9"/>
        <v>14.478263916466164</v>
      </c>
      <c r="AI177" s="1227">
        <f t="shared" si="1"/>
        <v>61.386624307972625</v>
      </c>
      <c r="AJ177" s="1712">
        <f t="shared" si="1"/>
        <v>24.135111775561214</v>
      </c>
      <c r="AK177" s="1204"/>
      <c r="AL177" s="1204"/>
      <c r="AM177" s="1204"/>
      <c r="AN177" s="1204"/>
      <c r="AO177" s="1204"/>
    </row>
    <row r="178" spans="4:41">
      <c r="D178" s="1651" t="s">
        <v>329</v>
      </c>
      <c r="E178" s="1652" t="s">
        <v>351</v>
      </c>
      <c r="F178" s="1072">
        <f>F130+F136+F139+F141+F152</f>
        <v>379218</v>
      </c>
      <c r="G178" s="1072">
        <f t="shared" ref="G178:AA178" si="18">G130+G136+G139+G141+G152</f>
        <v>14248</v>
      </c>
      <c r="H178" s="1072">
        <f t="shared" si="18"/>
        <v>16185</v>
      </c>
      <c r="I178" s="1072">
        <f t="shared" si="18"/>
        <v>17179</v>
      </c>
      <c r="J178" s="1072">
        <f t="shared" si="18"/>
        <v>18812</v>
      </c>
      <c r="K178" s="1072">
        <f t="shared" si="18"/>
        <v>17102</v>
      </c>
      <c r="L178" s="1072">
        <f t="shared" si="18"/>
        <v>16426</v>
      </c>
      <c r="M178" s="1072">
        <f t="shared" si="18"/>
        <v>19480</v>
      </c>
      <c r="N178" s="1072">
        <f t="shared" si="18"/>
        <v>23873</v>
      </c>
      <c r="O178" s="1072">
        <f t="shared" si="18"/>
        <v>30226</v>
      </c>
      <c r="P178" s="1072">
        <f t="shared" si="18"/>
        <v>28191</v>
      </c>
      <c r="Q178" s="1072">
        <f t="shared" si="18"/>
        <v>24996</v>
      </c>
      <c r="R178" s="1072">
        <f t="shared" si="18"/>
        <v>22329</v>
      </c>
      <c r="S178" s="1072">
        <f t="shared" si="18"/>
        <v>24413</v>
      </c>
      <c r="T178" s="1072">
        <f t="shared" si="18"/>
        <v>29377</v>
      </c>
      <c r="U178" s="1072">
        <f t="shared" si="18"/>
        <v>24997</v>
      </c>
      <c r="V178" s="1072">
        <f t="shared" si="18"/>
        <v>19647</v>
      </c>
      <c r="W178" s="1072">
        <f t="shared" si="18"/>
        <v>15278</v>
      </c>
      <c r="X178" s="1072">
        <f t="shared" si="18"/>
        <v>10013</v>
      </c>
      <c r="Y178" s="1072">
        <f t="shared" si="18"/>
        <v>4712</v>
      </c>
      <c r="Z178" s="1072">
        <f t="shared" si="18"/>
        <v>1467</v>
      </c>
      <c r="AA178" s="1072">
        <f t="shared" si="18"/>
        <v>267</v>
      </c>
      <c r="AB178" s="812">
        <f t="shared" si="3"/>
        <v>47612</v>
      </c>
      <c r="AC178" s="1223">
        <f t="shared" si="4"/>
        <v>225848</v>
      </c>
      <c r="AD178" s="1223">
        <f t="shared" si="5"/>
        <v>105758</v>
      </c>
      <c r="AE178" s="812">
        <f t="shared" si="6"/>
        <v>51384</v>
      </c>
      <c r="AF178" s="1223">
        <f t="shared" si="7"/>
        <v>16459</v>
      </c>
      <c r="AG178" s="1719">
        <f t="shared" si="8"/>
        <v>236413</v>
      </c>
      <c r="AH178" s="1227">
        <f t="shared" si="9"/>
        <v>12.555311193034086</v>
      </c>
      <c r="AI178" s="1227">
        <f t="shared" si="1"/>
        <v>59.556244693026173</v>
      </c>
      <c r="AJ178" s="1712">
        <f t="shared" si="1"/>
        <v>27.888444113939737</v>
      </c>
      <c r="AK178" s="1204"/>
      <c r="AL178" s="1204"/>
      <c r="AM178" s="1204"/>
      <c r="AN178" s="1204"/>
      <c r="AO178" s="1204"/>
    </row>
    <row r="179" spans="4:41">
      <c r="D179" s="1649" t="s">
        <v>389</v>
      </c>
      <c r="E179" s="1650" t="s">
        <v>364</v>
      </c>
      <c r="F179" s="1636">
        <f>F24+F31+F36+F52+F53</f>
        <v>716633</v>
      </c>
      <c r="G179" s="1636">
        <f t="shared" ref="G179:AA179" si="19">G24+G31+G36+G52+G53</f>
        <v>31012</v>
      </c>
      <c r="H179" s="1636">
        <f t="shared" si="19"/>
        <v>32241</v>
      </c>
      <c r="I179" s="1636">
        <f t="shared" si="19"/>
        <v>34397</v>
      </c>
      <c r="J179" s="1636">
        <f t="shared" si="19"/>
        <v>36617</v>
      </c>
      <c r="K179" s="1636">
        <f t="shared" si="19"/>
        <v>32897</v>
      </c>
      <c r="L179" s="1636">
        <f t="shared" si="19"/>
        <v>37348</v>
      </c>
      <c r="M179" s="1636">
        <f t="shared" si="19"/>
        <v>41948</v>
      </c>
      <c r="N179" s="1636">
        <f t="shared" si="19"/>
        <v>47533</v>
      </c>
      <c r="O179" s="1636">
        <f t="shared" si="19"/>
        <v>57818</v>
      </c>
      <c r="P179" s="1636">
        <f t="shared" si="19"/>
        <v>50026</v>
      </c>
      <c r="Q179" s="1636">
        <f t="shared" si="19"/>
        <v>44163</v>
      </c>
      <c r="R179" s="1636">
        <f t="shared" si="19"/>
        <v>40309</v>
      </c>
      <c r="S179" s="1636">
        <f t="shared" si="19"/>
        <v>47397</v>
      </c>
      <c r="T179" s="1636">
        <f t="shared" si="19"/>
        <v>57394</v>
      </c>
      <c r="U179" s="1636">
        <f t="shared" si="19"/>
        <v>46772</v>
      </c>
      <c r="V179" s="1636">
        <f t="shared" si="19"/>
        <v>33540</v>
      </c>
      <c r="W179" s="1636">
        <f t="shared" si="19"/>
        <v>24086</v>
      </c>
      <c r="X179" s="1636">
        <f t="shared" si="19"/>
        <v>13889</v>
      </c>
      <c r="Y179" s="1636">
        <f t="shared" si="19"/>
        <v>5579</v>
      </c>
      <c r="Z179" s="1636">
        <f t="shared" si="19"/>
        <v>1434</v>
      </c>
      <c r="AA179" s="1636">
        <f t="shared" si="19"/>
        <v>233</v>
      </c>
      <c r="AB179" s="801">
        <f t="shared" si="3"/>
        <v>97650</v>
      </c>
      <c r="AC179" s="1222">
        <f t="shared" si="4"/>
        <v>436056</v>
      </c>
      <c r="AD179" s="1222">
        <f t="shared" si="5"/>
        <v>182927</v>
      </c>
      <c r="AE179" s="801">
        <f t="shared" si="6"/>
        <v>78761</v>
      </c>
      <c r="AF179" s="1222">
        <f t="shared" si="7"/>
        <v>21135</v>
      </c>
      <c r="AG179" s="1717">
        <f t="shared" si="8"/>
        <v>456833</v>
      </c>
      <c r="AH179" s="1226">
        <f t="shared" si="9"/>
        <v>13.626221510870975</v>
      </c>
      <c r="AI179" s="1226">
        <f t="shared" si="1"/>
        <v>60.847881691186423</v>
      </c>
      <c r="AJ179" s="1711">
        <f t="shared" si="1"/>
        <v>25.5258967979426</v>
      </c>
      <c r="AK179" s="1204"/>
      <c r="AL179" s="1204"/>
      <c r="AM179" s="1204"/>
      <c r="AN179" s="1204"/>
      <c r="AO179" s="1204"/>
    </row>
    <row r="180" spans="4:41">
      <c r="D180" s="1651" t="s">
        <v>329</v>
      </c>
      <c r="E180" s="1652" t="s">
        <v>352</v>
      </c>
      <c r="F180" s="1072">
        <f>F75+F82+F87+F103+F104</f>
        <v>348995</v>
      </c>
      <c r="G180" s="1072">
        <f t="shared" ref="G180:AA180" si="20">G75+G82+G87+G103+G104</f>
        <v>15835</v>
      </c>
      <c r="H180" s="1072">
        <f t="shared" si="20"/>
        <v>16466</v>
      </c>
      <c r="I180" s="1072">
        <f t="shared" si="20"/>
        <v>17613</v>
      </c>
      <c r="J180" s="1072">
        <f t="shared" si="20"/>
        <v>18812</v>
      </c>
      <c r="K180" s="1072">
        <f t="shared" si="20"/>
        <v>16648</v>
      </c>
      <c r="L180" s="1072">
        <f t="shared" si="20"/>
        <v>19515</v>
      </c>
      <c r="M180" s="1072">
        <f t="shared" si="20"/>
        <v>21187</v>
      </c>
      <c r="N180" s="1072">
        <f t="shared" si="20"/>
        <v>23901</v>
      </c>
      <c r="O180" s="1072">
        <f t="shared" si="20"/>
        <v>28965</v>
      </c>
      <c r="P180" s="1072">
        <f t="shared" si="20"/>
        <v>24894</v>
      </c>
      <c r="Q180" s="1072">
        <f t="shared" si="20"/>
        <v>21488</v>
      </c>
      <c r="R180" s="1072">
        <f t="shared" si="20"/>
        <v>19579</v>
      </c>
      <c r="S180" s="1072">
        <f t="shared" si="20"/>
        <v>22944</v>
      </c>
      <c r="T180" s="1072">
        <f t="shared" si="20"/>
        <v>27352</v>
      </c>
      <c r="U180" s="1072">
        <f t="shared" si="20"/>
        <v>22211</v>
      </c>
      <c r="V180" s="1072">
        <f t="shared" si="20"/>
        <v>15415</v>
      </c>
      <c r="W180" s="1072">
        <f t="shared" si="20"/>
        <v>9758</v>
      </c>
      <c r="X180" s="1072">
        <f t="shared" si="20"/>
        <v>4781</v>
      </c>
      <c r="Y180" s="1072">
        <f t="shared" si="20"/>
        <v>1379</v>
      </c>
      <c r="Z180" s="1072">
        <f t="shared" si="20"/>
        <v>221</v>
      </c>
      <c r="AA180" s="1072">
        <f t="shared" si="20"/>
        <v>31</v>
      </c>
      <c r="AB180" s="801">
        <f t="shared" si="3"/>
        <v>49914</v>
      </c>
      <c r="AC180" s="1222">
        <f t="shared" si="4"/>
        <v>217933</v>
      </c>
      <c r="AD180" s="1222">
        <f t="shared" si="5"/>
        <v>81148</v>
      </c>
      <c r="AE180" s="801">
        <f t="shared" si="6"/>
        <v>31585</v>
      </c>
      <c r="AF180" s="1222">
        <f t="shared" si="7"/>
        <v>6412</v>
      </c>
      <c r="AG180" s="1717">
        <f t="shared" si="8"/>
        <v>226473</v>
      </c>
      <c r="AH180" s="1227">
        <f t="shared" si="9"/>
        <v>14.302210633390164</v>
      </c>
      <c r="AI180" s="1227">
        <f t="shared" si="1"/>
        <v>62.445880313471534</v>
      </c>
      <c r="AJ180" s="1712">
        <f t="shared" si="1"/>
        <v>23.251909053138299</v>
      </c>
      <c r="AK180" s="1204"/>
      <c r="AL180" s="1204"/>
      <c r="AM180" s="1204"/>
      <c r="AN180" s="1204"/>
      <c r="AO180" s="1204"/>
    </row>
    <row r="181" spans="4:41">
      <c r="D181" s="1653" t="s">
        <v>329</v>
      </c>
      <c r="E181" s="1654" t="s">
        <v>351</v>
      </c>
      <c r="F181" s="1639">
        <f>F126+F133+F138+F154+F155</f>
        <v>367638</v>
      </c>
      <c r="G181" s="1639">
        <f t="shared" ref="G181:AA181" si="21">G126+G133+G138+G154+G155</f>
        <v>15177</v>
      </c>
      <c r="H181" s="1639">
        <f t="shared" si="21"/>
        <v>15775</v>
      </c>
      <c r="I181" s="1639">
        <f t="shared" si="21"/>
        <v>16784</v>
      </c>
      <c r="J181" s="1639">
        <f t="shared" si="21"/>
        <v>17805</v>
      </c>
      <c r="K181" s="1639">
        <f t="shared" si="21"/>
        <v>16249</v>
      </c>
      <c r="L181" s="1639">
        <f t="shared" si="21"/>
        <v>17833</v>
      </c>
      <c r="M181" s="1639">
        <f t="shared" si="21"/>
        <v>20761</v>
      </c>
      <c r="N181" s="1639">
        <f t="shared" si="21"/>
        <v>23632</v>
      </c>
      <c r="O181" s="1639">
        <f t="shared" si="21"/>
        <v>28853</v>
      </c>
      <c r="P181" s="1639">
        <f t="shared" si="21"/>
        <v>25132</v>
      </c>
      <c r="Q181" s="1639">
        <f t="shared" si="21"/>
        <v>22675</v>
      </c>
      <c r="R181" s="1639">
        <f t="shared" si="21"/>
        <v>20730</v>
      </c>
      <c r="S181" s="1639">
        <f t="shared" si="21"/>
        <v>24453</v>
      </c>
      <c r="T181" s="1639">
        <f t="shared" si="21"/>
        <v>30042</v>
      </c>
      <c r="U181" s="1639">
        <f t="shared" si="21"/>
        <v>24561</v>
      </c>
      <c r="V181" s="1639">
        <f t="shared" si="21"/>
        <v>18125</v>
      </c>
      <c r="W181" s="1639">
        <f t="shared" si="21"/>
        <v>14328</v>
      </c>
      <c r="X181" s="1639">
        <f t="shared" si="21"/>
        <v>9108</v>
      </c>
      <c r="Y181" s="1639">
        <f t="shared" si="21"/>
        <v>4200</v>
      </c>
      <c r="Z181" s="1639">
        <f t="shared" si="21"/>
        <v>1213</v>
      </c>
      <c r="AA181" s="1639">
        <f t="shared" si="21"/>
        <v>202</v>
      </c>
      <c r="AB181" s="801">
        <f t="shared" si="3"/>
        <v>47736</v>
      </c>
      <c r="AC181" s="1222">
        <f t="shared" si="4"/>
        <v>218123</v>
      </c>
      <c r="AD181" s="1222">
        <f t="shared" si="5"/>
        <v>101779</v>
      </c>
      <c r="AE181" s="801">
        <f t="shared" si="6"/>
        <v>47176</v>
      </c>
      <c r="AF181" s="1222">
        <f t="shared" si="7"/>
        <v>14723</v>
      </c>
      <c r="AG181" s="1717">
        <f t="shared" si="8"/>
        <v>230360</v>
      </c>
      <c r="AH181" s="1721">
        <f t="shared" si="9"/>
        <v>12.98451193837416</v>
      </c>
      <c r="AI181" s="1721">
        <f t="shared" si="1"/>
        <v>59.330917913817395</v>
      </c>
      <c r="AJ181" s="1713">
        <f t="shared" si="1"/>
        <v>27.68457014780844</v>
      </c>
      <c r="AK181" s="1204"/>
      <c r="AL181" s="1204"/>
      <c r="AM181" s="1204"/>
      <c r="AN181" s="1204"/>
      <c r="AO181" s="1204"/>
    </row>
    <row r="182" spans="4:41">
      <c r="D182" s="1651" t="s">
        <v>390</v>
      </c>
      <c r="E182" s="1652" t="s">
        <v>364</v>
      </c>
      <c r="F182" s="1072">
        <f>F33+F35+F38+F40+F48+F51</f>
        <v>272447</v>
      </c>
      <c r="G182" s="1072">
        <f t="shared" ref="G182:AA182" si="22">G33+G35+G38+G40+G48+G51</f>
        <v>10035</v>
      </c>
      <c r="H182" s="1072">
        <f t="shared" si="22"/>
        <v>11407</v>
      </c>
      <c r="I182" s="1072">
        <f t="shared" si="22"/>
        <v>13002</v>
      </c>
      <c r="J182" s="1072">
        <f t="shared" si="22"/>
        <v>13746</v>
      </c>
      <c r="K182" s="1072">
        <f t="shared" si="22"/>
        <v>11601</v>
      </c>
      <c r="L182" s="1072">
        <f t="shared" si="22"/>
        <v>12257</v>
      </c>
      <c r="M182" s="1072">
        <f t="shared" si="22"/>
        <v>13650</v>
      </c>
      <c r="N182" s="1072">
        <f t="shared" si="22"/>
        <v>15905</v>
      </c>
      <c r="O182" s="1072">
        <f t="shared" si="22"/>
        <v>19431</v>
      </c>
      <c r="P182" s="1072">
        <f t="shared" si="22"/>
        <v>17124</v>
      </c>
      <c r="Q182" s="1072">
        <f t="shared" si="22"/>
        <v>16639</v>
      </c>
      <c r="R182" s="1072">
        <f t="shared" si="22"/>
        <v>16892</v>
      </c>
      <c r="S182" s="1072">
        <f t="shared" si="22"/>
        <v>19967</v>
      </c>
      <c r="T182" s="1072">
        <f t="shared" si="22"/>
        <v>22905</v>
      </c>
      <c r="U182" s="1072">
        <f t="shared" si="22"/>
        <v>18647</v>
      </c>
      <c r="V182" s="1072">
        <f t="shared" si="22"/>
        <v>14503</v>
      </c>
      <c r="W182" s="1072">
        <f t="shared" si="22"/>
        <v>11868</v>
      </c>
      <c r="X182" s="1072">
        <f t="shared" si="22"/>
        <v>8004</v>
      </c>
      <c r="Y182" s="1072">
        <f t="shared" si="22"/>
        <v>3705</v>
      </c>
      <c r="Z182" s="1072">
        <f t="shared" si="22"/>
        <v>979</v>
      </c>
      <c r="AA182" s="1072">
        <f t="shared" si="22"/>
        <v>180</v>
      </c>
      <c r="AB182" s="802">
        <f t="shared" si="3"/>
        <v>34444</v>
      </c>
      <c r="AC182" s="1221">
        <f t="shared" si="4"/>
        <v>157212</v>
      </c>
      <c r="AD182" s="1221">
        <f t="shared" si="5"/>
        <v>80791</v>
      </c>
      <c r="AE182" s="802">
        <f t="shared" si="6"/>
        <v>39239</v>
      </c>
      <c r="AF182" s="1221">
        <f t="shared" si="7"/>
        <v>12868</v>
      </c>
      <c r="AG182" s="1715">
        <f t="shared" si="8"/>
        <v>166371</v>
      </c>
      <c r="AH182" s="1227">
        <f t="shared" si="9"/>
        <v>12.64245890026317</v>
      </c>
      <c r="AI182" s="1227">
        <f t="shared" si="1"/>
        <v>57.703700169207217</v>
      </c>
      <c r="AJ182" s="1712">
        <f t="shared" si="1"/>
        <v>29.653840930529608</v>
      </c>
      <c r="AK182" s="1204"/>
      <c r="AL182" s="1204"/>
      <c r="AM182" s="1204"/>
      <c r="AN182" s="1204"/>
      <c r="AO182" s="1204"/>
    </row>
    <row r="183" spans="4:41">
      <c r="D183" s="1651" t="s">
        <v>329</v>
      </c>
      <c r="E183" s="1652" t="s">
        <v>352</v>
      </c>
      <c r="F183" s="1072">
        <f>F84+F86+F89+F91+F99+F102</f>
        <v>131783</v>
      </c>
      <c r="G183" s="1072">
        <f t="shared" ref="G183:AA183" si="23">G84+G86+G89+G91+G99+G102</f>
        <v>5122</v>
      </c>
      <c r="H183" s="1072">
        <f t="shared" si="23"/>
        <v>5839</v>
      </c>
      <c r="I183" s="1072">
        <f t="shared" si="23"/>
        <v>6711</v>
      </c>
      <c r="J183" s="1072">
        <f t="shared" si="23"/>
        <v>7001</v>
      </c>
      <c r="K183" s="1072">
        <f t="shared" si="23"/>
        <v>5717</v>
      </c>
      <c r="L183" s="1072">
        <f t="shared" si="23"/>
        <v>6310</v>
      </c>
      <c r="M183" s="1072">
        <f t="shared" si="23"/>
        <v>7002</v>
      </c>
      <c r="N183" s="1072">
        <f t="shared" si="23"/>
        <v>8068</v>
      </c>
      <c r="O183" s="1072">
        <f t="shared" si="23"/>
        <v>9813</v>
      </c>
      <c r="P183" s="1072">
        <f t="shared" si="23"/>
        <v>8458</v>
      </c>
      <c r="Q183" s="1072">
        <f t="shared" si="23"/>
        <v>8246</v>
      </c>
      <c r="R183" s="1072">
        <f t="shared" si="23"/>
        <v>8315</v>
      </c>
      <c r="S183" s="1072">
        <f t="shared" si="23"/>
        <v>9739</v>
      </c>
      <c r="T183" s="1072">
        <f t="shared" si="23"/>
        <v>11190</v>
      </c>
      <c r="U183" s="1072">
        <f t="shared" si="23"/>
        <v>8790</v>
      </c>
      <c r="V183" s="1072">
        <f t="shared" si="23"/>
        <v>6669</v>
      </c>
      <c r="W183" s="1072">
        <f t="shared" si="23"/>
        <v>4909</v>
      </c>
      <c r="X183" s="1072">
        <f t="shared" si="23"/>
        <v>2767</v>
      </c>
      <c r="Y183" s="1072">
        <f t="shared" si="23"/>
        <v>914</v>
      </c>
      <c r="Z183" s="1072">
        <f t="shared" si="23"/>
        <v>178</v>
      </c>
      <c r="AA183" s="1072">
        <f t="shared" si="23"/>
        <v>25</v>
      </c>
      <c r="AB183" s="801">
        <f t="shared" si="3"/>
        <v>17672</v>
      </c>
      <c r="AC183" s="1222">
        <f t="shared" si="4"/>
        <v>78669</v>
      </c>
      <c r="AD183" s="1222">
        <f t="shared" si="5"/>
        <v>35442</v>
      </c>
      <c r="AE183" s="801">
        <f t="shared" si="6"/>
        <v>15462</v>
      </c>
      <c r="AF183" s="1222">
        <f t="shared" si="7"/>
        <v>3884</v>
      </c>
      <c r="AG183" s="1717">
        <f t="shared" si="8"/>
        <v>82858</v>
      </c>
      <c r="AH183" s="1227">
        <f t="shared" si="9"/>
        <v>13.409923890031338</v>
      </c>
      <c r="AI183" s="1227">
        <f t="shared" si="9"/>
        <v>59.695863654644377</v>
      </c>
      <c r="AJ183" s="1712">
        <f t="shared" si="9"/>
        <v>26.894212455324286</v>
      </c>
      <c r="AK183" s="1204"/>
      <c r="AL183" s="1204"/>
      <c r="AM183" s="1204"/>
      <c r="AN183" s="1204"/>
      <c r="AO183" s="1204"/>
    </row>
    <row r="184" spans="4:41">
      <c r="D184" s="1651" t="s">
        <v>329</v>
      </c>
      <c r="E184" s="1652" t="s">
        <v>351</v>
      </c>
      <c r="F184" s="1072">
        <f>F135+F137+F140+F142+F150+F153</f>
        <v>140664</v>
      </c>
      <c r="G184" s="1072">
        <f t="shared" ref="G184:AA184" si="24">G135+G137+G140+G142+G150+G153</f>
        <v>4913</v>
      </c>
      <c r="H184" s="1072">
        <f t="shared" si="24"/>
        <v>5568</v>
      </c>
      <c r="I184" s="1072">
        <f t="shared" si="24"/>
        <v>6291</v>
      </c>
      <c r="J184" s="1072">
        <f t="shared" si="24"/>
        <v>6745</v>
      </c>
      <c r="K184" s="1072">
        <f t="shared" si="24"/>
        <v>5884</v>
      </c>
      <c r="L184" s="1072">
        <f t="shared" si="24"/>
        <v>5947</v>
      </c>
      <c r="M184" s="1072">
        <f t="shared" si="24"/>
        <v>6648</v>
      </c>
      <c r="N184" s="1072">
        <f t="shared" si="24"/>
        <v>7837</v>
      </c>
      <c r="O184" s="1072">
        <f t="shared" si="24"/>
        <v>9618</v>
      </c>
      <c r="P184" s="1072">
        <f t="shared" si="24"/>
        <v>8666</v>
      </c>
      <c r="Q184" s="1072">
        <f t="shared" si="24"/>
        <v>8393</v>
      </c>
      <c r="R184" s="1072">
        <f t="shared" si="24"/>
        <v>8577</v>
      </c>
      <c r="S184" s="1072">
        <f t="shared" si="24"/>
        <v>10228</v>
      </c>
      <c r="T184" s="1072">
        <f t="shared" si="24"/>
        <v>11715</v>
      </c>
      <c r="U184" s="1072">
        <f t="shared" si="24"/>
        <v>9857</v>
      </c>
      <c r="V184" s="1072">
        <f t="shared" si="24"/>
        <v>7834</v>
      </c>
      <c r="W184" s="1072">
        <f t="shared" si="24"/>
        <v>6959</v>
      </c>
      <c r="X184" s="1072">
        <f t="shared" si="24"/>
        <v>5237</v>
      </c>
      <c r="Y184" s="1072">
        <f t="shared" si="24"/>
        <v>2791</v>
      </c>
      <c r="Z184" s="1072">
        <f t="shared" si="24"/>
        <v>801</v>
      </c>
      <c r="AA184" s="1072">
        <f t="shared" si="24"/>
        <v>155</v>
      </c>
      <c r="AB184" s="812">
        <f t="shared" si="3"/>
        <v>16772</v>
      </c>
      <c r="AC184" s="1223">
        <f t="shared" si="4"/>
        <v>78543</v>
      </c>
      <c r="AD184" s="1223">
        <f t="shared" si="5"/>
        <v>45349</v>
      </c>
      <c r="AE184" s="812">
        <f t="shared" si="6"/>
        <v>23777</v>
      </c>
      <c r="AF184" s="1223">
        <f t="shared" si="7"/>
        <v>8984</v>
      </c>
      <c r="AG184" s="1719">
        <f t="shared" si="8"/>
        <v>83513</v>
      </c>
      <c r="AH184" s="1227">
        <f t="shared" si="9"/>
        <v>11.923448785758971</v>
      </c>
      <c r="AI184" s="1227">
        <f t="shared" si="9"/>
        <v>55.837314451458795</v>
      </c>
      <c r="AJ184" s="1712">
        <f t="shared" si="9"/>
        <v>32.239236762782234</v>
      </c>
      <c r="AK184" s="1204"/>
      <c r="AL184" s="1204"/>
      <c r="AM184" s="1204"/>
      <c r="AN184" s="1204"/>
      <c r="AO184" s="1204"/>
    </row>
    <row r="185" spans="4:41">
      <c r="D185" s="1649" t="s">
        <v>391</v>
      </c>
      <c r="E185" s="1650" t="s">
        <v>364</v>
      </c>
      <c r="F185" s="1636">
        <f>F22+F54+F55+F56</f>
        <v>579154</v>
      </c>
      <c r="G185" s="1636">
        <f t="shared" ref="G185:AA185" si="25">G22+G54+G55+G56</f>
        <v>24916</v>
      </c>
      <c r="H185" s="1636">
        <f t="shared" si="25"/>
        <v>26844</v>
      </c>
      <c r="I185" s="1636">
        <f t="shared" si="25"/>
        <v>28760</v>
      </c>
      <c r="J185" s="1636">
        <f t="shared" si="25"/>
        <v>30897</v>
      </c>
      <c r="K185" s="1636">
        <f t="shared" si="25"/>
        <v>27942</v>
      </c>
      <c r="L185" s="1636">
        <f t="shared" si="25"/>
        <v>29370</v>
      </c>
      <c r="M185" s="1636">
        <f t="shared" si="25"/>
        <v>32433</v>
      </c>
      <c r="N185" s="1636">
        <f t="shared" si="25"/>
        <v>37585</v>
      </c>
      <c r="O185" s="1636">
        <f t="shared" si="25"/>
        <v>46159</v>
      </c>
      <c r="P185" s="1636">
        <f t="shared" si="25"/>
        <v>39366</v>
      </c>
      <c r="Q185" s="1636">
        <f t="shared" si="25"/>
        <v>36428</v>
      </c>
      <c r="R185" s="1636">
        <f t="shared" si="25"/>
        <v>32958</v>
      </c>
      <c r="S185" s="1636">
        <f t="shared" si="25"/>
        <v>37010</v>
      </c>
      <c r="T185" s="1636">
        <f t="shared" si="25"/>
        <v>44186</v>
      </c>
      <c r="U185" s="1636">
        <f t="shared" si="25"/>
        <v>36250</v>
      </c>
      <c r="V185" s="1636">
        <f t="shared" si="25"/>
        <v>27334</v>
      </c>
      <c r="W185" s="1636">
        <f t="shared" si="25"/>
        <v>21223</v>
      </c>
      <c r="X185" s="1636">
        <f t="shared" si="25"/>
        <v>12591</v>
      </c>
      <c r="Y185" s="1636">
        <f t="shared" si="25"/>
        <v>5323</v>
      </c>
      <c r="Z185" s="1636">
        <f t="shared" si="25"/>
        <v>1341</v>
      </c>
      <c r="AA185" s="1636">
        <f t="shared" si="25"/>
        <v>238</v>
      </c>
      <c r="AB185" s="801">
        <f t="shared" si="3"/>
        <v>80520</v>
      </c>
      <c r="AC185" s="1222">
        <f t="shared" si="4"/>
        <v>350148</v>
      </c>
      <c r="AD185" s="1222">
        <f t="shared" si="5"/>
        <v>148486</v>
      </c>
      <c r="AE185" s="801">
        <f t="shared" si="6"/>
        <v>68050</v>
      </c>
      <c r="AF185" s="1222">
        <f t="shared" si="7"/>
        <v>19493</v>
      </c>
      <c r="AG185" s="1717">
        <f t="shared" si="8"/>
        <v>363437</v>
      </c>
      <c r="AH185" s="1226">
        <f t="shared" si="9"/>
        <v>13.903037879389593</v>
      </c>
      <c r="AI185" s="1226">
        <f t="shared" si="9"/>
        <v>60.458530891610863</v>
      </c>
      <c r="AJ185" s="1711">
        <f t="shared" si="9"/>
        <v>25.638431228999544</v>
      </c>
      <c r="AK185" s="1204"/>
      <c r="AL185" s="1204"/>
      <c r="AM185" s="1204"/>
      <c r="AN185" s="1204"/>
      <c r="AO185" s="1204"/>
    </row>
    <row r="186" spans="4:41">
      <c r="D186" s="1651" t="s">
        <v>329</v>
      </c>
      <c r="E186" s="1652" t="s">
        <v>352</v>
      </c>
      <c r="F186" s="1072">
        <f>F73+F105+F106+F107</f>
        <v>279494</v>
      </c>
      <c r="G186" s="1072">
        <f t="shared" ref="G186:AA186" si="26">G73+G105+G106+G107</f>
        <v>12791</v>
      </c>
      <c r="H186" s="1072">
        <f t="shared" si="26"/>
        <v>13777</v>
      </c>
      <c r="I186" s="1072">
        <f t="shared" si="26"/>
        <v>14638</v>
      </c>
      <c r="J186" s="1072">
        <f t="shared" si="26"/>
        <v>15735</v>
      </c>
      <c r="K186" s="1072">
        <f t="shared" si="26"/>
        <v>14108</v>
      </c>
      <c r="L186" s="1072">
        <f t="shared" si="26"/>
        <v>15027</v>
      </c>
      <c r="M186" s="1072">
        <f t="shared" si="26"/>
        <v>16282</v>
      </c>
      <c r="N186" s="1072">
        <f t="shared" si="26"/>
        <v>18822</v>
      </c>
      <c r="O186" s="1072">
        <f t="shared" si="26"/>
        <v>23075</v>
      </c>
      <c r="P186" s="1072">
        <f t="shared" si="26"/>
        <v>19331</v>
      </c>
      <c r="Q186" s="1072">
        <f t="shared" si="26"/>
        <v>17830</v>
      </c>
      <c r="R186" s="1072">
        <f t="shared" si="26"/>
        <v>16210</v>
      </c>
      <c r="S186" s="1072">
        <f t="shared" si="26"/>
        <v>18063</v>
      </c>
      <c r="T186" s="1072">
        <f t="shared" si="26"/>
        <v>21097</v>
      </c>
      <c r="U186" s="1072">
        <f t="shared" si="26"/>
        <v>16670</v>
      </c>
      <c r="V186" s="1072">
        <f t="shared" si="26"/>
        <v>12001</v>
      </c>
      <c r="W186" s="1072">
        <f t="shared" si="26"/>
        <v>8357</v>
      </c>
      <c r="X186" s="1072">
        <f t="shared" si="26"/>
        <v>4211</v>
      </c>
      <c r="Y186" s="1072">
        <f t="shared" si="26"/>
        <v>1246</v>
      </c>
      <c r="Z186" s="1072">
        <f t="shared" si="26"/>
        <v>203</v>
      </c>
      <c r="AA186" s="1072">
        <f t="shared" si="26"/>
        <v>20</v>
      </c>
      <c r="AB186" s="801">
        <f t="shared" si="3"/>
        <v>41206</v>
      </c>
      <c r="AC186" s="1222">
        <f t="shared" si="4"/>
        <v>174483</v>
      </c>
      <c r="AD186" s="1222">
        <f t="shared" si="5"/>
        <v>63805</v>
      </c>
      <c r="AE186" s="801">
        <f t="shared" si="6"/>
        <v>26038</v>
      </c>
      <c r="AF186" s="1222">
        <f t="shared" si="7"/>
        <v>5680</v>
      </c>
      <c r="AG186" s="1717">
        <f t="shared" si="8"/>
        <v>179845</v>
      </c>
      <c r="AH186" s="1227">
        <f t="shared" si="9"/>
        <v>14.74307140761519</v>
      </c>
      <c r="AI186" s="1227">
        <f t="shared" si="9"/>
        <v>62.42817377117219</v>
      </c>
      <c r="AJ186" s="1712">
        <f t="shared" si="9"/>
        <v>22.82875482121262</v>
      </c>
      <c r="AK186" s="1204"/>
      <c r="AL186" s="1204"/>
      <c r="AM186" s="1204"/>
      <c r="AN186" s="1204"/>
      <c r="AO186" s="1204"/>
    </row>
    <row r="187" spans="4:41">
      <c r="D187" s="1653" t="s">
        <v>329</v>
      </c>
      <c r="E187" s="1654" t="s">
        <v>351</v>
      </c>
      <c r="F187" s="1639">
        <f>F124+F156+F157+F158</f>
        <v>299660</v>
      </c>
      <c r="G187" s="1639">
        <f t="shared" ref="G187:AA187" si="27">G124+G156+G157+G158</f>
        <v>12125</v>
      </c>
      <c r="H187" s="1639">
        <f t="shared" si="27"/>
        <v>13067</v>
      </c>
      <c r="I187" s="1639">
        <f t="shared" si="27"/>
        <v>14122</v>
      </c>
      <c r="J187" s="1639">
        <f t="shared" si="27"/>
        <v>15162</v>
      </c>
      <c r="K187" s="1639">
        <f t="shared" si="27"/>
        <v>13834</v>
      </c>
      <c r="L187" s="1639">
        <f t="shared" si="27"/>
        <v>14343</v>
      </c>
      <c r="M187" s="1639">
        <f t="shared" si="27"/>
        <v>16151</v>
      </c>
      <c r="N187" s="1639">
        <f t="shared" si="27"/>
        <v>18763</v>
      </c>
      <c r="O187" s="1639">
        <f t="shared" si="27"/>
        <v>23084</v>
      </c>
      <c r="P187" s="1639">
        <f t="shared" si="27"/>
        <v>20035</v>
      </c>
      <c r="Q187" s="1639">
        <f t="shared" si="27"/>
        <v>18598</v>
      </c>
      <c r="R187" s="1639">
        <f t="shared" si="27"/>
        <v>16748</v>
      </c>
      <c r="S187" s="1639">
        <f t="shared" si="27"/>
        <v>18947</v>
      </c>
      <c r="T187" s="1639">
        <f t="shared" si="27"/>
        <v>23089</v>
      </c>
      <c r="U187" s="1639">
        <f t="shared" si="27"/>
        <v>19580</v>
      </c>
      <c r="V187" s="1639">
        <f t="shared" si="27"/>
        <v>15333</v>
      </c>
      <c r="W187" s="1639">
        <f t="shared" si="27"/>
        <v>12866</v>
      </c>
      <c r="X187" s="1639">
        <f t="shared" si="27"/>
        <v>8380</v>
      </c>
      <c r="Y187" s="1639">
        <f t="shared" si="27"/>
        <v>4077</v>
      </c>
      <c r="Z187" s="1639">
        <f t="shared" si="27"/>
        <v>1138</v>
      </c>
      <c r="AA187" s="1639">
        <f t="shared" si="27"/>
        <v>218</v>
      </c>
      <c r="AB187" s="801">
        <f t="shared" si="3"/>
        <v>39314</v>
      </c>
      <c r="AC187" s="1222">
        <f t="shared" si="4"/>
        <v>175665</v>
      </c>
      <c r="AD187" s="1222">
        <f t="shared" si="5"/>
        <v>84681</v>
      </c>
      <c r="AE187" s="801">
        <f t="shared" si="6"/>
        <v>42012</v>
      </c>
      <c r="AF187" s="1222">
        <f t="shared" si="7"/>
        <v>13813</v>
      </c>
      <c r="AG187" s="1717">
        <f t="shared" si="8"/>
        <v>183592</v>
      </c>
      <c r="AH187" s="1721">
        <f t="shared" si="9"/>
        <v>13.119535473536676</v>
      </c>
      <c r="AI187" s="1721">
        <f t="shared" si="9"/>
        <v>58.62143762931322</v>
      </c>
      <c r="AJ187" s="1713">
        <f t="shared" si="9"/>
        <v>28.259026897150104</v>
      </c>
      <c r="AK187" s="1204"/>
      <c r="AL187" s="1204"/>
      <c r="AM187" s="1204"/>
      <c r="AN187" s="1204"/>
      <c r="AO187" s="1204"/>
    </row>
    <row r="188" spans="4:41">
      <c r="D188" s="1651" t="s">
        <v>392</v>
      </c>
      <c r="E188" s="1652" t="s">
        <v>364</v>
      </c>
      <c r="F188" s="1072">
        <f>F29+F32+F47+F49+F57+F58+F59</f>
        <v>260312</v>
      </c>
      <c r="G188" s="1072">
        <f t="shared" ref="G188:AA188" si="28">G29+G32+G47+G49+G57+G58+G59</f>
        <v>9764</v>
      </c>
      <c r="H188" s="1072">
        <f t="shared" si="28"/>
        <v>11234</v>
      </c>
      <c r="I188" s="1072">
        <f t="shared" si="28"/>
        <v>12476</v>
      </c>
      <c r="J188" s="1072">
        <f t="shared" si="28"/>
        <v>12686</v>
      </c>
      <c r="K188" s="1072">
        <f t="shared" si="28"/>
        <v>9757</v>
      </c>
      <c r="L188" s="1072">
        <f t="shared" si="28"/>
        <v>11434</v>
      </c>
      <c r="M188" s="1072">
        <f t="shared" si="28"/>
        <v>13015</v>
      </c>
      <c r="N188" s="1072">
        <f t="shared" si="28"/>
        <v>15404</v>
      </c>
      <c r="O188" s="1072">
        <f t="shared" si="28"/>
        <v>18455</v>
      </c>
      <c r="P188" s="1072">
        <f t="shared" si="28"/>
        <v>15685</v>
      </c>
      <c r="Q188" s="1072">
        <f t="shared" si="28"/>
        <v>15364</v>
      </c>
      <c r="R188" s="1072">
        <f t="shared" si="28"/>
        <v>16023</v>
      </c>
      <c r="S188" s="1072">
        <f t="shared" si="28"/>
        <v>19781</v>
      </c>
      <c r="T188" s="1072">
        <f t="shared" si="28"/>
        <v>22882</v>
      </c>
      <c r="U188" s="1072">
        <f t="shared" si="28"/>
        <v>18016</v>
      </c>
      <c r="V188" s="1072">
        <f t="shared" si="28"/>
        <v>14063</v>
      </c>
      <c r="W188" s="1072">
        <f t="shared" si="28"/>
        <v>11867</v>
      </c>
      <c r="X188" s="1072">
        <f t="shared" si="28"/>
        <v>7780</v>
      </c>
      <c r="Y188" s="1072">
        <f t="shared" si="28"/>
        <v>3548</v>
      </c>
      <c r="Z188" s="1072">
        <f t="shared" si="28"/>
        <v>915</v>
      </c>
      <c r="AA188" s="1072">
        <f t="shared" si="28"/>
        <v>163</v>
      </c>
      <c r="AB188" s="802">
        <f t="shared" si="3"/>
        <v>33474</v>
      </c>
      <c r="AC188" s="1221">
        <f t="shared" si="4"/>
        <v>147604</v>
      </c>
      <c r="AD188" s="1221">
        <f t="shared" si="5"/>
        <v>79234</v>
      </c>
      <c r="AE188" s="802">
        <f t="shared" si="6"/>
        <v>38336</v>
      </c>
      <c r="AF188" s="1221">
        <f t="shared" si="7"/>
        <v>12406</v>
      </c>
      <c r="AG188" s="1715">
        <f t="shared" si="8"/>
        <v>157800</v>
      </c>
      <c r="AH188" s="1227">
        <f t="shared" si="9"/>
        <v>12.859184363379331</v>
      </c>
      <c r="AI188" s="1227">
        <f t="shared" si="9"/>
        <v>56.702725959617695</v>
      </c>
      <c r="AJ188" s="1712">
        <f t="shared" si="9"/>
        <v>30.438089677002981</v>
      </c>
      <c r="AK188" s="1204"/>
      <c r="AL188" s="1204"/>
      <c r="AM188" s="1204"/>
      <c r="AN188" s="1204"/>
      <c r="AO188" s="1204"/>
    </row>
    <row r="189" spans="4:41">
      <c r="D189" s="1651" t="s">
        <v>329</v>
      </c>
      <c r="E189" s="1652" t="s">
        <v>352</v>
      </c>
      <c r="F189" s="1072">
        <f>F80+F83+F98+F100+F108+F109+F110</f>
        <v>125153</v>
      </c>
      <c r="G189" s="1072">
        <f t="shared" ref="G189:AA189" si="29">G80+G83+G98+G100+G108+G109+G110</f>
        <v>5118</v>
      </c>
      <c r="H189" s="1072">
        <f t="shared" si="29"/>
        <v>5874</v>
      </c>
      <c r="I189" s="1072">
        <f t="shared" si="29"/>
        <v>6328</v>
      </c>
      <c r="J189" s="1072">
        <f t="shared" si="29"/>
        <v>6448</v>
      </c>
      <c r="K189" s="1072">
        <f t="shared" si="29"/>
        <v>4997</v>
      </c>
      <c r="L189" s="1072">
        <f t="shared" si="29"/>
        <v>5886</v>
      </c>
      <c r="M189" s="1072">
        <f t="shared" si="29"/>
        <v>6688</v>
      </c>
      <c r="N189" s="1072">
        <f t="shared" si="29"/>
        <v>7857</v>
      </c>
      <c r="O189" s="1072">
        <f t="shared" si="29"/>
        <v>9260</v>
      </c>
      <c r="P189" s="1072">
        <f t="shared" si="29"/>
        <v>7680</v>
      </c>
      <c r="Q189" s="1072">
        <f t="shared" si="29"/>
        <v>7527</v>
      </c>
      <c r="R189" s="1072">
        <f t="shared" si="29"/>
        <v>7849</v>
      </c>
      <c r="S189" s="1072">
        <f t="shared" si="29"/>
        <v>9641</v>
      </c>
      <c r="T189" s="1072">
        <f t="shared" si="29"/>
        <v>11147</v>
      </c>
      <c r="U189" s="1072">
        <f t="shared" si="29"/>
        <v>8433</v>
      </c>
      <c r="V189" s="1072">
        <f t="shared" si="29"/>
        <v>6220</v>
      </c>
      <c r="W189" s="1072">
        <f t="shared" si="29"/>
        <v>4668</v>
      </c>
      <c r="X189" s="1072">
        <f t="shared" si="29"/>
        <v>2565</v>
      </c>
      <c r="Y189" s="1072">
        <f t="shared" si="29"/>
        <v>807</v>
      </c>
      <c r="Z189" s="1072">
        <f t="shared" si="29"/>
        <v>135</v>
      </c>
      <c r="AA189" s="1072">
        <f t="shared" si="29"/>
        <v>25</v>
      </c>
      <c r="AB189" s="801">
        <f t="shared" si="3"/>
        <v>17320</v>
      </c>
      <c r="AC189" s="1222">
        <f t="shared" si="4"/>
        <v>73833</v>
      </c>
      <c r="AD189" s="1222">
        <f t="shared" si="5"/>
        <v>34000</v>
      </c>
      <c r="AE189" s="801">
        <f t="shared" si="6"/>
        <v>14420</v>
      </c>
      <c r="AF189" s="1222">
        <f t="shared" si="7"/>
        <v>3532</v>
      </c>
      <c r="AG189" s="1717">
        <f t="shared" si="8"/>
        <v>78532</v>
      </c>
      <c r="AH189" s="1227">
        <f t="shared" si="9"/>
        <v>13.839060989349036</v>
      </c>
      <c r="AI189" s="1227">
        <f t="shared" si="9"/>
        <v>58.99419111008126</v>
      </c>
      <c r="AJ189" s="1712">
        <f t="shared" si="9"/>
        <v>27.166747900569703</v>
      </c>
      <c r="AK189" s="1204"/>
      <c r="AL189" s="1204"/>
      <c r="AM189" s="1204"/>
      <c r="AN189" s="1204"/>
      <c r="AO189" s="1204"/>
    </row>
    <row r="190" spans="4:41">
      <c r="D190" s="1651" t="s">
        <v>329</v>
      </c>
      <c r="E190" s="1652" t="s">
        <v>351</v>
      </c>
      <c r="F190" s="1072">
        <f>F131+F134+F149+F151+F159+F160+F161</f>
        <v>135159</v>
      </c>
      <c r="G190" s="1072">
        <f t="shared" ref="G190:AA190" si="30">G131+G134+G149+G151+G159+G160+G161</f>
        <v>4646</v>
      </c>
      <c r="H190" s="1072">
        <f t="shared" si="30"/>
        <v>5360</v>
      </c>
      <c r="I190" s="1072">
        <f t="shared" si="30"/>
        <v>6148</v>
      </c>
      <c r="J190" s="1072">
        <f t="shared" si="30"/>
        <v>6238</v>
      </c>
      <c r="K190" s="1072">
        <f t="shared" si="30"/>
        <v>4760</v>
      </c>
      <c r="L190" s="1072">
        <f t="shared" si="30"/>
        <v>5548</v>
      </c>
      <c r="M190" s="1072">
        <f t="shared" si="30"/>
        <v>6327</v>
      </c>
      <c r="N190" s="1072">
        <f t="shared" si="30"/>
        <v>7547</v>
      </c>
      <c r="O190" s="1072">
        <f t="shared" si="30"/>
        <v>9195</v>
      </c>
      <c r="P190" s="1072">
        <f t="shared" si="30"/>
        <v>8005</v>
      </c>
      <c r="Q190" s="1072">
        <f t="shared" si="30"/>
        <v>7837</v>
      </c>
      <c r="R190" s="1072">
        <f t="shared" si="30"/>
        <v>8174</v>
      </c>
      <c r="S190" s="1072">
        <f t="shared" si="30"/>
        <v>10140</v>
      </c>
      <c r="T190" s="1072">
        <f t="shared" si="30"/>
        <v>11735</v>
      </c>
      <c r="U190" s="1072">
        <f t="shared" si="30"/>
        <v>9583</v>
      </c>
      <c r="V190" s="1072">
        <f t="shared" si="30"/>
        <v>7843</v>
      </c>
      <c r="W190" s="1072">
        <f t="shared" si="30"/>
        <v>7199</v>
      </c>
      <c r="X190" s="1072">
        <f t="shared" si="30"/>
        <v>5215</v>
      </c>
      <c r="Y190" s="1072">
        <f t="shared" si="30"/>
        <v>2741</v>
      </c>
      <c r="Z190" s="1072">
        <f t="shared" si="30"/>
        <v>780</v>
      </c>
      <c r="AA190" s="1072">
        <f t="shared" si="30"/>
        <v>138</v>
      </c>
      <c r="AB190" s="812">
        <f t="shared" si="3"/>
        <v>16154</v>
      </c>
      <c r="AC190" s="1223">
        <f t="shared" si="4"/>
        <v>73771</v>
      </c>
      <c r="AD190" s="1223">
        <f t="shared" si="5"/>
        <v>45234</v>
      </c>
      <c r="AE190" s="812">
        <f t="shared" si="6"/>
        <v>23916</v>
      </c>
      <c r="AF190" s="1223">
        <f t="shared" si="7"/>
        <v>8874</v>
      </c>
      <c r="AG190" s="1719">
        <f t="shared" si="8"/>
        <v>79268</v>
      </c>
      <c r="AH190" s="1227">
        <f t="shared" si="9"/>
        <v>11.951849303413017</v>
      </c>
      <c r="AI190" s="1227">
        <f t="shared" si="9"/>
        <v>54.580901012881121</v>
      </c>
      <c r="AJ190" s="1712">
        <f t="shared" si="9"/>
        <v>33.467249683705859</v>
      </c>
      <c r="AK190" s="1204"/>
      <c r="AL190" s="1204"/>
      <c r="AM190" s="1204"/>
      <c r="AN190" s="1204"/>
      <c r="AO190" s="1204"/>
    </row>
    <row r="191" spans="4:41">
      <c r="D191" s="1649" t="s">
        <v>393</v>
      </c>
      <c r="E191" s="1650" t="s">
        <v>364</v>
      </c>
      <c r="F191" s="1636">
        <f>F30+F42+F45+F60+F61</f>
        <v>170232</v>
      </c>
      <c r="G191" s="1636">
        <f t="shared" ref="G191:AA191" si="31">G30+G42+G45+G60+G61</f>
        <v>6218</v>
      </c>
      <c r="H191" s="1636">
        <f t="shared" si="31"/>
        <v>7029</v>
      </c>
      <c r="I191" s="1636">
        <f t="shared" si="31"/>
        <v>7811</v>
      </c>
      <c r="J191" s="1636">
        <f t="shared" si="31"/>
        <v>7555</v>
      </c>
      <c r="K191" s="1636">
        <f t="shared" si="31"/>
        <v>4687</v>
      </c>
      <c r="L191" s="1636">
        <f t="shared" si="31"/>
        <v>6459</v>
      </c>
      <c r="M191" s="1636">
        <f t="shared" si="31"/>
        <v>7926</v>
      </c>
      <c r="N191" s="1636">
        <f t="shared" si="31"/>
        <v>9108</v>
      </c>
      <c r="O191" s="1636">
        <f t="shared" si="31"/>
        <v>10673</v>
      </c>
      <c r="P191" s="1636">
        <f t="shared" si="31"/>
        <v>9826</v>
      </c>
      <c r="Q191" s="1636">
        <f t="shared" si="31"/>
        <v>10499</v>
      </c>
      <c r="R191" s="1636">
        <f t="shared" si="31"/>
        <v>11877</v>
      </c>
      <c r="S191" s="1636">
        <f t="shared" si="31"/>
        <v>13356</v>
      </c>
      <c r="T191" s="1636">
        <f t="shared" si="31"/>
        <v>14272</v>
      </c>
      <c r="U191" s="1636">
        <f t="shared" si="31"/>
        <v>11442</v>
      </c>
      <c r="V191" s="1636">
        <f t="shared" si="31"/>
        <v>9973</v>
      </c>
      <c r="W191" s="1636">
        <f t="shared" si="31"/>
        <v>9848</v>
      </c>
      <c r="X191" s="1636">
        <f t="shared" si="31"/>
        <v>7249</v>
      </c>
      <c r="Y191" s="1636">
        <f t="shared" si="31"/>
        <v>3320</v>
      </c>
      <c r="Z191" s="1636">
        <f t="shared" si="31"/>
        <v>952</v>
      </c>
      <c r="AA191" s="1636">
        <f t="shared" si="31"/>
        <v>152</v>
      </c>
      <c r="AB191" s="801">
        <f t="shared" si="3"/>
        <v>21058</v>
      </c>
      <c r="AC191" s="1222">
        <f t="shared" si="4"/>
        <v>91966</v>
      </c>
      <c r="AD191" s="1222">
        <f t="shared" si="5"/>
        <v>57208</v>
      </c>
      <c r="AE191" s="801">
        <f t="shared" si="6"/>
        <v>31494</v>
      </c>
      <c r="AF191" s="1222">
        <f t="shared" si="7"/>
        <v>11673</v>
      </c>
      <c r="AG191" s="1717">
        <f t="shared" si="8"/>
        <v>98683</v>
      </c>
      <c r="AH191" s="1226">
        <f t="shared" si="9"/>
        <v>12.370177169979792</v>
      </c>
      <c r="AI191" s="1226">
        <f t="shared" si="9"/>
        <v>54.023920297006434</v>
      </c>
      <c r="AJ191" s="1711">
        <f t="shared" si="9"/>
        <v>33.605902533013769</v>
      </c>
      <c r="AK191" s="1204"/>
      <c r="AL191" s="1204"/>
      <c r="AM191" s="1204"/>
      <c r="AN191" s="1204"/>
      <c r="AO191" s="1204"/>
    </row>
    <row r="192" spans="4:41">
      <c r="D192" s="1651" t="s">
        <v>329</v>
      </c>
      <c r="E192" s="1652" t="s">
        <v>352</v>
      </c>
      <c r="F192" s="1072">
        <f>F81+F93+F96+F111+F112</f>
        <v>81664</v>
      </c>
      <c r="G192" s="1072">
        <f t="shared" ref="G192:AA192" si="32">G81+G93+G96+G111+G112</f>
        <v>3206</v>
      </c>
      <c r="H192" s="1072">
        <f t="shared" si="32"/>
        <v>3559</v>
      </c>
      <c r="I192" s="1072">
        <f t="shared" si="32"/>
        <v>4141</v>
      </c>
      <c r="J192" s="1072">
        <f t="shared" si="32"/>
        <v>3876</v>
      </c>
      <c r="K192" s="1072">
        <f t="shared" si="32"/>
        <v>2330</v>
      </c>
      <c r="L192" s="1072">
        <f t="shared" si="32"/>
        <v>3386</v>
      </c>
      <c r="M192" s="1072">
        <f t="shared" si="32"/>
        <v>4079</v>
      </c>
      <c r="N192" s="1072">
        <f t="shared" si="32"/>
        <v>4717</v>
      </c>
      <c r="O192" s="1072">
        <f t="shared" si="32"/>
        <v>5498</v>
      </c>
      <c r="P192" s="1072">
        <f t="shared" si="32"/>
        <v>4919</v>
      </c>
      <c r="Q192" s="1072">
        <f t="shared" si="32"/>
        <v>5116</v>
      </c>
      <c r="R192" s="1072">
        <f t="shared" si="32"/>
        <v>6010</v>
      </c>
      <c r="S192" s="1072">
        <f t="shared" si="32"/>
        <v>6659</v>
      </c>
      <c r="T192" s="1072">
        <f t="shared" si="32"/>
        <v>7093</v>
      </c>
      <c r="U192" s="1072">
        <f t="shared" si="32"/>
        <v>5267</v>
      </c>
      <c r="V192" s="1072">
        <f t="shared" si="32"/>
        <v>4283</v>
      </c>
      <c r="W192" s="1072">
        <f t="shared" si="32"/>
        <v>3914</v>
      </c>
      <c r="X192" s="1072">
        <f t="shared" si="32"/>
        <v>2582</v>
      </c>
      <c r="Y192" s="1072">
        <f t="shared" si="32"/>
        <v>844</v>
      </c>
      <c r="Z192" s="1072">
        <f t="shared" si="32"/>
        <v>167</v>
      </c>
      <c r="AA192" s="1072">
        <f t="shared" si="32"/>
        <v>18</v>
      </c>
      <c r="AB192" s="801">
        <f t="shared" si="3"/>
        <v>10906</v>
      </c>
      <c r="AC192" s="1222">
        <f t="shared" si="4"/>
        <v>46590</v>
      </c>
      <c r="AD192" s="1222">
        <f t="shared" si="5"/>
        <v>24168</v>
      </c>
      <c r="AE192" s="801">
        <f t="shared" si="6"/>
        <v>11808</v>
      </c>
      <c r="AF192" s="1222">
        <f t="shared" si="7"/>
        <v>3611</v>
      </c>
      <c r="AG192" s="1717">
        <f t="shared" si="8"/>
        <v>49807</v>
      </c>
      <c r="AH192" s="1227">
        <f t="shared" si="9"/>
        <v>13.354721786833856</v>
      </c>
      <c r="AI192" s="1227">
        <f t="shared" si="9"/>
        <v>57.050842476489031</v>
      </c>
      <c r="AJ192" s="1712">
        <f t="shared" si="9"/>
        <v>29.594435736677116</v>
      </c>
      <c r="AK192" s="1204"/>
      <c r="AL192" s="1204"/>
      <c r="AM192" s="1204"/>
      <c r="AN192" s="1204"/>
      <c r="AO192" s="1204"/>
    </row>
    <row r="193" spans="4:41">
      <c r="D193" s="1653" t="s">
        <v>329</v>
      </c>
      <c r="E193" s="1654" t="s">
        <v>351</v>
      </c>
      <c r="F193" s="1639">
        <f>F132+F144+F147+F162+F163</f>
        <v>88568</v>
      </c>
      <c r="G193" s="1639">
        <f t="shared" ref="G193:AA193" si="33">G132+G144+G147+G162+G163</f>
        <v>3012</v>
      </c>
      <c r="H193" s="1639">
        <f t="shared" si="33"/>
        <v>3470</v>
      </c>
      <c r="I193" s="1639">
        <f t="shared" si="33"/>
        <v>3670</v>
      </c>
      <c r="J193" s="1639">
        <f t="shared" si="33"/>
        <v>3679</v>
      </c>
      <c r="K193" s="1639">
        <f t="shared" si="33"/>
        <v>2357</v>
      </c>
      <c r="L193" s="1639">
        <f t="shared" si="33"/>
        <v>3073</v>
      </c>
      <c r="M193" s="1639">
        <f t="shared" si="33"/>
        <v>3847</v>
      </c>
      <c r="N193" s="1639">
        <f t="shared" si="33"/>
        <v>4391</v>
      </c>
      <c r="O193" s="1639">
        <f t="shared" si="33"/>
        <v>5175</v>
      </c>
      <c r="P193" s="1639">
        <f t="shared" si="33"/>
        <v>4907</v>
      </c>
      <c r="Q193" s="1639">
        <f t="shared" si="33"/>
        <v>5383</v>
      </c>
      <c r="R193" s="1639">
        <f t="shared" si="33"/>
        <v>5867</v>
      </c>
      <c r="S193" s="1639">
        <f t="shared" si="33"/>
        <v>6697</v>
      </c>
      <c r="T193" s="1639">
        <f t="shared" si="33"/>
        <v>7179</v>
      </c>
      <c r="U193" s="1639">
        <f t="shared" si="33"/>
        <v>6175</v>
      </c>
      <c r="V193" s="1639">
        <f t="shared" si="33"/>
        <v>5690</v>
      </c>
      <c r="W193" s="1639">
        <f t="shared" si="33"/>
        <v>5934</v>
      </c>
      <c r="X193" s="1639">
        <f t="shared" si="33"/>
        <v>4667</v>
      </c>
      <c r="Y193" s="1639">
        <f t="shared" si="33"/>
        <v>2476</v>
      </c>
      <c r="Z193" s="1639">
        <f t="shared" si="33"/>
        <v>785</v>
      </c>
      <c r="AA193" s="1639">
        <f t="shared" si="33"/>
        <v>134</v>
      </c>
      <c r="AB193" s="801">
        <f t="shared" si="3"/>
        <v>10152</v>
      </c>
      <c r="AC193" s="1222">
        <f t="shared" si="4"/>
        <v>45376</v>
      </c>
      <c r="AD193" s="1222">
        <f t="shared" si="5"/>
        <v>33040</v>
      </c>
      <c r="AE193" s="801">
        <f t="shared" si="6"/>
        <v>19686</v>
      </c>
      <c r="AF193" s="1222">
        <f t="shared" si="7"/>
        <v>8062</v>
      </c>
      <c r="AG193" s="1717">
        <f t="shared" si="8"/>
        <v>48876</v>
      </c>
      <c r="AH193" s="1721">
        <f t="shared" si="9"/>
        <v>11.462379188871827</v>
      </c>
      <c r="AI193" s="1721">
        <f t="shared" si="9"/>
        <v>51.232950952940115</v>
      </c>
      <c r="AJ193" s="1713">
        <f t="shared" si="9"/>
        <v>37.304669858188063</v>
      </c>
      <c r="AK193" s="1204"/>
      <c r="AL193" s="1204"/>
      <c r="AM193" s="1204"/>
      <c r="AN193" s="1204"/>
      <c r="AO193" s="1204"/>
    </row>
    <row r="194" spans="4:41">
      <c r="D194" s="1651" t="s">
        <v>394</v>
      </c>
      <c r="E194" s="1652" t="s">
        <v>364</v>
      </c>
      <c r="F194" s="1072">
        <f>F41+F43</f>
        <v>106150</v>
      </c>
      <c r="G194" s="1072">
        <f t="shared" ref="G194:AA194" si="34">G41+G43</f>
        <v>4059</v>
      </c>
      <c r="H194" s="1072">
        <f t="shared" si="34"/>
        <v>4283</v>
      </c>
      <c r="I194" s="1072">
        <f t="shared" si="34"/>
        <v>4926</v>
      </c>
      <c r="J194" s="1072">
        <f t="shared" si="34"/>
        <v>4912</v>
      </c>
      <c r="K194" s="1072">
        <f t="shared" si="34"/>
        <v>3715</v>
      </c>
      <c r="L194" s="1072">
        <f t="shared" si="34"/>
        <v>4491</v>
      </c>
      <c r="M194" s="1072">
        <f t="shared" si="34"/>
        <v>5119</v>
      </c>
      <c r="N194" s="1072">
        <f t="shared" si="34"/>
        <v>5924</v>
      </c>
      <c r="O194" s="1072">
        <f t="shared" si="34"/>
        <v>6618</v>
      </c>
      <c r="P194" s="1072">
        <f t="shared" si="34"/>
        <v>6011</v>
      </c>
      <c r="Q194" s="1072">
        <f t="shared" si="34"/>
        <v>6307</v>
      </c>
      <c r="R194" s="1072">
        <f t="shared" si="34"/>
        <v>7147</v>
      </c>
      <c r="S194" s="1072">
        <f t="shared" si="34"/>
        <v>8218</v>
      </c>
      <c r="T194" s="1072">
        <f t="shared" si="34"/>
        <v>9115</v>
      </c>
      <c r="U194" s="1072">
        <f t="shared" si="34"/>
        <v>6947</v>
      </c>
      <c r="V194" s="1072">
        <f t="shared" si="34"/>
        <v>5945</v>
      </c>
      <c r="W194" s="1072">
        <f t="shared" si="34"/>
        <v>5677</v>
      </c>
      <c r="X194" s="1072">
        <f t="shared" si="34"/>
        <v>4195</v>
      </c>
      <c r="Y194" s="1072">
        <f t="shared" si="34"/>
        <v>1941</v>
      </c>
      <c r="Z194" s="1072">
        <f t="shared" si="34"/>
        <v>520</v>
      </c>
      <c r="AA194" s="1072">
        <f t="shared" si="34"/>
        <v>80</v>
      </c>
      <c r="AB194" s="802">
        <f t="shared" si="3"/>
        <v>13268</v>
      </c>
      <c r="AC194" s="1221">
        <f t="shared" si="4"/>
        <v>58462</v>
      </c>
      <c r="AD194" s="1221">
        <f t="shared" si="5"/>
        <v>34420</v>
      </c>
      <c r="AE194" s="802">
        <f t="shared" si="6"/>
        <v>18358</v>
      </c>
      <c r="AF194" s="1221">
        <f t="shared" si="7"/>
        <v>6736</v>
      </c>
      <c r="AG194" s="1715">
        <f t="shared" si="8"/>
        <v>62665</v>
      </c>
      <c r="AH194" s="1227">
        <f t="shared" si="9"/>
        <v>12.499293452661329</v>
      </c>
      <c r="AI194" s="1227">
        <f t="shared" si="9"/>
        <v>55.074894017899197</v>
      </c>
      <c r="AJ194" s="1712">
        <f t="shared" si="9"/>
        <v>32.425812529439476</v>
      </c>
      <c r="AK194" s="1204"/>
      <c r="AL194" s="1204"/>
      <c r="AM194" s="1204"/>
      <c r="AN194" s="1204"/>
      <c r="AO194" s="1204"/>
    </row>
    <row r="195" spans="4:41">
      <c r="D195" s="1651" t="s">
        <v>329</v>
      </c>
      <c r="E195" s="1652" t="s">
        <v>352</v>
      </c>
      <c r="F195" s="1072">
        <f>F92+F94</f>
        <v>50553</v>
      </c>
      <c r="G195" s="1072">
        <f t="shared" ref="G195:AA195" si="35">G92+G94</f>
        <v>2055</v>
      </c>
      <c r="H195" s="1072">
        <f t="shared" si="35"/>
        <v>2179</v>
      </c>
      <c r="I195" s="1072">
        <f t="shared" si="35"/>
        <v>2568</v>
      </c>
      <c r="J195" s="1072">
        <f t="shared" si="35"/>
        <v>2409</v>
      </c>
      <c r="K195" s="1072">
        <f t="shared" si="35"/>
        <v>1875</v>
      </c>
      <c r="L195" s="1072">
        <f t="shared" si="35"/>
        <v>2298</v>
      </c>
      <c r="M195" s="1072">
        <f t="shared" si="35"/>
        <v>2595</v>
      </c>
      <c r="N195" s="1072">
        <f t="shared" si="35"/>
        <v>3024</v>
      </c>
      <c r="O195" s="1072">
        <f t="shared" si="35"/>
        <v>3332</v>
      </c>
      <c r="P195" s="1072">
        <f t="shared" si="35"/>
        <v>2908</v>
      </c>
      <c r="Q195" s="1072">
        <f t="shared" si="35"/>
        <v>3025</v>
      </c>
      <c r="R195" s="1072">
        <f t="shared" si="35"/>
        <v>3478</v>
      </c>
      <c r="S195" s="1072">
        <f t="shared" si="35"/>
        <v>4088</v>
      </c>
      <c r="T195" s="1072">
        <f t="shared" si="35"/>
        <v>4555</v>
      </c>
      <c r="U195" s="1072">
        <f t="shared" si="35"/>
        <v>3277</v>
      </c>
      <c r="V195" s="1072">
        <f t="shared" si="35"/>
        <v>2616</v>
      </c>
      <c r="W195" s="1072">
        <f t="shared" si="35"/>
        <v>2239</v>
      </c>
      <c r="X195" s="1072">
        <f t="shared" si="35"/>
        <v>1455</v>
      </c>
      <c r="Y195" s="1072">
        <f t="shared" si="35"/>
        <v>485</v>
      </c>
      <c r="Z195" s="1072">
        <f t="shared" si="35"/>
        <v>85</v>
      </c>
      <c r="AA195" s="1072">
        <f t="shared" si="35"/>
        <v>7</v>
      </c>
      <c r="AB195" s="801">
        <f t="shared" si="3"/>
        <v>6802</v>
      </c>
      <c r="AC195" s="1222">
        <f t="shared" si="4"/>
        <v>29032</v>
      </c>
      <c r="AD195" s="1222">
        <f t="shared" si="5"/>
        <v>14719</v>
      </c>
      <c r="AE195" s="801">
        <f t="shared" si="6"/>
        <v>6887</v>
      </c>
      <c r="AF195" s="1222">
        <f t="shared" si="7"/>
        <v>2032</v>
      </c>
      <c r="AG195" s="1717">
        <f t="shared" si="8"/>
        <v>31178</v>
      </c>
      <c r="AH195" s="1227">
        <f t="shared" si="9"/>
        <v>13.455185646746978</v>
      </c>
      <c r="AI195" s="1227">
        <f t="shared" si="9"/>
        <v>57.428837062093251</v>
      </c>
      <c r="AJ195" s="1712">
        <f t="shared" si="9"/>
        <v>29.115977291159773</v>
      </c>
      <c r="AK195" s="1204"/>
      <c r="AL195" s="1204"/>
      <c r="AM195" s="1204"/>
      <c r="AN195" s="1204"/>
      <c r="AO195" s="1204"/>
    </row>
    <row r="196" spans="4:41">
      <c r="D196" s="1651" t="s">
        <v>329</v>
      </c>
      <c r="E196" s="1652" t="s">
        <v>351</v>
      </c>
      <c r="F196" s="1072">
        <f>F143+F145</f>
        <v>55597</v>
      </c>
      <c r="G196" s="1072">
        <f t="shared" ref="G196:AA196" si="36">G143+G145</f>
        <v>2004</v>
      </c>
      <c r="H196" s="1072">
        <f t="shared" si="36"/>
        <v>2104</v>
      </c>
      <c r="I196" s="1072">
        <f t="shared" si="36"/>
        <v>2358</v>
      </c>
      <c r="J196" s="1072">
        <f t="shared" si="36"/>
        <v>2503</v>
      </c>
      <c r="K196" s="1072">
        <f t="shared" si="36"/>
        <v>1840</v>
      </c>
      <c r="L196" s="1072">
        <f t="shared" si="36"/>
        <v>2193</v>
      </c>
      <c r="M196" s="1072">
        <f t="shared" si="36"/>
        <v>2524</v>
      </c>
      <c r="N196" s="1072">
        <f t="shared" si="36"/>
        <v>2900</v>
      </c>
      <c r="O196" s="1072">
        <f t="shared" si="36"/>
        <v>3286</v>
      </c>
      <c r="P196" s="1072">
        <f t="shared" si="36"/>
        <v>3103</v>
      </c>
      <c r="Q196" s="1072">
        <f t="shared" si="36"/>
        <v>3282</v>
      </c>
      <c r="R196" s="1072">
        <f t="shared" si="36"/>
        <v>3669</v>
      </c>
      <c r="S196" s="1072">
        <f t="shared" si="36"/>
        <v>4130</v>
      </c>
      <c r="T196" s="1072">
        <f t="shared" si="36"/>
        <v>4560</v>
      </c>
      <c r="U196" s="1072">
        <f t="shared" si="36"/>
        <v>3670</v>
      </c>
      <c r="V196" s="1072">
        <f t="shared" si="36"/>
        <v>3329</v>
      </c>
      <c r="W196" s="1072">
        <f t="shared" si="36"/>
        <v>3438</v>
      </c>
      <c r="X196" s="1072">
        <f t="shared" si="36"/>
        <v>2740</v>
      </c>
      <c r="Y196" s="1072">
        <f t="shared" si="36"/>
        <v>1456</v>
      </c>
      <c r="Z196" s="1072">
        <f t="shared" si="36"/>
        <v>435</v>
      </c>
      <c r="AA196" s="1072">
        <f t="shared" si="36"/>
        <v>73</v>
      </c>
      <c r="AB196" s="812">
        <f t="shared" si="3"/>
        <v>6466</v>
      </c>
      <c r="AC196" s="1223">
        <f t="shared" si="4"/>
        <v>29430</v>
      </c>
      <c r="AD196" s="1223">
        <f t="shared" si="5"/>
        <v>19701</v>
      </c>
      <c r="AE196" s="812">
        <f t="shared" si="6"/>
        <v>11471</v>
      </c>
      <c r="AF196" s="1223">
        <f t="shared" si="7"/>
        <v>4704</v>
      </c>
      <c r="AG196" s="1719">
        <f t="shared" si="8"/>
        <v>31487</v>
      </c>
      <c r="AH196" s="1227">
        <f t="shared" si="9"/>
        <v>11.630123927550047</v>
      </c>
      <c r="AI196" s="1227">
        <f t="shared" si="9"/>
        <v>52.934510854902243</v>
      </c>
      <c r="AJ196" s="1712">
        <f t="shared" si="9"/>
        <v>35.435365217547712</v>
      </c>
      <c r="AK196" s="1204"/>
      <c r="AL196" s="1204"/>
      <c r="AM196" s="1204"/>
      <c r="AN196" s="1204"/>
      <c r="AO196" s="1204"/>
    </row>
    <row r="197" spans="4:41">
      <c r="D197" s="1649" t="s">
        <v>395</v>
      </c>
      <c r="E197" s="1650" t="s">
        <v>364</v>
      </c>
      <c r="F197" s="1636">
        <f>F26+F44+F46</f>
        <v>135147</v>
      </c>
      <c r="G197" s="1636">
        <f t="shared" ref="G197:AA197" si="37">G26+G44+G46</f>
        <v>4693</v>
      </c>
      <c r="H197" s="1636">
        <f t="shared" si="37"/>
        <v>5259</v>
      </c>
      <c r="I197" s="1636">
        <f t="shared" si="37"/>
        <v>5928</v>
      </c>
      <c r="J197" s="1636">
        <f t="shared" si="37"/>
        <v>5674</v>
      </c>
      <c r="K197" s="1636">
        <f t="shared" si="37"/>
        <v>4275</v>
      </c>
      <c r="L197" s="1636">
        <f t="shared" si="37"/>
        <v>5155</v>
      </c>
      <c r="M197" s="1636">
        <f t="shared" si="37"/>
        <v>6173</v>
      </c>
      <c r="N197" s="1636">
        <f t="shared" si="37"/>
        <v>7415</v>
      </c>
      <c r="O197" s="1636">
        <f t="shared" si="37"/>
        <v>8722</v>
      </c>
      <c r="P197" s="1636">
        <f t="shared" si="37"/>
        <v>7910</v>
      </c>
      <c r="Q197" s="1636">
        <f t="shared" si="37"/>
        <v>8003</v>
      </c>
      <c r="R197" s="1636">
        <f t="shared" si="37"/>
        <v>8808</v>
      </c>
      <c r="S197" s="1636">
        <f t="shared" si="37"/>
        <v>10703</v>
      </c>
      <c r="T197" s="1636">
        <f t="shared" si="37"/>
        <v>12478</v>
      </c>
      <c r="U197" s="1636">
        <f t="shared" si="37"/>
        <v>9210</v>
      </c>
      <c r="V197" s="1636">
        <f t="shared" si="37"/>
        <v>7970</v>
      </c>
      <c r="W197" s="1636">
        <f t="shared" si="37"/>
        <v>7703</v>
      </c>
      <c r="X197" s="1636">
        <f t="shared" si="37"/>
        <v>5684</v>
      </c>
      <c r="Y197" s="1636">
        <f t="shared" si="37"/>
        <v>2556</v>
      </c>
      <c r="Z197" s="1636">
        <f t="shared" si="37"/>
        <v>690</v>
      </c>
      <c r="AA197" s="1636">
        <f t="shared" si="37"/>
        <v>138</v>
      </c>
      <c r="AB197" s="801">
        <f t="shared" si="3"/>
        <v>15880</v>
      </c>
      <c r="AC197" s="1222">
        <f t="shared" si="4"/>
        <v>72838</v>
      </c>
      <c r="AD197" s="1222">
        <f t="shared" si="5"/>
        <v>46429</v>
      </c>
      <c r="AE197" s="801">
        <f t="shared" si="6"/>
        <v>24741</v>
      </c>
      <c r="AF197" s="1222">
        <f t="shared" si="7"/>
        <v>9068</v>
      </c>
      <c r="AG197" s="1717">
        <f t="shared" si="8"/>
        <v>79642</v>
      </c>
      <c r="AH197" s="1226">
        <f t="shared" si="9"/>
        <v>11.750168335220168</v>
      </c>
      <c r="AI197" s="1226">
        <f t="shared" si="9"/>
        <v>53.895387984934928</v>
      </c>
      <c r="AJ197" s="1711">
        <f t="shared" si="9"/>
        <v>34.354443679844913</v>
      </c>
      <c r="AK197" s="1204"/>
      <c r="AL197" s="1204"/>
      <c r="AM197" s="1204"/>
      <c r="AN197" s="1204"/>
      <c r="AO197" s="1204"/>
    </row>
    <row r="198" spans="4:41">
      <c r="D198" s="1651" t="s">
        <v>329</v>
      </c>
      <c r="E198" s="1652" t="s">
        <v>352</v>
      </c>
      <c r="F198" s="1072">
        <f>F77+F95+F97</f>
        <v>64245</v>
      </c>
      <c r="G198" s="1072">
        <f t="shared" ref="G198:AA198" si="38">G77+G95+G97</f>
        <v>2373</v>
      </c>
      <c r="H198" s="1072">
        <f t="shared" si="38"/>
        <v>2680</v>
      </c>
      <c r="I198" s="1072">
        <f t="shared" si="38"/>
        <v>3052</v>
      </c>
      <c r="J198" s="1072">
        <f t="shared" si="38"/>
        <v>2851</v>
      </c>
      <c r="K198" s="1072">
        <f t="shared" si="38"/>
        <v>2097</v>
      </c>
      <c r="L198" s="1072">
        <f t="shared" si="38"/>
        <v>2575</v>
      </c>
      <c r="M198" s="1072">
        <f t="shared" si="38"/>
        <v>3077</v>
      </c>
      <c r="N198" s="1072">
        <f t="shared" si="38"/>
        <v>3694</v>
      </c>
      <c r="O198" s="1072">
        <f t="shared" si="38"/>
        <v>4404</v>
      </c>
      <c r="P198" s="1072">
        <f t="shared" si="38"/>
        <v>3891</v>
      </c>
      <c r="Q198" s="1072">
        <f t="shared" si="38"/>
        <v>3895</v>
      </c>
      <c r="R198" s="1072">
        <f t="shared" si="38"/>
        <v>4302</v>
      </c>
      <c r="S198" s="1072">
        <f t="shared" si="38"/>
        <v>5301</v>
      </c>
      <c r="T198" s="1072">
        <f t="shared" si="38"/>
        <v>6204</v>
      </c>
      <c r="U198" s="1072">
        <f t="shared" si="38"/>
        <v>4323</v>
      </c>
      <c r="V198" s="1072">
        <f t="shared" si="38"/>
        <v>3534</v>
      </c>
      <c r="W198" s="1072">
        <f t="shared" si="38"/>
        <v>3143</v>
      </c>
      <c r="X198" s="1072">
        <f t="shared" si="38"/>
        <v>2014</v>
      </c>
      <c r="Y198" s="1072">
        <f t="shared" si="38"/>
        <v>676</v>
      </c>
      <c r="Z198" s="1072">
        <f t="shared" si="38"/>
        <v>132</v>
      </c>
      <c r="AA198" s="1072">
        <f t="shared" si="38"/>
        <v>27</v>
      </c>
      <c r="AB198" s="801">
        <f t="shared" si="3"/>
        <v>8105</v>
      </c>
      <c r="AC198" s="1222">
        <f t="shared" si="4"/>
        <v>36087</v>
      </c>
      <c r="AD198" s="1222">
        <f t="shared" si="5"/>
        <v>20053</v>
      </c>
      <c r="AE198" s="801">
        <f t="shared" si="6"/>
        <v>9526</v>
      </c>
      <c r="AF198" s="1222">
        <f t="shared" si="7"/>
        <v>2849</v>
      </c>
      <c r="AG198" s="1717">
        <f t="shared" si="8"/>
        <v>39440</v>
      </c>
      <c r="AH198" s="1227">
        <f t="shared" si="9"/>
        <v>12.61576776402833</v>
      </c>
      <c r="AI198" s="1227">
        <f t="shared" si="9"/>
        <v>56.170908241886529</v>
      </c>
      <c r="AJ198" s="1712">
        <f t="shared" si="9"/>
        <v>31.21332399408514</v>
      </c>
      <c r="AK198" s="1204"/>
      <c r="AL198" s="1204"/>
      <c r="AM198" s="1204"/>
      <c r="AN198" s="1204"/>
      <c r="AO198" s="1204"/>
    </row>
    <row r="199" spans="4:41">
      <c r="D199" s="1653" t="s">
        <v>329</v>
      </c>
      <c r="E199" s="1654" t="s">
        <v>351</v>
      </c>
      <c r="F199" s="1639">
        <f>F128+F146+F148</f>
        <v>70902</v>
      </c>
      <c r="G199" s="1639">
        <f t="shared" ref="G199:AA199" si="39">G128+G146+G148</f>
        <v>2320</v>
      </c>
      <c r="H199" s="1639">
        <f t="shared" si="39"/>
        <v>2579</v>
      </c>
      <c r="I199" s="1639">
        <f t="shared" si="39"/>
        <v>2876</v>
      </c>
      <c r="J199" s="1639">
        <f t="shared" si="39"/>
        <v>2823</v>
      </c>
      <c r="K199" s="1639">
        <f t="shared" si="39"/>
        <v>2178</v>
      </c>
      <c r="L199" s="1639">
        <f t="shared" si="39"/>
        <v>2580</v>
      </c>
      <c r="M199" s="1639">
        <f t="shared" si="39"/>
        <v>3096</v>
      </c>
      <c r="N199" s="1639">
        <f t="shared" si="39"/>
        <v>3721</v>
      </c>
      <c r="O199" s="1639">
        <f t="shared" si="39"/>
        <v>4318</v>
      </c>
      <c r="P199" s="1639">
        <f t="shared" si="39"/>
        <v>4019</v>
      </c>
      <c r="Q199" s="1639">
        <f t="shared" si="39"/>
        <v>4108</v>
      </c>
      <c r="R199" s="1639">
        <f t="shared" si="39"/>
        <v>4506</v>
      </c>
      <c r="S199" s="1639">
        <f t="shared" si="39"/>
        <v>5402</v>
      </c>
      <c r="T199" s="1639">
        <f t="shared" si="39"/>
        <v>6274</v>
      </c>
      <c r="U199" s="1639">
        <f t="shared" si="39"/>
        <v>4887</v>
      </c>
      <c r="V199" s="1639">
        <f t="shared" si="39"/>
        <v>4436</v>
      </c>
      <c r="W199" s="1639">
        <f t="shared" si="39"/>
        <v>4560</v>
      </c>
      <c r="X199" s="1639">
        <f t="shared" si="39"/>
        <v>3670</v>
      </c>
      <c r="Y199" s="1639">
        <f t="shared" si="39"/>
        <v>1880</v>
      </c>
      <c r="Z199" s="1639">
        <f t="shared" si="39"/>
        <v>558</v>
      </c>
      <c r="AA199" s="1639">
        <f t="shared" si="39"/>
        <v>111</v>
      </c>
      <c r="AB199" s="812">
        <f t="shared" si="3"/>
        <v>7775</v>
      </c>
      <c r="AC199" s="1223">
        <f t="shared" si="4"/>
        <v>36751</v>
      </c>
      <c r="AD199" s="1223">
        <f t="shared" si="5"/>
        <v>26376</v>
      </c>
      <c r="AE199" s="812">
        <f t="shared" si="6"/>
        <v>15215</v>
      </c>
      <c r="AF199" s="1223">
        <f t="shared" si="7"/>
        <v>6219</v>
      </c>
      <c r="AG199" s="1719">
        <f t="shared" si="8"/>
        <v>40202</v>
      </c>
      <c r="AH199" s="1721">
        <f t="shared" si="9"/>
        <v>10.965840173760967</v>
      </c>
      <c r="AI199" s="1721">
        <f t="shared" si="9"/>
        <v>51.833516685001833</v>
      </c>
      <c r="AJ199" s="1713">
        <f t="shared" si="9"/>
        <v>37.200643141237201</v>
      </c>
      <c r="AK199" s="1204"/>
      <c r="AL199" s="1204"/>
      <c r="AM199" s="1204"/>
      <c r="AN199" s="1204"/>
      <c r="AO199" s="1204"/>
    </row>
    <row r="200" spans="4:41">
      <c r="D200" s="924" t="s">
        <v>396</v>
      </c>
    </row>
  </sheetData>
  <mergeCells count="1">
    <mergeCell ref="D166:E166"/>
  </mergeCells>
  <phoneticPr fontId="2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DEE7-AE1E-479B-A115-05BF874CD7B8}">
  <dimension ref="A1:AQ199"/>
  <sheetViews>
    <sheetView workbookViewId="0">
      <pane xSplit="5" ySplit="10" topLeftCell="AB11" activePane="bottomRight" state="frozen"/>
      <selection pane="topRight" activeCell="F1" sqref="F1"/>
      <selection pane="bottomLeft" activeCell="A11" sqref="A11"/>
      <selection pane="bottomRight" activeCell="AD25" sqref="AD25"/>
    </sheetView>
  </sheetViews>
  <sheetFormatPr defaultRowHeight="13.5"/>
  <cols>
    <col min="1" max="1" width="6.25" customWidth="1"/>
    <col min="2" max="2" width="5.375" customWidth="1"/>
    <col min="4" max="4" width="5.375" customWidth="1"/>
    <col min="5" max="5" width="11.375" customWidth="1"/>
    <col min="6" max="27" width="9.625" hidden="1" customWidth="1"/>
    <col min="28" max="29" width="9.625" customWidth="1"/>
    <col min="30" max="30" width="9.25" bestFit="1" customWidth="1"/>
    <col min="31" max="32" width="9.125" bestFit="1" customWidth="1"/>
    <col min="33" max="33" width="9.25" bestFit="1" customWidth="1"/>
  </cols>
  <sheetData>
    <row r="1" spans="1:43">
      <c r="A1">
        <v>1</v>
      </c>
      <c r="B1" s="1612" t="s">
        <v>1138</v>
      </c>
    </row>
    <row r="2" spans="1:43" hidden="1">
      <c r="A2">
        <v>2</v>
      </c>
      <c r="B2" s="1612" t="s">
        <v>1250</v>
      </c>
    </row>
    <row r="3" spans="1:43" hidden="1">
      <c r="A3">
        <v>3</v>
      </c>
      <c r="F3" t="s">
        <v>1251</v>
      </c>
    </row>
    <row r="4" spans="1:43" hidden="1">
      <c r="A4">
        <v>4</v>
      </c>
    </row>
    <row r="5" spans="1:43" hidden="1">
      <c r="A5">
        <v>5</v>
      </c>
      <c r="F5" t="s">
        <v>1129</v>
      </c>
      <c r="G5" t="s">
        <v>1130</v>
      </c>
    </row>
    <row r="6" spans="1:43" hidden="1">
      <c r="A6">
        <v>6</v>
      </c>
      <c r="G6" t="s">
        <v>1131</v>
      </c>
    </row>
    <row r="7" spans="1:43" hidden="1">
      <c r="A7">
        <v>7</v>
      </c>
      <c r="G7" t="s">
        <v>1132</v>
      </c>
    </row>
    <row r="8" spans="1:43" hidden="1">
      <c r="A8">
        <v>8</v>
      </c>
    </row>
    <row r="9" spans="1:43">
      <c r="A9">
        <v>9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H9" s="125" t="s">
        <v>1252</v>
      </c>
      <c r="AI9" s="125" t="s">
        <v>1252</v>
      </c>
      <c r="AJ9" s="125" t="s">
        <v>1252</v>
      </c>
      <c r="AK9" s="125" t="s">
        <v>1252</v>
      </c>
      <c r="AL9" s="125" t="s">
        <v>1252</v>
      </c>
    </row>
    <row r="10" spans="1:43" ht="24">
      <c r="A10" s="1866">
        <v>10</v>
      </c>
      <c r="B10" s="1866" t="s">
        <v>1129</v>
      </c>
      <c r="C10" s="1866" t="s">
        <v>1140</v>
      </c>
      <c r="D10" s="1866" t="s">
        <v>1141</v>
      </c>
      <c r="E10" s="1866"/>
      <c r="F10" s="1648" t="s">
        <v>317</v>
      </c>
      <c r="G10" s="1610" t="s">
        <v>974</v>
      </c>
      <c r="H10" s="1610" t="s">
        <v>975</v>
      </c>
      <c r="I10" s="1610" t="s">
        <v>976</v>
      </c>
      <c r="J10" s="1610" t="s">
        <v>977</v>
      </c>
      <c r="K10" s="1610" t="s">
        <v>978</v>
      </c>
      <c r="L10" s="1610" t="s">
        <v>979</v>
      </c>
      <c r="M10" s="1610" t="s">
        <v>980</v>
      </c>
      <c r="N10" s="1610" t="s">
        <v>981</v>
      </c>
      <c r="O10" s="1610" t="s">
        <v>1133</v>
      </c>
      <c r="P10" s="1610" t="s">
        <v>983</v>
      </c>
      <c r="Q10" s="1610" t="s">
        <v>984</v>
      </c>
      <c r="R10" s="1610" t="s">
        <v>985</v>
      </c>
      <c r="S10" s="1610" t="s">
        <v>986</v>
      </c>
      <c r="T10" s="1610" t="s">
        <v>987</v>
      </c>
      <c r="U10" s="1610" t="s">
        <v>988</v>
      </c>
      <c r="V10" s="1610" t="s">
        <v>989</v>
      </c>
      <c r="W10" s="1610" t="s">
        <v>990</v>
      </c>
      <c r="X10" s="1610" t="s">
        <v>991</v>
      </c>
      <c r="Y10" s="1610" t="s">
        <v>1134</v>
      </c>
      <c r="Z10" s="1610" t="s">
        <v>1135</v>
      </c>
      <c r="AA10" s="1641" t="s">
        <v>904</v>
      </c>
      <c r="AB10" s="1610" t="s">
        <v>1236</v>
      </c>
      <c r="AC10" s="1610" t="s">
        <v>1237</v>
      </c>
      <c r="AD10" s="1610" t="s">
        <v>1238</v>
      </c>
      <c r="AE10" s="1648" t="s">
        <v>1239</v>
      </c>
      <c r="AF10" s="1610" t="s">
        <v>1240</v>
      </c>
      <c r="AG10" s="1610" t="s">
        <v>1241</v>
      </c>
      <c r="AH10" s="1867" t="s">
        <v>1253</v>
      </c>
      <c r="AI10" s="1867" t="s">
        <v>1254</v>
      </c>
      <c r="AJ10" s="1867" t="s">
        <v>1255</v>
      </c>
      <c r="AK10" s="1867" t="s">
        <v>1256</v>
      </c>
      <c r="AL10" s="1867" t="s">
        <v>1257</v>
      </c>
      <c r="AM10" s="1867" t="s">
        <v>1252</v>
      </c>
      <c r="AN10" s="1867" t="s">
        <v>1252</v>
      </c>
      <c r="AO10" s="1867" t="s">
        <v>1252</v>
      </c>
      <c r="AP10" s="1867" t="s">
        <v>906</v>
      </c>
      <c r="AQ10" s="1867" t="s">
        <v>907</v>
      </c>
    </row>
    <row r="11" spans="1:43">
      <c r="A11">
        <v>1330</v>
      </c>
      <c r="B11">
        <v>1</v>
      </c>
      <c r="C11">
        <v>28000</v>
      </c>
      <c r="D11" t="s">
        <v>919</v>
      </c>
      <c r="E11" t="s">
        <v>465</v>
      </c>
      <c r="F11" s="1071">
        <v>5465002</v>
      </c>
      <c r="G11" s="1071">
        <v>198522</v>
      </c>
      <c r="H11" s="1071">
        <v>227081</v>
      </c>
      <c r="I11" s="1071">
        <v>240908</v>
      </c>
      <c r="J11" s="1071">
        <v>254119</v>
      </c>
      <c r="K11" s="1071">
        <v>264410</v>
      </c>
      <c r="L11" s="1071">
        <v>250579</v>
      </c>
      <c r="M11" s="1071">
        <v>271081</v>
      </c>
      <c r="N11" s="1071">
        <v>307660</v>
      </c>
      <c r="O11" s="1071">
        <v>355605</v>
      </c>
      <c r="P11" s="1071">
        <v>435266</v>
      </c>
      <c r="Q11" s="1071">
        <v>387088</v>
      </c>
      <c r="R11" s="1071">
        <v>349503</v>
      </c>
      <c r="S11" s="1071">
        <v>321781</v>
      </c>
      <c r="T11" s="1071">
        <v>355498</v>
      </c>
      <c r="U11" s="1071">
        <v>415260</v>
      </c>
      <c r="V11" s="1071">
        <v>325082</v>
      </c>
      <c r="W11" s="1071">
        <v>238434</v>
      </c>
      <c r="X11" s="1071">
        <v>164785</v>
      </c>
      <c r="Y11" s="1071">
        <v>77630</v>
      </c>
      <c r="Z11" s="1071">
        <v>21314</v>
      </c>
      <c r="AA11" s="1071">
        <v>3396</v>
      </c>
      <c r="AB11" s="1071">
        <v>666511</v>
      </c>
      <c r="AC11" s="1071">
        <v>3197092</v>
      </c>
      <c r="AD11" s="1071">
        <v>1601399</v>
      </c>
      <c r="AE11" s="1071">
        <v>830641</v>
      </c>
      <c r="AF11" s="1071">
        <v>267125</v>
      </c>
      <c r="AG11" s="1071">
        <v>3298471</v>
      </c>
      <c r="AH11" s="1684">
        <v>12.19599</v>
      </c>
      <c r="AI11" s="1684">
        <v>58.501199999999997</v>
      </c>
      <c r="AJ11" s="1684">
        <v>29.302810000000001</v>
      </c>
      <c r="AK11" s="1684">
        <v>35.190840000000001</v>
      </c>
      <c r="AL11" s="1684">
        <v>15.19928</v>
      </c>
      <c r="AM11" s="1684">
        <v>4.8879200000000003</v>
      </c>
      <c r="AN11" s="1684">
        <v>6.2140000000000001E-2</v>
      </c>
      <c r="AO11" s="1684">
        <v>60.356259999999999</v>
      </c>
      <c r="AP11" s="1684">
        <v>47.950780000000002</v>
      </c>
      <c r="AQ11" s="1684">
        <v>49.155889999999999</v>
      </c>
    </row>
    <row r="12" spans="1:43">
      <c r="A12" s="1868">
        <v>1331</v>
      </c>
      <c r="B12" s="1868">
        <v>1</v>
      </c>
      <c r="C12" s="1868">
        <v>28100</v>
      </c>
      <c r="D12" s="1868">
        <v>1</v>
      </c>
      <c r="E12" s="1869" t="s">
        <v>180</v>
      </c>
      <c r="F12" s="1636">
        <v>1525152</v>
      </c>
      <c r="G12" s="1636">
        <v>51811</v>
      </c>
      <c r="H12" s="1636">
        <v>59330</v>
      </c>
      <c r="I12" s="1636">
        <v>63496</v>
      </c>
      <c r="J12" s="1636">
        <v>69224</v>
      </c>
      <c r="K12" s="1636">
        <v>82920</v>
      </c>
      <c r="L12" s="1636">
        <v>73701</v>
      </c>
      <c r="M12" s="1636">
        <v>76756</v>
      </c>
      <c r="N12" s="1636">
        <v>86213</v>
      </c>
      <c r="O12" s="1636">
        <v>99026</v>
      </c>
      <c r="P12" s="1636">
        <v>120997</v>
      </c>
      <c r="Q12" s="1636">
        <v>107919</v>
      </c>
      <c r="R12" s="1636">
        <v>98213</v>
      </c>
      <c r="S12" s="1636">
        <v>90546</v>
      </c>
      <c r="T12" s="1636">
        <v>97835</v>
      </c>
      <c r="U12" s="1636">
        <v>114666</v>
      </c>
      <c r="V12" s="1636">
        <v>89503</v>
      </c>
      <c r="W12" s="1636">
        <v>66924</v>
      </c>
      <c r="X12" s="1636">
        <v>47273</v>
      </c>
      <c r="Y12" s="1636">
        <v>21921</v>
      </c>
      <c r="Z12" s="1636">
        <v>5976</v>
      </c>
      <c r="AA12" s="1636">
        <v>902</v>
      </c>
      <c r="AB12" s="1636">
        <v>174637</v>
      </c>
      <c r="AC12" s="1636">
        <v>905515</v>
      </c>
      <c r="AD12" s="1636">
        <v>445000</v>
      </c>
      <c r="AE12" s="1636">
        <v>232499</v>
      </c>
      <c r="AF12" s="1636">
        <v>76072</v>
      </c>
      <c r="AG12" s="1636">
        <v>934126</v>
      </c>
      <c r="AH12" s="1202">
        <v>11.450469999999999</v>
      </c>
      <c r="AI12" s="1202">
        <v>59.372120000000002</v>
      </c>
      <c r="AJ12" s="1202">
        <v>29.177420000000001</v>
      </c>
      <c r="AK12" s="1202">
        <v>35.114269999999998</v>
      </c>
      <c r="AL12" s="1202">
        <v>15.24432</v>
      </c>
      <c r="AM12" s="1202">
        <v>4.9878299999999998</v>
      </c>
      <c r="AN12" s="1202">
        <v>5.9139999999999998E-2</v>
      </c>
      <c r="AO12" s="1202">
        <v>61.248060000000002</v>
      </c>
      <c r="AP12" s="1202">
        <v>48.067869999999999</v>
      </c>
      <c r="AQ12" s="1202">
        <v>49.128709999999998</v>
      </c>
    </row>
    <row r="13" spans="1:43">
      <c r="A13">
        <v>1332</v>
      </c>
      <c r="B13">
        <v>1</v>
      </c>
      <c r="C13">
        <v>28101</v>
      </c>
      <c r="D13">
        <v>0</v>
      </c>
      <c r="E13" s="84" t="s">
        <v>19</v>
      </c>
      <c r="F13" s="1072">
        <v>213562</v>
      </c>
      <c r="G13" s="1072">
        <v>8133</v>
      </c>
      <c r="H13" s="1072">
        <v>9192</v>
      </c>
      <c r="I13" s="1072">
        <v>9628</v>
      </c>
      <c r="J13" s="1072">
        <v>10640</v>
      </c>
      <c r="K13" s="1072">
        <v>12566</v>
      </c>
      <c r="L13" s="1072">
        <v>10144</v>
      </c>
      <c r="M13" s="1072">
        <v>10544</v>
      </c>
      <c r="N13" s="1072">
        <v>12527</v>
      </c>
      <c r="O13" s="1072">
        <v>14556</v>
      </c>
      <c r="P13" s="1072">
        <v>18387</v>
      </c>
      <c r="Q13" s="1072">
        <v>16670</v>
      </c>
      <c r="R13" s="1072">
        <v>14427</v>
      </c>
      <c r="S13" s="1072">
        <v>12429</v>
      </c>
      <c r="T13" s="1072">
        <v>11994</v>
      </c>
      <c r="U13" s="1072">
        <v>13871</v>
      </c>
      <c r="V13" s="1072">
        <v>10336</v>
      </c>
      <c r="W13" s="1072">
        <v>7932</v>
      </c>
      <c r="X13" s="1072">
        <v>5904</v>
      </c>
      <c r="Y13" s="1072">
        <v>2826</v>
      </c>
      <c r="Z13" s="1072">
        <v>752</v>
      </c>
      <c r="AA13" s="1072">
        <v>104</v>
      </c>
      <c r="AB13" s="1072">
        <v>26953</v>
      </c>
      <c r="AC13" s="1072">
        <v>132890</v>
      </c>
      <c r="AD13" s="1072">
        <v>53719</v>
      </c>
      <c r="AE13" s="1072">
        <v>27854</v>
      </c>
      <c r="AF13" s="1072">
        <v>9586</v>
      </c>
      <c r="AG13" s="1072">
        <v>134244</v>
      </c>
      <c r="AH13" s="1204">
        <v>12.62069</v>
      </c>
      <c r="AI13" s="1204">
        <v>62.225490000000001</v>
      </c>
      <c r="AJ13" s="1204">
        <v>25.15382</v>
      </c>
      <c r="AK13" s="1204">
        <v>30.973680000000002</v>
      </c>
      <c r="AL13" s="1204">
        <v>13.042579999999999</v>
      </c>
      <c r="AM13" s="1204">
        <v>4.4886299999999997</v>
      </c>
      <c r="AN13" s="1204">
        <v>4.87E-2</v>
      </c>
      <c r="AO13" s="1204">
        <v>62.859499999999997</v>
      </c>
      <c r="AP13" s="1204">
        <v>46.221800000000002</v>
      </c>
      <c r="AQ13" s="1204">
        <v>47.4268</v>
      </c>
    </row>
    <row r="14" spans="1:43">
      <c r="A14">
        <v>1333</v>
      </c>
      <c r="B14">
        <v>1</v>
      </c>
      <c r="C14">
        <v>28102</v>
      </c>
      <c r="D14">
        <v>0</v>
      </c>
      <c r="E14" s="84" t="s">
        <v>181</v>
      </c>
      <c r="F14" s="1072">
        <v>136747</v>
      </c>
      <c r="G14" s="1072">
        <v>5036</v>
      </c>
      <c r="H14" s="1072">
        <v>5635</v>
      </c>
      <c r="I14" s="1072">
        <v>5653</v>
      </c>
      <c r="J14" s="1072">
        <v>6665</v>
      </c>
      <c r="K14" s="1072">
        <v>10111</v>
      </c>
      <c r="L14" s="1072">
        <v>7125</v>
      </c>
      <c r="M14" s="1072">
        <v>7137</v>
      </c>
      <c r="N14" s="1072">
        <v>8070</v>
      </c>
      <c r="O14" s="1072">
        <v>9378</v>
      </c>
      <c r="P14" s="1072">
        <v>11269</v>
      </c>
      <c r="Q14" s="1072">
        <v>9757</v>
      </c>
      <c r="R14" s="1072">
        <v>8368</v>
      </c>
      <c r="S14" s="1072">
        <v>7027</v>
      </c>
      <c r="T14" s="1072">
        <v>7422</v>
      </c>
      <c r="U14" s="1072">
        <v>8614</v>
      </c>
      <c r="V14" s="1072">
        <v>6852</v>
      </c>
      <c r="W14" s="1072">
        <v>5524</v>
      </c>
      <c r="X14" s="1072">
        <v>4287</v>
      </c>
      <c r="Y14" s="1072">
        <v>2187</v>
      </c>
      <c r="Z14" s="1072">
        <v>554</v>
      </c>
      <c r="AA14" s="1072">
        <v>76</v>
      </c>
      <c r="AB14" s="1072">
        <v>16324</v>
      </c>
      <c r="AC14" s="1072">
        <v>84907</v>
      </c>
      <c r="AD14" s="1072">
        <v>35516</v>
      </c>
      <c r="AE14" s="1072">
        <v>19480</v>
      </c>
      <c r="AF14" s="1072">
        <v>7104</v>
      </c>
      <c r="AG14" s="1072">
        <v>85664</v>
      </c>
      <c r="AH14" s="1204">
        <v>11.93737</v>
      </c>
      <c r="AI14" s="1204">
        <v>62.090580000000003</v>
      </c>
      <c r="AJ14" s="1204">
        <v>25.972049999999999</v>
      </c>
      <c r="AK14" s="1204">
        <v>31.11074</v>
      </c>
      <c r="AL14" s="1204">
        <v>14.245290000000001</v>
      </c>
      <c r="AM14" s="1204">
        <v>5.1950000000000003</v>
      </c>
      <c r="AN14" s="1204">
        <v>5.5579999999999997E-2</v>
      </c>
      <c r="AO14" s="1204">
        <v>62.644150000000003</v>
      </c>
      <c r="AP14" s="1204">
        <v>46.179450000000003</v>
      </c>
      <c r="AQ14" s="1204">
        <v>46.596890000000002</v>
      </c>
    </row>
    <row r="15" spans="1:43">
      <c r="A15">
        <v>1334</v>
      </c>
      <c r="B15">
        <v>1</v>
      </c>
      <c r="C15">
        <v>28105</v>
      </c>
      <c r="D15">
        <v>0</v>
      </c>
      <c r="E15" s="84" t="s">
        <v>21</v>
      </c>
      <c r="F15" s="1072">
        <v>109144</v>
      </c>
      <c r="G15" s="1072">
        <v>3339</v>
      </c>
      <c r="H15" s="1072">
        <v>3310</v>
      </c>
      <c r="I15" s="1072">
        <v>3474</v>
      </c>
      <c r="J15" s="1072">
        <v>3824</v>
      </c>
      <c r="K15" s="1072">
        <v>6750</v>
      </c>
      <c r="L15" s="1072">
        <v>7581</v>
      </c>
      <c r="M15" s="1072">
        <v>6737</v>
      </c>
      <c r="N15" s="1072">
        <v>6556</v>
      </c>
      <c r="O15" s="1072">
        <v>6774</v>
      </c>
      <c r="P15" s="1072">
        <v>8404</v>
      </c>
      <c r="Q15" s="1072">
        <v>7456</v>
      </c>
      <c r="R15" s="1072">
        <v>6685</v>
      </c>
      <c r="S15" s="1072">
        <v>6006</v>
      </c>
      <c r="T15" s="1072">
        <v>6557</v>
      </c>
      <c r="U15" s="1072">
        <v>7897</v>
      </c>
      <c r="V15" s="1072">
        <v>6619</v>
      </c>
      <c r="W15" s="1072">
        <v>5237</v>
      </c>
      <c r="X15" s="1072">
        <v>3747</v>
      </c>
      <c r="Y15" s="1072">
        <v>1608</v>
      </c>
      <c r="Z15" s="1072">
        <v>495</v>
      </c>
      <c r="AA15" s="1072">
        <v>88</v>
      </c>
      <c r="AB15" s="1072">
        <v>10123</v>
      </c>
      <c r="AC15" s="1072">
        <v>66773</v>
      </c>
      <c r="AD15" s="1072">
        <v>32248</v>
      </c>
      <c r="AE15" s="1072">
        <v>17794</v>
      </c>
      <c r="AF15" s="1072">
        <v>5938</v>
      </c>
      <c r="AG15" s="1072">
        <v>69506</v>
      </c>
      <c r="AH15" s="1204">
        <v>9.2749000000000006</v>
      </c>
      <c r="AI15" s="1204">
        <v>61.178809999999999</v>
      </c>
      <c r="AJ15" s="1204">
        <v>29.546289999999999</v>
      </c>
      <c r="AK15" s="1204">
        <v>35.049109999999999</v>
      </c>
      <c r="AL15" s="1204">
        <v>16.303229999999999</v>
      </c>
      <c r="AM15" s="1204">
        <v>5.4405200000000002</v>
      </c>
      <c r="AN15" s="1204">
        <v>8.0629999999999993E-2</v>
      </c>
      <c r="AO15" s="1204">
        <v>63.682839999999999</v>
      </c>
      <c r="AP15" s="1204">
        <v>48.547890000000002</v>
      </c>
      <c r="AQ15" s="1204">
        <v>48.722799999999999</v>
      </c>
    </row>
    <row r="16" spans="1:43">
      <c r="A16">
        <v>1335</v>
      </c>
      <c r="B16">
        <v>1</v>
      </c>
      <c r="C16">
        <v>28106</v>
      </c>
      <c r="D16">
        <v>0</v>
      </c>
      <c r="E16" s="84" t="s">
        <v>22</v>
      </c>
      <c r="F16" s="1072">
        <v>94791</v>
      </c>
      <c r="G16" s="1072">
        <v>2594</v>
      </c>
      <c r="H16" s="1072">
        <v>2806</v>
      </c>
      <c r="I16" s="1072">
        <v>3256</v>
      </c>
      <c r="J16" s="1072">
        <v>3515</v>
      </c>
      <c r="K16" s="1072">
        <v>4653</v>
      </c>
      <c r="L16" s="1072">
        <v>4769</v>
      </c>
      <c r="M16" s="1072">
        <v>4484</v>
      </c>
      <c r="N16" s="1072">
        <v>4645</v>
      </c>
      <c r="O16" s="1072">
        <v>5413</v>
      </c>
      <c r="P16" s="1072">
        <v>7062</v>
      </c>
      <c r="Q16" s="1072">
        <v>6602</v>
      </c>
      <c r="R16" s="1072">
        <v>6163</v>
      </c>
      <c r="S16" s="1072">
        <v>5660</v>
      </c>
      <c r="T16" s="1072">
        <v>6578</v>
      </c>
      <c r="U16" s="1072">
        <v>8132</v>
      </c>
      <c r="V16" s="1072">
        <v>6811</v>
      </c>
      <c r="W16" s="1072">
        <v>5475</v>
      </c>
      <c r="X16" s="1072">
        <v>3935</v>
      </c>
      <c r="Y16" s="1072">
        <v>1702</v>
      </c>
      <c r="Z16" s="1072">
        <v>475</v>
      </c>
      <c r="AA16" s="1072">
        <v>61</v>
      </c>
      <c r="AB16" s="1072">
        <v>8656</v>
      </c>
      <c r="AC16" s="1072">
        <v>52966</v>
      </c>
      <c r="AD16" s="1072">
        <v>33169</v>
      </c>
      <c r="AE16" s="1072">
        <v>18459</v>
      </c>
      <c r="AF16" s="1072">
        <v>6173</v>
      </c>
      <c r="AG16" s="1072">
        <v>56029</v>
      </c>
      <c r="AH16" s="1204">
        <v>9.1316699999999997</v>
      </c>
      <c r="AI16" s="1204">
        <v>55.876609999999999</v>
      </c>
      <c r="AJ16" s="1204">
        <v>34.991720000000001</v>
      </c>
      <c r="AK16" s="1204">
        <v>40.96275</v>
      </c>
      <c r="AL16" s="1204">
        <v>19.473369999999999</v>
      </c>
      <c r="AM16" s="1204">
        <v>6.5122200000000001</v>
      </c>
      <c r="AN16" s="1204">
        <v>6.4350000000000004E-2</v>
      </c>
      <c r="AO16" s="1204">
        <v>59.107930000000003</v>
      </c>
      <c r="AP16" s="1204">
        <v>51.395600000000002</v>
      </c>
      <c r="AQ16" s="1204">
        <v>53.04186</v>
      </c>
    </row>
    <row r="17" spans="1:43">
      <c r="A17">
        <v>1336</v>
      </c>
      <c r="B17">
        <v>1</v>
      </c>
      <c r="C17">
        <v>28107</v>
      </c>
      <c r="D17">
        <v>0</v>
      </c>
      <c r="E17" s="84" t="s">
        <v>23</v>
      </c>
      <c r="F17" s="1072">
        <v>158719</v>
      </c>
      <c r="G17" s="1072">
        <v>5325</v>
      </c>
      <c r="H17" s="1072">
        <v>5915</v>
      </c>
      <c r="I17" s="1072">
        <v>6131</v>
      </c>
      <c r="J17" s="1072">
        <v>6930</v>
      </c>
      <c r="K17" s="1072">
        <v>7379</v>
      </c>
      <c r="L17" s="1072">
        <v>6389</v>
      </c>
      <c r="M17" s="1072">
        <v>7264</v>
      </c>
      <c r="N17" s="1072">
        <v>8149</v>
      </c>
      <c r="O17" s="1072">
        <v>9713</v>
      </c>
      <c r="P17" s="1072">
        <v>11690</v>
      </c>
      <c r="Q17" s="1072">
        <v>10922</v>
      </c>
      <c r="R17" s="1072">
        <v>10297</v>
      </c>
      <c r="S17" s="1072">
        <v>9815</v>
      </c>
      <c r="T17" s="1072">
        <v>10900</v>
      </c>
      <c r="U17" s="1072">
        <v>13872</v>
      </c>
      <c r="V17" s="1072">
        <v>11140</v>
      </c>
      <c r="W17" s="1072">
        <v>8245</v>
      </c>
      <c r="X17" s="1072">
        <v>5485</v>
      </c>
      <c r="Y17" s="1072">
        <v>2446</v>
      </c>
      <c r="Z17" s="1072">
        <v>625</v>
      </c>
      <c r="AA17" s="1072">
        <v>87</v>
      </c>
      <c r="AB17" s="1072">
        <v>17371</v>
      </c>
      <c r="AC17" s="1072">
        <v>88548</v>
      </c>
      <c r="AD17" s="1072">
        <v>52800</v>
      </c>
      <c r="AE17" s="1072">
        <v>28028</v>
      </c>
      <c r="AF17" s="1072">
        <v>8643</v>
      </c>
      <c r="AG17" s="1072">
        <v>92518</v>
      </c>
      <c r="AH17" s="1204">
        <v>10.9445</v>
      </c>
      <c r="AI17" s="1204">
        <v>55.789160000000003</v>
      </c>
      <c r="AJ17" s="1204">
        <v>33.26634</v>
      </c>
      <c r="AK17" s="1204">
        <v>39.450220000000002</v>
      </c>
      <c r="AL17" s="1204">
        <v>17.65888</v>
      </c>
      <c r="AM17" s="1204">
        <v>5.4454700000000003</v>
      </c>
      <c r="AN17" s="1204">
        <v>5.4809999999999998E-2</v>
      </c>
      <c r="AO17" s="1204">
        <v>58.290439999999997</v>
      </c>
      <c r="AP17" s="1204">
        <v>50.047910000000002</v>
      </c>
      <c r="AQ17" s="1204">
        <v>51.924280000000003</v>
      </c>
    </row>
    <row r="18" spans="1:43">
      <c r="A18">
        <v>1337</v>
      </c>
      <c r="B18">
        <v>1</v>
      </c>
      <c r="C18">
        <v>28108</v>
      </c>
      <c r="D18">
        <v>0</v>
      </c>
      <c r="E18" s="84" t="s">
        <v>24</v>
      </c>
      <c r="F18" s="1072">
        <v>215302</v>
      </c>
      <c r="G18" s="1072">
        <v>8201</v>
      </c>
      <c r="H18" s="1072">
        <v>9857</v>
      </c>
      <c r="I18" s="1072">
        <v>9857</v>
      </c>
      <c r="J18" s="1072">
        <v>9726</v>
      </c>
      <c r="K18" s="1072">
        <v>9094</v>
      </c>
      <c r="L18" s="1072">
        <v>8458</v>
      </c>
      <c r="M18" s="1072">
        <v>10114</v>
      </c>
      <c r="N18" s="1072">
        <v>12415</v>
      </c>
      <c r="O18" s="1072">
        <v>13862</v>
      </c>
      <c r="P18" s="1072">
        <v>16700</v>
      </c>
      <c r="Q18" s="1072">
        <v>14623</v>
      </c>
      <c r="R18" s="1072">
        <v>13194</v>
      </c>
      <c r="S18" s="1072">
        <v>12400</v>
      </c>
      <c r="T18" s="1072">
        <v>13818</v>
      </c>
      <c r="U18" s="1072">
        <v>16616</v>
      </c>
      <c r="V18" s="1072">
        <v>13784</v>
      </c>
      <c r="W18" s="1072">
        <v>10576</v>
      </c>
      <c r="X18" s="1072">
        <v>7493</v>
      </c>
      <c r="Y18" s="1072">
        <v>3403</v>
      </c>
      <c r="Z18" s="1072">
        <v>964</v>
      </c>
      <c r="AA18" s="1072">
        <v>147</v>
      </c>
      <c r="AB18" s="1072">
        <v>27915</v>
      </c>
      <c r="AC18" s="1072">
        <v>120586</v>
      </c>
      <c r="AD18" s="1072">
        <v>66801</v>
      </c>
      <c r="AE18" s="1072">
        <v>36367</v>
      </c>
      <c r="AF18" s="1072">
        <v>12007</v>
      </c>
      <c r="AG18" s="1072">
        <v>124678</v>
      </c>
      <c r="AH18" s="1204">
        <v>12.96551</v>
      </c>
      <c r="AI18" s="1204">
        <v>56.007840000000002</v>
      </c>
      <c r="AJ18" s="1204">
        <v>31.02665</v>
      </c>
      <c r="AK18" s="1204">
        <v>36.786000000000001</v>
      </c>
      <c r="AL18" s="1204">
        <v>16.891159999999999</v>
      </c>
      <c r="AM18" s="1204">
        <v>5.5768199999999997</v>
      </c>
      <c r="AN18" s="1204">
        <v>6.8279999999999993E-2</v>
      </c>
      <c r="AO18" s="1204">
        <v>57.908430000000003</v>
      </c>
      <c r="AP18" s="1204">
        <v>48.565429999999999</v>
      </c>
      <c r="AQ18" s="1204">
        <v>49.801189999999998</v>
      </c>
    </row>
    <row r="19" spans="1:43">
      <c r="A19">
        <v>1338</v>
      </c>
      <c r="B19">
        <v>1</v>
      </c>
      <c r="C19">
        <v>28109</v>
      </c>
      <c r="D19">
        <v>0</v>
      </c>
      <c r="E19" s="84" t="s">
        <v>182</v>
      </c>
      <c r="F19" s="1072">
        <v>210492</v>
      </c>
      <c r="G19" s="1072">
        <v>6610</v>
      </c>
      <c r="H19" s="1072">
        <v>8410</v>
      </c>
      <c r="I19" s="1072">
        <v>10059</v>
      </c>
      <c r="J19" s="1072">
        <v>10318</v>
      </c>
      <c r="K19" s="1072">
        <v>9300</v>
      </c>
      <c r="L19" s="1072">
        <v>7895</v>
      </c>
      <c r="M19" s="1072">
        <v>8555</v>
      </c>
      <c r="N19" s="1072">
        <v>10448</v>
      </c>
      <c r="O19" s="1072">
        <v>13050</v>
      </c>
      <c r="P19" s="1072">
        <v>16687</v>
      </c>
      <c r="Q19" s="1072">
        <v>14865</v>
      </c>
      <c r="R19" s="1072">
        <v>13712</v>
      </c>
      <c r="S19" s="1072">
        <v>13165</v>
      </c>
      <c r="T19" s="1072">
        <v>14650</v>
      </c>
      <c r="U19" s="1072">
        <v>17764</v>
      </c>
      <c r="V19" s="1072">
        <v>14233</v>
      </c>
      <c r="W19" s="1072">
        <v>10213</v>
      </c>
      <c r="X19" s="1072">
        <v>6494</v>
      </c>
      <c r="Y19" s="1072">
        <v>3013</v>
      </c>
      <c r="Z19" s="1072">
        <v>906</v>
      </c>
      <c r="AA19" s="1072">
        <v>145</v>
      </c>
      <c r="AB19" s="1072">
        <v>25079</v>
      </c>
      <c r="AC19" s="1072">
        <v>117995</v>
      </c>
      <c r="AD19" s="1072">
        <v>67418</v>
      </c>
      <c r="AE19" s="1072">
        <v>35004</v>
      </c>
      <c r="AF19" s="1072">
        <v>10558</v>
      </c>
      <c r="AG19" s="1072">
        <v>122327</v>
      </c>
      <c r="AH19" s="1204">
        <v>11.91447</v>
      </c>
      <c r="AI19" s="1204">
        <v>56.056759999999997</v>
      </c>
      <c r="AJ19" s="1204">
        <v>32.028770000000002</v>
      </c>
      <c r="AK19" s="1204">
        <v>38.283169999999998</v>
      </c>
      <c r="AL19" s="1204">
        <v>16.62961</v>
      </c>
      <c r="AM19" s="1204">
        <v>5.0158699999999996</v>
      </c>
      <c r="AN19" s="1204">
        <v>6.8890000000000007E-2</v>
      </c>
      <c r="AO19" s="1204">
        <v>58.114800000000002</v>
      </c>
      <c r="AP19" s="1204">
        <v>49.35895</v>
      </c>
      <c r="AQ19" s="1204">
        <v>51.221080000000001</v>
      </c>
    </row>
    <row r="20" spans="1:43">
      <c r="A20">
        <v>1339</v>
      </c>
      <c r="B20">
        <v>1</v>
      </c>
      <c r="C20">
        <v>28110</v>
      </c>
      <c r="D20">
        <v>0</v>
      </c>
      <c r="E20" s="84" t="s">
        <v>20</v>
      </c>
      <c r="F20" s="1072">
        <v>147518</v>
      </c>
      <c r="G20" s="1072">
        <v>4959</v>
      </c>
      <c r="H20" s="1072">
        <v>4349</v>
      </c>
      <c r="I20" s="1072">
        <v>3900</v>
      </c>
      <c r="J20" s="1072">
        <v>4952</v>
      </c>
      <c r="K20" s="1072">
        <v>10950</v>
      </c>
      <c r="L20" s="1072">
        <v>11543</v>
      </c>
      <c r="M20" s="1072">
        <v>10949</v>
      </c>
      <c r="N20" s="1072">
        <v>10593</v>
      </c>
      <c r="O20" s="1072">
        <v>10717</v>
      </c>
      <c r="P20" s="1072">
        <v>11967</v>
      </c>
      <c r="Q20" s="1072">
        <v>10369</v>
      </c>
      <c r="R20" s="1072">
        <v>9079</v>
      </c>
      <c r="S20" s="1072">
        <v>7696</v>
      </c>
      <c r="T20" s="1072">
        <v>7865</v>
      </c>
      <c r="U20" s="1072">
        <v>9161</v>
      </c>
      <c r="V20" s="1072">
        <v>6890</v>
      </c>
      <c r="W20" s="1072">
        <v>5370</v>
      </c>
      <c r="X20" s="1072">
        <v>3885</v>
      </c>
      <c r="Y20" s="1072">
        <v>1811</v>
      </c>
      <c r="Z20" s="1072">
        <v>436</v>
      </c>
      <c r="AA20" s="1072">
        <v>77</v>
      </c>
      <c r="AB20" s="1072">
        <v>13208</v>
      </c>
      <c r="AC20" s="1072">
        <v>98815</v>
      </c>
      <c r="AD20" s="1072">
        <v>35495</v>
      </c>
      <c r="AE20" s="1072">
        <v>18469</v>
      </c>
      <c r="AF20" s="1072">
        <v>6209</v>
      </c>
      <c r="AG20" s="1072">
        <v>101728</v>
      </c>
      <c r="AH20" s="1204">
        <v>8.9534800000000008</v>
      </c>
      <c r="AI20" s="1204">
        <v>66.985050000000001</v>
      </c>
      <c r="AJ20" s="1204">
        <v>24.06147</v>
      </c>
      <c r="AK20" s="1204">
        <v>29.278459999999999</v>
      </c>
      <c r="AL20" s="1204">
        <v>12.519830000000001</v>
      </c>
      <c r="AM20" s="1204">
        <v>4.2089800000000004</v>
      </c>
      <c r="AN20" s="1204">
        <v>5.2200000000000003E-2</v>
      </c>
      <c r="AO20" s="1204">
        <v>68.959720000000004</v>
      </c>
      <c r="AP20" s="1204">
        <v>46.061970000000002</v>
      </c>
      <c r="AQ20" s="1204">
        <v>45.352179999999997</v>
      </c>
    </row>
    <row r="21" spans="1:43">
      <c r="A21" s="1660">
        <v>1340</v>
      </c>
      <c r="B21" s="1660">
        <v>1</v>
      </c>
      <c r="C21" s="1660">
        <v>28111</v>
      </c>
      <c r="D21" s="1660">
        <v>0</v>
      </c>
      <c r="E21" s="1870" t="s">
        <v>183</v>
      </c>
      <c r="F21" s="1639">
        <v>238877</v>
      </c>
      <c r="G21" s="1639">
        <v>7614</v>
      </c>
      <c r="H21" s="1639">
        <v>9856</v>
      </c>
      <c r="I21" s="1639">
        <v>11538</v>
      </c>
      <c r="J21" s="1639">
        <v>12654</v>
      </c>
      <c r="K21" s="1639">
        <v>12117</v>
      </c>
      <c r="L21" s="1639">
        <v>9797</v>
      </c>
      <c r="M21" s="1639">
        <v>10972</v>
      </c>
      <c r="N21" s="1639">
        <v>12810</v>
      </c>
      <c r="O21" s="1639">
        <v>15563</v>
      </c>
      <c r="P21" s="1639">
        <v>18831</v>
      </c>
      <c r="Q21" s="1639">
        <v>16655</v>
      </c>
      <c r="R21" s="1639">
        <v>16288</v>
      </c>
      <c r="S21" s="1639">
        <v>16348</v>
      </c>
      <c r="T21" s="1639">
        <v>18051</v>
      </c>
      <c r="U21" s="1639">
        <v>18739</v>
      </c>
      <c r="V21" s="1639">
        <v>12838</v>
      </c>
      <c r="W21" s="1639">
        <v>8352</v>
      </c>
      <c r="X21" s="1639">
        <v>6043</v>
      </c>
      <c r="Y21" s="1639">
        <v>2925</v>
      </c>
      <c r="Z21" s="1639">
        <v>769</v>
      </c>
      <c r="AA21" s="1639">
        <v>117</v>
      </c>
      <c r="AB21" s="1639">
        <v>29008</v>
      </c>
      <c r="AC21" s="1639">
        <v>142035</v>
      </c>
      <c r="AD21" s="1639">
        <v>67834</v>
      </c>
      <c r="AE21" s="1639">
        <v>31044</v>
      </c>
      <c r="AF21" s="1639">
        <v>9854</v>
      </c>
      <c r="AG21" s="1639">
        <v>147432</v>
      </c>
      <c r="AH21" s="1206">
        <v>12.14349</v>
      </c>
      <c r="AI21" s="1206">
        <v>59.459470000000003</v>
      </c>
      <c r="AJ21" s="1206">
        <v>28.397040000000001</v>
      </c>
      <c r="AK21" s="1206">
        <v>35.240729999999999</v>
      </c>
      <c r="AL21" s="1206">
        <v>12.995810000000001</v>
      </c>
      <c r="AM21" s="1206">
        <v>4.12514</v>
      </c>
      <c r="AN21" s="1206">
        <v>4.8980000000000003E-2</v>
      </c>
      <c r="AO21" s="1206">
        <v>61.718789999999998</v>
      </c>
      <c r="AP21" s="1206">
        <v>47.596490000000003</v>
      </c>
      <c r="AQ21" s="1206">
        <v>49.392139999999998</v>
      </c>
    </row>
    <row r="22" spans="1:43">
      <c r="A22">
        <v>1341</v>
      </c>
      <c r="B22">
        <v>1</v>
      </c>
      <c r="C22">
        <v>28201</v>
      </c>
      <c r="D22">
        <v>2</v>
      </c>
      <c r="E22" s="87" t="s">
        <v>184</v>
      </c>
      <c r="F22" s="1071">
        <v>530495</v>
      </c>
      <c r="G22" s="1071">
        <v>20738</v>
      </c>
      <c r="H22" s="1071">
        <v>23681</v>
      </c>
      <c r="I22" s="1071">
        <v>25039</v>
      </c>
      <c r="J22" s="1071">
        <v>26007</v>
      </c>
      <c r="K22" s="1071">
        <v>26648</v>
      </c>
      <c r="L22" s="1071">
        <v>26366</v>
      </c>
      <c r="M22" s="1071">
        <v>27529</v>
      </c>
      <c r="N22" s="1071">
        <v>30713</v>
      </c>
      <c r="O22" s="1071">
        <v>35268</v>
      </c>
      <c r="P22" s="1071">
        <v>43532</v>
      </c>
      <c r="Q22" s="1071">
        <v>37222</v>
      </c>
      <c r="R22" s="1071">
        <v>33463</v>
      </c>
      <c r="S22" s="1071">
        <v>29754</v>
      </c>
      <c r="T22" s="1071">
        <v>32341</v>
      </c>
      <c r="U22" s="1071">
        <v>38154</v>
      </c>
      <c r="V22" s="1071">
        <v>30181</v>
      </c>
      <c r="W22" s="1071">
        <v>21414</v>
      </c>
      <c r="X22" s="1071">
        <v>14207</v>
      </c>
      <c r="Y22" s="1071">
        <v>6282</v>
      </c>
      <c r="Z22" s="1071">
        <v>1712</v>
      </c>
      <c r="AA22" s="1071">
        <v>244</v>
      </c>
      <c r="AB22" s="1071">
        <v>69458</v>
      </c>
      <c r="AC22" s="1071">
        <v>316502</v>
      </c>
      <c r="AD22" s="1071">
        <v>144535</v>
      </c>
      <c r="AE22" s="1071">
        <v>74040</v>
      </c>
      <c r="AF22" s="1071">
        <v>22445</v>
      </c>
      <c r="AG22" s="1071">
        <v>322836</v>
      </c>
      <c r="AH22" s="1684">
        <v>13.09305</v>
      </c>
      <c r="AI22" s="1684">
        <v>59.661639999999998</v>
      </c>
      <c r="AJ22" s="1684">
        <v>27.24531</v>
      </c>
      <c r="AK22" s="1684">
        <v>32.854030000000002</v>
      </c>
      <c r="AL22" s="1684">
        <v>13.95678</v>
      </c>
      <c r="AM22" s="1684">
        <v>4.23095</v>
      </c>
      <c r="AN22" s="1684">
        <v>4.5990000000000003E-2</v>
      </c>
      <c r="AO22" s="1684">
        <v>60.855620000000002</v>
      </c>
      <c r="AP22" s="1684">
        <v>46.625790000000002</v>
      </c>
      <c r="AQ22" s="1684">
        <v>47.683010000000003</v>
      </c>
    </row>
    <row r="23" spans="1:43">
      <c r="A23">
        <v>1342</v>
      </c>
      <c r="B23">
        <v>1</v>
      </c>
      <c r="C23">
        <v>28202</v>
      </c>
      <c r="D23">
        <v>2</v>
      </c>
      <c r="E23" s="87" t="s">
        <v>185</v>
      </c>
      <c r="F23" s="1071">
        <v>459593</v>
      </c>
      <c r="G23" s="1071">
        <v>16683</v>
      </c>
      <c r="H23" s="1071">
        <v>16266</v>
      </c>
      <c r="I23" s="1071">
        <v>16742</v>
      </c>
      <c r="J23" s="1071">
        <v>17870</v>
      </c>
      <c r="K23" s="1071">
        <v>22202</v>
      </c>
      <c r="L23" s="1071">
        <v>25510</v>
      </c>
      <c r="M23" s="1071">
        <v>25355</v>
      </c>
      <c r="N23" s="1071">
        <v>26914</v>
      </c>
      <c r="O23" s="1071">
        <v>30246</v>
      </c>
      <c r="P23" s="1071">
        <v>37208</v>
      </c>
      <c r="Q23" s="1071">
        <v>34045</v>
      </c>
      <c r="R23" s="1071">
        <v>29246</v>
      </c>
      <c r="S23" s="1071">
        <v>25365</v>
      </c>
      <c r="T23" s="1071">
        <v>28917</v>
      </c>
      <c r="U23" s="1071">
        <v>35535</v>
      </c>
      <c r="V23" s="1071">
        <v>29171</v>
      </c>
      <c r="W23" s="1071">
        <v>21597</v>
      </c>
      <c r="X23" s="1071">
        <v>13391</v>
      </c>
      <c r="Y23" s="1071">
        <v>5615</v>
      </c>
      <c r="Z23" s="1071">
        <v>1475</v>
      </c>
      <c r="AA23" s="1071">
        <v>240</v>
      </c>
      <c r="AB23" s="1071">
        <v>49691</v>
      </c>
      <c r="AC23" s="1071">
        <v>273961</v>
      </c>
      <c r="AD23" s="1071">
        <v>135941</v>
      </c>
      <c r="AE23" s="1071">
        <v>71489</v>
      </c>
      <c r="AF23" s="1071">
        <v>20721</v>
      </c>
      <c r="AG23" s="1071">
        <v>285008</v>
      </c>
      <c r="AH23" s="1684">
        <v>10.811959999999999</v>
      </c>
      <c r="AI23" s="1684">
        <v>59.609479999999998</v>
      </c>
      <c r="AJ23" s="1684">
        <v>29.57856</v>
      </c>
      <c r="AK23" s="1684">
        <v>35.097580000000001</v>
      </c>
      <c r="AL23" s="1684">
        <v>15.55485</v>
      </c>
      <c r="AM23" s="1684">
        <v>4.5085499999999996</v>
      </c>
      <c r="AN23" s="1684">
        <v>5.2220000000000003E-2</v>
      </c>
      <c r="AO23" s="1684">
        <v>62.013129999999997</v>
      </c>
      <c r="AP23" s="1684">
        <v>48.407119999999999</v>
      </c>
      <c r="AQ23" s="1684">
        <v>49.297739999999997</v>
      </c>
    </row>
    <row r="24" spans="1:43">
      <c r="A24">
        <v>1343</v>
      </c>
      <c r="B24">
        <v>1</v>
      </c>
      <c r="C24">
        <v>28203</v>
      </c>
      <c r="D24">
        <v>2</v>
      </c>
      <c r="E24" s="87" t="s">
        <v>186</v>
      </c>
      <c r="F24" s="1071">
        <v>303601</v>
      </c>
      <c r="G24" s="1071">
        <v>13949</v>
      </c>
      <c r="H24" s="1071">
        <v>14004</v>
      </c>
      <c r="I24" s="1071">
        <v>13206</v>
      </c>
      <c r="J24" s="1071">
        <v>13441</v>
      </c>
      <c r="K24" s="1071">
        <v>13656</v>
      </c>
      <c r="L24" s="1071">
        <v>15543</v>
      </c>
      <c r="M24" s="1071">
        <v>17673</v>
      </c>
      <c r="N24" s="1071">
        <v>19024</v>
      </c>
      <c r="O24" s="1071">
        <v>20443</v>
      </c>
      <c r="P24" s="1071">
        <v>24193</v>
      </c>
      <c r="Q24" s="1071">
        <v>21632</v>
      </c>
      <c r="R24" s="1071">
        <v>18878</v>
      </c>
      <c r="S24" s="1071">
        <v>16296</v>
      </c>
      <c r="T24" s="1071">
        <v>17973</v>
      </c>
      <c r="U24" s="1071">
        <v>21757</v>
      </c>
      <c r="V24" s="1071">
        <v>17294</v>
      </c>
      <c r="W24" s="1071">
        <v>12182</v>
      </c>
      <c r="X24" s="1071">
        <v>7947</v>
      </c>
      <c r="Y24" s="1071">
        <v>3518</v>
      </c>
      <c r="Z24" s="1071">
        <v>853</v>
      </c>
      <c r="AA24" s="1071">
        <v>139</v>
      </c>
      <c r="AB24" s="1071">
        <v>41159</v>
      </c>
      <c r="AC24" s="1071">
        <v>180779</v>
      </c>
      <c r="AD24" s="1071">
        <v>81663</v>
      </c>
      <c r="AE24" s="1071">
        <v>41933</v>
      </c>
      <c r="AF24" s="1071">
        <v>12457</v>
      </c>
      <c r="AG24" s="1071">
        <v>185311</v>
      </c>
      <c r="AH24" s="1684">
        <v>13.556940000000001</v>
      </c>
      <c r="AI24" s="1684">
        <v>59.544930000000001</v>
      </c>
      <c r="AJ24" s="1684">
        <v>26.898129999999998</v>
      </c>
      <c r="AK24" s="1684">
        <v>32.265700000000002</v>
      </c>
      <c r="AL24" s="1684">
        <v>13.81188</v>
      </c>
      <c r="AM24" s="1684">
        <v>4.1030800000000003</v>
      </c>
      <c r="AN24" s="1684">
        <v>4.5780000000000001E-2</v>
      </c>
      <c r="AO24" s="1684">
        <v>61.037680000000002</v>
      </c>
      <c r="AP24" s="1684">
        <v>46.333410000000001</v>
      </c>
      <c r="AQ24" s="1684">
        <v>47.28257</v>
      </c>
    </row>
    <row r="25" spans="1:43">
      <c r="A25">
        <v>1344</v>
      </c>
      <c r="B25">
        <v>1</v>
      </c>
      <c r="C25">
        <v>28204</v>
      </c>
      <c r="D25">
        <v>2</v>
      </c>
      <c r="E25" s="87" t="s">
        <v>187</v>
      </c>
      <c r="F25" s="1071">
        <v>485587</v>
      </c>
      <c r="G25" s="1071">
        <v>19452</v>
      </c>
      <c r="H25" s="1071">
        <v>22082</v>
      </c>
      <c r="I25" s="1071">
        <v>23574</v>
      </c>
      <c r="J25" s="1071">
        <v>26036</v>
      </c>
      <c r="K25" s="1071">
        <v>26337</v>
      </c>
      <c r="L25" s="1071">
        <v>22447</v>
      </c>
      <c r="M25" s="1071">
        <v>24841</v>
      </c>
      <c r="N25" s="1071">
        <v>28979</v>
      </c>
      <c r="O25" s="1071">
        <v>34295</v>
      </c>
      <c r="P25" s="1071">
        <v>42666</v>
      </c>
      <c r="Q25" s="1071">
        <v>38298</v>
      </c>
      <c r="R25" s="1071">
        <v>31537</v>
      </c>
      <c r="S25" s="1071">
        <v>25802</v>
      </c>
      <c r="T25" s="1071">
        <v>26502</v>
      </c>
      <c r="U25" s="1071">
        <v>31787</v>
      </c>
      <c r="V25" s="1071">
        <v>24003</v>
      </c>
      <c r="W25" s="1071">
        <v>17768</v>
      </c>
      <c r="X25" s="1071">
        <v>12059</v>
      </c>
      <c r="Y25" s="1071">
        <v>5532</v>
      </c>
      <c r="Z25" s="1071">
        <v>1379</v>
      </c>
      <c r="AA25" s="1071">
        <v>211</v>
      </c>
      <c r="AB25" s="1071">
        <v>65108</v>
      </c>
      <c r="AC25" s="1071">
        <v>301238</v>
      </c>
      <c r="AD25" s="1071">
        <v>119241</v>
      </c>
      <c r="AE25" s="1071">
        <v>60952</v>
      </c>
      <c r="AF25" s="1071">
        <v>19181</v>
      </c>
      <c r="AG25" s="1071">
        <v>301704</v>
      </c>
      <c r="AH25" s="1684">
        <v>13.408099999999999</v>
      </c>
      <c r="AI25" s="1684">
        <v>62.035850000000003</v>
      </c>
      <c r="AJ25" s="1684">
        <v>24.556049999999999</v>
      </c>
      <c r="AK25" s="1684">
        <v>29.869620000000001</v>
      </c>
      <c r="AL25" s="1684">
        <v>12.55223</v>
      </c>
      <c r="AM25" s="1684">
        <v>3.9500600000000001</v>
      </c>
      <c r="AN25" s="1684">
        <v>4.3450000000000003E-2</v>
      </c>
      <c r="AO25" s="1684">
        <v>62.131810000000002</v>
      </c>
      <c r="AP25" s="1684">
        <v>45.556049999999999</v>
      </c>
      <c r="AQ25" s="1684">
        <v>46.785220000000002</v>
      </c>
    </row>
    <row r="26" spans="1:43">
      <c r="A26">
        <v>1345</v>
      </c>
      <c r="B26">
        <v>1</v>
      </c>
      <c r="C26">
        <v>28205</v>
      </c>
      <c r="D26">
        <v>2</v>
      </c>
      <c r="E26" s="87" t="s">
        <v>188</v>
      </c>
      <c r="F26" s="1071">
        <v>41236</v>
      </c>
      <c r="G26" s="1071">
        <v>1234</v>
      </c>
      <c r="H26" s="1071">
        <v>1433</v>
      </c>
      <c r="I26" s="1071">
        <v>1679</v>
      </c>
      <c r="J26" s="1071">
        <v>1640</v>
      </c>
      <c r="K26" s="1071">
        <v>1371</v>
      </c>
      <c r="L26" s="1071">
        <v>1513</v>
      </c>
      <c r="M26" s="1071">
        <v>1561</v>
      </c>
      <c r="N26" s="1071">
        <v>1942</v>
      </c>
      <c r="O26" s="1071">
        <v>2475</v>
      </c>
      <c r="P26" s="1071">
        <v>2903</v>
      </c>
      <c r="Q26" s="1071">
        <v>2689</v>
      </c>
      <c r="R26" s="1071">
        <v>2696</v>
      </c>
      <c r="S26" s="1071">
        <v>2809</v>
      </c>
      <c r="T26" s="1071">
        <v>3376</v>
      </c>
      <c r="U26" s="1071">
        <v>3975</v>
      </c>
      <c r="V26" s="1071">
        <v>2714</v>
      </c>
      <c r="W26" s="1071">
        <v>2134</v>
      </c>
      <c r="X26" s="1071">
        <v>1797</v>
      </c>
      <c r="Y26" s="1071">
        <v>968</v>
      </c>
      <c r="Z26" s="1071">
        <v>277</v>
      </c>
      <c r="AA26" s="1071">
        <v>50</v>
      </c>
      <c r="AB26" s="1071">
        <v>4346</v>
      </c>
      <c r="AC26" s="1071">
        <v>21599</v>
      </c>
      <c r="AD26" s="1071">
        <v>15291</v>
      </c>
      <c r="AE26" s="1071">
        <v>7940</v>
      </c>
      <c r="AF26" s="1071">
        <v>3092</v>
      </c>
      <c r="AG26" s="1071">
        <v>23335</v>
      </c>
      <c r="AH26" s="1684">
        <v>10.53933</v>
      </c>
      <c r="AI26" s="1684">
        <v>52.378990000000002</v>
      </c>
      <c r="AJ26" s="1684">
        <v>37.081679999999999</v>
      </c>
      <c r="AK26" s="1684">
        <v>43.893689999999999</v>
      </c>
      <c r="AL26" s="1684">
        <v>19.255019999999998</v>
      </c>
      <c r="AM26" s="1684">
        <v>7.4983000000000004</v>
      </c>
      <c r="AN26" s="1684">
        <v>0.12125</v>
      </c>
      <c r="AO26" s="1684">
        <v>56.588900000000002</v>
      </c>
      <c r="AP26" s="1684">
        <v>52.265079999999998</v>
      </c>
      <c r="AQ26" s="1684">
        <v>55.295679999999997</v>
      </c>
    </row>
    <row r="27" spans="1:43">
      <c r="A27">
        <v>1346</v>
      </c>
      <c r="B27">
        <v>1</v>
      </c>
      <c r="C27">
        <v>28206</v>
      </c>
      <c r="D27">
        <v>2</v>
      </c>
      <c r="E27" s="87" t="s">
        <v>189</v>
      </c>
      <c r="F27" s="1071">
        <v>93922</v>
      </c>
      <c r="G27" s="1071">
        <v>3168</v>
      </c>
      <c r="H27" s="1071">
        <v>3922</v>
      </c>
      <c r="I27" s="1071">
        <v>4365</v>
      </c>
      <c r="J27" s="1071">
        <v>4444</v>
      </c>
      <c r="K27" s="1071">
        <v>3675</v>
      </c>
      <c r="L27" s="1071">
        <v>3053</v>
      </c>
      <c r="M27" s="1071">
        <v>3570</v>
      </c>
      <c r="N27" s="1071">
        <v>4837</v>
      </c>
      <c r="O27" s="1071">
        <v>6037</v>
      </c>
      <c r="P27" s="1071">
        <v>8137</v>
      </c>
      <c r="Q27" s="1071">
        <v>7658</v>
      </c>
      <c r="R27" s="1071">
        <v>6704</v>
      </c>
      <c r="S27" s="1071">
        <v>5898</v>
      </c>
      <c r="T27" s="1071">
        <v>6015</v>
      </c>
      <c r="U27" s="1071">
        <v>7300</v>
      </c>
      <c r="V27" s="1071">
        <v>5640</v>
      </c>
      <c r="W27" s="1071">
        <v>4289</v>
      </c>
      <c r="X27" s="1071">
        <v>3117</v>
      </c>
      <c r="Y27" s="1071">
        <v>1574</v>
      </c>
      <c r="Z27" s="1071">
        <v>442</v>
      </c>
      <c r="AA27" s="1071">
        <v>77</v>
      </c>
      <c r="AB27" s="1071">
        <v>11455</v>
      </c>
      <c r="AC27" s="1071">
        <v>54013</v>
      </c>
      <c r="AD27" s="1071">
        <v>28454</v>
      </c>
      <c r="AE27" s="1071">
        <v>15139</v>
      </c>
      <c r="AF27" s="1071">
        <v>5210</v>
      </c>
      <c r="AG27" s="1071">
        <v>55584</v>
      </c>
      <c r="AH27" s="1684">
        <v>12.196289999999999</v>
      </c>
      <c r="AI27" s="1684">
        <v>57.508360000000003</v>
      </c>
      <c r="AJ27" s="1684">
        <v>30.295349999999999</v>
      </c>
      <c r="AK27" s="1684">
        <v>36.575029999999998</v>
      </c>
      <c r="AL27" s="1684">
        <v>16.118690000000001</v>
      </c>
      <c r="AM27" s="1684">
        <v>5.5471599999999999</v>
      </c>
      <c r="AN27" s="1684">
        <v>8.1979999999999997E-2</v>
      </c>
      <c r="AO27" s="1684">
        <v>59.181019999999997</v>
      </c>
      <c r="AP27" s="1684">
        <v>49.258960000000002</v>
      </c>
      <c r="AQ27" s="1684">
        <v>51.079360000000001</v>
      </c>
    </row>
    <row r="28" spans="1:43">
      <c r="A28">
        <v>1347</v>
      </c>
      <c r="B28">
        <v>1</v>
      </c>
      <c r="C28">
        <v>28207</v>
      </c>
      <c r="D28">
        <v>2</v>
      </c>
      <c r="E28" s="87" t="s">
        <v>190</v>
      </c>
      <c r="F28" s="1071">
        <v>198138</v>
      </c>
      <c r="G28" s="1071">
        <v>8639</v>
      </c>
      <c r="H28" s="1071">
        <v>9143</v>
      </c>
      <c r="I28" s="1071">
        <v>9377</v>
      </c>
      <c r="J28" s="1071">
        <v>9477</v>
      </c>
      <c r="K28" s="1071">
        <v>9854</v>
      </c>
      <c r="L28" s="1071">
        <v>9593</v>
      </c>
      <c r="M28" s="1071">
        <v>10771</v>
      </c>
      <c r="N28" s="1071">
        <v>11952</v>
      </c>
      <c r="O28" s="1071">
        <v>14174</v>
      </c>
      <c r="P28" s="1071">
        <v>16868</v>
      </c>
      <c r="Q28" s="1071">
        <v>14720</v>
      </c>
      <c r="R28" s="1071">
        <v>12284</v>
      </c>
      <c r="S28" s="1071">
        <v>9808</v>
      </c>
      <c r="T28" s="1071">
        <v>11000</v>
      </c>
      <c r="U28" s="1071">
        <v>13398</v>
      </c>
      <c r="V28" s="1071">
        <v>11070</v>
      </c>
      <c r="W28" s="1071">
        <v>8021</v>
      </c>
      <c r="X28" s="1071">
        <v>5054</v>
      </c>
      <c r="Y28" s="1071">
        <v>2248</v>
      </c>
      <c r="Z28" s="1071">
        <v>586</v>
      </c>
      <c r="AA28" s="1071">
        <v>101</v>
      </c>
      <c r="AB28" s="1071">
        <v>27159</v>
      </c>
      <c r="AC28" s="1071">
        <v>119501</v>
      </c>
      <c r="AD28" s="1071">
        <v>51478</v>
      </c>
      <c r="AE28" s="1071">
        <v>27080</v>
      </c>
      <c r="AF28" s="1071">
        <v>7989</v>
      </c>
      <c r="AG28" s="1071">
        <v>121024</v>
      </c>
      <c r="AH28" s="1684">
        <v>13.70711</v>
      </c>
      <c r="AI28" s="1684">
        <v>60.311999999999998</v>
      </c>
      <c r="AJ28" s="1684">
        <v>25.980879999999999</v>
      </c>
      <c r="AK28" s="1684">
        <v>30.930969999999999</v>
      </c>
      <c r="AL28" s="1684">
        <v>13.66724</v>
      </c>
      <c r="AM28" s="1684">
        <v>4.0320400000000003</v>
      </c>
      <c r="AN28" s="1684">
        <v>5.0970000000000001E-2</v>
      </c>
      <c r="AO28" s="1684">
        <v>61.080660000000002</v>
      </c>
      <c r="AP28" s="1684">
        <v>45.923879999999997</v>
      </c>
      <c r="AQ28" s="1684">
        <v>46.866590000000002</v>
      </c>
    </row>
    <row r="29" spans="1:43">
      <c r="A29">
        <v>1348</v>
      </c>
      <c r="B29">
        <v>1</v>
      </c>
      <c r="C29">
        <v>28208</v>
      </c>
      <c r="D29">
        <v>2</v>
      </c>
      <c r="E29" s="87" t="s">
        <v>191</v>
      </c>
      <c r="F29" s="1071">
        <v>28355</v>
      </c>
      <c r="G29" s="1071">
        <v>969</v>
      </c>
      <c r="H29" s="1071">
        <v>1105</v>
      </c>
      <c r="I29" s="1071">
        <v>1172</v>
      </c>
      <c r="J29" s="1071">
        <v>1086</v>
      </c>
      <c r="K29" s="1071">
        <v>1060</v>
      </c>
      <c r="L29" s="1071">
        <v>1075</v>
      </c>
      <c r="M29" s="1071">
        <v>1319</v>
      </c>
      <c r="N29" s="1071">
        <v>1483</v>
      </c>
      <c r="O29" s="1071">
        <v>1632</v>
      </c>
      <c r="P29" s="1071">
        <v>2021</v>
      </c>
      <c r="Q29" s="1071">
        <v>1702</v>
      </c>
      <c r="R29" s="1071">
        <v>1648</v>
      </c>
      <c r="S29" s="1071">
        <v>1613</v>
      </c>
      <c r="T29" s="1071">
        <v>2093</v>
      </c>
      <c r="U29" s="1071">
        <v>2753</v>
      </c>
      <c r="V29" s="1071">
        <v>2197</v>
      </c>
      <c r="W29" s="1071">
        <v>1618</v>
      </c>
      <c r="X29" s="1071">
        <v>1082</v>
      </c>
      <c r="Y29" s="1071">
        <v>508</v>
      </c>
      <c r="Z29" s="1071">
        <v>186</v>
      </c>
      <c r="AA29" s="1071">
        <v>33</v>
      </c>
      <c r="AB29" s="1071">
        <v>3246</v>
      </c>
      <c r="AC29" s="1071">
        <v>14639</v>
      </c>
      <c r="AD29" s="1071">
        <v>10470</v>
      </c>
      <c r="AE29" s="1071">
        <v>5624</v>
      </c>
      <c r="AF29" s="1071">
        <v>1809</v>
      </c>
      <c r="AG29" s="1071">
        <v>15646</v>
      </c>
      <c r="AH29" s="1684">
        <v>11.44772</v>
      </c>
      <c r="AI29" s="1684">
        <v>51.627580000000002</v>
      </c>
      <c r="AJ29" s="1684">
        <v>36.924700000000001</v>
      </c>
      <c r="AK29" s="1684">
        <v>42.613300000000002</v>
      </c>
      <c r="AL29" s="1684">
        <v>19.834240000000001</v>
      </c>
      <c r="AM29" s="1684">
        <v>6.3798300000000001</v>
      </c>
      <c r="AN29" s="1684">
        <v>0.11638</v>
      </c>
      <c r="AO29" s="1684">
        <v>55.178980000000003</v>
      </c>
      <c r="AP29" s="1684">
        <v>51.264659999999999</v>
      </c>
      <c r="AQ29" s="1684">
        <v>53.472380000000001</v>
      </c>
    </row>
    <row r="30" spans="1:43">
      <c r="A30">
        <v>1349</v>
      </c>
      <c r="B30">
        <v>1</v>
      </c>
      <c r="C30">
        <v>28209</v>
      </c>
      <c r="D30">
        <v>2</v>
      </c>
      <c r="E30" s="87" t="s">
        <v>192</v>
      </c>
      <c r="F30" s="1071">
        <v>77489</v>
      </c>
      <c r="G30" s="1071">
        <v>2640</v>
      </c>
      <c r="H30" s="1071">
        <v>3227</v>
      </c>
      <c r="I30" s="1071">
        <v>3621</v>
      </c>
      <c r="J30" s="1071">
        <v>3254</v>
      </c>
      <c r="K30" s="1071">
        <v>2278</v>
      </c>
      <c r="L30" s="1071">
        <v>2893</v>
      </c>
      <c r="M30" s="1071">
        <v>3471</v>
      </c>
      <c r="N30" s="1071">
        <v>4104</v>
      </c>
      <c r="O30" s="1071">
        <v>4593</v>
      </c>
      <c r="P30" s="1071">
        <v>5534</v>
      </c>
      <c r="Q30" s="1071">
        <v>4997</v>
      </c>
      <c r="R30" s="1071">
        <v>4960</v>
      </c>
      <c r="S30" s="1071">
        <v>5311</v>
      </c>
      <c r="T30" s="1071">
        <v>5900</v>
      </c>
      <c r="U30" s="1071">
        <v>6323</v>
      </c>
      <c r="V30" s="1071">
        <v>4883</v>
      </c>
      <c r="W30" s="1071">
        <v>3907</v>
      </c>
      <c r="X30" s="1071">
        <v>3224</v>
      </c>
      <c r="Y30" s="1071">
        <v>1727</v>
      </c>
      <c r="Z30" s="1071">
        <v>543</v>
      </c>
      <c r="AA30" s="1071">
        <v>99</v>
      </c>
      <c r="AB30" s="1071">
        <v>9488</v>
      </c>
      <c r="AC30" s="1071">
        <v>41395</v>
      </c>
      <c r="AD30" s="1071">
        <v>26606</v>
      </c>
      <c r="AE30" s="1071">
        <v>14383</v>
      </c>
      <c r="AF30" s="1071">
        <v>5593</v>
      </c>
      <c r="AG30" s="1071">
        <v>44041</v>
      </c>
      <c r="AH30" s="1684">
        <v>12.24432</v>
      </c>
      <c r="AI30" s="1684">
        <v>53.420490000000001</v>
      </c>
      <c r="AJ30" s="1684">
        <v>34.3352</v>
      </c>
      <c r="AK30" s="1684">
        <v>41.189070000000001</v>
      </c>
      <c r="AL30" s="1684">
        <v>18.561340000000001</v>
      </c>
      <c r="AM30" s="1684">
        <v>7.2178000000000004</v>
      </c>
      <c r="AN30" s="1684">
        <v>0.12776000000000001</v>
      </c>
      <c r="AO30" s="1684">
        <v>56.835160000000002</v>
      </c>
      <c r="AP30" s="1684">
        <v>50.701819999999998</v>
      </c>
      <c r="AQ30" s="1684">
        <v>52.923479999999998</v>
      </c>
    </row>
    <row r="31" spans="1:43">
      <c r="A31">
        <v>1350</v>
      </c>
      <c r="B31">
        <v>1</v>
      </c>
      <c r="C31">
        <v>28210</v>
      </c>
      <c r="D31">
        <v>2</v>
      </c>
      <c r="E31" s="87" t="s">
        <v>25</v>
      </c>
      <c r="F31" s="1071">
        <v>260878</v>
      </c>
      <c r="G31" s="1071">
        <v>9466</v>
      </c>
      <c r="H31" s="1071">
        <v>11301</v>
      </c>
      <c r="I31" s="1071">
        <v>12182</v>
      </c>
      <c r="J31" s="1071">
        <v>12854</v>
      </c>
      <c r="K31" s="1071">
        <v>12609</v>
      </c>
      <c r="L31" s="1071">
        <v>12563</v>
      </c>
      <c r="M31" s="1071">
        <v>13568</v>
      </c>
      <c r="N31" s="1071">
        <v>15117</v>
      </c>
      <c r="O31" s="1071">
        <v>17499</v>
      </c>
      <c r="P31" s="1071">
        <v>21479</v>
      </c>
      <c r="Q31" s="1071">
        <v>18135</v>
      </c>
      <c r="R31" s="1071">
        <v>15904</v>
      </c>
      <c r="S31" s="1071">
        <v>14762</v>
      </c>
      <c r="T31" s="1071">
        <v>17419</v>
      </c>
      <c r="U31" s="1071">
        <v>19961</v>
      </c>
      <c r="V31" s="1071">
        <v>15932</v>
      </c>
      <c r="W31" s="1071">
        <v>10345</v>
      </c>
      <c r="X31" s="1071">
        <v>6296</v>
      </c>
      <c r="Y31" s="1071">
        <v>2707</v>
      </c>
      <c r="Z31" s="1071">
        <v>688</v>
      </c>
      <c r="AA31" s="1071">
        <v>91</v>
      </c>
      <c r="AB31" s="1071">
        <v>32949</v>
      </c>
      <c r="AC31" s="1071">
        <v>154490</v>
      </c>
      <c r="AD31" s="1071">
        <v>73439</v>
      </c>
      <c r="AE31" s="1071">
        <v>36059</v>
      </c>
      <c r="AF31" s="1071">
        <v>9782</v>
      </c>
      <c r="AG31" s="1071">
        <v>159055</v>
      </c>
      <c r="AH31" s="1684">
        <v>12.630039999999999</v>
      </c>
      <c r="AI31" s="1684">
        <v>59.219250000000002</v>
      </c>
      <c r="AJ31" s="1684">
        <v>28.15071</v>
      </c>
      <c r="AK31" s="1684">
        <v>33.809289999999997</v>
      </c>
      <c r="AL31" s="1684">
        <v>13.82217</v>
      </c>
      <c r="AM31" s="1684">
        <v>3.7496499999999999</v>
      </c>
      <c r="AN31" s="1684">
        <v>3.4880000000000001E-2</v>
      </c>
      <c r="AO31" s="1684">
        <v>60.969110000000001</v>
      </c>
      <c r="AP31" s="1684">
        <v>46.99653</v>
      </c>
      <c r="AQ31" s="1684">
        <v>48.097819999999999</v>
      </c>
    </row>
    <row r="32" spans="1:43">
      <c r="A32">
        <v>1351</v>
      </c>
      <c r="B32">
        <v>1</v>
      </c>
      <c r="C32">
        <v>28212</v>
      </c>
      <c r="D32">
        <v>2</v>
      </c>
      <c r="E32" s="87" t="s">
        <v>193</v>
      </c>
      <c r="F32" s="1071">
        <v>45892</v>
      </c>
      <c r="G32" s="1071">
        <v>1424</v>
      </c>
      <c r="H32" s="1071">
        <v>1796</v>
      </c>
      <c r="I32" s="1071">
        <v>2004</v>
      </c>
      <c r="J32" s="1071">
        <v>2284</v>
      </c>
      <c r="K32" s="1071">
        <v>2004</v>
      </c>
      <c r="L32" s="1071">
        <v>1854</v>
      </c>
      <c r="M32" s="1071">
        <v>2075</v>
      </c>
      <c r="N32" s="1071">
        <v>2283</v>
      </c>
      <c r="O32" s="1071">
        <v>2744</v>
      </c>
      <c r="P32" s="1071">
        <v>3324</v>
      </c>
      <c r="Q32" s="1071">
        <v>3093</v>
      </c>
      <c r="R32" s="1071">
        <v>2924</v>
      </c>
      <c r="S32" s="1071">
        <v>2867</v>
      </c>
      <c r="T32" s="1071">
        <v>3402</v>
      </c>
      <c r="U32" s="1071">
        <v>3910</v>
      </c>
      <c r="V32" s="1071">
        <v>2964</v>
      </c>
      <c r="W32" s="1071">
        <v>2296</v>
      </c>
      <c r="X32" s="1071">
        <v>1651</v>
      </c>
      <c r="Y32" s="1071">
        <v>744</v>
      </c>
      <c r="Z32" s="1071">
        <v>205</v>
      </c>
      <c r="AA32" s="1071">
        <v>44</v>
      </c>
      <c r="AB32" s="1071">
        <v>5224</v>
      </c>
      <c r="AC32" s="1071">
        <v>25452</v>
      </c>
      <c r="AD32" s="1071">
        <v>15216</v>
      </c>
      <c r="AE32" s="1071">
        <v>7904</v>
      </c>
      <c r="AF32" s="1071">
        <v>2644</v>
      </c>
      <c r="AG32" s="1071">
        <v>26570</v>
      </c>
      <c r="AH32" s="1684">
        <v>11.38325</v>
      </c>
      <c r="AI32" s="1684">
        <v>55.460650000000001</v>
      </c>
      <c r="AJ32" s="1684">
        <v>33.156109999999998</v>
      </c>
      <c r="AK32" s="1684">
        <v>39.403379999999999</v>
      </c>
      <c r="AL32" s="1684">
        <v>17.223050000000001</v>
      </c>
      <c r="AM32" s="1684">
        <v>5.7613500000000002</v>
      </c>
      <c r="AN32" s="1684">
        <v>9.5880000000000007E-2</v>
      </c>
      <c r="AO32" s="1684">
        <v>57.896799999999999</v>
      </c>
      <c r="AP32" s="1684">
        <v>49.794670000000004</v>
      </c>
      <c r="AQ32" s="1684">
        <v>51.809220000000003</v>
      </c>
    </row>
    <row r="33" spans="1:43">
      <c r="A33">
        <v>1352</v>
      </c>
      <c r="B33">
        <v>1</v>
      </c>
      <c r="C33">
        <v>28213</v>
      </c>
      <c r="D33">
        <v>2</v>
      </c>
      <c r="E33" s="87" t="s">
        <v>194</v>
      </c>
      <c r="F33" s="1071">
        <v>38673</v>
      </c>
      <c r="G33" s="1071">
        <v>1266</v>
      </c>
      <c r="H33" s="1071">
        <v>1557</v>
      </c>
      <c r="I33" s="1071">
        <v>1762</v>
      </c>
      <c r="J33" s="1071">
        <v>1671</v>
      </c>
      <c r="K33" s="1071">
        <v>1470</v>
      </c>
      <c r="L33" s="1071">
        <v>1601</v>
      </c>
      <c r="M33" s="1071">
        <v>1699</v>
      </c>
      <c r="N33" s="1071">
        <v>1937</v>
      </c>
      <c r="O33" s="1071">
        <v>2296</v>
      </c>
      <c r="P33" s="1071">
        <v>2849</v>
      </c>
      <c r="Q33" s="1071">
        <v>2544</v>
      </c>
      <c r="R33" s="1071">
        <v>2545</v>
      </c>
      <c r="S33" s="1071">
        <v>2410</v>
      </c>
      <c r="T33" s="1071">
        <v>2739</v>
      </c>
      <c r="U33" s="1071">
        <v>3113</v>
      </c>
      <c r="V33" s="1071">
        <v>2637</v>
      </c>
      <c r="W33" s="1071">
        <v>2085</v>
      </c>
      <c r="X33" s="1071">
        <v>1464</v>
      </c>
      <c r="Y33" s="1071">
        <v>768</v>
      </c>
      <c r="Z33" s="1071">
        <v>223</v>
      </c>
      <c r="AA33" s="1071">
        <v>37</v>
      </c>
      <c r="AB33" s="1071">
        <v>4585</v>
      </c>
      <c r="AC33" s="1071">
        <v>21022</v>
      </c>
      <c r="AD33" s="1071">
        <v>13066</v>
      </c>
      <c r="AE33" s="1071">
        <v>7214</v>
      </c>
      <c r="AF33" s="1071">
        <v>2492</v>
      </c>
      <c r="AG33" s="1071">
        <v>22090</v>
      </c>
      <c r="AH33" s="1684">
        <v>11.85582</v>
      </c>
      <c r="AI33" s="1684">
        <v>54.358339999999998</v>
      </c>
      <c r="AJ33" s="1684">
        <v>33.785850000000003</v>
      </c>
      <c r="AK33" s="1684">
        <v>40.017580000000002</v>
      </c>
      <c r="AL33" s="1684">
        <v>18.653839999999999</v>
      </c>
      <c r="AM33" s="1684">
        <v>6.4437699999999998</v>
      </c>
      <c r="AN33" s="1684">
        <v>9.5670000000000005E-2</v>
      </c>
      <c r="AO33" s="1684">
        <v>57.119950000000003</v>
      </c>
      <c r="AP33" s="1684">
        <v>50.305889999999998</v>
      </c>
      <c r="AQ33" s="1684">
        <v>52.37041</v>
      </c>
    </row>
    <row r="34" spans="1:43">
      <c r="A34">
        <v>1353</v>
      </c>
      <c r="B34">
        <v>1</v>
      </c>
      <c r="C34">
        <v>28214</v>
      </c>
      <c r="D34">
        <v>2</v>
      </c>
      <c r="E34" s="87" t="s">
        <v>195</v>
      </c>
      <c r="F34" s="1071">
        <v>226432</v>
      </c>
      <c r="G34" s="1071">
        <v>8621</v>
      </c>
      <c r="H34" s="1071">
        <v>10098</v>
      </c>
      <c r="I34" s="1071">
        <v>10800</v>
      </c>
      <c r="J34" s="1071">
        <v>11258</v>
      </c>
      <c r="K34" s="1071">
        <v>10203</v>
      </c>
      <c r="L34" s="1071">
        <v>8291</v>
      </c>
      <c r="M34" s="1071">
        <v>9756</v>
      </c>
      <c r="N34" s="1071">
        <v>12071</v>
      </c>
      <c r="O34" s="1071">
        <v>15010</v>
      </c>
      <c r="P34" s="1071">
        <v>19509</v>
      </c>
      <c r="Q34" s="1071">
        <v>17858</v>
      </c>
      <c r="R34" s="1071">
        <v>15056</v>
      </c>
      <c r="S34" s="1071">
        <v>13070</v>
      </c>
      <c r="T34" s="1071">
        <v>13660</v>
      </c>
      <c r="U34" s="1071">
        <v>16949</v>
      </c>
      <c r="V34" s="1071">
        <v>13462</v>
      </c>
      <c r="W34" s="1071">
        <v>10013</v>
      </c>
      <c r="X34" s="1071">
        <v>6648</v>
      </c>
      <c r="Y34" s="1071">
        <v>3081</v>
      </c>
      <c r="Z34" s="1071">
        <v>865</v>
      </c>
      <c r="AA34" s="1071">
        <v>153</v>
      </c>
      <c r="AB34" s="1071">
        <v>29519</v>
      </c>
      <c r="AC34" s="1071">
        <v>132082</v>
      </c>
      <c r="AD34" s="1071">
        <v>64831</v>
      </c>
      <c r="AE34" s="1071">
        <v>34222</v>
      </c>
      <c r="AF34" s="1071">
        <v>10747</v>
      </c>
      <c r="AG34" s="1071">
        <v>134484</v>
      </c>
      <c r="AH34" s="1684">
        <v>13.036580000000001</v>
      </c>
      <c r="AI34" s="1684">
        <v>58.331859999999999</v>
      </c>
      <c r="AJ34" s="1684">
        <v>28.631550000000001</v>
      </c>
      <c r="AK34" s="1684">
        <v>34.403709999999997</v>
      </c>
      <c r="AL34" s="1684">
        <v>15.11359</v>
      </c>
      <c r="AM34" s="1684">
        <v>4.7462400000000002</v>
      </c>
      <c r="AN34" s="1684">
        <v>6.7570000000000005E-2</v>
      </c>
      <c r="AO34" s="1684">
        <v>59.392670000000003</v>
      </c>
      <c r="AP34" s="1684">
        <v>47.805160000000001</v>
      </c>
      <c r="AQ34" s="1684">
        <v>49.392000000000003</v>
      </c>
    </row>
    <row r="35" spans="1:43">
      <c r="A35">
        <v>1354</v>
      </c>
      <c r="B35">
        <v>1</v>
      </c>
      <c r="C35">
        <v>28215</v>
      </c>
      <c r="D35">
        <v>2</v>
      </c>
      <c r="E35" s="87" t="s">
        <v>196</v>
      </c>
      <c r="F35" s="1071">
        <v>75294</v>
      </c>
      <c r="G35" s="1071">
        <v>2301</v>
      </c>
      <c r="H35" s="1071">
        <v>2877</v>
      </c>
      <c r="I35" s="1071">
        <v>3059</v>
      </c>
      <c r="J35" s="1071">
        <v>3374</v>
      </c>
      <c r="K35" s="1071">
        <v>3252</v>
      </c>
      <c r="L35" s="1071">
        <v>2887</v>
      </c>
      <c r="M35" s="1071">
        <v>3231</v>
      </c>
      <c r="N35" s="1071">
        <v>3758</v>
      </c>
      <c r="O35" s="1071">
        <v>4622</v>
      </c>
      <c r="P35" s="1071">
        <v>5487</v>
      </c>
      <c r="Q35" s="1071">
        <v>4715</v>
      </c>
      <c r="R35" s="1071">
        <v>4513</v>
      </c>
      <c r="S35" s="1071">
        <v>4701</v>
      </c>
      <c r="T35" s="1071">
        <v>5810</v>
      </c>
      <c r="U35" s="1071">
        <v>6949</v>
      </c>
      <c r="V35" s="1071">
        <v>5760</v>
      </c>
      <c r="W35" s="1071">
        <v>3809</v>
      </c>
      <c r="X35" s="1071">
        <v>2508</v>
      </c>
      <c r="Y35" s="1071">
        <v>1243</v>
      </c>
      <c r="Z35" s="1071">
        <v>374</v>
      </c>
      <c r="AA35" s="1071">
        <v>64</v>
      </c>
      <c r="AB35" s="1071">
        <v>8237</v>
      </c>
      <c r="AC35" s="1071">
        <v>40540</v>
      </c>
      <c r="AD35" s="1071">
        <v>26517</v>
      </c>
      <c r="AE35" s="1071">
        <v>13758</v>
      </c>
      <c r="AF35" s="1071">
        <v>4189</v>
      </c>
      <c r="AG35" s="1071">
        <v>42976</v>
      </c>
      <c r="AH35" s="1684">
        <v>10.939780000000001</v>
      </c>
      <c r="AI35" s="1684">
        <v>53.842269999999999</v>
      </c>
      <c r="AJ35" s="1684">
        <v>35.217950000000002</v>
      </c>
      <c r="AK35" s="1684">
        <v>41.461469999999998</v>
      </c>
      <c r="AL35" s="1684">
        <v>18.272369999999999</v>
      </c>
      <c r="AM35" s="1684">
        <v>5.5635199999999996</v>
      </c>
      <c r="AN35" s="1684">
        <v>8.5000000000000006E-2</v>
      </c>
      <c r="AO35" s="1684">
        <v>57.077590000000001</v>
      </c>
      <c r="AP35" s="1684">
        <v>50.656759999999998</v>
      </c>
      <c r="AQ35" s="1684">
        <v>52.857439999999997</v>
      </c>
    </row>
    <row r="36" spans="1:43">
      <c r="A36">
        <v>1355</v>
      </c>
      <c r="B36">
        <v>1</v>
      </c>
      <c r="C36">
        <v>28216</v>
      </c>
      <c r="D36">
        <v>2</v>
      </c>
      <c r="E36" s="87" t="s">
        <v>197</v>
      </c>
      <c r="F36" s="1071">
        <v>87722</v>
      </c>
      <c r="G36" s="1071">
        <v>3241</v>
      </c>
      <c r="H36" s="1071">
        <v>3796</v>
      </c>
      <c r="I36" s="1071">
        <v>4144</v>
      </c>
      <c r="J36" s="1071">
        <v>4289</v>
      </c>
      <c r="K36" s="1071">
        <v>4202</v>
      </c>
      <c r="L36" s="1071">
        <v>4145</v>
      </c>
      <c r="M36" s="1071">
        <v>4513</v>
      </c>
      <c r="N36" s="1071">
        <v>4879</v>
      </c>
      <c r="O36" s="1071">
        <v>5659</v>
      </c>
      <c r="P36" s="1071">
        <v>6972</v>
      </c>
      <c r="Q36" s="1071">
        <v>5776</v>
      </c>
      <c r="R36" s="1071">
        <v>5311</v>
      </c>
      <c r="S36" s="1071">
        <v>5007</v>
      </c>
      <c r="T36" s="1071">
        <v>6072</v>
      </c>
      <c r="U36" s="1071">
        <v>7295</v>
      </c>
      <c r="V36" s="1071">
        <v>5441</v>
      </c>
      <c r="W36" s="1071">
        <v>3556</v>
      </c>
      <c r="X36" s="1071">
        <v>2222</v>
      </c>
      <c r="Y36" s="1071">
        <v>945</v>
      </c>
      <c r="Z36" s="1071">
        <v>226</v>
      </c>
      <c r="AA36" s="1071">
        <v>31</v>
      </c>
      <c r="AB36" s="1071">
        <v>11181</v>
      </c>
      <c r="AC36" s="1071">
        <v>50753</v>
      </c>
      <c r="AD36" s="1071">
        <v>25788</v>
      </c>
      <c r="AE36" s="1071">
        <v>12421</v>
      </c>
      <c r="AF36" s="1071">
        <v>3424</v>
      </c>
      <c r="AG36" s="1071">
        <v>52536</v>
      </c>
      <c r="AH36" s="1684">
        <v>12.745950000000001</v>
      </c>
      <c r="AI36" s="1684">
        <v>57.856639999999999</v>
      </c>
      <c r="AJ36" s="1684">
        <v>29.397410000000001</v>
      </c>
      <c r="AK36" s="1684">
        <v>35.105220000000003</v>
      </c>
      <c r="AL36" s="1684">
        <v>14.1595</v>
      </c>
      <c r="AM36" s="1684">
        <v>3.9032399999999998</v>
      </c>
      <c r="AN36" s="1684">
        <v>3.5340000000000003E-2</v>
      </c>
      <c r="AO36" s="1684">
        <v>59.889200000000002</v>
      </c>
      <c r="AP36" s="1684">
        <v>47.362729999999999</v>
      </c>
      <c r="AQ36" s="1684">
        <v>48.59046</v>
      </c>
    </row>
    <row r="37" spans="1:43">
      <c r="A37">
        <v>1356</v>
      </c>
      <c r="B37">
        <v>1</v>
      </c>
      <c r="C37">
        <v>28217</v>
      </c>
      <c r="D37">
        <v>2</v>
      </c>
      <c r="E37" s="87" t="s">
        <v>198</v>
      </c>
      <c r="F37" s="1071">
        <v>152321</v>
      </c>
      <c r="G37" s="1071">
        <v>5114</v>
      </c>
      <c r="H37" s="1071">
        <v>6359</v>
      </c>
      <c r="I37" s="1071">
        <v>6920</v>
      </c>
      <c r="J37" s="1071">
        <v>7300</v>
      </c>
      <c r="K37" s="1071">
        <v>6798</v>
      </c>
      <c r="L37" s="1071">
        <v>5312</v>
      </c>
      <c r="M37" s="1071">
        <v>6284</v>
      </c>
      <c r="N37" s="1071">
        <v>7819</v>
      </c>
      <c r="O37" s="1071">
        <v>9404</v>
      </c>
      <c r="P37" s="1071">
        <v>12622</v>
      </c>
      <c r="Q37" s="1071">
        <v>11513</v>
      </c>
      <c r="R37" s="1071">
        <v>9442</v>
      </c>
      <c r="S37" s="1071">
        <v>8157</v>
      </c>
      <c r="T37" s="1071">
        <v>9330</v>
      </c>
      <c r="U37" s="1071">
        <v>12142</v>
      </c>
      <c r="V37" s="1071">
        <v>11166</v>
      </c>
      <c r="W37" s="1071">
        <v>8553</v>
      </c>
      <c r="X37" s="1071">
        <v>5169</v>
      </c>
      <c r="Y37" s="1071">
        <v>2218</v>
      </c>
      <c r="Z37" s="1071">
        <v>592</v>
      </c>
      <c r="AA37" s="1071">
        <v>107</v>
      </c>
      <c r="AB37" s="1071">
        <v>18393</v>
      </c>
      <c r="AC37" s="1071">
        <v>84651</v>
      </c>
      <c r="AD37" s="1071">
        <v>49277</v>
      </c>
      <c r="AE37" s="1071">
        <v>27805</v>
      </c>
      <c r="AF37" s="1071">
        <v>8086</v>
      </c>
      <c r="AG37" s="1071">
        <v>86681</v>
      </c>
      <c r="AH37" s="1684">
        <v>12.07516</v>
      </c>
      <c r="AI37" s="1684">
        <v>55.574080000000002</v>
      </c>
      <c r="AJ37" s="1684">
        <v>32.350760000000001</v>
      </c>
      <c r="AK37" s="1684">
        <v>37.7059</v>
      </c>
      <c r="AL37" s="1684">
        <v>18.25421</v>
      </c>
      <c r="AM37" s="1684">
        <v>5.3085300000000002</v>
      </c>
      <c r="AN37" s="1684">
        <v>7.0250000000000007E-2</v>
      </c>
      <c r="AO37" s="1684">
        <v>56.906799999999997</v>
      </c>
      <c r="AP37" s="1684">
        <v>49.44829</v>
      </c>
      <c r="AQ37" s="1684">
        <v>50.881180000000001</v>
      </c>
    </row>
    <row r="38" spans="1:43">
      <c r="A38">
        <v>1357</v>
      </c>
      <c r="B38">
        <v>1</v>
      </c>
      <c r="C38">
        <v>28218</v>
      </c>
      <c r="D38">
        <v>2</v>
      </c>
      <c r="E38" s="87" t="s">
        <v>199</v>
      </c>
      <c r="F38" s="1071">
        <v>47562</v>
      </c>
      <c r="G38" s="1071">
        <v>1768</v>
      </c>
      <c r="H38" s="1071">
        <v>2147</v>
      </c>
      <c r="I38" s="1071">
        <v>2414</v>
      </c>
      <c r="J38" s="1071">
        <v>2442</v>
      </c>
      <c r="K38" s="1071">
        <v>2149</v>
      </c>
      <c r="L38" s="1071">
        <v>2117</v>
      </c>
      <c r="M38" s="1071">
        <v>2353</v>
      </c>
      <c r="N38" s="1071">
        <v>2642</v>
      </c>
      <c r="O38" s="1071">
        <v>3025</v>
      </c>
      <c r="P38" s="1071">
        <v>3794</v>
      </c>
      <c r="Q38" s="1071">
        <v>3169</v>
      </c>
      <c r="R38" s="1071">
        <v>2832</v>
      </c>
      <c r="S38" s="1071">
        <v>2807</v>
      </c>
      <c r="T38" s="1071">
        <v>3277</v>
      </c>
      <c r="U38" s="1071">
        <v>3595</v>
      </c>
      <c r="V38" s="1071">
        <v>2754</v>
      </c>
      <c r="W38" s="1071">
        <v>1886</v>
      </c>
      <c r="X38" s="1071">
        <v>1419</v>
      </c>
      <c r="Y38" s="1071">
        <v>726</v>
      </c>
      <c r="Z38" s="1071">
        <v>213</v>
      </c>
      <c r="AA38" s="1071">
        <v>33</v>
      </c>
      <c r="AB38" s="1071">
        <v>6329</v>
      </c>
      <c r="AC38" s="1071">
        <v>27330</v>
      </c>
      <c r="AD38" s="1071">
        <v>13903</v>
      </c>
      <c r="AE38" s="1071">
        <v>7031</v>
      </c>
      <c r="AF38" s="1071">
        <v>2391</v>
      </c>
      <c r="AG38" s="1071">
        <v>28165</v>
      </c>
      <c r="AH38" s="1684">
        <v>13.306839999999999</v>
      </c>
      <c r="AI38" s="1684">
        <v>57.461840000000002</v>
      </c>
      <c r="AJ38" s="1684">
        <v>29.23132</v>
      </c>
      <c r="AK38" s="1684">
        <v>35.133090000000003</v>
      </c>
      <c r="AL38" s="1684">
        <v>14.78281</v>
      </c>
      <c r="AM38" s="1684">
        <v>5.02712</v>
      </c>
      <c r="AN38" s="1684">
        <v>6.9379999999999997E-2</v>
      </c>
      <c r="AO38" s="1684">
        <v>59.217440000000003</v>
      </c>
      <c r="AP38" s="1684">
        <v>47.394120000000001</v>
      </c>
      <c r="AQ38" s="1684">
        <v>48.578620000000001</v>
      </c>
    </row>
    <row r="39" spans="1:43">
      <c r="A39">
        <v>1358</v>
      </c>
      <c r="B39">
        <v>1</v>
      </c>
      <c r="C39">
        <v>28219</v>
      </c>
      <c r="D39">
        <v>2</v>
      </c>
      <c r="E39" s="87" t="s">
        <v>200</v>
      </c>
      <c r="F39" s="1071">
        <v>109238</v>
      </c>
      <c r="G39" s="1071">
        <v>3868</v>
      </c>
      <c r="H39" s="1071">
        <v>5029</v>
      </c>
      <c r="I39" s="1071">
        <v>5048</v>
      </c>
      <c r="J39" s="1071">
        <v>5492</v>
      </c>
      <c r="K39" s="1071">
        <v>5961</v>
      </c>
      <c r="L39" s="1071">
        <v>4765</v>
      </c>
      <c r="M39" s="1071">
        <v>5289</v>
      </c>
      <c r="N39" s="1071">
        <v>6029</v>
      </c>
      <c r="O39" s="1071">
        <v>6564</v>
      </c>
      <c r="P39" s="1071">
        <v>7251</v>
      </c>
      <c r="Q39" s="1071">
        <v>7490</v>
      </c>
      <c r="R39" s="1071">
        <v>8793</v>
      </c>
      <c r="S39" s="1071">
        <v>8772</v>
      </c>
      <c r="T39" s="1071">
        <v>8592</v>
      </c>
      <c r="U39" s="1071">
        <v>7561</v>
      </c>
      <c r="V39" s="1071">
        <v>4957</v>
      </c>
      <c r="W39" s="1071">
        <v>3403</v>
      </c>
      <c r="X39" s="1071">
        <v>2638</v>
      </c>
      <c r="Y39" s="1071">
        <v>1357</v>
      </c>
      <c r="Z39" s="1071">
        <v>321</v>
      </c>
      <c r="AA39" s="1071">
        <v>58</v>
      </c>
      <c r="AB39" s="1071">
        <v>13945</v>
      </c>
      <c r="AC39" s="1071">
        <v>66406</v>
      </c>
      <c r="AD39" s="1071">
        <v>28887</v>
      </c>
      <c r="AE39" s="1071">
        <v>12734</v>
      </c>
      <c r="AF39" s="1071">
        <v>4374</v>
      </c>
      <c r="AG39" s="1071">
        <v>69506</v>
      </c>
      <c r="AH39" s="1684">
        <v>12.765700000000001</v>
      </c>
      <c r="AI39" s="1684">
        <v>60.790199999999999</v>
      </c>
      <c r="AJ39" s="1684">
        <v>26.444089999999999</v>
      </c>
      <c r="AK39" s="1684">
        <v>34.474269999999997</v>
      </c>
      <c r="AL39" s="1684">
        <v>11.657120000000001</v>
      </c>
      <c r="AM39" s="1684">
        <v>4.0041000000000002</v>
      </c>
      <c r="AN39" s="1684">
        <v>5.3100000000000001E-2</v>
      </c>
      <c r="AO39" s="1684">
        <v>63.628039999999999</v>
      </c>
      <c r="AP39" s="1684">
        <v>46.911110000000001</v>
      </c>
      <c r="AQ39" s="1684">
        <v>49.530189999999997</v>
      </c>
    </row>
    <row r="40" spans="1:43">
      <c r="A40">
        <v>1359</v>
      </c>
      <c r="B40">
        <v>1</v>
      </c>
      <c r="C40">
        <v>28220</v>
      </c>
      <c r="D40">
        <v>2</v>
      </c>
      <c r="E40" s="87" t="s">
        <v>201</v>
      </c>
      <c r="F40" s="1071">
        <v>42700</v>
      </c>
      <c r="G40" s="1071">
        <v>1328</v>
      </c>
      <c r="H40" s="1071">
        <v>1612</v>
      </c>
      <c r="I40" s="1071">
        <v>1656</v>
      </c>
      <c r="J40" s="1071">
        <v>1966</v>
      </c>
      <c r="K40" s="1071">
        <v>1894</v>
      </c>
      <c r="L40" s="1071">
        <v>1879</v>
      </c>
      <c r="M40" s="1071">
        <v>1950</v>
      </c>
      <c r="N40" s="1071">
        <v>2187</v>
      </c>
      <c r="O40" s="1071">
        <v>2393</v>
      </c>
      <c r="P40" s="1071">
        <v>2977</v>
      </c>
      <c r="Q40" s="1071">
        <v>2767</v>
      </c>
      <c r="R40" s="1071">
        <v>2785</v>
      </c>
      <c r="S40" s="1071">
        <v>2923</v>
      </c>
      <c r="T40" s="1071">
        <v>3429</v>
      </c>
      <c r="U40" s="1071">
        <v>3665</v>
      </c>
      <c r="V40" s="1071">
        <v>2678</v>
      </c>
      <c r="W40" s="1071">
        <v>1946</v>
      </c>
      <c r="X40" s="1071">
        <v>1519</v>
      </c>
      <c r="Y40" s="1071">
        <v>860</v>
      </c>
      <c r="Z40" s="1071">
        <v>242</v>
      </c>
      <c r="AA40" s="1071">
        <v>44</v>
      </c>
      <c r="AB40" s="1071">
        <v>4596</v>
      </c>
      <c r="AC40" s="1071">
        <v>23721</v>
      </c>
      <c r="AD40" s="1071">
        <v>14383</v>
      </c>
      <c r="AE40" s="1071">
        <v>7289</v>
      </c>
      <c r="AF40" s="1071">
        <v>2665</v>
      </c>
      <c r="AG40" s="1071">
        <v>25184</v>
      </c>
      <c r="AH40" s="1684">
        <v>10.76347</v>
      </c>
      <c r="AI40" s="1684">
        <v>55.552689999999998</v>
      </c>
      <c r="AJ40" s="1684">
        <v>33.683839999999996</v>
      </c>
      <c r="AK40" s="1684">
        <v>40.529269999999997</v>
      </c>
      <c r="AL40" s="1684">
        <v>17.070260000000001</v>
      </c>
      <c r="AM40" s="1684">
        <v>6.2412200000000002</v>
      </c>
      <c r="AN40" s="1684">
        <v>0.10304000000000001</v>
      </c>
      <c r="AO40" s="1684">
        <v>58.978920000000002</v>
      </c>
      <c r="AP40" s="1684">
        <v>50.261830000000003</v>
      </c>
      <c r="AQ40" s="1684">
        <v>52.641030000000001</v>
      </c>
    </row>
    <row r="41" spans="1:43">
      <c r="A41">
        <v>1360</v>
      </c>
      <c r="B41">
        <v>1</v>
      </c>
      <c r="C41">
        <v>28221</v>
      </c>
      <c r="D41">
        <v>2</v>
      </c>
      <c r="E41" s="87" t="s">
        <v>353</v>
      </c>
      <c r="F41" s="1071">
        <v>39611</v>
      </c>
      <c r="G41" s="1071">
        <v>1302</v>
      </c>
      <c r="H41" s="1071">
        <v>1587</v>
      </c>
      <c r="I41" s="1071">
        <v>1657</v>
      </c>
      <c r="J41" s="1071">
        <v>1570</v>
      </c>
      <c r="K41" s="1071">
        <v>1360</v>
      </c>
      <c r="L41" s="1071">
        <v>1526</v>
      </c>
      <c r="M41" s="1071">
        <v>1720</v>
      </c>
      <c r="N41" s="1071">
        <v>2049</v>
      </c>
      <c r="O41" s="1071">
        <v>2248</v>
      </c>
      <c r="P41" s="1071">
        <v>2602</v>
      </c>
      <c r="Q41" s="1071">
        <v>2391</v>
      </c>
      <c r="R41" s="1071">
        <v>2602</v>
      </c>
      <c r="S41" s="1071">
        <v>2881</v>
      </c>
      <c r="T41" s="1071">
        <v>3293</v>
      </c>
      <c r="U41" s="1071">
        <v>3447</v>
      </c>
      <c r="V41" s="1071">
        <v>2427</v>
      </c>
      <c r="W41" s="1071">
        <v>2027</v>
      </c>
      <c r="X41" s="1071">
        <v>1651</v>
      </c>
      <c r="Y41" s="1071">
        <v>952</v>
      </c>
      <c r="Z41" s="1071">
        <v>272</v>
      </c>
      <c r="AA41" s="1071">
        <v>47</v>
      </c>
      <c r="AB41" s="1071">
        <v>4546</v>
      </c>
      <c r="AC41" s="1071">
        <v>20949</v>
      </c>
      <c r="AD41" s="1071">
        <v>14116</v>
      </c>
      <c r="AE41" s="1071">
        <v>7376</v>
      </c>
      <c r="AF41" s="1071">
        <v>2922</v>
      </c>
      <c r="AG41" s="1071">
        <v>22672</v>
      </c>
      <c r="AH41" s="1684">
        <v>11.476610000000001</v>
      </c>
      <c r="AI41" s="1684">
        <v>52.88682</v>
      </c>
      <c r="AJ41" s="1684">
        <v>35.636569999999999</v>
      </c>
      <c r="AK41" s="1684">
        <v>42.909799999999997</v>
      </c>
      <c r="AL41" s="1684">
        <v>18.621089999999999</v>
      </c>
      <c r="AM41" s="1684">
        <v>7.3767399999999999</v>
      </c>
      <c r="AN41" s="1684">
        <v>0.11865000000000001</v>
      </c>
      <c r="AO41" s="1684">
        <v>57.236629999999998</v>
      </c>
      <c r="AP41" s="1684">
        <v>51.335099999999997</v>
      </c>
      <c r="AQ41" s="1684">
        <v>54.471870000000003</v>
      </c>
    </row>
    <row r="42" spans="1:43">
      <c r="A42">
        <v>1361</v>
      </c>
      <c r="B42">
        <v>1</v>
      </c>
      <c r="C42">
        <v>28222</v>
      </c>
      <c r="D42">
        <v>2</v>
      </c>
      <c r="E42" s="87" t="s">
        <v>26</v>
      </c>
      <c r="F42" s="1071">
        <v>22129</v>
      </c>
      <c r="G42" s="1071">
        <v>696</v>
      </c>
      <c r="H42" s="1071">
        <v>841</v>
      </c>
      <c r="I42" s="1071">
        <v>910</v>
      </c>
      <c r="J42" s="1071">
        <v>858</v>
      </c>
      <c r="K42" s="1071">
        <v>531</v>
      </c>
      <c r="L42" s="1071">
        <v>673</v>
      </c>
      <c r="M42" s="1071">
        <v>847</v>
      </c>
      <c r="N42" s="1071">
        <v>1071</v>
      </c>
      <c r="O42" s="1071">
        <v>1189</v>
      </c>
      <c r="P42" s="1071">
        <v>1349</v>
      </c>
      <c r="Q42" s="1071">
        <v>1267</v>
      </c>
      <c r="R42" s="1071">
        <v>1430</v>
      </c>
      <c r="S42" s="1071">
        <v>1711</v>
      </c>
      <c r="T42" s="1071">
        <v>1905</v>
      </c>
      <c r="U42" s="1071">
        <v>1991</v>
      </c>
      <c r="V42" s="1071">
        <v>1592</v>
      </c>
      <c r="W42" s="1071">
        <v>1257</v>
      </c>
      <c r="X42" s="1071">
        <v>1128</v>
      </c>
      <c r="Y42" s="1071">
        <v>644</v>
      </c>
      <c r="Z42" s="1071">
        <v>207</v>
      </c>
      <c r="AA42" s="1071">
        <v>32</v>
      </c>
      <c r="AB42" s="1071">
        <v>2447</v>
      </c>
      <c r="AC42" s="1071">
        <v>10926</v>
      </c>
      <c r="AD42" s="1071">
        <v>8756</v>
      </c>
      <c r="AE42" s="1071">
        <v>4860</v>
      </c>
      <c r="AF42" s="1071">
        <v>2011</v>
      </c>
      <c r="AG42" s="1071">
        <v>11973</v>
      </c>
      <c r="AH42" s="1684">
        <v>11.05789</v>
      </c>
      <c r="AI42" s="1684">
        <v>49.374119999999998</v>
      </c>
      <c r="AJ42" s="1684">
        <v>39.567990000000002</v>
      </c>
      <c r="AK42" s="1684">
        <v>47.29992</v>
      </c>
      <c r="AL42" s="1684">
        <v>21.962129999999998</v>
      </c>
      <c r="AM42" s="1684">
        <v>9.0876199999999994</v>
      </c>
      <c r="AN42" s="1684">
        <v>0.14460999999999999</v>
      </c>
      <c r="AO42" s="1684">
        <v>54.105469999999997</v>
      </c>
      <c r="AP42" s="1684">
        <v>53.519750000000002</v>
      </c>
      <c r="AQ42" s="1684">
        <v>58.074840000000002</v>
      </c>
    </row>
    <row r="43" spans="1:43">
      <c r="A43">
        <v>1362</v>
      </c>
      <c r="B43">
        <v>1</v>
      </c>
      <c r="C43">
        <v>28223</v>
      </c>
      <c r="D43">
        <v>2</v>
      </c>
      <c r="E43" s="87" t="s">
        <v>27</v>
      </c>
      <c r="F43" s="1071">
        <v>61471</v>
      </c>
      <c r="G43" s="1071">
        <v>2128</v>
      </c>
      <c r="H43" s="1071">
        <v>2609</v>
      </c>
      <c r="I43" s="1071">
        <v>2702</v>
      </c>
      <c r="J43" s="1071">
        <v>2651</v>
      </c>
      <c r="K43" s="1071">
        <v>2194</v>
      </c>
      <c r="L43" s="1071">
        <v>2408</v>
      </c>
      <c r="M43" s="1071">
        <v>2733</v>
      </c>
      <c r="N43" s="1071">
        <v>3115</v>
      </c>
      <c r="O43" s="1071">
        <v>3651</v>
      </c>
      <c r="P43" s="1071">
        <v>4019</v>
      </c>
      <c r="Q43" s="1071">
        <v>3638</v>
      </c>
      <c r="R43" s="1071">
        <v>3762</v>
      </c>
      <c r="S43" s="1071">
        <v>4282</v>
      </c>
      <c r="T43" s="1071">
        <v>4785</v>
      </c>
      <c r="U43" s="1071">
        <v>5213</v>
      </c>
      <c r="V43" s="1071">
        <v>3889</v>
      </c>
      <c r="W43" s="1071">
        <v>3096</v>
      </c>
      <c r="X43" s="1071">
        <v>2632</v>
      </c>
      <c r="Y43" s="1071">
        <v>1431</v>
      </c>
      <c r="Z43" s="1071">
        <v>454</v>
      </c>
      <c r="AA43" s="1071">
        <v>79</v>
      </c>
      <c r="AB43" s="1071">
        <v>7439</v>
      </c>
      <c r="AC43" s="1071">
        <v>32453</v>
      </c>
      <c r="AD43" s="1071">
        <v>21579</v>
      </c>
      <c r="AE43" s="1071">
        <v>11581</v>
      </c>
      <c r="AF43" s="1071">
        <v>4596</v>
      </c>
      <c r="AG43" s="1071">
        <v>34587</v>
      </c>
      <c r="AH43" s="1684">
        <v>12.10164</v>
      </c>
      <c r="AI43" s="1684">
        <v>52.793999999999997</v>
      </c>
      <c r="AJ43" s="1684">
        <v>35.10436</v>
      </c>
      <c r="AK43" s="1684">
        <v>42.070239999999998</v>
      </c>
      <c r="AL43" s="1684">
        <v>18.839780000000001</v>
      </c>
      <c r="AM43" s="1684">
        <v>7.4767000000000001</v>
      </c>
      <c r="AN43" s="1684">
        <v>0.12852</v>
      </c>
      <c r="AO43" s="1684">
        <v>56.265560000000001</v>
      </c>
      <c r="AP43" s="1684">
        <v>50.733870000000003</v>
      </c>
      <c r="AQ43" s="1684">
        <v>53.330689999999997</v>
      </c>
    </row>
    <row r="44" spans="1:43">
      <c r="A44">
        <v>1363</v>
      </c>
      <c r="B44">
        <v>1</v>
      </c>
      <c r="C44">
        <v>28224</v>
      </c>
      <c r="D44">
        <v>2</v>
      </c>
      <c r="E44" s="87" t="s">
        <v>28</v>
      </c>
      <c r="F44" s="1071">
        <v>44137</v>
      </c>
      <c r="G44" s="1071">
        <v>1509</v>
      </c>
      <c r="H44" s="1071">
        <v>1793</v>
      </c>
      <c r="I44" s="1071">
        <v>1920</v>
      </c>
      <c r="J44" s="1071">
        <v>1743</v>
      </c>
      <c r="K44" s="1071">
        <v>1309</v>
      </c>
      <c r="L44" s="1071">
        <v>1445</v>
      </c>
      <c r="M44" s="1071">
        <v>1834</v>
      </c>
      <c r="N44" s="1071">
        <v>2278</v>
      </c>
      <c r="O44" s="1071">
        <v>2522</v>
      </c>
      <c r="P44" s="1071">
        <v>3064</v>
      </c>
      <c r="Q44" s="1071">
        <v>2664</v>
      </c>
      <c r="R44" s="1071">
        <v>2849</v>
      </c>
      <c r="S44" s="1071">
        <v>3098</v>
      </c>
      <c r="T44" s="1071">
        <v>3616</v>
      </c>
      <c r="U44" s="1071">
        <v>4091</v>
      </c>
      <c r="V44" s="1071">
        <v>2767</v>
      </c>
      <c r="W44" s="1071">
        <v>2258</v>
      </c>
      <c r="X44" s="1071">
        <v>1955</v>
      </c>
      <c r="Y44" s="1071">
        <v>1055</v>
      </c>
      <c r="Z44" s="1071">
        <v>315</v>
      </c>
      <c r="AA44" s="1071">
        <v>52</v>
      </c>
      <c r="AB44" s="1071">
        <v>5222</v>
      </c>
      <c r="AC44" s="1071">
        <v>22806</v>
      </c>
      <c r="AD44" s="1071">
        <v>16109</v>
      </c>
      <c r="AE44" s="1071">
        <v>8402</v>
      </c>
      <c r="AF44" s="1071">
        <v>3377</v>
      </c>
      <c r="AG44" s="1071">
        <v>24679</v>
      </c>
      <c r="AH44" s="1684">
        <v>11.831340000000001</v>
      </c>
      <c r="AI44" s="1684">
        <v>51.670929999999998</v>
      </c>
      <c r="AJ44" s="1684">
        <v>36.497720000000001</v>
      </c>
      <c r="AK44" s="1684">
        <v>43.516779999999997</v>
      </c>
      <c r="AL44" s="1684">
        <v>19.036180000000002</v>
      </c>
      <c r="AM44" s="1684">
        <v>7.6511800000000001</v>
      </c>
      <c r="AN44" s="1684">
        <v>0.11781</v>
      </c>
      <c r="AO44" s="1684">
        <v>55.914540000000002</v>
      </c>
      <c r="AP44" s="1684">
        <v>51.686529999999998</v>
      </c>
      <c r="AQ44" s="1684">
        <v>54.968269999999997</v>
      </c>
    </row>
    <row r="45" spans="1:43">
      <c r="A45">
        <v>1364</v>
      </c>
      <c r="B45">
        <v>1</v>
      </c>
      <c r="C45">
        <v>28225</v>
      </c>
      <c r="D45">
        <v>2</v>
      </c>
      <c r="E45" s="87" t="s">
        <v>29</v>
      </c>
      <c r="F45" s="1071">
        <v>28989</v>
      </c>
      <c r="G45" s="1071">
        <v>1041</v>
      </c>
      <c r="H45" s="1071">
        <v>1151</v>
      </c>
      <c r="I45" s="1071">
        <v>1238</v>
      </c>
      <c r="J45" s="1071">
        <v>1223</v>
      </c>
      <c r="K45" s="1071">
        <v>842</v>
      </c>
      <c r="L45" s="1071">
        <v>1004</v>
      </c>
      <c r="M45" s="1071">
        <v>1229</v>
      </c>
      <c r="N45" s="1071">
        <v>1460</v>
      </c>
      <c r="O45" s="1071">
        <v>1674</v>
      </c>
      <c r="P45" s="1071">
        <v>1951</v>
      </c>
      <c r="Q45" s="1071">
        <v>1781</v>
      </c>
      <c r="R45" s="1071">
        <v>1892</v>
      </c>
      <c r="S45" s="1071">
        <v>2072</v>
      </c>
      <c r="T45" s="1071">
        <v>2333</v>
      </c>
      <c r="U45" s="1071">
        <v>2413</v>
      </c>
      <c r="V45" s="1071">
        <v>1832</v>
      </c>
      <c r="W45" s="1071">
        <v>1444</v>
      </c>
      <c r="X45" s="1071">
        <v>1288</v>
      </c>
      <c r="Y45" s="1071">
        <v>804</v>
      </c>
      <c r="Z45" s="1071">
        <v>274</v>
      </c>
      <c r="AA45" s="1071">
        <v>43</v>
      </c>
      <c r="AB45" s="1071">
        <v>3430</v>
      </c>
      <c r="AC45" s="1071">
        <v>15128</v>
      </c>
      <c r="AD45" s="1071">
        <v>10431</v>
      </c>
      <c r="AE45" s="1071">
        <v>5685</v>
      </c>
      <c r="AF45" s="1071">
        <v>2409</v>
      </c>
      <c r="AG45" s="1071">
        <v>16238</v>
      </c>
      <c r="AH45" s="1684">
        <v>11.83207</v>
      </c>
      <c r="AI45" s="1684">
        <v>52.185310000000001</v>
      </c>
      <c r="AJ45" s="1684">
        <v>35.982610000000001</v>
      </c>
      <c r="AK45" s="1684">
        <v>43.13015</v>
      </c>
      <c r="AL45" s="1684">
        <v>19.610890000000001</v>
      </c>
      <c r="AM45" s="1684">
        <v>8.3100500000000004</v>
      </c>
      <c r="AN45" s="1684">
        <v>0.14832999999999999</v>
      </c>
      <c r="AO45" s="1684">
        <v>56.01435</v>
      </c>
      <c r="AP45" s="1684">
        <v>51.611699999999999</v>
      </c>
      <c r="AQ45" s="1684">
        <v>54.632840000000002</v>
      </c>
    </row>
    <row r="46" spans="1:43">
      <c r="A46">
        <v>1365</v>
      </c>
      <c r="B46">
        <v>1</v>
      </c>
      <c r="C46">
        <v>28226</v>
      </c>
      <c r="D46">
        <v>2</v>
      </c>
      <c r="E46" s="87" t="s">
        <v>30</v>
      </c>
      <c r="F46" s="1071">
        <v>41967</v>
      </c>
      <c r="G46" s="1071">
        <v>1245</v>
      </c>
      <c r="H46" s="1071">
        <v>1603</v>
      </c>
      <c r="I46" s="1071">
        <v>1647</v>
      </c>
      <c r="J46" s="1071">
        <v>1748</v>
      </c>
      <c r="K46" s="1071">
        <v>1532</v>
      </c>
      <c r="L46" s="1071">
        <v>1324</v>
      </c>
      <c r="M46" s="1071">
        <v>1746</v>
      </c>
      <c r="N46" s="1071">
        <v>1916</v>
      </c>
      <c r="O46" s="1071">
        <v>2399</v>
      </c>
      <c r="P46" s="1071">
        <v>2666</v>
      </c>
      <c r="Q46" s="1071">
        <v>2435</v>
      </c>
      <c r="R46" s="1071">
        <v>2497</v>
      </c>
      <c r="S46" s="1071">
        <v>2869</v>
      </c>
      <c r="T46" s="1071">
        <v>3496</v>
      </c>
      <c r="U46" s="1071">
        <v>3877</v>
      </c>
      <c r="V46" s="1071">
        <v>2855</v>
      </c>
      <c r="W46" s="1071">
        <v>2368</v>
      </c>
      <c r="X46" s="1071">
        <v>2011</v>
      </c>
      <c r="Y46" s="1071">
        <v>1265</v>
      </c>
      <c r="Z46" s="1071">
        <v>401</v>
      </c>
      <c r="AA46" s="1071">
        <v>67</v>
      </c>
      <c r="AB46" s="1071">
        <v>4495</v>
      </c>
      <c r="AC46" s="1071">
        <v>21132</v>
      </c>
      <c r="AD46" s="1071">
        <v>16340</v>
      </c>
      <c r="AE46" s="1071">
        <v>8967</v>
      </c>
      <c r="AF46" s="1071">
        <v>3744</v>
      </c>
      <c r="AG46" s="1071">
        <v>22880</v>
      </c>
      <c r="AH46" s="1684">
        <v>10.710800000000001</v>
      </c>
      <c r="AI46" s="1684">
        <v>50.353850000000001</v>
      </c>
      <c r="AJ46" s="1684">
        <v>38.93535</v>
      </c>
      <c r="AK46" s="1684">
        <v>45.771680000000003</v>
      </c>
      <c r="AL46" s="1684">
        <v>21.366790000000002</v>
      </c>
      <c r="AM46" s="1684">
        <v>8.9213000000000005</v>
      </c>
      <c r="AN46" s="1684">
        <v>0.15964999999999999</v>
      </c>
      <c r="AO46" s="1684">
        <v>54.519030000000001</v>
      </c>
      <c r="AP46" s="1684">
        <v>52.843510000000002</v>
      </c>
      <c r="AQ46" s="1684">
        <v>56.470750000000002</v>
      </c>
    </row>
    <row r="47" spans="1:43">
      <c r="A47">
        <v>1366</v>
      </c>
      <c r="B47">
        <v>1</v>
      </c>
      <c r="C47">
        <v>28227</v>
      </c>
      <c r="D47">
        <v>2</v>
      </c>
      <c r="E47" s="87" t="s">
        <v>31</v>
      </c>
      <c r="F47" s="1071">
        <v>34819</v>
      </c>
      <c r="G47" s="1071">
        <v>1010</v>
      </c>
      <c r="H47" s="1071">
        <v>1376</v>
      </c>
      <c r="I47" s="1071">
        <v>1614</v>
      </c>
      <c r="J47" s="1071">
        <v>1439</v>
      </c>
      <c r="K47" s="1071">
        <v>977</v>
      </c>
      <c r="L47" s="1071">
        <v>1144</v>
      </c>
      <c r="M47" s="1071">
        <v>1475</v>
      </c>
      <c r="N47" s="1071">
        <v>1747</v>
      </c>
      <c r="O47" s="1071">
        <v>1999</v>
      </c>
      <c r="P47" s="1071">
        <v>2399</v>
      </c>
      <c r="Q47" s="1071">
        <v>2056</v>
      </c>
      <c r="R47" s="1071">
        <v>2282</v>
      </c>
      <c r="S47" s="1071">
        <v>2648</v>
      </c>
      <c r="T47" s="1071">
        <v>3066</v>
      </c>
      <c r="U47" s="1071">
        <v>3136</v>
      </c>
      <c r="V47" s="1071">
        <v>2193</v>
      </c>
      <c r="W47" s="1071">
        <v>1775</v>
      </c>
      <c r="X47" s="1071">
        <v>1487</v>
      </c>
      <c r="Y47" s="1071">
        <v>753</v>
      </c>
      <c r="Z47" s="1071">
        <v>215</v>
      </c>
      <c r="AA47" s="1071">
        <v>28</v>
      </c>
      <c r="AB47" s="1071">
        <v>4000</v>
      </c>
      <c r="AC47" s="1071">
        <v>18166</v>
      </c>
      <c r="AD47" s="1071">
        <v>12653</v>
      </c>
      <c r="AE47" s="1071">
        <v>6451</v>
      </c>
      <c r="AF47" s="1071">
        <v>2483</v>
      </c>
      <c r="AG47" s="1071">
        <v>19793</v>
      </c>
      <c r="AH47" s="1684">
        <v>11.48798</v>
      </c>
      <c r="AI47" s="1684">
        <v>52.17266</v>
      </c>
      <c r="AJ47" s="1684">
        <v>36.339350000000003</v>
      </c>
      <c r="AK47" s="1684">
        <v>43.944400000000002</v>
      </c>
      <c r="AL47" s="1684">
        <v>18.527239999999999</v>
      </c>
      <c r="AM47" s="1684">
        <v>7.1311600000000004</v>
      </c>
      <c r="AN47" s="1684">
        <v>8.0420000000000005E-2</v>
      </c>
      <c r="AO47" s="1684">
        <v>56.845399999999998</v>
      </c>
      <c r="AP47" s="1684">
        <v>51.763680000000001</v>
      </c>
      <c r="AQ47" s="1684">
        <v>55.37717</v>
      </c>
    </row>
    <row r="48" spans="1:43">
      <c r="A48">
        <v>1367</v>
      </c>
      <c r="B48">
        <v>1</v>
      </c>
      <c r="C48">
        <v>28228</v>
      </c>
      <c r="D48">
        <v>2</v>
      </c>
      <c r="E48" s="87" t="s">
        <v>32</v>
      </c>
      <c r="F48" s="1071">
        <v>40645</v>
      </c>
      <c r="G48" s="1071">
        <v>1618</v>
      </c>
      <c r="H48" s="1071">
        <v>1693</v>
      </c>
      <c r="I48" s="1071">
        <v>1822</v>
      </c>
      <c r="J48" s="1071">
        <v>2004</v>
      </c>
      <c r="K48" s="1071">
        <v>2314</v>
      </c>
      <c r="L48" s="1071">
        <v>2399</v>
      </c>
      <c r="M48" s="1071">
        <v>2298</v>
      </c>
      <c r="N48" s="1071">
        <v>2409</v>
      </c>
      <c r="O48" s="1071">
        <v>2597</v>
      </c>
      <c r="P48" s="1071">
        <v>3064</v>
      </c>
      <c r="Q48" s="1071">
        <v>2652</v>
      </c>
      <c r="R48" s="1071">
        <v>2521</v>
      </c>
      <c r="S48" s="1071">
        <v>2398</v>
      </c>
      <c r="T48" s="1071">
        <v>2602</v>
      </c>
      <c r="U48" s="1071">
        <v>2683</v>
      </c>
      <c r="V48" s="1071">
        <v>1960</v>
      </c>
      <c r="W48" s="1071">
        <v>1565</v>
      </c>
      <c r="X48" s="1071">
        <v>1213</v>
      </c>
      <c r="Y48" s="1071">
        <v>648</v>
      </c>
      <c r="Z48" s="1071">
        <v>159</v>
      </c>
      <c r="AA48" s="1071">
        <v>26</v>
      </c>
      <c r="AB48" s="1071">
        <v>5133</v>
      </c>
      <c r="AC48" s="1071">
        <v>24656</v>
      </c>
      <c r="AD48" s="1071">
        <v>10856</v>
      </c>
      <c r="AE48" s="1071">
        <v>5571</v>
      </c>
      <c r="AF48" s="1071">
        <v>2046</v>
      </c>
      <c r="AG48" s="1071">
        <v>25254</v>
      </c>
      <c r="AH48" s="1684">
        <v>12.62886</v>
      </c>
      <c r="AI48" s="1684">
        <v>60.661830000000002</v>
      </c>
      <c r="AJ48" s="1684">
        <v>26.709309999999999</v>
      </c>
      <c r="AK48" s="1684">
        <v>32.609180000000002</v>
      </c>
      <c r="AL48" s="1684">
        <v>13.706480000000001</v>
      </c>
      <c r="AM48" s="1684">
        <v>5.03383</v>
      </c>
      <c r="AN48" s="1684">
        <v>6.3969999999999999E-2</v>
      </c>
      <c r="AO48" s="1684">
        <v>62.133099999999999</v>
      </c>
      <c r="AP48" s="1684">
        <v>46.309150000000002</v>
      </c>
      <c r="AQ48" s="1684">
        <v>46.967869999999998</v>
      </c>
    </row>
    <row r="49" spans="1:43">
      <c r="A49">
        <v>1368</v>
      </c>
      <c r="B49">
        <v>1</v>
      </c>
      <c r="C49">
        <v>28229</v>
      </c>
      <c r="D49">
        <v>2</v>
      </c>
      <c r="E49" s="87" t="s">
        <v>33</v>
      </c>
      <c r="F49" s="1071">
        <v>74316</v>
      </c>
      <c r="G49" s="1071">
        <v>2574</v>
      </c>
      <c r="H49" s="1071">
        <v>3255</v>
      </c>
      <c r="I49" s="1071">
        <v>3387</v>
      </c>
      <c r="J49" s="1071">
        <v>3603</v>
      </c>
      <c r="K49" s="1071">
        <v>3309</v>
      </c>
      <c r="L49" s="1071">
        <v>2778</v>
      </c>
      <c r="M49" s="1071">
        <v>3425</v>
      </c>
      <c r="N49" s="1071">
        <v>4120</v>
      </c>
      <c r="O49" s="1071">
        <v>4745</v>
      </c>
      <c r="P49" s="1071">
        <v>5671</v>
      </c>
      <c r="Q49" s="1071">
        <v>4788</v>
      </c>
      <c r="R49" s="1071">
        <v>4604</v>
      </c>
      <c r="S49" s="1071">
        <v>4688</v>
      </c>
      <c r="T49" s="1071">
        <v>5528</v>
      </c>
      <c r="U49" s="1071">
        <v>6291</v>
      </c>
      <c r="V49" s="1071">
        <v>4794</v>
      </c>
      <c r="W49" s="1071">
        <v>3197</v>
      </c>
      <c r="X49" s="1071">
        <v>2192</v>
      </c>
      <c r="Y49" s="1071">
        <v>1037</v>
      </c>
      <c r="Z49" s="1071">
        <v>288</v>
      </c>
      <c r="AA49" s="1071">
        <v>42</v>
      </c>
      <c r="AB49" s="1071">
        <v>9216</v>
      </c>
      <c r="AC49" s="1071">
        <v>41731</v>
      </c>
      <c r="AD49" s="1071">
        <v>23369</v>
      </c>
      <c r="AE49" s="1071">
        <v>11550</v>
      </c>
      <c r="AF49" s="1071">
        <v>3559</v>
      </c>
      <c r="AG49" s="1071">
        <v>43656</v>
      </c>
      <c r="AH49" s="1684">
        <v>12.4011</v>
      </c>
      <c r="AI49" s="1684">
        <v>56.153449999999999</v>
      </c>
      <c r="AJ49" s="1684">
        <v>31.445450000000001</v>
      </c>
      <c r="AK49" s="1684">
        <v>37.75365</v>
      </c>
      <c r="AL49" s="1684">
        <v>15.541740000000001</v>
      </c>
      <c r="AM49" s="1684">
        <v>4.7890100000000002</v>
      </c>
      <c r="AN49" s="1684">
        <v>5.6520000000000001E-2</v>
      </c>
      <c r="AO49" s="1684">
        <v>58.743740000000003</v>
      </c>
      <c r="AP49" s="1684">
        <v>48.66751</v>
      </c>
      <c r="AQ49" s="1684">
        <v>50.281979999999997</v>
      </c>
    </row>
    <row r="50" spans="1:43">
      <c r="A50">
        <v>1369</v>
      </c>
      <c r="B50">
        <v>1</v>
      </c>
      <c r="C50">
        <v>28301</v>
      </c>
      <c r="D50">
        <v>3</v>
      </c>
      <c r="E50" s="87" t="s">
        <v>34</v>
      </c>
      <c r="F50" s="1071">
        <v>29680</v>
      </c>
      <c r="G50" s="1071">
        <v>829</v>
      </c>
      <c r="H50" s="1071">
        <v>1310</v>
      </c>
      <c r="I50" s="1071">
        <v>1701</v>
      </c>
      <c r="J50" s="1071">
        <v>1761</v>
      </c>
      <c r="K50" s="1071">
        <v>1141</v>
      </c>
      <c r="L50" s="1071">
        <v>755</v>
      </c>
      <c r="M50" s="1071">
        <v>976</v>
      </c>
      <c r="N50" s="1071">
        <v>1366</v>
      </c>
      <c r="O50" s="1071">
        <v>1897</v>
      </c>
      <c r="P50" s="1071">
        <v>2366</v>
      </c>
      <c r="Q50" s="1071">
        <v>2149</v>
      </c>
      <c r="R50" s="1071">
        <v>1966</v>
      </c>
      <c r="S50" s="1071">
        <v>2047</v>
      </c>
      <c r="T50" s="1071">
        <v>2415</v>
      </c>
      <c r="U50" s="1071">
        <v>2478</v>
      </c>
      <c r="V50" s="1071">
        <v>1862</v>
      </c>
      <c r="W50" s="1071">
        <v>1180</v>
      </c>
      <c r="X50" s="1071">
        <v>828</v>
      </c>
      <c r="Y50" s="1071">
        <v>492</v>
      </c>
      <c r="Z50" s="1071">
        <v>127</v>
      </c>
      <c r="AA50" s="1071">
        <v>34</v>
      </c>
      <c r="AB50" s="1071">
        <v>3840</v>
      </c>
      <c r="AC50" s="1071">
        <v>16424</v>
      </c>
      <c r="AD50" s="1071">
        <v>9416</v>
      </c>
      <c r="AE50" s="1071">
        <v>4523</v>
      </c>
      <c r="AF50" s="1071">
        <v>1481</v>
      </c>
      <c r="AG50" s="1071">
        <v>17078</v>
      </c>
      <c r="AH50" s="1684">
        <v>12.93801</v>
      </c>
      <c r="AI50" s="1684">
        <v>55.336930000000002</v>
      </c>
      <c r="AJ50" s="1684">
        <v>31.725069999999999</v>
      </c>
      <c r="AK50" s="1684">
        <v>38.621969999999997</v>
      </c>
      <c r="AL50" s="1684">
        <v>15.23922</v>
      </c>
      <c r="AM50" s="1684">
        <v>4.9898899999999999</v>
      </c>
      <c r="AN50" s="1684">
        <v>0.11456</v>
      </c>
      <c r="AO50" s="1684">
        <v>57.540430000000001</v>
      </c>
      <c r="AP50" s="1684">
        <v>49.114490000000004</v>
      </c>
      <c r="AQ50" s="1684">
        <v>51.519689999999997</v>
      </c>
    </row>
    <row r="51" spans="1:43">
      <c r="A51" s="1868">
        <v>1370</v>
      </c>
      <c r="B51" s="1868">
        <v>1</v>
      </c>
      <c r="C51" s="1868">
        <v>28365</v>
      </c>
      <c r="D51" s="1868">
        <v>3</v>
      </c>
      <c r="E51" s="1871" t="s">
        <v>35</v>
      </c>
      <c r="F51" s="1636">
        <v>19261</v>
      </c>
      <c r="G51" s="1636">
        <v>451</v>
      </c>
      <c r="H51" s="1636">
        <v>703</v>
      </c>
      <c r="I51" s="1636">
        <v>828</v>
      </c>
      <c r="J51" s="1636">
        <v>850</v>
      </c>
      <c r="K51" s="1636">
        <v>659</v>
      </c>
      <c r="L51" s="1636">
        <v>614</v>
      </c>
      <c r="M51" s="1636">
        <v>684</v>
      </c>
      <c r="N51" s="1636">
        <v>846</v>
      </c>
      <c r="O51" s="1636">
        <v>986</v>
      </c>
      <c r="P51" s="1636">
        <v>1325</v>
      </c>
      <c r="Q51" s="1636">
        <v>1229</v>
      </c>
      <c r="R51" s="1636">
        <v>1324</v>
      </c>
      <c r="S51" s="1636">
        <v>1388</v>
      </c>
      <c r="T51" s="1636">
        <v>1526</v>
      </c>
      <c r="U51" s="1636">
        <v>1732</v>
      </c>
      <c r="V51" s="1636">
        <v>1405</v>
      </c>
      <c r="W51" s="1636">
        <v>1160</v>
      </c>
      <c r="X51" s="1636">
        <v>859</v>
      </c>
      <c r="Y51" s="1636">
        <v>480</v>
      </c>
      <c r="Z51" s="1636">
        <v>173</v>
      </c>
      <c r="AA51" s="1636">
        <v>39</v>
      </c>
      <c r="AB51" s="1636">
        <v>1982</v>
      </c>
      <c r="AC51" s="1636">
        <v>9905</v>
      </c>
      <c r="AD51" s="1636">
        <v>7374</v>
      </c>
      <c r="AE51" s="1636">
        <v>4116</v>
      </c>
      <c r="AF51" s="1636">
        <v>1551</v>
      </c>
      <c r="AG51" s="1636">
        <v>10581</v>
      </c>
      <c r="AH51" s="1202">
        <v>10.29022</v>
      </c>
      <c r="AI51" s="1202">
        <v>51.425159999999998</v>
      </c>
      <c r="AJ51" s="1202">
        <v>38.284619999999997</v>
      </c>
      <c r="AK51" s="1202">
        <v>45.49089</v>
      </c>
      <c r="AL51" s="1202">
        <v>21.369610000000002</v>
      </c>
      <c r="AM51" s="1202">
        <v>8.0525400000000005</v>
      </c>
      <c r="AN51" s="1202">
        <v>0.20247999999999999</v>
      </c>
      <c r="AO51" s="1202">
        <v>54.934840000000001</v>
      </c>
      <c r="AP51" s="1202">
        <v>53.108020000000003</v>
      </c>
      <c r="AQ51" s="1202">
        <v>56.731749999999998</v>
      </c>
    </row>
    <row r="52" spans="1:43">
      <c r="A52">
        <v>1371</v>
      </c>
      <c r="B52">
        <v>1</v>
      </c>
      <c r="C52">
        <v>28381</v>
      </c>
      <c r="D52">
        <v>3</v>
      </c>
      <c r="E52" s="87" t="s">
        <v>36</v>
      </c>
      <c r="F52" s="1072">
        <v>30268</v>
      </c>
      <c r="G52" s="1072">
        <v>1054</v>
      </c>
      <c r="H52" s="1072">
        <v>1394</v>
      </c>
      <c r="I52" s="1072">
        <v>1374</v>
      </c>
      <c r="J52" s="1072">
        <v>1419</v>
      </c>
      <c r="K52" s="1072">
        <v>1255</v>
      </c>
      <c r="L52" s="1072">
        <v>1140</v>
      </c>
      <c r="M52" s="1072">
        <v>1359</v>
      </c>
      <c r="N52" s="1072">
        <v>1723</v>
      </c>
      <c r="O52" s="1072">
        <v>1949</v>
      </c>
      <c r="P52" s="1072">
        <v>2351</v>
      </c>
      <c r="Q52" s="1072">
        <v>1910</v>
      </c>
      <c r="R52" s="1072">
        <v>1750</v>
      </c>
      <c r="S52" s="1072">
        <v>1856</v>
      </c>
      <c r="T52" s="1072">
        <v>2260</v>
      </c>
      <c r="U52" s="1072">
        <v>2824</v>
      </c>
      <c r="V52" s="1072">
        <v>2100</v>
      </c>
      <c r="W52" s="1072">
        <v>1318</v>
      </c>
      <c r="X52" s="1072">
        <v>786</v>
      </c>
      <c r="Y52" s="1072">
        <v>352</v>
      </c>
      <c r="Z52" s="1072">
        <v>86</v>
      </c>
      <c r="AA52" s="1072">
        <v>8</v>
      </c>
      <c r="AB52" s="1072">
        <v>3822</v>
      </c>
      <c r="AC52" s="1072">
        <v>16712</v>
      </c>
      <c r="AD52" s="1072">
        <v>9734</v>
      </c>
      <c r="AE52" s="1072">
        <v>4650</v>
      </c>
      <c r="AF52" s="1072">
        <v>1232</v>
      </c>
      <c r="AG52" s="1072">
        <v>17553</v>
      </c>
      <c r="AH52" s="1204">
        <v>12.6272</v>
      </c>
      <c r="AI52" s="1204">
        <v>55.213430000000002</v>
      </c>
      <c r="AJ52" s="1204">
        <v>32.159379999999999</v>
      </c>
      <c r="AK52" s="1204">
        <v>38.291260000000001</v>
      </c>
      <c r="AL52" s="1204">
        <v>15.36276</v>
      </c>
      <c r="AM52" s="1204">
        <v>4.0703100000000001</v>
      </c>
      <c r="AN52" s="1204">
        <v>2.6429999999999999E-2</v>
      </c>
      <c r="AO52" s="1204">
        <v>57.99194</v>
      </c>
      <c r="AP52" s="1204">
        <v>48.69426</v>
      </c>
      <c r="AQ52" s="1204">
        <v>50.25217</v>
      </c>
    </row>
    <row r="53" spans="1:43">
      <c r="A53">
        <v>1372</v>
      </c>
      <c r="B53">
        <v>1</v>
      </c>
      <c r="C53">
        <v>28382</v>
      </c>
      <c r="D53">
        <v>3</v>
      </c>
      <c r="E53" s="87" t="s">
        <v>37</v>
      </c>
      <c r="F53" s="1072">
        <v>33604</v>
      </c>
      <c r="G53" s="1072">
        <v>1397</v>
      </c>
      <c r="H53" s="1072">
        <v>1731</v>
      </c>
      <c r="I53" s="1072">
        <v>1660</v>
      </c>
      <c r="J53" s="1072">
        <v>1581</v>
      </c>
      <c r="K53" s="1072">
        <v>1613</v>
      </c>
      <c r="L53" s="1072">
        <v>1586</v>
      </c>
      <c r="M53" s="1072">
        <v>1768</v>
      </c>
      <c r="N53" s="1072">
        <v>2051</v>
      </c>
      <c r="O53" s="1072">
        <v>2355</v>
      </c>
      <c r="P53" s="1072">
        <v>2696</v>
      </c>
      <c r="Q53" s="1072">
        <v>2230</v>
      </c>
      <c r="R53" s="1072">
        <v>1855</v>
      </c>
      <c r="S53" s="1072">
        <v>1814</v>
      </c>
      <c r="T53" s="1072">
        <v>2101</v>
      </c>
      <c r="U53" s="1072">
        <v>2587</v>
      </c>
      <c r="V53" s="1072">
        <v>2098</v>
      </c>
      <c r="W53" s="1072">
        <v>1312</v>
      </c>
      <c r="X53" s="1072">
        <v>768</v>
      </c>
      <c r="Y53" s="1072">
        <v>323</v>
      </c>
      <c r="Z53" s="1072">
        <v>71</v>
      </c>
      <c r="AA53" s="1072">
        <v>7</v>
      </c>
      <c r="AB53" s="1072">
        <v>4788</v>
      </c>
      <c r="AC53" s="1072">
        <v>19549</v>
      </c>
      <c r="AD53" s="1072">
        <v>9267</v>
      </c>
      <c r="AE53" s="1072">
        <v>4579</v>
      </c>
      <c r="AF53" s="1072">
        <v>1169</v>
      </c>
      <c r="AG53" s="1072">
        <v>20069</v>
      </c>
      <c r="AH53" s="1204">
        <v>14.2483</v>
      </c>
      <c r="AI53" s="1204">
        <v>58.174619999999997</v>
      </c>
      <c r="AJ53" s="1204">
        <v>27.577069999999999</v>
      </c>
      <c r="AK53" s="1204">
        <v>32.975239999999999</v>
      </c>
      <c r="AL53" s="1204">
        <v>13.62635</v>
      </c>
      <c r="AM53" s="1204">
        <v>3.4787499999999998</v>
      </c>
      <c r="AN53" s="1204">
        <v>2.0830000000000001E-2</v>
      </c>
      <c r="AO53" s="1204">
        <v>59.722059999999999</v>
      </c>
      <c r="AP53" s="1204">
        <v>46.08323</v>
      </c>
      <c r="AQ53" s="1204">
        <v>46.887520000000002</v>
      </c>
    </row>
    <row r="54" spans="1:43">
      <c r="A54">
        <v>1373</v>
      </c>
      <c r="B54">
        <v>1</v>
      </c>
      <c r="C54">
        <v>28442</v>
      </c>
      <c r="D54">
        <v>3</v>
      </c>
      <c r="E54" s="87" t="s">
        <v>38</v>
      </c>
      <c r="F54" s="1072">
        <v>11231</v>
      </c>
      <c r="G54" s="1072">
        <v>254</v>
      </c>
      <c r="H54" s="1072">
        <v>409</v>
      </c>
      <c r="I54" s="1072">
        <v>462</v>
      </c>
      <c r="J54" s="1072">
        <v>483</v>
      </c>
      <c r="K54" s="1072">
        <v>397</v>
      </c>
      <c r="L54" s="1072">
        <v>381</v>
      </c>
      <c r="M54" s="1072">
        <v>452</v>
      </c>
      <c r="N54" s="1072">
        <v>534</v>
      </c>
      <c r="O54" s="1072">
        <v>605</v>
      </c>
      <c r="P54" s="1072">
        <v>726</v>
      </c>
      <c r="Q54" s="1072">
        <v>671</v>
      </c>
      <c r="R54" s="1072">
        <v>747</v>
      </c>
      <c r="S54" s="1072">
        <v>912</v>
      </c>
      <c r="T54" s="1072">
        <v>1018</v>
      </c>
      <c r="U54" s="1072">
        <v>1068</v>
      </c>
      <c r="V54" s="1072">
        <v>785</v>
      </c>
      <c r="W54" s="1072">
        <v>611</v>
      </c>
      <c r="X54" s="1072">
        <v>405</v>
      </c>
      <c r="Y54" s="1072">
        <v>235</v>
      </c>
      <c r="Z54" s="1072">
        <v>69</v>
      </c>
      <c r="AA54" s="1072">
        <v>7</v>
      </c>
      <c r="AB54" s="1072">
        <v>1125</v>
      </c>
      <c r="AC54" s="1072">
        <v>5908</v>
      </c>
      <c r="AD54" s="1072">
        <v>4198</v>
      </c>
      <c r="AE54" s="1072">
        <v>2112</v>
      </c>
      <c r="AF54" s="1072">
        <v>716</v>
      </c>
      <c r="AG54" s="1072">
        <v>6443</v>
      </c>
      <c r="AH54" s="1204">
        <v>10.016920000000001</v>
      </c>
      <c r="AI54" s="1204">
        <v>52.604399999999998</v>
      </c>
      <c r="AJ54" s="1204">
        <v>37.378680000000003</v>
      </c>
      <c r="AK54" s="1204">
        <v>45.499070000000003</v>
      </c>
      <c r="AL54" s="1204">
        <v>18.80509</v>
      </c>
      <c r="AM54" s="1204">
        <v>6.37521</v>
      </c>
      <c r="AN54" s="1204">
        <v>6.2330000000000003E-2</v>
      </c>
      <c r="AO54" s="1204">
        <v>57.368000000000002</v>
      </c>
      <c r="AP54" s="1204">
        <v>52.465989999999998</v>
      </c>
      <c r="AQ54" s="1204">
        <v>56.560899999999997</v>
      </c>
    </row>
    <row r="55" spans="1:43">
      <c r="A55">
        <v>1374</v>
      </c>
      <c r="B55">
        <v>1</v>
      </c>
      <c r="C55">
        <v>28443</v>
      </c>
      <c r="D55">
        <v>3</v>
      </c>
      <c r="E55" s="87" t="s">
        <v>39</v>
      </c>
      <c r="F55" s="1072">
        <v>19377</v>
      </c>
      <c r="G55" s="1072">
        <v>747</v>
      </c>
      <c r="H55" s="1072">
        <v>839</v>
      </c>
      <c r="I55" s="1072">
        <v>922</v>
      </c>
      <c r="J55" s="1072">
        <v>1094</v>
      </c>
      <c r="K55" s="1072">
        <v>1165</v>
      </c>
      <c r="L55" s="1072">
        <v>914</v>
      </c>
      <c r="M55" s="1072">
        <v>904</v>
      </c>
      <c r="N55" s="1072">
        <v>1094</v>
      </c>
      <c r="O55" s="1072">
        <v>1240</v>
      </c>
      <c r="P55" s="1072">
        <v>1456</v>
      </c>
      <c r="Q55" s="1072">
        <v>1129</v>
      </c>
      <c r="R55" s="1072">
        <v>1131</v>
      </c>
      <c r="S55" s="1072">
        <v>1159</v>
      </c>
      <c r="T55" s="1072">
        <v>1285</v>
      </c>
      <c r="U55" s="1072">
        <v>1492</v>
      </c>
      <c r="V55" s="1072">
        <v>1124</v>
      </c>
      <c r="W55" s="1072">
        <v>750</v>
      </c>
      <c r="X55" s="1072">
        <v>561</v>
      </c>
      <c r="Y55" s="1072">
        <v>266</v>
      </c>
      <c r="Z55" s="1072">
        <v>93</v>
      </c>
      <c r="AA55" s="1072">
        <v>12</v>
      </c>
      <c r="AB55" s="1072">
        <v>2508</v>
      </c>
      <c r="AC55" s="1072">
        <v>11286</v>
      </c>
      <c r="AD55" s="1072">
        <v>5583</v>
      </c>
      <c r="AE55" s="1072">
        <v>2806</v>
      </c>
      <c r="AF55" s="1072">
        <v>932</v>
      </c>
      <c r="AG55" s="1072">
        <v>11477</v>
      </c>
      <c r="AH55" s="1204">
        <v>12.94318</v>
      </c>
      <c r="AI55" s="1204">
        <v>58.244309999999999</v>
      </c>
      <c r="AJ55" s="1204">
        <v>28.81251</v>
      </c>
      <c r="AK55" s="1204">
        <v>34.79383</v>
      </c>
      <c r="AL55" s="1204">
        <v>14.48109</v>
      </c>
      <c r="AM55" s="1204">
        <v>4.8098299999999998</v>
      </c>
      <c r="AN55" s="1204">
        <v>6.1929999999999999E-2</v>
      </c>
      <c r="AO55" s="1204">
        <v>59.23001</v>
      </c>
      <c r="AP55" s="1204">
        <v>46.789360000000002</v>
      </c>
      <c r="AQ55" s="1204">
        <v>47.608910000000002</v>
      </c>
    </row>
    <row r="56" spans="1:43">
      <c r="A56">
        <v>1375</v>
      </c>
      <c r="B56">
        <v>1</v>
      </c>
      <c r="C56">
        <v>28446</v>
      </c>
      <c r="D56">
        <v>3</v>
      </c>
      <c r="E56" s="87" t="s">
        <v>40</v>
      </c>
      <c r="F56" s="1072">
        <v>10616</v>
      </c>
      <c r="G56" s="1072">
        <v>307</v>
      </c>
      <c r="H56" s="1072">
        <v>350</v>
      </c>
      <c r="I56" s="1072">
        <v>494</v>
      </c>
      <c r="J56" s="1072">
        <v>468</v>
      </c>
      <c r="K56" s="1072">
        <v>344</v>
      </c>
      <c r="L56" s="1072">
        <v>369</v>
      </c>
      <c r="M56" s="1072">
        <v>390</v>
      </c>
      <c r="N56" s="1072">
        <v>483</v>
      </c>
      <c r="O56" s="1072">
        <v>563</v>
      </c>
      <c r="P56" s="1072">
        <v>655</v>
      </c>
      <c r="Q56" s="1072">
        <v>642</v>
      </c>
      <c r="R56" s="1072">
        <v>749</v>
      </c>
      <c r="S56" s="1072">
        <v>746</v>
      </c>
      <c r="T56" s="1072">
        <v>913</v>
      </c>
      <c r="U56" s="1072">
        <v>936</v>
      </c>
      <c r="V56" s="1072">
        <v>724</v>
      </c>
      <c r="W56" s="1072">
        <v>578</v>
      </c>
      <c r="X56" s="1072">
        <v>509</v>
      </c>
      <c r="Y56" s="1072">
        <v>288</v>
      </c>
      <c r="Z56" s="1072">
        <v>93</v>
      </c>
      <c r="AA56" s="1072">
        <v>15</v>
      </c>
      <c r="AB56" s="1072">
        <v>1151</v>
      </c>
      <c r="AC56" s="1072">
        <v>5409</v>
      </c>
      <c r="AD56" s="1072">
        <v>4056</v>
      </c>
      <c r="AE56" s="1072">
        <v>2207</v>
      </c>
      <c r="AF56" s="1072">
        <v>905</v>
      </c>
      <c r="AG56" s="1072">
        <v>5854</v>
      </c>
      <c r="AH56" s="1204">
        <v>10.842129999999999</v>
      </c>
      <c r="AI56" s="1204">
        <v>50.951390000000004</v>
      </c>
      <c r="AJ56" s="1204">
        <v>38.206479999999999</v>
      </c>
      <c r="AK56" s="1204">
        <v>45.233609999999999</v>
      </c>
      <c r="AL56" s="1204">
        <v>20.789370000000002</v>
      </c>
      <c r="AM56" s="1204">
        <v>8.5248699999999999</v>
      </c>
      <c r="AN56" s="1204">
        <v>0.14130000000000001</v>
      </c>
      <c r="AO56" s="1204">
        <v>55.143180000000001</v>
      </c>
      <c r="AP56" s="1204">
        <v>52.75085</v>
      </c>
      <c r="AQ56" s="1204">
        <v>56.550339999999998</v>
      </c>
    </row>
    <row r="57" spans="1:43">
      <c r="A57">
        <v>1376</v>
      </c>
      <c r="B57">
        <v>1</v>
      </c>
      <c r="C57">
        <v>28464</v>
      </c>
      <c r="D57">
        <v>3</v>
      </c>
      <c r="E57" s="87" t="s">
        <v>41</v>
      </c>
      <c r="F57" s="1072">
        <v>33477</v>
      </c>
      <c r="G57" s="1072">
        <v>1268</v>
      </c>
      <c r="H57" s="1072">
        <v>1671</v>
      </c>
      <c r="I57" s="1072">
        <v>1923</v>
      </c>
      <c r="J57" s="1072">
        <v>1886</v>
      </c>
      <c r="K57" s="1072">
        <v>1465</v>
      </c>
      <c r="L57" s="1072">
        <v>1319</v>
      </c>
      <c r="M57" s="1072">
        <v>1675</v>
      </c>
      <c r="N57" s="1072">
        <v>1939</v>
      </c>
      <c r="O57" s="1072">
        <v>2446</v>
      </c>
      <c r="P57" s="1072">
        <v>3027</v>
      </c>
      <c r="Q57" s="1072">
        <v>2187</v>
      </c>
      <c r="R57" s="1072">
        <v>1819</v>
      </c>
      <c r="S57" s="1072">
        <v>1687</v>
      </c>
      <c r="T57" s="1072">
        <v>2217</v>
      </c>
      <c r="U57" s="1072">
        <v>2554</v>
      </c>
      <c r="V57" s="1072">
        <v>1972</v>
      </c>
      <c r="W57" s="1072">
        <v>1215</v>
      </c>
      <c r="X57" s="1072">
        <v>754</v>
      </c>
      <c r="Y57" s="1072">
        <v>329</v>
      </c>
      <c r="Z57" s="1072">
        <v>110</v>
      </c>
      <c r="AA57" s="1072">
        <v>14</v>
      </c>
      <c r="AB57" s="1072">
        <v>4862</v>
      </c>
      <c r="AC57" s="1072">
        <v>19450</v>
      </c>
      <c r="AD57" s="1072">
        <v>9165</v>
      </c>
      <c r="AE57" s="1072">
        <v>4394</v>
      </c>
      <c r="AF57" s="1072">
        <v>1207</v>
      </c>
      <c r="AG57" s="1072">
        <v>19781</v>
      </c>
      <c r="AH57" s="1204">
        <v>14.523400000000001</v>
      </c>
      <c r="AI57" s="1204">
        <v>58.099589999999999</v>
      </c>
      <c r="AJ57" s="1204">
        <v>27.377009999999999</v>
      </c>
      <c r="AK57" s="1204">
        <v>32.416289999999996</v>
      </c>
      <c r="AL57" s="1204">
        <v>13.12543</v>
      </c>
      <c r="AM57" s="1204">
        <v>3.6054599999999999</v>
      </c>
      <c r="AN57" s="1204">
        <v>4.1820000000000003E-2</v>
      </c>
      <c r="AO57" s="1204">
        <v>59.088329999999999</v>
      </c>
      <c r="AP57" s="1204">
        <v>45.93403</v>
      </c>
      <c r="AQ57" s="1204">
        <v>46.932389999999998</v>
      </c>
    </row>
    <row r="58" spans="1:43">
      <c r="A58">
        <v>1377</v>
      </c>
      <c r="B58">
        <v>1</v>
      </c>
      <c r="C58">
        <v>28481</v>
      </c>
      <c r="D58">
        <v>3</v>
      </c>
      <c r="E58" s="87" t="s">
        <v>42</v>
      </c>
      <c r="F58" s="1072">
        <v>13879</v>
      </c>
      <c r="G58" s="1072">
        <v>270</v>
      </c>
      <c r="H58" s="1072">
        <v>458</v>
      </c>
      <c r="I58" s="1072">
        <v>548</v>
      </c>
      <c r="J58" s="1072">
        <v>586</v>
      </c>
      <c r="K58" s="1072">
        <v>476</v>
      </c>
      <c r="L58" s="1072">
        <v>402</v>
      </c>
      <c r="M58" s="1072">
        <v>481</v>
      </c>
      <c r="N58" s="1072">
        <v>639</v>
      </c>
      <c r="O58" s="1072">
        <v>743</v>
      </c>
      <c r="P58" s="1072">
        <v>924</v>
      </c>
      <c r="Q58" s="1072">
        <v>803</v>
      </c>
      <c r="R58" s="1072">
        <v>922</v>
      </c>
      <c r="S58" s="1072">
        <v>1071</v>
      </c>
      <c r="T58" s="1072">
        <v>1304</v>
      </c>
      <c r="U58" s="1072">
        <v>1491</v>
      </c>
      <c r="V58" s="1072">
        <v>1097</v>
      </c>
      <c r="W58" s="1072">
        <v>698</v>
      </c>
      <c r="X58" s="1072">
        <v>552</v>
      </c>
      <c r="Y58" s="1072">
        <v>319</v>
      </c>
      <c r="Z58" s="1072">
        <v>84</v>
      </c>
      <c r="AA58" s="1072">
        <v>11</v>
      </c>
      <c r="AB58" s="1072">
        <v>1276</v>
      </c>
      <c r="AC58" s="1072">
        <v>7047</v>
      </c>
      <c r="AD58" s="1072">
        <v>5556</v>
      </c>
      <c r="AE58" s="1072">
        <v>2761</v>
      </c>
      <c r="AF58" s="1072">
        <v>966</v>
      </c>
      <c r="AG58" s="1072">
        <v>7765</v>
      </c>
      <c r="AH58" s="1204">
        <v>9.1937499999999996</v>
      </c>
      <c r="AI58" s="1204">
        <v>50.774549999999998</v>
      </c>
      <c r="AJ58" s="1204">
        <v>40.031700000000001</v>
      </c>
      <c r="AK58" s="1204">
        <v>47.748399999999997</v>
      </c>
      <c r="AL58" s="1204">
        <v>19.893360000000001</v>
      </c>
      <c r="AM58" s="1204">
        <v>6.9601600000000001</v>
      </c>
      <c r="AN58" s="1204">
        <v>7.9259999999999997E-2</v>
      </c>
      <c r="AO58" s="1204">
        <v>55.947830000000003</v>
      </c>
      <c r="AP58" s="1204">
        <v>53.732509999999998</v>
      </c>
      <c r="AQ58" s="1204">
        <v>58.264710000000001</v>
      </c>
    </row>
    <row r="59" spans="1:43">
      <c r="A59">
        <v>1378</v>
      </c>
      <c r="B59">
        <v>1</v>
      </c>
      <c r="C59">
        <v>28501</v>
      </c>
      <c r="D59">
        <v>3</v>
      </c>
      <c r="E59" s="87" t="s">
        <v>43</v>
      </c>
      <c r="F59" s="1072">
        <v>15863</v>
      </c>
      <c r="G59" s="1072">
        <v>387</v>
      </c>
      <c r="H59" s="1072">
        <v>499</v>
      </c>
      <c r="I59" s="1072">
        <v>576</v>
      </c>
      <c r="J59" s="1072">
        <v>544</v>
      </c>
      <c r="K59" s="1072">
        <v>398</v>
      </c>
      <c r="L59" s="1072">
        <v>445</v>
      </c>
      <c r="M59" s="1072">
        <v>541</v>
      </c>
      <c r="N59" s="1072">
        <v>648</v>
      </c>
      <c r="O59" s="1072">
        <v>867</v>
      </c>
      <c r="P59" s="1072">
        <v>894</v>
      </c>
      <c r="Q59" s="1072">
        <v>843</v>
      </c>
      <c r="R59" s="1072">
        <v>1053</v>
      </c>
      <c r="S59" s="1072">
        <v>1307</v>
      </c>
      <c r="T59" s="1072">
        <v>1532</v>
      </c>
      <c r="U59" s="1072">
        <v>1514</v>
      </c>
      <c r="V59" s="1072">
        <v>1103</v>
      </c>
      <c r="W59" s="1072">
        <v>1028</v>
      </c>
      <c r="X59" s="1072">
        <v>913</v>
      </c>
      <c r="Y59" s="1072">
        <v>537</v>
      </c>
      <c r="Z59" s="1072">
        <v>203</v>
      </c>
      <c r="AA59" s="1072">
        <v>31</v>
      </c>
      <c r="AB59" s="1072">
        <v>1462</v>
      </c>
      <c r="AC59" s="1072">
        <v>7540</v>
      </c>
      <c r="AD59" s="1072">
        <v>6861</v>
      </c>
      <c r="AE59" s="1072">
        <v>3815</v>
      </c>
      <c r="AF59" s="1072">
        <v>1684</v>
      </c>
      <c r="AG59" s="1072">
        <v>8528</v>
      </c>
      <c r="AH59" s="1204">
        <v>9.2164199999999994</v>
      </c>
      <c r="AI59" s="1204">
        <v>47.53199</v>
      </c>
      <c r="AJ59" s="1204">
        <v>43.25159</v>
      </c>
      <c r="AK59" s="1204">
        <v>51.49089</v>
      </c>
      <c r="AL59" s="1204">
        <v>24.049679999999999</v>
      </c>
      <c r="AM59" s="1204">
        <v>10.6159</v>
      </c>
      <c r="AN59" s="1204">
        <v>0.19542000000000001</v>
      </c>
      <c r="AO59" s="1204">
        <v>53.76032</v>
      </c>
      <c r="AP59" s="1204">
        <v>55.863930000000003</v>
      </c>
      <c r="AQ59" s="1204">
        <v>61.051139999999997</v>
      </c>
    </row>
    <row r="60" spans="1:43">
      <c r="A60">
        <v>1379</v>
      </c>
      <c r="B60">
        <v>1</v>
      </c>
      <c r="C60">
        <v>28585</v>
      </c>
      <c r="D60">
        <v>3</v>
      </c>
      <c r="E60" s="87" t="s">
        <v>44</v>
      </c>
      <c r="F60" s="1072">
        <v>16064</v>
      </c>
      <c r="G60" s="1072">
        <v>410</v>
      </c>
      <c r="H60" s="1072">
        <v>588</v>
      </c>
      <c r="I60" s="1072">
        <v>663</v>
      </c>
      <c r="J60" s="1072">
        <v>721</v>
      </c>
      <c r="K60" s="1072">
        <v>314</v>
      </c>
      <c r="L60" s="1072">
        <v>449</v>
      </c>
      <c r="M60" s="1072">
        <v>526</v>
      </c>
      <c r="N60" s="1072">
        <v>673</v>
      </c>
      <c r="O60" s="1072">
        <v>794</v>
      </c>
      <c r="P60" s="1072">
        <v>980</v>
      </c>
      <c r="Q60" s="1072">
        <v>955</v>
      </c>
      <c r="R60" s="1072">
        <v>1136</v>
      </c>
      <c r="S60" s="1072">
        <v>1325</v>
      </c>
      <c r="T60" s="1072">
        <v>1393</v>
      </c>
      <c r="U60" s="1072">
        <v>1405</v>
      </c>
      <c r="V60" s="1072">
        <v>1191</v>
      </c>
      <c r="W60" s="1072">
        <v>1043</v>
      </c>
      <c r="X60" s="1072">
        <v>875</v>
      </c>
      <c r="Y60" s="1072">
        <v>463</v>
      </c>
      <c r="Z60" s="1072">
        <v>137</v>
      </c>
      <c r="AA60" s="1072">
        <v>23</v>
      </c>
      <c r="AB60" s="1072">
        <v>1661</v>
      </c>
      <c r="AC60" s="1072">
        <v>7873</v>
      </c>
      <c r="AD60" s="1072">
        <v>6530</v>
      </c>
      <c r="AE60" s="1072">
        <v>3732</v>
      </c>
      <c r="AF60" s="1072">
        <v>1498</v>
      </c>
      <c r="AG60" s="1072">
        <v>8545</v>
      </c>
      <c r="AH60" s="1204">
        <v>10.33989</v>
      </c>
      <c r="AI60" s="1204">
        <v>49.010210000000001</v>
      </c>
      <c r="AJ60" s="1204">
        <v>40.649900000000002</v>
      </c>
      <c r="AK60" s="1204">
        <v>48.898159999999997</v>
      </c>
      <c r="AL60" s="1204">
        <v>23.23207</v>
      </c>
      <c r="AM60" s="1204">
        <v>9.3252000000000006</v>
      </c>
      <c r="AN60" s="1204">
        <v>0.14318</v>
      </c>
      <c r="AO60" s="1204">
        <v>53.193480000000001</v>
      </c>
      <c r="AP60" s="1204">
        <v>54.52534</v>
      </c>
      <c r="AQ60" s="1204">
        <v>59.213329999999999</v>
      </c>
    </row>
    <row r="61" spans="1:43">
      <c r="A61" s="1660">
        <v>1380</v>
      </c>
      <c r="B61" s="1660">
        <v>1</v>
      </c>
      <c r="C61" s="1660">
        <v>28586</v>
      </c>
      <c r="D61" s="1660">
        <v>3</v>
      </c>
      <c r="E61" s="93" t="s">
        <v>45</v>
      </c>
      <c r="F61" s="1639">
        <v>13318</v>
      </c>
      <c r="G61" s="1639">
        <v>345</v>
      </c>
      <c r="H61" s="1639">
        <v>456</v>
      </c>
      <c r="I61" s="1639">
        <v>600</v>
      </c>
      <c r="J61" s="1639">
        <v>478</v>
      </c>
      <c r="K61" s="1639">
        <v>272</v>
      </c>
      <c r="L61" s="1639">
        <v>396</v>
      </c>
      <c r="M61" s="1639">
        <v>454</v>
      </c>
      <c r="N61" s="1639">
        <v>616</v>
      </c>
      <c r="O61" s="1639">
        <v>731</v>
      </c>
      <c r="P61" s="1639">
        <v>758</v>
      </c>
      <c r="Q61" s="1639">
        <v>726</v>
      </c>
      <c r="R61" s="1639">
        <v>878</v>
      </c>
      <c r="S61" s="1639">
        <v>1144</v>
      </c>
      <c r="T61" s="1639">
        <v>1228</v>
      </c>
      <c r="U61" s="1639">
        <v>1249</v>
      </c>
      <c r="V61" s="1639">
        <v>905</v>
      </c>
      <c r="W61" s="1639">
        <v>808</v>
      </c>
      <c r="X61" s="1639">
        <v>733</v>
      </c>
      <c r="Y61" s="1639">
        <v>415</v>
      </c>
      <c r="Z61" s="1639">
        <v>105</v>
      </c>
      <c r="AA61" s="1639">
        <v>21</v>
      </c>
      <c r="AB61" s="1639">
        <v>1401</v>
      </c>
      <c r="AC61" s="1639">
        <v>6453</v>
      </c>
      <c r="AD61" s="1639">
        <v>5464</v>
      </c>
      <c r="AE61" s="1639">
        <v>2987</v>
      </c>
      <c r="AF61" s="1639">
        <v>1274</v>
      </c>
      <c r="AG61" s="1639">
        <v>7203</v>
      </c>
      <c r="AH61" s="1206">
        <v>10.519600000000001</v>
      </c>
      <c r="AI61" s="1206">
        <v>48.453220000000002</v>
      </c>
      <c r="AJ61" s="1206">
        <v>41.027180000000001</v>
      </c>
      <c r="AK61" s="1206">
        <v>49.617060000000002</v>
      </c>
      <c r="AL61" s="1206">
        <v>22.428290000000001</v>
      </c>
      <c r="AM61" s="1206">
        <v>9.5660000000000007</v>
      </c>
      <c r="AN61" s="1206">
        <v>0.15767999999999999</v>
      </c>
      <c r="AO61" s="1206">
        <v>54.084699999999998</v>
      </c>
      <c r="AP61" s="1206">
        <v>54.61909</v>
      </c>
      <c r="AQ61" s="1206">
        <v>59.737110000000001</v>
      </c>
    </row>
    <row r="62" spans="1:43">
      <c r="A62">
        <v>3295</v>
      </c>
      <c r="B62">
        <v>2</v>
      </c>
      <c r="C62">
        <v>28000</v>
      </c>
      <c r="D62" t="s">
        <v>919</v>
      </c>
      <c r="E62" t="s">
        <v>465</v>
      </c>
      <c r="F62" s="1071">
        <v>2599756</v>
      </c>
      <c r="G62" s="1071">
        <v>101700</v>
      </c>
      <c r="H62" s="1071">
        <v>116394</v>
      </c>
      <c r="I62" s="1071">
        <v>123424</v>
      </c>
      <c r="J62" s="1071">
        <v>129150</v>
      </c>
      <c r="K62" s="1071">
        <v>130036</v>
      </c>
      <c r="L62" s="1071">
        <v>124973</v>
      </c>
      <c r="M62" s="1071">
        <v>135537</v>
      </c>
      <c r="N62" s="1071">
        <v>151543</v>
      </c>
      <c r="O62" s="1071">
        <v>174105</v>
      </c>
      <c r="P62" s="1071">
        <v>213153</v>
      </c>
      <c r="Q62" s="1071">
        <v>188226</v>
      </c>
      <c r="R62" s="1071">
        <v>168621</v>
      </c>
      <c r="S62" s="1071">
        <v>154711</v>
      </c>
      <c r="T62" s="1071">
        <v>169343</v>
      </c>
      <c r="U62" s="1071">
        <v>193473</v>
      </c>
      <c r="V62" s="1071">
        <v>143495</v>
      </c>
      <c r="W62" s="1071">
        <v>98052</v>
      </c>
      <c r="X62" s="1071">
        <v>57873</v>
      </c>
      <c r="Y62" s="1071">
        <v>21512</v>
      </c>
      <c r="Z62" s="1071">
        <v>4042</v>
      </c>
      <c r="AA62" s="1071">
        <v>393</v>
      </c>
      <c r="AB62" s="1071">
        <v>341518</v>
      </c>
      <c r="AC62" s="1071">
        <v>1570055</v>
      </c>
      <c r="AD62" s="1071">
        <v>688183</v>
      </c>
      <c r="AE62" s="1071">
        <v>325367</v>
      </c>
      <c r="AF62" s="1071">
        <v>83820</v>
      </c>
      <c r="AG62" s="1071">
        <v>1610248</v>
      </c>
      <c r="AH62" s="1684">
        <v>13.13654</v>
      </c>
      <c r="AI62" s="1684">
        <v>60.392400000000002</v>
      </c>
      <c r="AJ62" s="1684">
        <v>26.471060000000001</v>
      </c>
      <c r="AK62" s="1684">
        <v>32.422040000000003</v>
      </c>
      <c r="AL62" s="1684">
        <v>12.51529</v>
      </c>
      <c r="AM62" s="1684">
        <v>3.2241499999999998</v>
      </c>
      <c r="AN62" s="1684">
        <v>1.512E-2</v>
      </c>
      <c r="AO62" s="1684">
        <v>61.938429999999997</v>
      </c>
      <c r="AP62" s="1684">
        <v>46.256149999999998</v>
      </c>
      <c r="AQ62" s="1684">
        <v>47.66583</v>
      </c>
    </row>
    <row r="63" spans="1:43">
      <c r="A63" s="1868">
        <v>3296</v>
      </c>
      <c r="B63" s="1868">
        <v>2</v>
      </c>
      <c r="C63" s="1868">
        <v>28100</v>
      </c>
      <c r="D63" s="1868">
        <v>1</v>
      </c>
      <c r="E63" s="1869" t="s">
        <v>180</v>
      </c>
      <c r="F63" s="1636">
        <v>716452</v>
      </c>
      <c r="G63" s="1636">
        <v>26660</v>
      </c>
      <c r="H63" s="1636">
        <v>30357</v>
      </c>
      <c r="I63" s="1636">
        <v>32637</v>
      </c>
      <c r="J63" s="1636">
        <v>34957</v>
      </c>
      <c r="K63" s="1636">
        <v>40171</v>
      </c>
      <c r="L63" s="1636">
        <v>35596</v>
      </c>
      <c r="M63" s="1636">
        <v>37657</v>
      </c>
      <c r="N63" s="1636">
        <v>41822</v>
      </c>
      <c r="O63" s="1636">
        <v>47494</v>
      </c>
      <c r="P63" s="1636">
        <v>58465</v>
      </c>
      <c r="Q63" s="1636">
        <v>52126</v>
      </c>
      <c r="R63" s="1636">
        <v>46925</v>
      </c>
      <c r="S63" s="1636">
        <v>42971</v>
      </c>
      <c r="T63" s="1636">
        <v>46606</v>
      </c>
      <c r="U63" s="1636">
        <v>53121</v>
      </c>
      <c r="V63" s="1636">
        <v>38778</v>
      </c>
      <c r="W63" s="1636">
        <v>26678</v>
      </c>
      <c r="X63" s="1636">
        <v>16147</v>
      </c>
      <c r="Y63" s="1636">
        <v>6009</v>
      </c>
      <c r="Z63" s="1636">
        <v>1174</v>
      </c>
      <c r="AA63" s="1636">
        <v>101</v>
      </c>
      <c r="AB63" s="1636">
        <v>89654</v>
      </c>
      <c r="AC63" s="1636">
        <v>438184</v>
      </c>
      <c r="AD63" s="1636">
        <v>188614</v>
      </c>
      <c r="AE63" s="1636">
        <v>88887</v>
      </c>
      <c r="AF63" s="1636">
        <v>23431</v>
      </c>
      <c r="AG63" s="1636">
        <v>449833</v>
      </c>
      <c r="AH63" s="1202">
        <v>12.51361</v>
      </c>
      <c r="AI63" s="1202">
        <v>61.160269999999997</v>
      </c>
      <c r="AJ63" s="1202">
        <v>26.32612</v>
      </c>
      <c r="AK63" s="1202">
        <v>32.323869999999999</v>
      </c>
      <c r="AL63" s="1202">
        <v>12.406549999999999</v>
      </c>
      <c r="AM63" s="1202">
        <v>3.2704200000000001</v>
      </c>
      <c r="AN63" s="1202">
        <v>1.41E-2</v>
      </c>
      <c r="AO63" s="1202">
        <v>62.786200000000001</v>
      </c>
      <c r="AP63" s="1202">
        <v>46.319670000000002</v>
      </c>
      <c r="AQ63" s="1202">
        <v>47.659350000000003</v>
      </c>
    </row>
    <row r="64" spans="1:43">
      <c r="A64">
        <v>3297</v>
      </c>
      <c r="B64">
        <v>2</v>
      </c>
      <c r="C64">
        <v>28101</v>
      </c>
      <c r="D64">
        <v>0</v>
      </c>
      <c r="E64" s="84" t="s">
        <v>19</v>
      </c>
      <c r="F64" s="1072">
        <v>99420</v>
      </c>
      <c r="G64" s="1072">
        <v>4197</v>
      </c>
      <c r="H64" s="1072">
        <v>4722</v>
      </c>
      <c r="I64" s="1072">
        <v>4929</v>
      </c>
      <c r="J64" s="1072">
        <v>5226</v>
      </c>
      <c r="K64" s="1072">
        <v>6063</v>
      </c>
      <c r="L64" s="1072">
        <v>4901</v>
      </c>
      <c r="M64" s="1072">
        <v>4993</v>
      </c>
      <c r="N64" s="1072">
        <v>5908</v>
      </c>
      <c r="O64" s="1072">
        <v>6846</v>
      </c>
      <c r="P64" s="1072">
        <v>8586</v>
      </c>
      <c r="Q64" s="1072">
        <v>7851</v>
      </c>
      <c r="R64" s="1072">
        <v>6879</v>
      </c>
      <c r="S64" s="1072">
        <v>5946</v>
      </c>
      <c r="T64" s="1072">
        <v>5625</v>
      </c>
      <c r="U64" s="1072">
        <v>6338</v>
      </c>
      <c r="V64" s="1072">
        <v>4334</v>
      </c>
      <c r="W64" s="1072">
        <v>3106</v>
      </c>
      <c r="X64" s="1072">
        <v>1993</v>
      </c>
      <c r="Y64" s="1072">
        <v>809</v>
      </c>
      <c r="Z64" s="1072">
        <v>159</v>
      </c>
      <c r="AA64" s="1072">
        <v>9</v>
      </c>
      <c r="AB64" s="1072">
        <v>13848</v>
      </c>
      <c r="AC64" s="1072">
        <v>63199</v>
      </c>
      <c r="AD64" s="1072">
        <v>22373</v>
      </c>
      <c r="AE64" s="1072">
        <v>10410</v>
      </c>
      <c r="AF64" s="1072">
        <v>2970</v>
      </c>
      <c r="AG64" s="1072">
        <v>63598</v>
      </c>
      <c r="AH64" s="1204">
        <v>13.928789999999999</v>
      </c>
      <c r="AI64" s="1204">
        <v>63.567689999999999</v>
      </c>
      <c r="AJ64" s="1204">
        <v>22.503520000000002</v>
      </c>
      <c r="AK64" s="1204">
        <v>28.484210000000001</v>
      </c>
      <c r="AL64" s="1204">
        <v>10.47073</v>
      </c>
      <c r="AM64" s="1204">
        <v>2.98733</v>
      </c>
      <c r="AN64" s="1204">
        <v>9.0500000000000008E-3</v>
      </c>
      <c r="AO64" s="1204">
        <v>63.96902</v>
      </c>
      <c r="AP64" s="1204">
        <v>44.523569999999999</v>
      </c>
      <c r="AQ64" s="1204">
        <v>46.150640000000003</v>
      </c>
    </row>
    <row r="65" spans="1:43">
      <c r="A65">
        <v>3298</v>
      </c>
      <c r="B65">
        <v>2</v>
      </c>
      <c r="C65">
        <v>28102</v>
      </c>
      <c r="D65">
        <v>0</v>
      </c>
      <c r="E65" s="84" t="s">
        <v>181</v>
      </c>
      <c r="F65" s="1072">
        <v>63549</v>
      </c>
      <c r="G65" s="1072">
        <v>2588</v>
      </c>
      <c r="H65" s="1072">
        <v>2878</v>
      </c>
      <c r="I65" s="1072">
        <v>2877</v>
      </c>
      <c r="J65" s="1072">
        <v>3473</v>
      </c>
      <c r="K65" s="1072">
        <v>5482</v>
      </c>
      <c r="L65" s="1072">
        <v>3394</v>
      </c>
      <c r="M65" s="1072">
        <v>3394</v>
      </c>
      <c r="N65" s="1072">
        <v>3761</v>
      </c>
      <c r="O65" s="1072">
        <v>4313</v>
      </c>
      <c r="P65" s="1072">
        <v>5272</v>
      </c>
      <c r="Q65" s="1072">
        <v>4633</v>
      </c>
      <c r="R65" s="1072">
        <v>3956</v>
      </c>
      <c r="S65" s="1072">
        <v>3315</v>
      </c>
      <c r="T65" s="1072">
        <v>3423</v>
      </c>
      <c r="U65" s="1072">
        <v>3865</v>
      </c>
      <c r="V65" s="1072">
        <v>2809</v>
      </c>
      <c r="W65" s="1072">
        <v>2016</v>
      </c>
      <c r="X65" s="1072">
        <v>1349</v>
      </c>
      <c r="Y65" s="1072">
        <v>619</v>
      </c>
      <c r="Z65" s="1072">
        <v>124</v>
      </c>
      <c r="AA65" s="1072">
        <v>8</v>
      </c>
      <c r="AB65" s="1072">
        <v>8343</v>
      </c>
      <c r="AC65" s="1072">
        <v>40993</v>
      </c>
      <c r="AD65" s="1072">
        <v>14213</v>
      </c>
      <c r="AE65" s="1072">
        <v>6925</v>
      </c>
      <c r="AF65" s="1072">
        <v>2100</v>
      </c>
      <c r="AG65" s="1072">
        <v>40943</v>
      </c>
      <c r="AH65" s="1204">
        <v>13.128450000000001</v>
      </c>
      <c r="AI65" s="1204">
        <v>64.506129999999999</v>
      </c>
      <c r="AJ65" s="1204">
        <v>22.36542</v>
      </c>
      <c r="AK65" s="1204">
        <v>27.581869999999999</v>
      </c>
      <c r="AL65" s="1204">
        <v>10.8971</v>
      </c>
      <c r="AM65" s="1204">
        <v>3.3045399999999998</v>
      </c>
      <c r="AN65" s="1204">
        <v>1.259E-2</v>
      </c>
      <c r="AO65" s="1204">
        <v>64.427449999999993</v>
      </c>
      <c r="AP65" s="1204">
        <v>43.842149999999997</v>
      </c>
      <c r="AQ65" s="1204">
        <v>44.57544</v>
      </c>
    </row>
    <row r="66" spans="1:43">
      <c r="A66">
        <v>3299</v>
      </c>
      <c r="B66">
        <v>2</v>
      </c>
      <c r="C66">
        <v>28105</v>
      </c>
      <c r="D66">
        <v>0</v>
      </c>
      <c r="E66" s="84" t="s">
        <v>21</v>
      </c>
      <c r="F66" s="1072">
        <v>52901</v>
      </c>
      <c r="G66" s="1072">
        <v>1683</v>
      </c>
      <c r="H66" s="1072">
        <v>1688</v>
      </c>
      <c r="I66" s="1072">
        <v>1794</v>
      </c>
      <c r="J66" s="1072">
        <v>1946</v>
      </c>
      <c r="K66" s="1072">
        <v>3237</v>
      </c>
      <c r="L66" s="1072">
        <v>3867</v>
      </c>
      <c r="M66" s="1072">
        <v>3494</v>
      </c>
      <c r="N66" s="1072">
        <v>3342</v>
      </c>
      <c r="O66" s="1072">
        <v>3476</v>
      </c>
      <c r="P66" s="1072">
        <v>4252</v>
      </c>
      <c r="Q66" s="1072">
        <v>3878</v>
      </c>
      <c r="R66" s="1072">
        <v>3439</v>
      </c>
      <c r="S66" s="1072">
        <v>3020</v>
      </c>
      <c r="T66" s="1072">
        <v>3378</v>
      </c>
      <c r="U66" s="1072">
        <v>3806</v>
      </c>
      <c r="V66" s="1072">
        <v>2827</v>
      </c>
      <c r="W66" s="1072">
        <v>2023</v>
      </c>
      <c r="X66" s="1072">
        <v>1211</v>
      </c>
      <c r="Y66" s="1072">
        <v>424</v>
      </c>
      <c r="Z66" s="1072">
        <v>108</v>
      </c>
      <c r="AA66" s="1072">
        <v>8</v>
      </c>
      <c r="AB66" s="1072">
        <v>5165</v>
      </c>
      <c r="AC66" s="1072">
        <v>33951</v>
      </c>
      <c r="AD66" s="1072">
        <v>13785</v>
      </c>
      <c r="AE66" s="1072">
        <v>6601</v>
      </c>
      <c r="AF66" s="1072">
        <v>1751</v>
      </c>
      <c r="AG66" s="1072">
        <v>35383</v>
      </c>
      <c r="AH66" s="1204">
        <v>9.7635199999999998</v>
      </c>
      <c r="AI66" s="1204">
        <v>64.178370000000001</v>
      </c>
      <c r="AJ66" s="1204">
        <v>26.058109999999999</v>
      </c>
      <c r="AK66" s="1204">
        <v>31.76689</v>
      </c>
      <c r="AL66" s="1204">
        <v>12.478020000000001</v>
      </c>
      <c r="AM66" s="1204">
        <v>3.3099599999999998</v>
      </c>
      <c r="AN66" s="1204">
        <v>1.512E-2</v>
      </c>
      <c r="AO66" s="1204">
        <v>66.885310000000004</v>
      </c>
      <c r="AP66" s="1204">
        <v>46.81447</v>
      </c>
      <c r="AQ66" s="1204">
        <v>47.290489999999998</v>
      </c>
    </row>
    <row r="67" spans="1:43">
      <c r="A67">
        <v>3300</v>
      </c>
      <c r="B67">
        <v>2</v>
      </c>
      <c r="C67">
        <v>28106</v>
      </c>
      <c r="D67">
        <v>0</v>
      </c>
      <c r="E67" s="84" t="s">
        <v>22</v>
      </c>
      <c r="F67" s="1072">
        <v>44662</v>
      </c>
      <c r="G67" s="1072">
        <v>1324</v>
      </c>
      <c r="H67" s="1072">
        <v>1479</v>
      </c>
      <c r="I67" s="1072">
        <v>1689</v>
      </c>
      <c r="J67" s="1072">
        <v>1759</v>
      </c>
      <c r="K67" s="1072">
        <v>2296</v>
      </c>
      <c r="L67" s="1072">
        <v>2539</v>
      </c>
      <c r="M67" s="1072">
        <v>2268</v>
      </c>
      <c r="N67" s="1072">
        <v>2353</v>
      </c>
      <c r="O67" s="1072">
        <v>2737</v>
      </c>
      <c r="P67" s="1072">
        <v>3543</v>
      </c>
      <c r="Q67" s="1072">
        <v>3253</v>
      </c>
      <c r="R67" s="1072">
        <v>3054</v>
      </c>
      <c r="S67" s="1072">
        <v>2745</v>
      </c>
      <c r="T67" s="1072">
        <v>3278</v>
      </c>
      <c r="U67" s="1072">
        <v>3806</v>
      </c>
      <c r="V67" s="1072">
        <v>2799</v>
      </c>
      <c r="W67" s="1072">
        <v>1989</v>
      </c>
      <c r="X67" s="1072">
        <v>1241</v>
      </c>
      <c r="Y67" s="1072">
        <v>416</v>
      </c>
      <c r="Z67" s="1072">
        <v>88</v>
      </c>
      <c r="AA67" s="1072">
        <v>6</v>
      </c>
      <c r="AB67" s="1072">
        <v>4492</v>
      </c>
      <c r="AC67" s="1072">
        <v>26547</v>
      </c>
      <c r="AD67" s="1072">
        <v>13623</v>
      </c>
      <c r="AE67" s="1072">
        <v>6539</v>
      </c>
      <c r="AF67" s="1072">
        <v>1751</v>
      </c>
      <c r="AG67" s="1072">
        <v>28066</v>
      </c>
      <c r="AH67" s="1204">
        <v>10.05777</v>
      </c>
      <c r="AI67" s="1204">
        <v>59.439790000000002</v>
      </c>
      <c r="AJ67" s="1204">
        <v>30.50244</v>
      </c>
      <c r="AK67" s="1204">
        <v>36.648609999999998</v>
      </c>
      <c r="AL67" s="1204">
        <v>14.641080000000001</v>
      </c>
      <c r="AM67" s="1204">
        <v>3.92056</v>
      </c>
      <c r="AN67" s="1204">
        <v>1.3429999999999999E-2</v>
      </c>
      <c r="AO67" s="1204">
        <v>62.840890000000002</v>
      </c>
      <c r="AP67" s="1204">
        <v>48.934730000000002</v>
      </c>
      <c r="AQ67" s="1204">
        <v>50.479779999999998</v>
      </c>
    </row>
    <row r="68" spans="1:43">
      <c r="A68">
        <v>3301</v>
      </c>
      <c r="B68">
        <v>2</v>
      </c>
      <c r="C68">
        <v>28107</v>
      </c>
      <c r="D68">
        <v>0</v>
      </c>
      <c r="E68" s="84" t="s">
        <v>23</v>
      </c>
      <c r="F68" s="1072">
        <v>73064</v>
      </c>
      <c r="G68" s="1072">
        <v>2771</v>
      </c>
      <c r="H68" s="1072">
        <v>2977</v>
      </c>
      <c r="I68" s="1072">
        <v>3093</v>
      </c>
      <c r="J68" s="1072">
        <v>3353</v>
      </c>
      <c r="K68" s="1072">
        <v>3285</v>
      </c>
      <c r="L68" s="1072">
        <v>2990</v>
      </c>
      <c r="M68" s="1072">
        <v>3441</v>
      </c>
      <c r="N68" s="1072">
        <v>3932</v>
      </c>
      <c r="O68" s="1072">
        <v>4588</v>
      </c>
      <c r="P68" s="1072">
        <v>5636</v>
      </c>
      <c r="Q68" s="1072">
        <v>5194</v>
      </c>
      <c r="R68" s="1072">
        <v>4870</v>
      </c>
      <c r="S68" s="1072">
        <v>4575</v>
      </c>
      <c r="T68" s="1072">
        <v>5013</v>
      </c>
      <c r="U68" s="1072">
        <v>6337</v>
      </c>
      <c r="V68" s="1072">
        <v>4820</v>
      </c>
      <c r="W68" s="1072">
        <v>3394</v>
      </c>
      <c r="X68" s="1072">
        <v>1961</v>
      </c>
      <c r="Y68" s="1072">
        <v>694</v>
      </c>
      <c r="Z68" s="1072">
        <v>132</v>
      </c>
      <c r="AA68" s="1072">
        <v>8</v>
      </c>
      <c r="AB68" s="1072">
        <v>8841</v>
      </c>
      <c r="AC68" s="1072">
        <v>41864</v>
      </c>
      <c r="AD68" s="1072">
        <v>22359</v>
      </c>
      <c r="AE68" s="1072">
        <v>11009</v>
      </c>
      <c r="AF68" s="1072">
        <v>2795</v>
      </c>
      <c r="AG68" s="1072">
        <v>43524</v>
      </c>
      <c r="AH68" s="1204">
        <v>12.100350000000001</v>
      </c>
      <c r="AI68" s="1204">
        <v>57.297710000000002</v>
      </c>
      <c r="AJ68" s="1204">
        <v>30.601939999999999</v>
      </c>
      <c r="AK68" s="1204">
        <v>36.863570000000003</v>
      </c>
      <c r="AL68" s="1204">
        <v>15.06761</v>
      </c>
      <c r="AM68" s="1204">
        <v>3.8254100000000002</v>
      </c>
      <c r="AN68" s="1204">
        <v>1.095E-2</v>
      </c>
      <c r="AO68" s="1204">
        <v>59.569690000000001</v>
      </c>
      <c r="AP68" s="1204">
        <v>48.484360000000002</v>
      </c>
      <c r="AQ68" s="1204">
        <v>50.425960000000003</v>
      </c>
    </row>
    <row r="69" spans="1:43">
      <c r="A69">
        <v>3302</v>
      </c>
      <c r="B69">
        <v>2</v>
      </c>
      <c r="C69">
        <v>28108</v>
      </c>
      <c r="D69">
        <v>0</v>
      </c>
      <c r="E69" s="84" t="s">
        <v>24</v>
      </c>
      <c r="F69" s="1072">
        <v>100260</v>
      </c>
      <c r="G69" s="1072">
        <v>4228</v>
      </c>
      <c r="H69" s="1072">
        <v>5118</v>
      </c>
      <c r="I69" s="1072">
        <v>5060</v>
      </c>
      <c r="J69" s="1072">
        <v>4962</v>
      </c>
      <c r="K69" s="1072">
        <v>4452</v>
      </c>
      <c r="L69" s="1072">
        <v>4152</v>
      </c>
      <c r="M69" s="1072">
        <v>4986</v>
      </c>
      <c r="N69" s="1072">
        <v>5949</v>
      </c>
      <c r="O69" s="1072">
        <v>6662</v>
      </c>
      <c r="P69" s="1072">
        <v>7939</v>
      </c>
      <c r="Q69" s="1072">
        <v>6894</v>
      </c>
      <c r="R69" s="1072">
        <v>6147</v>
      </c>
      <c r="S69" s="1072">
        <v>5784</v>
      </c>
      <c r="T69" s="1072">
        <v>6446</v>
      </c>
      <c r="U69" s="1072">
        <v>7514</v>
      </c>
      <c r="V69" s="1072">
        <v>5904</v>
      </c>
      <c r="W69" s="1072">
        <v>4232</v>
      </c>
      <c r="X69" s="1072">
        <v>2664</v>
      </c>
      <c r="Y69" s="1072">
        <v>970</v>
      </c>
      <c r="Z69" s="1072">
        <v>175</v>
      </c>
      <c r="AA69" s="1072">
        <v>22</v>
      </c>
      <c r="AB69" s="1072">
        <v>14406</v>
      </c>
      <c r="AC69" s="1072">
        <v>57927</v>
      </c>
      <c r="AD69" s="1072">
        <v>27927</v>
      </c>
      <c r="AE69" s="1072">
        <v>13967</v>
      </c>
      <c r="AF69" s="1072">
        <v>3831</v>
      </c>
      <c r="AG69" s="1072">
        <v>59411</v>
      </c>
      <c r="AH69" s="1204">
        <v>14.368639999999999</v>
      </c>
      <c r="AI69" s="1204">
        <v>57.776780000000002</v>
      </c>
      <c r="AJ69" s="1204">
        <v>27.854579999999999</v>
      </c>
      <c r="AK69" s="1204">
        <v>33.623579999999997</v>
      </c>
      <c r="AL69" s="1204">
        <v>13.93078</v>
      </c>
      <c r="AM69" s="1204">
        <v>3.8210700000000002</v>
      </c>
      <c r="AN69" s="1204">
        <v>2.1940000000000001E-2</v>
      </c>
      <c r="AO69" s="1204">
        <v>59.256929999999997</v>
      </c>
      <c r="AP69" s="1204">
        <v>46.49935</v>
      </c>
      <c r="AQ69" s="1204">
        <v>47.872729999999997</v>
      </c>
    </row>
    <row r="70" spans="1:43">
      <c r="A70">
        <v>3303</v>
      </c>
      <c r="B70">
        <v>2</v>
      </c>
      <c r="C70">
        <v>28109</v>
      </c>
      <c r="D70">
        <v>0</v>
      </c>
      <c r="E70" s="84" t="s">
        <v>182</v>
      </c>
      <c r="F70" s="1072">
        <v>99465</v>
      </c>
      <c r="G70" s="1072">
        <v>3395</v>
      </c>
      <c r="H70" s="1072">
        <v>4269</v>
      </c>
      <c r="I70" s="1072">
        <v>5202</v>
      </c>
      <c r="J70" s="1072">
        <v>5217</v>
      </c>
      <c r="K70" s="1072">
        <v>4366</v>
      </c>
      <c r="L70" s="1072">
        <v>3809</v>
      </c>
      <c r="M70" s="1072">
        <v>4180</v>
      </c>
      <c r="N70" s="1072">
        <v>5119</v>
      </c>
      <c r="O70" s="1072">
        <v>6263</v>
      </c>
      <c r="P70" s="1072">
        <v>8217</v>
      </c>
      <c r="Q70" s="1072">
        <v>7216</v>
      </c>
      <c r="R70" s="1072">
        <v>6502</v>
      </c>
      <c r="S70" s="1072">
        <v>6260</v>
      </c>
      <c r="T70" s="1072">
        <v>6948</v>
      </c>
      <c r="U70" s="1072">
        <v>8149</v>
      </c>
      <c r="V70" s="1072">
        <v>6463</v>
      </c>
      <c r="W70" s="1072">
        <v>4490</v>
      </c>
      <c r="X70" s="1072">
        <v>2368</v>
      </c>
      <c r="Y70" s="1072">
        <v>873</v>
      </c>
      <c r="Z70" s="1072">
        <v>147</v>
      </c>
      <c r="AA70" s="1072">
        <v>12</v>
      </c>
      <c r="AB70" s="1072">
        <v>12866</v>
      </c>
      <c r="AC70" s="1072">
        <v>57149</v>
      </c>
      <c r="AD70" s="1072">
        <v>29450</v>
      </c>
      <c r="AE70" s="1072">
        <v>14353</v>
      </c>
      <c r="AF70" s="1072">
        <v>3400</v>
      </c>
      <c r="AG70" s="1072">
        <v>58880</v>
      </c>
      <c r="AH70" s="1204">
        <v>12.9352</v>
      </c>
      <c r="AI70" s="1204">
        <v>57.456389999999999</v>
      </c>
      <c r="AJ70" s="1204">
        <v>29.6084</v>
      </c>
      <c r="AK70" s="1204">
        <v>35.902079999999998</v>
      </c>
      <c r="AL70" s="1204">
        <v>14.430199999999999</v>
      </c>
      <c r="AM70" s="1204">
        <v>3.4182899999999998</v>
      </c>
      <c r="AN70" s="1204">
        <v>1.206E-2</v>
      </c>
      <c r="AO70" s="1204">
        <v>59.1967</v>
      </c>
      <c r="AP70" s="1204">
        <v>47.868340000000003</v>
      </c>
      <c r="AQ70" s="1204">
        <v>49.815570000000001</v>
      </c>
    </row>
    <row r="71" spans="1:43">
      <c r="A71">
        <v>3304</v>
      </c>
      <c r="B71">
        <v>2</v>
      </c>
      <c r="C71">
        <v>28110</v>
      </c>
      <c r="D71">
        <v>0</v>
      </c>
      <c r="E71" s="84" t="s">
        <v>20</v>
      </c>
      <c r="F71" s="1072">
        <v>68236</v>
      </c>
      <c r="G71" s="1072">
        <v>2513</v>
      </c>
      <c r="H71" s="1072">
        <v>2181</v>
      </c>
      <c r="I71" s="1072">
        <v>1970</v>
      </c>
      <c r="J71" s="1072">
        <v>2457</v>
      </c>
      <c r="K71" s="1072">
        <v>4923</v>
      </c>
      <c r="L71" s="1072">
        <v>5131</v>
      </c>
      <c r="M71" s="1072">
        <v>5271</v>
      </c>
      <c r="N71" s="1072">
        <v>5073</v>
      </c>
      <c r="O71" s="1072">
        <v>5107</v>
      </c>
      <c r="P71" s="1072">
        <v>5753</v>
      </c>
      <c r="Q71" s="1072">
        <v>5128</v>
      </c>
      <c r="R71" s="1072">
        <v>4477</v>
      </c>
      <c r="S71" s="1072">
        <v>3757</v>
      </c>
      <c r="T71" s="1072">
        <v>3754</v>
      </c>
      <c r="U71" s="1072">
        <v>4209</v>
      </c>
      <c r="V71" s="1072">
        <v>2854</v>
      </c>
      <c r="W71" s="1072">
        <v>1896</v>
      </c>
      <c r="X71" s="1072">
        <v>1231</v>
      </c>
      <c r="Y71" s="1072">
        <v>449</v>
      </c>
      <c r="Z71" s="1072">
        <v>88</v>
      </c>
      <c r="AA71" s="1072">
        <v>14</v>
      </c>
      <c r="AB71" s="1072">
        <v>6664</v>
      </c>
      <c r="AC71" s="1072">
        <v>47077</v>
      </c>
      <c r="AD71" s="1072">
        <v>14495</v>
      </c>
      <c r="AE71" s="1072">
        <v>6532</v>
      </c>
      <c r="AF71" s="1072">
        <v>1782</v>
      </c>
      <c r="AG71" s="1072">
        <v>48374</v>
      </c>
      <c r="AH71" s="1204">
        <v>9.7661099999999994</v>
      </c>
      <c r="AI71" s="1204">
        <v>68.991439999999997</v>
      </c>
      <c r="AJ71" s="1204">
        <v>21.242450000000002</v>
      </c>
      <c r="AK71" s="1204">
        <v>26.748339999999999</v>
      </c>
      <c r="AL71" s="1204">
        <v>9.5726600000000008</v>
      </c>
      <c r="AM71" s="1204">
        <v>2.6115200000000001</v>
      </c>
      <c r="AN71" s="1204">
        <v>2.052E-2</v>
      </c>
      <c r="AO71" s="1204">
        <v>70.892200000000003</v>
      </c>
      <c r="AP71" s="1204">
        <v>44.681989999999999</v>
      </c>
      <c r="AQ71" s="1204">
        <v>44.524790000000003</v>
      </c>
    </row>
    <row r="72" spans="1:43">
      <c r="A72" s="1660">
        <v>3305</v>
      </c>
      <c r="B72" s="1660">
        <v>2</v>
      </c>
      <c r="C72" s="1660">
        <v>28111</v>
      </c>
      <c r="D72" s="1660">
        <v>0</v>
      </c>
      <c r="E72" s="1870" t="s">
        <v>183</v>
      </c>
      <c r="F72" s="1639">
        <v>114895</v>
      </c>
      <c r="G72" s="1639">
        <v>3961</v>
      </c>
      <c r="H72" s="1639">
        <v>5045</v>
      </c>
      <c r="I72" s="1639">
        <v>6023</v>
      </c>
      <c r="J72" s="1639">
        <v>6564</v>
      </c>
      <c r="K72" s="1639">
        <v>6067</v>
      </c>
      <c r="L72" s="1639">
        <v>4813</v>
      </c>
      <c r="M72" s="1639">
        <v>5630</v>
      </c>
      <c r="N72" s="1639">
        <v>6385</v>
      </c>
      <c r="O72" s="1639">
        <v>7502</v>
      </c>
      <c r="P72" s="1639">
        <v>9267</v>
      </c>
      <c r="Q72" s="1639">
        <v>8079</v>
      </c>
      <c r="R72" s="1639">
        <v>7601</v>
      </c>
      <c r="S72" s="1639">
        <v>7569</v>
      </c>
      <c r="T72" s="1639">
        <v>8741</v>
      </c>
      <c r="U72" s="1639">
        <v>9097</v>
      </c>
      <c r="V72" s="1639">
        <v>5968</v>
      </c>
      <c r="W72" s="1639">
        <v>3532</v>
      </c>
      <c r="X72" s="1639">
        <v>2129</v>
      </c>
      <c r="Y72" s="1639">
        <v>755</v>
      </c>
      <c r="Z72" s="1639">
        <v>153</v>
      </c>
      <c r="AA72" s="1639">
        <v>14</v>
      </c>
      <c r="AB72" s="1639">
        <v>15029</v>
      </c>
      <c r="AC72" s="1639">
        <v>69477</v>
      </c>
      <c r="AD72" s="1639">
        <v>30389</v>
      </c>
      <c r="AE72" s="1639">
        <v>12551</v>
      </c>
      <c r="AF72" s="1639">
        <v>3051</v>
      </c>
      <c r="AG72" s="1639">
        <v>71654</v>
      </c>
      <c r="AH72" s="1206">
        <v>13.080640000000001</v>
      </c>
      <c r="AI72" s="1206">
        <v>60.469990000000003</v>
      </c>
      <c r="AJ72" s="1206">
        <v>26.449369999999998</v>
      </c>
      <c r="AK72" s="1206">
        <v>33.037120000000002</v>
      </c>
      <c r="AL72" s="1206">
        <v>10.92389</v>
      </c>
      <c r="AM72" s="1206">
        <v>2.6554700000000002</v>
      </c>
      <c r="AN72" s="1206">
        <v>1.2189999999999999E-2</v>
      </c>
      <c r="AO72" s="1206">
        <v>62.36477</v>
      </c>
      <c r="AP72" s="1206">
        <v>46.098379999999999</v>
      </c>
      <c r="AQ72" s="1206">
        <v>47.99156</v>
      </c>
    </row>
    <row r="73" spans="1:43">
      <c r="A73">
        <v>3306</v>
      </c>
      <c r="B73">
        <v>2</v>
      </c>
      <c r="C73">
        <v>28201</v>
      </c>
      <c r="D73">
        <v>2</v>
      </c>
      <c r="E73" s="87" t="s">
        <v>184</v>
      </c>
      <c r="F73" s="1071">
        <v>256616</v>
      </c>
      <c r="G73" s="1071">
        <v>10574</v>
      </c>
      <c r="H73" s="1071">
        <v>12097</v>
      </c>
      <c r="I73" s="1071">
        <v>12860</v>
      </c>
      <c r="J73" s="1071">
        <v>13190</v>
      </c>
      <c r="K73" s="1071">
        <v>13731</v>
      </c>
      <c r="L73" s="1071">
        <v>13859</v>
      </c>
      <c r="M73" s="1071">
        <v>14163</v>
      </c>
      <c r="N73" s="1071">
        <v>15520</v>
      </c>
      <c r="O73" s="1071">
        <v>17761</v>
      </c>
      <c r="P73" s="1071">
        <v>21736</v>
      </c>
      <c r="Q73" s="1071">
        <v>18404</v>
      </c>
      <c r="R73" s="1071">
        <v>16326</v>
      </c>
      <c r="S73" s="1071">
        <v>14556</v>
      </c>
      <c r="T73" s="1071">
        <v>15525</v>
      </c>
      <c r="U73" s="1071">
        <v>17659</v>
      </c>
      <c r="V73" s="1071">
        <v>13094</v>
      </c>
      <c r="W73" s="1071">
        <v>8727</v>
      </c>
      <c r="X73" s="1071">
        <v>4835</v>
      </c>
      <c r="Y73" s="1071">
        <v>1644</v>
      </c>
      <c r="Z73" s="1071">
        <v>328</v>
      </c>
      <c r="AA73" s="1071">
        <v>27</v>
      </c>
      <c r="AB73" s="1071">
        <v>35531</v>
      </c>
      <c r="AC73" s="1071">
        <v>159246</v>
      </c>
      <c r="AD73" s="1071">
        <v>61839</v>
      </c>
      <c r="AE73" s="1071">
        <v>28655</v>
      </c>
      <c r="AF73" s="1071">
        <v>6834</v>
      </c>
      <c r="AG73" s="1071">
        <v>161581</v>
      </c>
      <c r="AH73" s="1684">
        <v>13.845980000000001</v>
      </c>
      <c r="AI73" s="1684">
        <v>62.056150000000002</v>
      </c>
      <c r="AJ73" s="1684">
        <v>24.09787</v>
      </c>
      <c r="AK73" s="1684">
        <v>29.770160000000001</v>
      </c>
      <c r="AL73" s="1684">
        <v>11.16649</v>
      </c>
      <c r="AM73" s="1684">
        <v>2.6631200000000002</v>
      </c>
      <c r="AN73" s="1684">
        <v>1.052E-2</v>
      </c>
      <c r="AO73" s="1684">
        <v>62.966070000000002</v>
      </c>
      <c r="AP73" s="1684">
        <v>44.85933</v>
      </c>
      <c r="AQ73" s="1684">
        <v>46.109250000000003</v>
      </c>
    </row>
    <row r="74" spans="1:43">
      <c r="A74">
        <v>3307</v>
      </c>
      <c r="B74">
        <v>2</v>
      </c>
      <c r="C74">
        <v>28202</v>
      </c>
      <c r="D74">
        <v>2</v>
      </c>
      <c r="E74" s="87" t="s">
        <v>185</v>
      </c>
      <c r="F74" s="1071">
        <v>222293</v>
      </c>
      <c r="G74" s="1071">
        <v>8692</v>
      </c>
      <c r="H74" s="1071">
        <v>8416</v>
      </c>
      <c r="I74" s="1071">
        <v>8516</v>
      </c>
      <c r="J74" s="1071">
        <v>9192</v>
      </c>
      <c r="K74" s="1071">
        <v>11031</v>
      </c>
      <c r="L74" s="1071">
        <v>12961</v>
      </c>
      <c r="M74" s="1071">
        <v>12835</v>
      </c>
      <c r="N74" s="1071">
        <v>13502</v>
      </c>
      <c r="O74" s="1071">
        <v>15342</v>
      </c>
      <c r="P74" s="1071">
        <v>18927</v>
      </c>
      <c r="Q74" s="1071">
        <v>17046</v>
      </c>
      <c r="R74" s="1071">
        <v>14539</v>
      </c>
      <c r="S74" s="1071">
        <v>12605</v>
      </c>
      <c r="T74" s="1071">
        <v>14004</v>
      </c>
      <c r="U74" s="1071">
        <v>16635</v>
      </c>
      <c r="V74" s="1071">
        <v>12933</v>
      </c>
      <c r="W74" s="1071">
        <v>8711</v>
      </c>
      <c r="X74" s="1071">
        <v>4611</v>
      </c>
      <c r="Y74" s="1071">
        <v>1510</v>
      </c>
      <c r="Z74" s="1071">
        <v>254</v>
      </c>
      <c r="AA74" s="1071">
        <v>31</v>
      </c>
      <c r="AB74" s="1071">
        <v>25624</v>
      </c>
      <c r="AC74" s="1071">
        <v>137980</v>
      </c>
      <c r="AD74" s="1071">
        <v>58689</v>
      </c>
      <c r="AE74" s="1071">
        <v>28050</v>
      </c>
      <c r="AF74" s="1071">
        <v>6406</v>
      </c>
      <c r="AG74" s="1071">
        <v>142792</v>
      </c>
      <c r="AH74" s="1684">
        <v>11.52713</v>
      </c>
      <c r="AI74" s="1684">
        <v>62.07123</v>
      </c>
      <c r="AJ74" s="1684">
        <v>26.40164</v>
      </c>
      <c r="AK74" s="1684">
        <v>32.072090000000003</v>
      </c>
      <c r="AL74" s="1684">
        <v>12.61848</v>
      </c>
      <c r="AM74" s="1684">
        <v>2.88178</v>
      </c>
      <c r="AN74" s="1684">
        <v>1.3950000000000001E-2</v>
      </c>
      <c r="AO74" s="1684">
        <v>64.235939999999999</v>
      </c>
      <c r="AP74" s="1684">
        <v>46.734580000000001</v>
      </c>
      <c r="AQ74" s="1684">
        <v>47.831020000000002</v>
      </c>
    </row>
    <row r="75" spans="1:43">
      <c r="A75">
        <v>3308</v>
      </c>
      <c r="B75">
        <v>2</v>
      </c>
      <c r="C75">
        <v>28203</v>
      </c>
      <c r="D75">
        <v>2</v>
      </c>
      <c r="E75" s="87" t="s">
        <v>186</v>
      </c>
      <c r="F75" s="1071">
        <v>146746</v>
      </c>
      <c r="G75" s="1071">
        <v>7131</v>
      </c>
      <c r="H75" s="1071">
        <v>7139</v>
      </c>
      <c r="I75" s="1071">
        <v>6773</v>
      </c>
      <c r="J75" s="1071">
        <v>6847</v>
      </c>
      <c r="K75" s="1071">
        <v>6860</v>
      </c>
      <c r="L75" s="1071">
        <v>7783</v>
      </c>
      <c r="M75" s="1071">
        <v>9047</v>
      </c>
      <c r="N75" s="1071">
        <v>9508</v>
      </c>
      <c r="O75" s="1071">
        <v>10226</v>
      </c>
      <c r="P75" s="1071">
        <v>12015</v>
      </c>
      <c r="Q75" s="1071">
        <v>10742</v>
      </c>
      <c r="R75" s="1071">
        <v>9235</v>
      </c>
      <c r="S75" s="1071">
        <v>8091</v>
      </c>
      <c r="T75" s="1071">
        <v>8649</v>
      </c>
      <c r="U75" s="1071">
        <v>10162</v>
      </c>
      <c r="V75" s="1071">
        <v>7621</v>
      </c>
      <c r="W75" s="1071">
        <v>4982</v>
      </c>
      <c r="X75" s="1071">
        <v>2817</v>
      </c>
      <c r="Y75" s="1071">
        <v>949</v>
      </c>
      <c r="Z75" s="1071">
        <v>157</v>
      </c>
      <c r="AA75" s="1071">
        <v>12</v>
      </c>
      <c r="AB75" s="1071">
        <v>21043</v>
      </c>
      <c r="AC75" s="1071">
        <v>90354</v>
      </c>
      <c r="AD75" s="1071">
        <v>35349</v>
      </c>
      <c r="AE75" s="1071">
        <v>16538</v>
      </c>
      <c r="AF75" s="1071">
        <v>3935</v>
      </c>
      <c r="AG75" s="1071">
        <v>92156</v>
      </c>
      <c r="AH75" s="1684">
        <v>14.339740000000001</v>
      </c>
      <c r="AI75" s="1684">
        <v>61.5717</v>
      </c>
      <c r="AJ75" s="1684">
        <v>24.088560000000001</v>
      </c>
      <c r="AK75" s="1684">
        <v>29.602170000000001</v>
      </c>
      <c r="AL75" s="1684">
        <v>11.26981</v>
      </c>
      <c r="AM75" s="1684">
        <v>2.6815000000000002</v>
      </c>
      <c r="AN75" s="1684">
        <v>8.1799999999999998E-3</v>
      </c>
      <c r="AO75" s="1684">
        <v>62.799669999999999</v>
      </c>
      <c r="AP75" s="1684">
        <v>44.76972</v>
      </c>
      <c r="AQ75" s="1684">
        <v>45.897170000000003</v>
      </c>
    </row>
    <row r="76" spans="1:43">
      <c r="A76">
        <v>3309</v>
      </c>
      <c r="B76">
        <v>2</v>
      </c>
      <c r="C76">
        <v>28204</v>
      </c>
      <c r="D76">
        <v>2</v>
      </c>
      <c r="E76" s="87" t="s">
        <v>187</v>
      </c>
      <c r="F76" s="1071">
        <v>226105</v>
      </c>
      <c r="G76" s="1071">
        <v>9815</v>
      </c>
      <c r="H76" s="1071">
        <v>11294</v>
      </c>
      <c r="I76" s="1071">
        <v>12092</v>
      </c>
      <c r="J76" s="1071">
        <v>13108</v>
      </c>
      <c r="K76" s="1071">
        <v>12186</v>
      </c>
      <c r="L76" s="1071">
        <v>10422</v>
      </c>
      <c r="M76" s="1071">
        <v>11850</v>
      </c>
      <c r="N76" s="1071">
        <v>13606</v>
      </c>
      <c r="O76" s="1071">
        <v>15884</v>
      </c>
      <c r="P76" s="1071">
        <v>20027</v>
      </c>
      <c r="Q76" s="1071">
        <v>18318</v>
      </c>
      <c r="R76" s="1071">
        <v>15218</v>
      </c>
      <c r="S76" s="1071">
        <v>12168</v>
      </c>
      <c r="T76" s="1071">
        <v>12195</v>
      </c>
      <c r="U76" s="1071">
        <v>14445</v>
      </c>
      <c r="V76" s="1071">
        <v>10332</v>
      </c>
      <c r="W76" s="1071">
        <v>7128</v>
      </c>
      <c r="X76" s="1071">
        <v>4220</v>
      </c>
      <c r="Y76" s="1071">
        <v>1506</v>
      </c>
      <c r="Z76" s="1071">
        <v>267</v>
      </c>
      <c r="AA76" s="1071">
        <v>24</v>
      </c>
      <c r="AB76" s="1071">
        <v>33201</v>
      </c>
      <c r="AC76" s="1071">
        <v>142787</v>
      </c>
      <c r="AD76" s="1071">
        <v>50117</v>
      </c>
      <c r="AE76" s="1071">
        <v>23477</v>
      </c>
      <c r="AF76" s="1071">
        <v>6017</v>
      </c>
      <c r="AG76" s="1071">
        <v>141874</v>
      </c>
      <c r="AH76" s="1684">
        <v>14.68389</v>
      </c>
      <c r="AI76" s="1684">
        <v>63.150750000000002</v>
      </c>
      <c r="AJ76" s="1684">
        <v>22.165369999999999</v>
      </c>
      <c r="AK76" s="1684">
        <v>27.546939999999999</v>
      </c>
      <c r="AL76" s="1684">
        <v>10.383229999999999</v>
      </c>
      <c r="AM76" s="1684">
        <v>2.6611500000000001</v>
      </c>
      <c r="AN76" s="1684">
        <v>1.061E-2</v>
      </c>
      <c r="AO76" s="1684">
        <v>62.746949999999998</v>
      </c>
      <c r="AP76" s="1684">
        <v>44.053339999999999</v>
      </c>
      <c r="AQ76" s="1684">
        <v>45.741909999999997</v>
      </c>
    </row>
    <row r="77" spans="1:43">
      <c r="A77">
        <v>3310</v>
      </c>
      <c r="B77">
        <v>2</v>
      </c>
      <c r="C77">
        <v>28205</v>
      </c>
      <c r="D77">
        <v>2</v>
      </c>
      <c r="E77" s="87" t="s">
        <v>188</v>
      </c>
      <c r="F77" s="1071">
        <v>19635</v>
      </c>
      <c r="G77" s="1071">
        <v>660</v>
      </c>
      <c r="H77" s="1071">
        <v>760</v>
      </c>
      <c r="I77" s="1071">
        <v>860</v>
      </c>
      <c r="J77" s="1071">
        <v>848</v>
      </c>
      <c r="K77" s="1071">
        <v>654</v>
      </c>
      <c r="L77" s="1071">
        <v>776</v>
      </c>
      <c r="M77" s="1071">
        <v>815</v>
      </c>
      <c r="N77" s="1071">
        <v>970</v>
      </c>
      <c r="O77" s="1071">
        <v>1245</v>
      </c>
      <c r="P77" s="1071">
        <v>1461</v>
      </c>
      <c r="Q77" s="1071">
        <v>1285</v>
      </c>
      <c r="R77" s="1071">
        <v>1328</v>
      </c>
      <c r="S77" s="1071">
        <v>1334</v>
      </c>
      <c r="T77" s="1071">
        <v>1652</v>
      </c>
      <c r="U77" s="1071">
        <v>1914</v>
      </c>
      <c r="V77" s="1071">
        <v>1223</v>
      </c>
      <c r="W77" s="1071">
        <v>877</v>
      </c>
      <c r="X77" s="1071">
        <v>636</v>
      </c>
      <c r="Y77" s="1071">
        <v>266</v>
      </c>
      <c r="Z77" s="1071">
        <v>62</v>
      </c>
      <c r="AA77" s="1071">
        <v>9</v>
      </c>
      <c r="AB77" s="1071">
        <v>2280</v>
      </c>
      <c r="AC77" s="1071">
        <v>10716</v>
      </c>
      <c r="AD77" s="1071">
        <v>6639</v>
      </c>
      <c r="AE77" s="1071">
        <v>3073</v>
      </c>
      <c r="AF77" s="1071">
        <v>973</v>
      </c>
      <c r="AG77" s="1071">
        <v>11520</v>
      </c>
      <c r="AH77" s="1684">
        <v>11.61192</v>
      </c>
      <c r="AI77" s="1684">
        <v>54.576009999999997</v>
      </c>
      <c r="AJ77" s="1684">
        <v>33.812069999999999</v>
      </c>
      <c r="AK77" s="1684">
        <v>40.606059999999999</v>
      </c>
      <c r="AL77" s="1684">
        <v>15.65062</v>
      </c>
      <c r="AM77" s="1684">
        <v>4.9554400000000003</v>
      </c>
      <c r="AN77" s="1684">
        <v>4.5839999999999999E-2</v>
      </c>
      <c r="AO77" s="1684">
        <v>58.670740000000002</v>
      </c>
      <c r="AP77" s="1684">
        <v>50.199469999999998</v>
      </c>
      <c r="AQ77" s="1684">
        <v>52.823189999999997</v>
      </c>
    </row>
    <row r="78" spans="1:43">
      <c r="A78">
        <v>3311</v>
      </c>
      <c r="B78">
        <v>2</v>
      </c>
      <c r="C78">
        <v>28206</v>
      </c>
      <c r="D78">
        <v>2</v>
      </c>
      <c r="E78" s="87" t="s">
        <v>189</v>
      </c>
      <c r="F78" s="1071">
        <v>42008</v>
      </c>
      <c r="G78" s="1071">
        <v>1597</v>
      </c>
      <c r="H78" s="1071">
        <v>1988</v>
      </c>
      <c r="I78" s="1071">
        <v>2231</v>
      </c>
      <c r="J78" s="1071">
        <v>2332</v>
      </c>
      <c r="K78" s="1071">
        <v>1755</v>
      </c>
      <c r="L78" s="1071">
        <v>1374</v>
      </c>
      <c r="M78" s="1071">
        <v>1565</v>
      </c>
      <c r="N78" s="1071">
        <v>2178</v>
      </c>
      <c r="O78" s="1071">
        <v>2659</v>
      </c>
      <c r="P78" s="1071">
        <v>3564</v>
      </c>
      <c r="Q78" s="1071">
        <v>3476</v>
      </c>
      <c r="R78" s="1071">
        <v>3005</v>
      </c>
      <c r="S78" s="1071">
        <v>2693</v>
      </c>
      <c r="T78" s="1071">
        <v>2697</v>
      </c>
      <c r="U78" s="1071">
        <v>3241</v>
      </c>
      <c r="V78" s="1071">
        <v>2359</v>
      </c>
      <c r="W78" s="1071">
        <v>1640</v>
      </c>
      <c r="X78" s="1071">
        <v>1093</v>
      </c>
      <c r="Y78" s="1071">
        <v>466</v>
      </c>
      <c r="Z78" s="1071">
        <v>84</v>
      </c>
      <c r="AA78" s="1071">
        <v>11</v>
      </c>
      <c r="AB78" s="1071">
        <v>5816</v>
      </c>
      <c r="AC78" s="1071">
        <v>24601</v>
      </c>
      <c r="AD78" s="1071">
        <v>11591</v>
      </c>
      <c r="AE78" s="1071">
        <v>5653</v>
      </c>
      <c r="AF78" s="1071">
        <v>1654</v>
      </c>
      <c r="AG78" s="1071">
        <v>24966</v>
      </c>
      <c r="AH78" s="1684">
        <v>13.84498</v>
      </c>
      <c r="AI78" s="1684">
        <v>58.562649999999998</v>
      </c>
      <c r="AJ78" s="1684">
        <v>27.592359999999999</v>
      </c>
      <c r="AK78" s="1684">
        <v>34.003050000000002</v>
      </c>
      <c r="AL78" s="1684">
        <v>13.45696</v>
      </c>
      <c r="AM78" s="1684">
        <v>3.9373499999999999</v>
      </c>
      <c r="AN78" s="1684">
        <v>2.6190000000000001E-2</v>
      </c>
      <c r="AO78" s="1684">
        <v>59.431539999999998</v>
      </c>
      <c r="AP78" s="1684">
        <v>47.269379999999998</v>
      </c>
      <c r="AQ78" s="1684">
        <v>49.682180000000002</v>
      </c>
    </row>
    <row r="79" spans="1:43">
      <c r="A79">
        <v>3312</v>
      </c>
      <c r="B79">
        <v>2</v>
      </c>
      <c r="C79">
        <v>28207</v>
      </c>
      <c r="D79">
        <v>2</v>
      </c>
      <c r="E79" s="87" t="s">
        <v>190</v>
      </c>
      <c r="F79" s="1071">
        <v>95630</v>
      </c>
      <c r="G79" s="1071">
        <v>4355</v>
      </c>
      <c r="H79" s="1071">
        <v>4660</v>
      </c>
      <c r="I79" s="1071">
        <v>4815</v>
      </c>
      <c r="J79" s="1071">
        <v>4791</v>
      </c>
      <c r="K79" s="1071">
        <v>5038</v>
      </c>
      <c r="L79" s="1071">
        <v>4980</v>
      </c>
      <c r="M79" s="1071">
        <v>5427</v>
      </c>
      <c r="N79" s="1071">
        <v>5964</v>
      </c>
      <c r="O79" s="1071">
        <v>7064</v>
      </c>
      <c r="P79" s="1071">
        <v>8329</v>
      </c>
      <c r="Q79" s="1071">
        <v>7225</v>
      </c>
      <c r="R79" s="1071">
        <v>6129</v>
      </c>
      <c r="S79" s="1071">
        <v>4760</v>
      </c>
      <c r="T79" s="1071">
        <v>5054</v>
      </c>
      <c r="U79" s="1071">
        <v>6116</v>
      </c>
      <c r="V79" s="1071">
        <v>4835</v>
      </c>
      <c r="W79" s="1071">
        <v>3437</v>
      </c>
      <c r="X79" s="1071">
        <v>1850</v>
      </c>
      <c r="Y79" s="1071">
        <v>662</v>
      </c>
      <c r="Z79" s="1071">
        <v>131</v>
      </c>
      <c r="AA79" s="1071">
        <v>8</v>
      </c>
      <c r="AB79" s="1071">
        <v>13830</v>
      </c>
      <c r="AC79" s="1071">
        <v>59707</v>
      </c>
      <c r="AD79" s="1071">
        <v>22093</v>
      </c>
      <c r="AE79" s="1071">
        <v>10923</v>
      </c>
      <c r="AF79" s="1071">
        <v>2651</v>
      </c>
      <c r="AG79" s="1071">
        <v>59970</v>
      </c>
      <c r="AH79" s="1684">
        <v>14.46199</v>
      </c>
      <c r="AI79" s="1684">
        <v>62.435429999999997</v>
      </c>
      <c r="AJ79" s="1684">
        <v>23.10258</v>
      </c>
      <c r="AK79" s="1684">
        <v>28.080100000000002</v>
      </c>
      <c r="AL79" s="1684">
        <v>11.42215</v>
      </c>
      <c r="AM79" s="1684">
        <v>2.7721399999999998</v>
      </c>
      <c r="AN79" s="1684">
        <v>8.3700000000000007E-3</v>
      </c>
      <c r="AO79" s="1684">
        <v>62.710450000000002</v>
      </c>
      <c r="AP79" s="1684">
        <v>44.36824</v>
      </c>
      <c r="AQ79" s="1684">
        <v>45.46396</v>
      </c>
    </row>
    <row r="80" spans="1:43">
      <c r="A80">
        <v>3313</v>
      </c>
      <c r="B80">
        <v>2</v>
      </c>
      <c r="C80">
        <v>28208</v>
      </c>
      <c r="D80">
        <v>2</v>
      </c>
      <c r="E80" s="87" t="s">
        <v>191</v>
      </c>
      <c r="F80" s="1071">
        <v>13592</v>
      </c>
      <c r="G80" s="1071">
        <v>492</v>
      </c>
      <c r="H80" s="1071">
        <v>558</v>
      </c>
      <c r="I80" s="1071">
        <v>613</v>
      </c>
      <c r="J80" s="1071">
        <v>539</v>
      </c>
      <c r="K80" s="1071">
        <v>553</v>
      </c>
      <c r="L80" s="1071">
        <v>581</v>
      </c>
      <c r="M80" s="1071">
        <v>716</v>
      </c>
      <c r="N80" s="1071">
        <v>756</v>
      </c>
      <c r="O80" s="1071">
        <v>861</v>
      </c>
      <c r="P80" s="1071">
        <v>1004</v>
      </c>
      <c r="Q80" s="1071">
        <v>853</v>
      </c>
      <c r="R80" s="1071">
        <v>807</v>
      </c>
      <c r="S80" s="1071">
        <v>787</v>
      </c>
      <c r="T80" s="1071">
        <v>994</v>
      </c>
      <c r="U80" s="1071">
        <v>1298</v>
      </c>
      <c r="V80" s="1071">
        <v>975</v>
      </c>
      <c r="W80" s="1071">
        <v>653</v>
      </c>
      <c r="X80" s="1071">
        <v>381</v>
      </c>
      <c r="Y80" s="1071">
        <v>133</v>
      </c>
      <c r="Z80" s="1071">
        <v>35</v>
      </c>
      <c r="AA80" s="1071">
        <v>3</v>
      </c>
      <c r="AB80" s="1071">
        <v>1663</v>
      </c>
      <c r="AC80" s="1071">
        <v>7457</v>
      </c>
      <c r="AD80" s="1071">
        <v>4472</v>
      </c>
      <c r="AE80" s="1071">
        <v>2180</v>
      </c>
      <c r="AF80" s="1071">
        <v>552</v>
      </c>
      <c r="AG80" s="1071">
        <v>7912</v>
      </c>
      <c r="AH80" s="1684">
        <v>12.235139999999999</v>
      </c>
      <c r="AI80" s="1684">
        <v>54.863149999999997</v>
      </c>
      <c r="AJ80" s="1684">
        <v>32.901710000000001</v>
      </c>
      <c r="AK80" s="1684">
        <v>38.691879999999998</v>
      </c>
      <c r="AL80" s="1684">
        <v>16.03885</v>
      </c>
      <c r="AM80" s="1684">
        <v>4.06121</v>
      </c>
      <c r="AN80" s="1684">
        <v>2.2069999999999999E-2</v>
      </c>
      <c r="AO80" s="1684">
        <v>58.210709999999999</v>
      </c>
      <c r="AP80" s="1684">
        <v>49.055399999999999</v>
      </c>
      <c r="AQ80" s="1684">
        <v>50.588520000000003</v>
      </c>
    </row>
    <row r="81" spans="1:43">
      <c r="A81">
        <v>3314</v>
      </c>
      <c r="B81">
        <v>2</v>
      </c>
      <c r="C81">
        <v>28209</v>
      </c>
      <c r="D81">
        <v>2</v>
      </c>
      <c r="E81" s="87" t="s">
        <v>192</v>
      </c>
      <c r="F81" s="1071">
        <v>37303</v>
      </c>
      <c r="G81" s="1071">
        <v>1382</v>
      </c>
      <c r="H81" s="1071">
        <v>1667</v>
      </c>
      <c r="I81" s="1071">
        <v>1802</v>
      </c>
      <c r="J81" s="1071">
        <v>1652</v>
      </c>
      <c r="K81" s="1071">
        <v>1187</v>
      </c>
      <c r="L81" s="1071">
        <v>1485</v>
      </c>
      <c r="M81" s="1071">
        <v>1824</v>
      </c>
      <c r="N81" s="1071">
        <v>2078</v>
      </c>
      <c r="O81" s="1071">
        <v>2356</v>
      </c>
      <c r="P81" s="1071">
        <v>2861</v>
      </c>
      <c r="Q81" s="1071">
        <v>2486</v>
      </c>
      <c r="R81" s="1071">
        <v>2442</v>
      </c>
      <c r="S81" s="1071">
        <v>2653</v>
      </c>
      <c r="T81" s="1071">
        <v>2829</v>
      </c>
      <c r="U81" s="1071">
        <v>3059</v>
      </c>
      <c r="V81" s="1071">
        <v>2169</v>
      </c>
      <c r="W81" s="1071">
        <v>1592</v>
      </c>
      <c r="X81" s="1071">
        <v>1134</v>
      </c>
      <c r="Y81" s="1071">
        <v>533</v>
      </c>
      <c r="Z81" s="1071">
        <v>97</v>
      </c>
      <c r="AA81" s="1071">
        <v>15</v>
      </c>
      <c r="AB81" s="1071">
        <v>4851</v>
      </c>
      <c r="AC81" s="1071">
        <v>21024</v>
      </c>
      <c r="AD81" s="1071">
        <v>11428</v>
      </c>
      <c r="AE81" s="1071">
        <v>5540</v>
      </c>
      <c r="AF81" s="1071">
        <v>1779</v>
      </c>
      <c r="AG81" s="1071">
        <v>22201</v>
      </c>
      <c r="AH81" s="1684">
        <v>13.00432</v>
      </c>
      <c r="AI81" s="1684">
        <v>56.360080000000004</v>
      </c>
      <c r="AJ81" s="1684">
        <v>30.63561</v>
      </c>
      <c r="AK81" s="1684">
        <v>37.747630000000001</v>
      </c>
      <c r="AL81" s="1684">
        <v>14.85135</v>
      </c>
      <c r="AM81" s="1684">
        <v>4.76905</v>
      </c>
      <c r="AN81" s="1684">
        <v>4.0210000000000003E-2</v>
      </c>
      <c r="AO81" s="1684">
        <v>59.515320000000003</v>
      </c>
      <c r="AP81" s="1684">
        <v>48.6676</v>
      </c>
      <c r="AQ81" s="1684">
        <v>50.660809999999998</v>
      </c>
    </row>
    <row r="82" spans="1:43">
      <c r="A82">
        <v>3315</v>
      </c>
      <c r="B82">
        <v>2</v>
      </c>
      <c r="C82">
        <v>28210</v>
      </c>
      <c r="D82">
        <v>2</v>
      </c>
      <c r="E82" s="87" t="s">
        <v>25</v>
      </c>
      <c r="F82" s="1071">
        <v>127473</v>
      </c>
      <c r="G82" s="1071">
        <v>4889</v>
      </c>
      <c r="H82" s="1071">
        <v>5818</v>
      </c>
      <c r="I82" s="1071">
        <v>6182</v>
      </c>
      <c r="J82" s="1071">
        <v>6666</v>
      </c>
      <c r="K82" s="1071">
        <v>6560</v>
      </c>
      <c r="L82" s="1071">
        <v>6787</v>
      </c>
      <c r="M82" s="1071">
        <v>7158</v>
      </c>
      <c r="N82" s="1071">
        <v>7676</v>
      </c>
      <c r="O82" s="1071">
        <v>8868</v>
      </c>
      <c r="P82" s="1071">
        <v>10694</v>
      </c>
      <c r="Q82" s="1071">
        <v>8924</v>
      </c>
      <c r="R82" s="1071">
        <v>7674</v>
      </c>
      <c r="S82" s="1071">
        <v>7023</v>
      </c>
      <c r="T82" s="1071">
        <v>8300</v>
      </c>
      <c r="U82" s="1071">
        <v>9211</v>
      </c>
      <c r="V82" s="1071">
        <v>7335</v>
      </c>
      <c r="W82" s="1071">
        <v>4567</v>
      </c>
      <c r="X82" s="1071">
        <v>2227</v>
      </c>
      <c r="Y82" s="1071">
        <v>772</v>
      </c>
      <c r="Z82" s="1071">
        <v>132</v>
      </c>
      <c r="AA82" s="1071">
        <v>10</v>
      </c>
      <c r="AB82" s="1071">
        <v>16889</v>
      </c>
      <c r="AC82" s="1071">
        <v>78030</v>
      </c>
      <c r="AD82" s="1071">
        <v>32554</v>
      </c>
      <c r="AE82" s="1071">
        <v>15043</v>
      </c>
      <c r="AF82" s="1071">
        <v>3141</v>
      </c>
      <c r="AG82" s="1071">
        <v>79664</v>
      </c>
      <c r="AH82" s="1684">
        <v>13.249079999999999</v>
      </c>
      <c r="AI82" s="1684">
        <v>61.212960000000002</v>
      </c>
      <c r="AJ82" s="1684">
        <v>25.537960000000002</v>
      </c>
      <c r="AK82" s="1684">
        <v>31.047360000000001</v>
      </c>
      <c r="AL82" s="1684">
        <v>11.800929999999999</v>
      </c>
      <c r="AM82" s="1684">
        <v>2.4640499999999999</v>
      </c>
      <c r="AN82" s="1684">
        <v>7.8399999999999997E-3</v>
      </c>
      <c r="AO82" s="1684">
        <v>62.494799999999998</v>
      </c>
      <c r="AP82" s="1684">
        <v>45.418939999999999</v>
      </c>
      <c r="AQ82" s="1684">
        <v>46.498159999999999</v>
      </c>
    </row>
    <row r="83" spans="1:43">
      <c r="A83">
        <v>3316</v>
      </c>
      <c r="B83">
        <v>2</v>
      </c>
      <c r="C83">
        <v>28212</v>
      </c>
      <c r="D83">
        <v>2</v>
      </c>
      <c r="E83" s="87" t="s">
        <v>193</v>
      </c>
      <c r="F83" s="1071">
        <v>22095</v>
      </c>
      <c r="G83" s="1071">
        <v>736</v>
      </c>
      <c r="H83" s="1071">
        <v>941</v>
      </c>
      <c r="I83" s="1071">
        <v>1054</v>
      </c>
      <c r="J83" s="1071">
        <v>1149</v>
      </c>
      <c r="K83" s="1071">
        <v>1024</v>
      </c>
      <c r="L83" s="1071">
        <v>1002</v>
      </c>
      <c r="M83" s="1071">
        <v>1108</v>
      </c>
      <c r="N83" s="1071">
        <v>1200</v>
      </c>
      <c r="O83" s="1071">
        <v>1371</v>
      </c>
      <c r="P83" s="1071">
        <v>1620</v>
      </c>
      <c r="Q83" s="1071">
        <v>1534</v>
      </c>
      <c r="R83" s="1071">
        <v>1393</v>
      </c>
      <c r="S83" s="1071">
        <v>1407</v>
      </c>
      <c r="T83" s="1071">
        <v>1633</v>
      </c>
      <c r="U83" s="1071">
        <v>1864</v>
      </c>
      <c r="V83" s="1071">
        <v>1301</v>
      </c>
      <c r="W83" s="1071">
        <v>965</v>
      </c>
      <c r="X83" s="1071">
        <v>570</v>
      </c>
      <c r="Y83" s="1071">
        <v>195</v>
      </c>
      <c r="Z83" s="1071">
        <v>23</v>
      </c>
      <c r="AA83" s="1071">
        <v>5</v>
      </c>
      <c r="AB83" s="1071">
        <v>2731</v>
      </c>
      <c r="AC83" s="1071">
        <v>12808</v>
      </c>
      <c r="AD83" s="1071">
        <v>6556</v>
      </c>
      <c r="AE83" s="1071">
        <v>3059</v>
      </c>
      <c r="AF83" s="1071">
        <v>793</v>
      </c>
      <c r="AG83" s="1071">
        <v>13292</v>
      </c>
      <c r="AH83" s="1684">
        <v>12.36026</v>
      </c>
      <c r="AI83" s="1684">
        <v>57.967869999999998</v>
      </c>
      <c r="AJ83" s="1684">
        <v>29.671869999999998</v>
      </c>
      <c r="AK83" s="1684">
        <v>36.039830000000002</v>
      </c>
      <c r="AL83" s="1684">
        <v>13.844760000000001</v>
      </c>
      <c r="AM83" s="1684">
        <v>3.5890499999999999</v>
      </c>
      <c r="AN83" s="1684">
        <v>2.2630000000000001E-2</v>
      </c>
      <c r="AO83" s="1684">
        <v>60.158410000000003</v>
      </c>
      <c r="AP83" s="1684">
        <v>47.693710000000003</v>
      </c>
      <c r="AQ83" s="1684">
        <v>49.5</v>
      </c>
    </row>
    <row r="84" spans="1:43">
      <c r="A84">
        <v>3317</v>
      </c>
      <c r="B84">
        <v>2</v>
      </c>
      <c r="C84">
        <v>28213</v>
      </c>
      <c r="D84">
        <v>2</v>
      </c>
      <c r="E84" s="87" t="s">
        <v>194</v>
      </c>
      <c r="F84" s="1071">
        <v>18540</v>
      </c>
      <c r="G84" s="1071">
        <v>672</v>
      </c>
      <c r="H84" s="1071">
        <v>814</v>
      </c>
      <c r="I84" s="1071">
        <v>917</v>
      </c>
      <c r="J84" s="1071">
        <v>835</v>
      </c>
      <c r="K84" s="1071">
        <v>751</v>
      </c>
      <c r="L84" s="1071">
        <v>815</v>
      </c>
      <c r="M84" s="1071">
        <v>922</v>
      </c>
      <c r="N84" s="1071">
        <v>1004</v>
      </c>
      <c r="O84" s="1071">
        <v>1160</v>
      </c>
      <c r="P84" s="1071">
        <v>1405</v>
      </c>
      <c r="Q84" s="1071">
        <v>1275</v>
      </c>
      <c r="R84" s="1071">
        <v>1272</v>
      </c>
      <c r="S84" s="1071">
        <v>1156</v>
      </c>
      <c r="T84" s="1071">
        <v>1276</v>
      </c>
      <c r="U84" s="1071">
        <v>1490</v>
      </c>
      <c r="V84" s="1071">
        <v>1095</v>
      </c>
      <c r="W84" s="1071">
        <v>879</v>
      </c>
      <c r="X84" s="1071">
        <v>547</v>
      </c>
      <c r="Y84" s="1071">
        <v>218</v>
      </c>
      <c r="Z84" s="1071">
        <v>34</v>
      </c>
      <c r="AA84" s="1071">
        <v>3</v>
      </c>
      <c r="AB84" s="1071">
        <v>2403</v>
      </c>
      <c r="AC84" s="1071">
        <v>10595</v>
      </c>
      <c r="AD84" s="1071">
        <v>5542</v>
      </c>
      <c r="AE84" s="1071">
        <v>2776</v>
      </c>
      <c r="AF84" s="1071">
        <v>802</v>
      </c>
      <c r="AG84" s="1071">
        <v>11036</v>
      </c>
      <c r="AH84" s="1684">
        <v>12.961169999999999</v>
      </c>
      <c r="AI84" s="1684">
        <v>57.146709999999999</v>
      </c>
      <c r="AJ84" s="1684">
        <v>29.892130000000002</v>
      </c>
      <c r="AK84" s="1684">
        <v>36.127290000000002</v>
      </c>
      <c r="AL84" s="1684">
        <v>14.97303</v>
      </c>
      <c r="AM84" s="1684">
        <v>4.32578</v>
      </c>
      <c r="AN84" s="1684">
        <v>1.618E-2</v>
      </c>
      <c r="AO84" s="1684">
        <v>59.525350000000003</v>
      </c>
      <c r="AP84" s="1684">
        <v>48.112839999999998</v>
      </c>
      <c r="AQ84" s="1684">
        <v>49.909750000000003</v>
      </c>
    </row>
    <row r="85" spans="1:43">
      <c r="A85">
        <v>3318</v>
      </c>
      <c r="B85">
        <v>2</v>
      </c>
      <c r="C85">
        <v>28214</v>
      </c>
      <c r="D85">
        <v>2</v>
      </c>
      <c r="E85" s="87" t="s">
        <v>195</v>
      </c>
      <c r="F85" s="1071">
        <v>103655</v>
      </c>
      <c r="G85" s="1071">
        <v>4337</v>
      </c>
      <c r="H85" s="1071">
        <v>5187</v>
      </c>
      <c r="I85" s="1071">
        <v>5441</v>
      </c>
      <c r="J85" s="1071">
        <v>5534</v>
      </c>
      <c r="K85" s="1071">
        <v>4560</v>
      </c>
      <c r="L85" s="1071">
        <v>3713</v>
      </c>
      <c r="M85" s="1071">
        <v>4489</v>
      </c>
      <c r="N85" s="1071">
        <v>5573</v>
      </c>
      <c r="O85" s="1071">
        <v>7004</v>
      </c>
      <c r="P85" s="1071">
        <v>9141</v>
      </c>
      <c r="Q85" s="1071">
        <v>8321</v>
      </c>
      <c r="R85" s="1071">
        <v>6987</v>
      </c>
      <c r="S85" s="1071">
        <v>6103</v>
      </c>
      <c r="T85" s="1071">
        <v>6181</v>
      </c>
      <c r="U85" s="1071">
        <v>7504</v>
      </c>
      <c r="V85" s="1071">
        <v>5882</v>
      </c>
      <c r="W85" s="1071">
        <v>4165</v>
      </c>
      <c r="X85" s="1071">
        <v>2463</v>
      </c>
      <c r="Y85" s="1071">
        <v>870</v>
      </c>
      <c r="Z85" s="1071">
        <v>182</v>
      </c>
      <c r="AA85" s="1071">
        <v>18</v>
      </c>
      <c r="AB85" s="1071">
        <v>14965</v>
      </c>
      <c r="AC85" s="1071">
        <v>61425</v>
      </c>
      <c r="AD85" s="1071">
        <v>27265</v>
      </c>
      <c r="AE85" s="1071">
        <v>13580</v>
      </c>
      <c r="AF85" s="1071">
        <v>3533</v>
      </c>
      <c r="AG85" s="1071">
        <v>62072</v>
      </c>
      <c r="AH85" s="1684">
        <v>14.43732</v>
      </c>
      <c r="AI85" s="1684">
        <v>59.259079999999997</v>
      </c>
      <c r="AJ85" s="1684">
        <v>26.303599999999999</v>
      </c>
      <c r="AK85" s="1684">
        <v>32.191400000000002</v>
      </c>
      <c r="AL85" s="1684">
        <v>13.101150000000001</v>
      </c>
      <c r="AM85" s="1684">
        <v>3.40842</v>
      </c>
      <c r="AN85" s="1684">
        <v>1.737E-2</v>
      </c>
      <c r="AO85" s="1684">
        <v>59.883270000000003</v>
      </c>
      <c r="AP85" s="1684">
        <v>46.311549999999997</v>
      </c>
      <c r="AQ85" s="1684">
        <v>48.299889999999998</v>
      </c>
    </row>
    <row r="86" spans="1:43">
      <c r="A86">
        <v>3319</v>
      </c>
      <c r="B86">
        <v>2</v>
      </c>
      <c r="C86">
        <v>28215</v>
      </c>
      <c r="D86">
        <v>2</v>
      </c>
      <c r="E86" s="87" t="s">
        <v>196</v>
      </c>
      <c r="F86" s="1071">
        <v>36259</v>
      </c>
      <c r="G86" s="1071">
        <v>1195</v>
      </c>
      <c r="H86" s="1071">
        <v>1456</v>
      </c>
      <c r="I86" s="1071">
        <v>1551</v>
      </c>
      <c r="J86" s="1071">
        <v>1721</v>
      </c>
      <c r="K86" s="1071">
        <v>1603</v>
      </c>
      <c r="L86" s="1071">
        <v>1479</v>
      </c>
      <c r="M86" s="1071">
        <v>1677</v>
      </c>
      <c r="N86" s="1071">
        <v>1923</v>
      </c>
      <c r="O86" s="1071">
        <v>2280</v>
      </c>
      <c r="P86" s="1071">
        <v>2775</v>
      </c>
      <c r="Q86" s="1071">
        <v>2349</v>
      </c>
      <c r="R86" s="1071">
        <v>2174</v>
      </c>
      <c r="S86" s="1071">
        <v>2256</v>
      </c>
      <c r="T86" s="1071">
        <v>2744</v>
      </c>
      <c r="U86" s="1071">
        <v>3219</v>
      </c>
      <c r="V86" s="1071">
        <v>2680</v>
      </c>
      <c r="W86" s="1071">
        <v>1789</v>
      </c>
      <c r="X86" s="1071">
        <v>959</v>
      </c>
      <c r="Y86" s="1071">
        <v>343</v>
      </c>
      <c r="Z86" s="1071">
        <v>77</v>
      </c>
      <c r="AA86" s="1071">
        <v>9</v>
      </c>
      <c r="AB86" s="1071">
        <v>4202</v>
      </c>
      <c r="AC86" s="1071">
        <v>20237</v>
      </c>
      <c r="AD86" s="1071">
        <v>11820</v>
      </c>
      <c r="AE86" s="1071">
        <v>5857</v>
      </c>
      <c r="AF86" s="1071">
        <v>1388</v>
      </c>
      <c r="AG86" s="1071">
        <v>21260</v>
      </c>
      <c r="AH86" s="1684">
        <v>11.588850000000001</v>
      </c>
      <c r="AI86" s="1684">
        <v>55.812350000000002</v>
      </c>
      <c r="AJ86" s="1684">
        <v>32.598799999999997</v>
      </c>
      <c r="AK86" s="1684">
        <v>38.820709999999998</v>
      </c>
      <c r="AL86" s="1684">
        <v>16.153230000000001</v>
      </c>
      <c r="AM86" s="1684">
        <v>3.82802</v>
      </c>
      <c r="AN86" s="1684">
        <v>2.4819999999999998E-2</v>
      </c>
      <c r="AO86" s="1684">
        <v>58.633719999999997</v>
      </c>
      <c r="AP86" s="1684">
        <v>49.158239999999999</v>
      </c>
      <c r="AQ86" s="1684">
        <v>50.87921</v>
      </c>
    </row>
    <row r="87" spans="1:43">
      <c r="A87">
        <v>3320</v>
      </c>
      <c r="B87">
        <v>2</v>
      </c>
      <c r="C87">
        <v>28216</v>
      </c>
      <c r="D87">
        <v>2</v>
      </c>
      <c r="E87" s="87" t="s">
        <v>197</v>
      </c>
      <c r="F87" s="1071">
        <v>42379</v>
      </c>
      <c r="G87" s="1071">
        <v>1645</v>
      </c>
      <c r="H87" s="1071">
        <v>1895</v>
      </c>
      <c r="I87" s="1071">
        <v>2061</v>
      </c>
      <c r="J87" s="1071">
        <v>2230</v>
      </c>
      <c r="K87" s="1071">
        <v>2173</v>
      </c>
      <c r="L87" s="1071">
        <v>2254</v>
      </c>
      <c r="M87" s="1071">
        <v>2342</v>
      </c>
      <c r="N87" s="1071">
        <v>2430</v>
      </c>
      <c r="O87" s="1071">
        <v>2847</v>
      </c>
      <c r="P87" s="1071">
        <v>3488</v>
      </c>
      <c r="Q87" s="1071">
        <v>2826</v>
      </c>
      <c r="R87" s="1071">
        <v>2513</v>
      </c>
      <c r="S87" s="1071">
        <v>2327</v>
      </c>
      <c r="T87" s="1071">
        <v>2917</v>
      </c>
      <c r="U87" s="1071">
        <v>3403</v>
      </c>
      <c r="V87" s="1071">
        <v>2491</v>
      </c>
      <c r="W87" s="1071">
        <v>1505</v>
      </c>
      <c r="X87" s="1071">
        <v>757</v>
      </c>
      <c r="Y87" s="1071">
        <v>245</v>
      </c>
      <c r="Z87" s="1071">
        <v>25</v>
      </c>
      <c r="AA87" s="1071">
        <v>5</v>
      </c>
      <c r="AB87" s="1071">
        <v>5601</v>
      </c>
      <c r="AC87" s="1071">
        <v>25430</v>
      </c>
      <c r="AD87" s="1071">
        <v>11348</v>
      </c>
      <c r="AE87" s="1071">
        <v>5028</v>
      </c>
      <c r="AF87" s="1071">
        <v>1032</v>
      </c>
      <c r="AG87" s="1071">
        <v>26117</v>
      </c>
      <c r="AH87" s="1684">
        <v>13.21645</v>
      </c>
      <c r="AI87" s="1684">
        <v>60.006140000000002</v>
      </c>
      <c r="AJ87" s="1684">
        <v>26.77741</v>
      </c>
      <c r="AK87" s="1684">
        <v>32.268340000000002</v>
      </c>
      <c r="AL87" s="1684">
        <v>11.864369999999999</v>
      </c>
      <c r="AM87" s="1684">
        <v>2.4351699999999998</v>
      </c>
      <c r="AN87" s="1684">
        <v>1.18E-2</v>
      </c>
      <c r="AO87" s="1684">
        <v>61.627220000000001</v>
      </c>
      <c r="AP87" s="1684">
        <v>45.735680000000002</v>
      </c>
      <c r="AQ87" s="1684">
        <v>46.905990000000003</v>
      </c>
    </row>
    <row r="88" spans="1:43">
      <c r="A88">
        <v>3321</v>
      </c>
      <c r="B88">
        <v>2</v>
      </c>
      <c r="C88">
        <v>28217</v>
      </c>
      <c r="D88">
        <v>2</v>
      </c>
      <c r="E88" s="87" t="s">
        <v>198</v>
      </c>
      <c r="F88" s="1071">
        <v>71289</v>
      </c>
      <c r="G88" s="1071">
        <v>2663</v>
      </c>
      <c r="H88" s="1071">
        <v>3276</v>
      </c>
      <c r="I88" s="1071">
        <v>3525</v>
      </c>
      <c r="J88" s="1071">
        <v>3713</v>
      </c>
      <c r="K88" s="1071">
        <v>3307</v>
      </c>
      <c r="L88" s="1071">
        <v>2434</v>
      </c>
      <c r="M88" s="1071">
        <v>2990</v>
      </c>
      <c r="N88" s="1071">
        <v>3759</v>
      </c>
      <c r="O88" s="1071">
        <v>4415</v>
      </c>
      <c r="P88" s="1071">
        <v>6091</v>
      </c>
      <c r="Q88" s="1071">
        <v>5469</v>
      </c>
      <c r="R88" s="1071">
        <v>4537</v>
      </c>
      <c r="S88" s="1071">
        <v>3710</v>
      </c>
      <c r="T88" s="1071">
        <v>4290</v>
      </c>
      <c r="U88" s="1071">
        <v>5383</v>
      </c>
      <c r="V88" s="1071">
        <v>4933</v>
      </c>
      <c r="W88" s="1071">
        <v>3895</v>
      </c>
      <c r="X88" s="1071">
        <v>2084</v>
      </c>
      <c r="Y88" s="1071">
        <v>685</v>
      </c>
      <c r="Z88" s="1071">
        <v>119</v>
      </c>
      <c r="AA88" s="1071">
        <v>11</v>
      </c>
      <c r="AB88" s="1071">
        <v>9464</v>
      </c>
      <c r="AC88" s="1071">
        <v>40425</v>
      </c>
      <c r="AD88" s="1071">
        <v>21400</v>
      </c>
      <c r="AE88" s="1071">
        <v>11727</v>
      </c>
      <c r="AF88" s="1071">
        <v>2899</v>
      </c>
      <c r="AG88" s="1071">
        <v>41002</v>
      </c>
      <c r="AH88" s="1684">
        <v>13.275539999999999</v>
      </c>
      <c r="AI88" s="1684">
        <v>56.705800000000004</v>
      </c>
      <c r="AJ88" s="1684">
        <v>30.018660000000001</v>
      </c>
      <c r="AK88" s="1684">
        <v>35.222830000000002</v>
      </c>
      <c r="AL88" s="1684">
        <v>16.449940000000002</v>
      </c>
      <c r="AM88" s="1684">
        <v>4.0665500000000003</v>
      </c>
      <c r="AN88" s="1684">
        <v>1.5429999999999999E-2</v>
      </c>
      <c r="AO88" s="1684">
        <v>57.515180000000001</v>
      </c>
      <c r="AP88" s="1684">
        <v>47.92454</v>
      </c>
      <c r="AQ88" s="1684">
        <v>49.583860000000001</v>
      </c>
    </row>
    <row r="89" spans="1:43">
      <c r="A89">
        <v>3322</v>
      </c>
      <c r="B89">
        <v>2</v>
      </c>
      <c r="C89">
        <v>28218</v>
      </c>
      <c r="D89">
        <v>2</v>
      </c>
      <c r="E89" s="87" t="s">
        <v>199</v>
      </c>
      <c r="F89" s="1071">
        <v>23232</v>
      </c>
      <c r="G89" s="1071">
        <v>952</v>
      </c>
      <c r="H89" s="1071">
        <v>1130</v>
      </c>
      <c r="I89" s="1071">
        <v>1253</v>
      </c>
      <c r="J89" s="1071">
        <v>1248</v>
      </c>
      <c r="K89" s="1071">
        <v>1098</v>
      </c>
      <c r="L89" s="1071">
        <v>1093</v>
      </c>
      <c r="M89" s="1071">
        <v>1229</v>
      </c>
      <c r="N89" s="1071">
        <v>1330</v>
      </c>
      <c r="O89" s="1071">
        <v>1542</v>
      </c>
      <c r="P89" s="1071">
        <v>1865</v>
      </c>
      <c r="Q89" s="1071">
        <v>1563</v>
      </c>
      <c r="R89" s="1071">
        <v>1414</v>
      </c>
      <c r="S89" s="1071">
        <v>1383</v>
      </c>
      <c r="T89" s="1071">
        <v>1574</v>
      </c>
      <c r="U89" s="1071">
        <v>1704</v>
      </c>
      <c r="V89" s="1071">
        <v>1245</v>
      </c>
      <c r="W89" s="1071">
        <v>839</v>
      </c>
      <c r="X89" s="1071">
        <v>536</v>
      </c>
      <c r="Y89" s="1071">
        <v>195</v>
      </c>
      <c r="Z89" s="1071">
        <v>35</v>
      </c>
      <c r="AA89" s="1071">
        <v>4</v>
      </c>
      <c r="AB89" s="1071">
        <v>3335</v>
      </c>
      <c r="AC89" s="1071">
        <v>13765</v>
      </c>
      <c r="AD89" s="1071">
        <v>6132</v>
      </c>
      <c r="AE89" s="1071">
        <v>2854</v>
      </c>
      <c r="AF89" s="1071">
        <v>770</v>
      </c>
      <c r="AG89" s="1071">
        <v>14091</v>
      </c>
      <c r="AH89" s="1684">
        <v>14.3552</v>
      </c>
      <c r="AI89" s="1684">
        <v>59.250169999999997</v>
      </c>
      <c r="AJ89" s="1684">
        <v>26.394629999999999</v>
      </c>
      <c r="AK89" s="1684">
        <v>32.347619999999999</v>
      </c>
      <c r="AL89" s="1684">
        <v>12.28478</v>
      </c>
      <c r="AM89" s="1684">
        <v>3.3143899999999999</v>
      </c>
      <c r="AN89" s="1684">
        <v>1.7219999999999999E-2</v>
      </c>
      <c r="AO89" s="1684">
        <v>60.653410000000001</v>
      </c>
      <c r="AP89" s="1684">
        <v>45.644150000000003</v>
      </c>
      <c r="AQ89" s="1684">
        <v>47.029179999999997</v>
      </c>
    </row>
    <row r="90" spans="1:43">
      <c r="A90">
        <v>3323</v>
      </c>
      <c r="B90">
        <v>2</v>
      </c>
      <c r="C90">
        <v>28219</v>
      </c>
      <c r="D90">
        <v>2</v>
      </c>
      <c r="E90" s="87" t="s">
        <v>200</v>
      </c>
      <c r="F90" s="1071">
        <v>52322</v>
      </c>
      <c r="G90" s="1071">
        <v>2018</v>
      </c>
      <c r="H90" s="1071">
        <v>2581</v>
      </c>
      <c r="I90" s="1071">
        <v>2608</v>
      </c>
      <c r="J90" s="1071">
        <v>2826</v>
      </c>
      <c r="K90" s="1071">
        <v>2929</v>
      </c>
      <c r="L90" s="1071">
        <v>2324</v>
      </c>
      <c r="M90" s="1071">
        <v>2610</v>
      </c>
      <c r="N90" s="1071">
        <v>2946</v>
      </c>
      <c r="O90" s="1071">
        <v>3173</v>
      </c>
      <c r="P90" s="1071">
        <v>3416</v>
      </c>
      <c r="Q90" s="1071">
        <v>3382</v>
      </c>
      <c r="R90" s="1071">
        <v>3975</v>
      </c>
      <c r="S90" s="1071">
        <v>4200</v>
      </c>
      <c r="T90" s="1071">
        <v>4301</v>
      </c>
      <c r="U90" s="1071">
        <v>3919</v>
      </c>
      <c r="V90" s="1071">
        <v>2367</v>
      </c>
      <c r="W90" s="1071">
        <v>1423</v>
      </c>
      <c r="X90" s="1071">
        <v>901</v>
      </c>
      <c r="Y90" s="1071">
        <v>358</v>
      </c>
      <c r="Z90" s="1071">
        <v>58</v>
      </c>
      <c r="AA90" s="1071">
        <v>7</v>
      </c>
      <c r="AB90" s="1071">
        <v>7207</v>
      </c>
      <c r="AC90" s="1071">
        <v>31781</v>
      </c>
      <c r="AD90" s="1071">
        <v>13334</v>
      </c>
      <c r="AE90" s="1071">
        <v>5114</v>
      </c>
      <c r="AF90" s="1071">
        <v>1324</v>
      </c>
      <c r="AG90" s="1071">
        <v>33256</v>
      </c>
      <c r="AH90" s="1684">
        <v>13.774319999999999</v>
      </c>
      <c r="AI90" s="1684">
        <v>60.74118</v>
      </c>
      <c r="AJ90" s="1684">
        <v>25.484500000000001</v>
      </c>
      <c r="AK90" s="1684">
        <v>33.511719999999997</v>
      </c>
      <c r="AL90" s="1684">
        <v>9.7740899999999993</v>
      </c>
      <c r="AM90" s="1684">
        <v>2.5304799999999998</v>
      </c>
      <c r="AN90" s="1684">
        <v>1.338E-2</v>
      </c>
      <c r="AO90" s="1684">
        <v>63.56026</v>
      </c>
      <c r="AP90" s="1684">
        <v>45.674039999999998</v>
      </c>
      <c r="AQ90" s="1684">
        <v>48.144219999999997</v>
      </c>
    </row>
    <row r="91" spans="1:43">
      <c r="A91">
        <v>3324</v>
      </c>
      <c r="B91">
        <v>2</v>
      </c>
      <c r="C91">
        <v>28220</v>
      </c>
      <c r="D91">
        <v>2</v>
      </c>
      <c r="E91" s="87" t="s">
        <v>201</v>
      </c>
      <c r="F91" s="1071">
        <v>21077</v>
      </c>
      <c r="G91" s="1071">
        <v>687</v>
      </c>
      <c r="H91" s="1071">
        <v>795</v>
      </c>
      <c r="I91" s="1071">
        <v>853</v>
      </c>
      <c r="J91" s="1071">
        <v>1076</v>
      </c>
      <c r="K91" s="1071">
        <v>994</v>
      </c>
      <c r="L91" s="1071">
        <v>1034</v>
      </c>
      <c r="M91" s="1071">
        <v>1023</v>
      </c>
      <c r="N91" s="1071">
        <v>1163</v>
      </c>
      <c r="O91" s="1071">
        <v>1243</v>
      </c>
      <c r="P91" s="1071">
        <v>1555</v>
      </c>
      <c r="Q91" s="1071">
        <v>1384</v>
      </c>
      <c r="R91" s="1071">
        <v>1402</v>
      </c>
      <c r="S91" s="1071">
        <v>1485</v>
      </c>
      <c r="T91" s="1071">
        <v>1646</v>
      </c>
      <c r="U91" s="1071">
        <v>1849</v>
      </c>
      <c r="V91" s="1071">
        <v>1251</v>
      </c>
      <c r="W91" s="1071">
        <v>814</v>
      </c>
      <c r="X91" s="1071">
        <v>533</v>
      </c>
      <c r="Y91" s="1071">
        <v>239</v>
      </c>
      <c r="Z91" s="1071">
        <v>45</v>
      </c>
      <c r="AA91" s="1071">
        <v>6</v>
      </c>
      <c r="AB91" s="1071">
        <v>2335</v>
      </c>
      <c r="AC91" s="1071">
        <v>12359</v>
      </c>
      <c r="AD91" s="1071">
        <v>6383</v>
      </c>
      <c r="AE91" s="1071">
        <v>2888</v>
      </c>
      <c r="AF91" s="1071">
        <v>823</v>
      </c>
      <c r="AG91" s="1071">
        <v>12929</v>
      </c>
      <c r="AH91" s="1684">
        <v>11.078430000000001</v>
      </c>
      <c r="AI91" s="1684">
        <v>58.63738</v>
      </c>
      <c r="AJ91" s="1684">
        <v>30.284199999999998</v>
      </c>
      <c r="AK91" s="1684">
        <v>37.329790000000003</v>
      </c>
      <c r="AL91" s="1684">
        <v>13.70214</v>
      </c>
      <c r="AM91" s="1684">
        <v>3.9047299999999998</v>
      </c>
      <c r="AN91" s="1684">
        <v>2.8469999999999999E-2</v>
      </c>
      <c r="AO91" s="1684">
        <v>61.341749999999998</v>
      </c>
      <c r="AP91" s="1684">
        <v>48.41337</v>
      </c>
      <c r="AQ91" s="1684">
        <v>50.418480000000002</v>
      </c>
    </row>
    <row r="92" spans="1:43">
      <c r="A92">
        <v>3325</v>
      </c>
      <c r="B92">
        <v>2</v>
      </c>
      <c r="C92">
        <v>28221</v>
      </c>
      <c r="D92">
        <v>2</v>
      </c>
      <c r="E92" s="87" t="s">
        <v>353</v>
      </c>
      <c r="F92" s="1071">
        <v>18811</v>
      </c>
      <c r="G92" s="1071">
        <v>656</v>
      </c>
      <c r="H92" s="1071">
        <v>818</v>
      </c>
      <c r="I92" s="1071">
        <v>857</v>
      </c>
      <c r="J92" s="1071">
        <v>788</v>
      </c>
      <c r="K92" s="1071">
        <v>635</v>
      </c>
      <c r="L92" s="1071">
        <v>707</v>
      </c>
      <c r="M92" s="1071">
        <v>867</v>
      </c>
      <c r="N92" s="1071">
        <v>1022</v>
      </c>
      <c r="O92" s="1071">
        <v>1126</v>
      </c>
      <c r="P92" s="1071">
        <v>1329</v>
      </c>
      <c r="Q92" s="1071">
        <v>1159</v>
      </c>
      <c r="R92" s="1071">
        <v>1220</v>
      </c>
      <c r="S92" s="1071">
        <v>1432</v>
      </c>
      <c r="T92" s="1071">
        <v>1646</v>
      </c>
      <c r="U92" s="1071">
        <v>1718</v>
      </c>
      <c r="V92" s="1071">
        <v>1082</v>
      </c>
      <c r="W92" s="1071">
        <v>806</v>
      </c>
      <c r="X92" s="1071">
        <v>598</v>
      </c>
      <c r="Y92" s="1071">
        <v>291</v>
      </c>
      <c r="Z92" s="1071">
        <v>51</v>
      </c>
      <c r="AA92" s="1071">
        <v>3</v>
      </c>
      <c r="AB92" s="1071">
        <v>2331</v>
      </c>
      <c r="AC92" s="1071">
        <v>10285</v>
      </c>
      <c r="AD92" s="1071">
        <v>6195</v>
      </c>
      <c r="AE92" s="1071">
        <v>2831</v>
      </c>
      <c r="AF92" s="1071">
        <v>943</v>
      </c>
      <c r="AG92" s="1071">
        <v>11143</v>
      </c>
      <c r="AH92" s="1684">
        <v>12.391690000000001</v>
      </c>
      <c r="AI92" s="1684">
        <v>54.675460000000001</v>
      </c>
      <c r="AJ92" s="1684">
        <v>32.932859999999998</v>
      </c>
      <c r="AK92" s="1684">
        <v>40.545430000000003</v>
      </c>
      <c r="AL92" s="1684">
        <v>15.0497</v>
      </c>
      <c r="AM92" s="1684">
        <v>5.01302</v>
      </c>
      <c r="AN92" s="1684">
        <v>1.5949999999999999E-2</v>
      </c>
      <c r="AO92" s="1684">
        <v>59.236620000000002</v>
      </c>
      <c r="AP92" s="1684">
        <v>49.642679999999999</v>
      </c>
      <c r="AQ92" s="1684">
        <v>52.390500000000003</v>
      </c>
    </row>
    <row r="93" spans="1:43">
      <c r="A93">
        <v>3326</v>
      </c>
      <c r="B93">
        <v>2</v>
      </c>
      <c r="C93">
        <v>28222</v>
      </c>
      <c r="D93">
        <v>2</v>
      </c>
      <c r="E93" s="87" t="s">
        <v>26</v>
      </c>
      <c r="F93" s="1071">
        <v>10623</v>
      </c>
      <c r="G93" s="1071">
        <v>350</v>
      </c>
      <c r="H93" s="1071">
        <v>447</v>
      </c>
      <c r="I93" s="1071">
        <v>488</v>
      </c>
      <c r="J93" s="1071">
        <v>438</v>
      </c>
      <c r="K93" s="1071">
        <v>262</v>
      </c>
      <c r="L93" s="1071">
        <v>357</v>
      </c>
      <c r="M93" s="1071">
        <v>435</v>
      </c>
      <c r="N93" s="1071">
        <v>534</v>
      </c>
      <c r="O93" s="1071">
        <v>609</v>
      </c>
      <c r="P93" s="1071">
        <v>696</v>
      </c>
      <c r="Q93" s="1071">
        <v>635</v>
      </c>
      <c r="R93" s="1071">
        <v>685</v>
      </c>
      <c r="S93" s="1071">
        <v>860</v>
      </c>
      <c r="T93" s="1071">
        <v>933</v>
      </c>
      <c r="U93" s="1071">
        <v>971</v>
      </c>
      <c r="V93" s="1071">
        <v>765</v>
      </c>
      <c r="W93" s="1071">
        <v>506</v>
      </c>
      <c r="X93" s="1071">
        <v>427</v>
      </c>
      <c r="Y93" s="1071">
        <v>180</v>
      </c>
      <c r="Z93" s="1071">
        <v>41</v>
      </c>
      <c r="AA93" s="1071">
        <v>4</v>
      </c>
      <c r="AB93" s="1071">
        <v>1285</v>
      </c>
      <c r="AC93" s="1071">
        <v>5511</v>
      </c>
      <c r="AD93" s="1071">
        <v>3827</v>
      </c>
      <c r="AE93" s="1071">
        <v>1923</v>
      </c>
      <c r="AF93" s="1071">
        <v>652</v>
      </c>
      <c r="AG93" s="1071">
        <v>6006</v>
      </c>
      <c r="AH93" s="1684">
        <v>12.09639</v>
      </c>
      <c r="AI93" s="1684">
        <v>51.878</v>
      </c>
      <c r="AJ93" s="1684">
        <v>36.025599999999997</v>
      </c>
      <c r="AK93" s="1684">
        <v>44.121250000000003</v>
      </c>
      <c r="AL93" s="1684">
        <v>18.102229999999999</v>
      </c>
      <c r="AM93" s="1684">
        <v>6.1376299999999997</v>
      </c>
      <c r="AN93" s="1684">
        <v>3.7650000000000003E-2</v>
      </c>
      <c r="AO93" s="1684">
        <v>56.537700000000001</v>
      </c>
      <c r="AP93" s="1684">
        <v>51.405110000000001</v>
      </c>
      <c r="AQ93" s="1684">
        <v>55.465380000000003</v>
      </c>
    </row>
    <row r="94" spans="1:43">
      <c r="A94">
        <v>3327</v>
      </c>
      <c r="B94">
        <v>2</v>
      </c>
      <c r="C94">
        <v>28223</v>
      </c>
      <c r="D94">
        <v>2</v>
      </c>
      <c r="E94" s="87" t="s">
        <v>27</v>
      </c>
      <c r="F94" s="1071">
        <v>29464</v>
      </c>
      <c r="G94" s="1071">
        <v>1079</v>
      </c>
      <c r="H94" s="1071">
        <v>1323</v>
      </c>
      <c r="I94" s="1071">
        <v>1377</v>
      </c>
      <c r="J94" s="1071">
        <v>1350</v>
      </c>
      <c r="K94" s="1071">
        <v>1072</v>
      </c>
      <c r="L94" s="1071">
        <v>1303</v>
      </c>
      <c r="M94" s="1071">
        <v>1458</v>
      </c>
      <c r="N94" s="1071">
        <v>1611</v>
      </c>
      <c r="O94" s="1071">
        <v>1876</v>
      </c>
      <c r="P94" s="1071">
        <v>1997</v>
      </c>
      <c r="Q94" s="1071">
        <v>1758</v>
      </c>
      <c r="R94" s="1071">
        <v>1812</v>
      </c>
      <c r="S94" s="1071">
        <v>2075</v>
      </c>
      <c r="T94" s="1071">
        <v>2362</v>
      </c>
      <c r="U94" s="1071">
        <v>2553</v>
      </c>
      <c r="V94" s="1071">
        <v>1766</v>
      </c>
      <c r="W94" s="1071">
        <v>1302</v>
      </c>
      <c r="X94" s="1071">
        <v>892</v>
      </c>
      <c r="Y94" s="1071">
        <v>410</v>
      </c>
      <c r="Z94" s="1071">
        <v>75</v>
      </c>
      <c r="AA94" s="1071">
        <v>13</v>
      </c>
      <c r="AB94" s="1071">
        <v>3779</v>
      </c>
      <c r="AC94" s="1071">
        <v>16312</v>
      </c>
      <c r="AD94" s="1071">
        <v>9373</v>
      </c>
      <c r="AE94" s="1071">
        <v>4458</v>
      </c>
      <c r="AF94" s="1071">
        <v>1390</v>
      </c>
      <c r="AG94" s="1071">
        <v>17324</v>
      </c>
      <c r="AH94" s="1684">
        <v>12.82582</v>
      </c>
      <c r="AI94" s="1684">
        <v>55.362479999999998</v>
      </c>
      <c r="AJ94" s="1684">
        <v>31.811699999999998</v>
      </c>
      <c r="AK94" s="1684">
        <v>38.854190000000003</v>
      </c>
      <c r="AL94" s="1684">
        <v>15.130330000000001</v>
      </c>
      <c r="AM94" s="1684">
        <v>4.7176200000000001</v>
      </c>
      <c r="AN94" s="1684">
        <v>4.4119999999999999E-2</v>
      </c>
      <c r="AO94" s="1684">
        <v>58.797179999999997</v>
      </c>
      <c r="AP94" s="1684">
        <v>48.693049999999999</v>
      </c>
      <c r="AQ94" s="1684">
        <v>50.768819999999998</v>
      </c>
    </row>
    <row r="95" spans="1:43">
      <c r="A95">
        <v>3328</v>
      </c>
      <c r="B95">
        <v>2</v>
      </c>
      <c r="C95">
        <v>28224</v>
      </c>
      <c r="D95">
        <v>2</v>
      </c>
      <c r="E95" s="87" t="s">
        <v>28</v>
      </c>
      <c r="F95" s="1071">
        <v>21114</v>
      </c>
      <c r="G95" s="1071">
        <v>786</v>
      </c>
      <c r="H95" s="1071">
        <v>896</v>
      </c>
      <c r="I95" s="1071">
        <v>971</v>
      </c>
      <c r="J95" s="1071">
        <v>896</v>
      </c>
      <c r="K95" s="1071">
        <v>677</v>
      </c>
      <c r="L95" s="1071">
        <v>737</v>
      </c>
      <c r="M95" s="1071">
        <v>883</v>
      </c>
      <c r="N95" s="1071">
        <v>1140</v>
      </c>
      <c r="O95" s="1071">
        <v>1291</v>
      </c>
      <c r="P95" s="1071">
        <v>1554</v>
      </c>
      <c r="Q95" s="1071">
        <v>1324</v>
      </c>
      <c r="R95" s="1071">
        <v>1371</v>
      </c>
      <c r="S95" s="1071">
        <v>1520</v>
      </c>
      <c r="T95" s="1071">
        <v>1767</v>
      </c>
      <c r="U95" s="1071">
        <v>1978</v>
      </c>
      <c r="V95" s="1071">
        <v>1266</v>
      </c>
      <c r="W95" s="1071">
        <v>926</v>
      </c>
      <c r="X95" s="1071">
        <v>733</v>
      </c>
      <c r="Y95" s="1071">
        <v>335</v>
      </c>
      <c r="Z95" s="1071">
        <v>59</v>
      </c>
      <c r="AA95" s="1071">
        <v>4</v>
      </c>
      <c r="AB95" s="1071">
        <v>2653</v>
      </c>
      <c r="AC95" s="1071">
        <v>11393</v>
      </c>
      <c r="AD95" s="1071">
        <v>7068</v>
      </c>
      <c r="AE95" s="1071">
        <v>3323</v>
      </c>
      <c r="AF95" s="1071">
        <v>1131</v>
      </c>
      <c r="AG95" s="1071">
        <v>12264</v>
      </c>
      <c r="AH95" s="1684">
        <v>12.56512</v>
      </c>
      <c r="AI95" s="1684">
        <v>53.95946</v>
      </c>
      <c r="AJ95" s="1684">
        <v>33.47542</v>
      </c>
      <c r="AK95" s="1684">
        <v>40.674430000000001</v>
      </c>
      <c r="AL95" s="1684">
        <v>15.73837</v>
      </c>
      <c r="AM95" s="1684">
        <v>5.3566399999999996</v>
      </c>
      <c r="AN95" s="1684">
        <v>1.8939999999999999E-2</v>
      </c>
      <c r="AO95" s="1684">
        <v>58.084679999999999</v>
      </c>
      <c r="AP95" s="1684">
        <v>49.903329999999997</v>
      </c>
      <c r="AQ95" s="1684">
        <v>52.60219</v>
      </c>
    </row>
    <row r="96" spans="1:43">
      <c r="A96">
        <v>3329</v>
      </c>
      <c r="B96">
        <v>2</v>
      </c>
      <c r="C96">
        <v>28225</v>
      </c>
      <c r="D96">
        <v>2</v>
      </c>
      <c r="E96" s="87" t="s">
        <v>29</v>
      </c>
      <c r="F96" s="1071">
        <v>13893</v>
      </c>
      <c r="G96" s="1071">
        <v>526</v>
      </c>
      <c r="H96" s="1071">
        <v>587</v>
      </c>
      <c r="I96" s="1071">
        <v>646</v>
      </c>
      <c r="J96" s="1071">
        <v>656</v>
      </c>
      <c r="K96" s="1071">
        <v>410</v>
      </c>
      <c r="L96" s="1071">
        <v>512</v>
      </c>
      <c r="M96" s="1071">
        <v>625</v>
      </c>
      <c r="N96" s="1071">
        <v>743</v>
      </c>
      <c r="O96" s="1071">
        <v>854</v>
      </c>
      <c r="P96" s="1071">
        <v>989</v>
      </c>
      <c r="Q96" s="1071">
        <v>925</v>
      </c>
      <c r="R96" s="1071">
        <v>920</v>
      </c>
      <c r="S96" s="1071">
        <v>1025</v>
      </c>
      <c r="T96" s="1071">
        <v>1172</v>
      </c>
      <c r="U96" s="1071">
        <v>1183</v>
      </c>
      <c r="V96" s="1071">
        <v>785</v>
      </c>
      <c r="W96" s="1071">
        <v>597</v>
      </c>
      <c r="X96" s="1071">
        <v>439</v>
      </c>
      <c r="Y96" s="1071">
        <v>243</v>
      </c>
      <c r="Z96" s="1071">
        <v>51</v>
      </c>
      <c r="AA96" s="1071">
        <v>5</v>
      </c>
      <c r="AB96" s="1071">
        <v>1759</v>
      </c>
      <c r="AC96" s="1071">
        <v>7659</v>
      </c>
      <c r="AD96" s="1071">
        <v>4475</v>
      </c>
      <c r="AE96" s="1071">
        <v>2120</v>
      </c>
      <c r="AF96" s="1071">
        <v>738</v>
      </c>
      <c r="AG96" s="1071">
        <v>8175</v>
      </c>
      <c r="AH96" s="1684">
        <v>12.661049999999999</v>
      </c>
      <c r="AI96" s="1684">
        <v>55.128480000000003</v>
      </c>
      <c r="AJ96" s="1684">
        <v>32.210470000000001</v>
      </c>
      <c r="AK96" s="1684">
        <v>39.588279999999997</v>
      </c>
      <c r="AL96" s="1684">
        <v>15.25948</v>
      </c>
      <c r="AM96" s="1684">
        <v>5.31203</v>
      </c>
      <c r="AN96" s="1684">
        <v>3.5990000000000001E-2</v>
      </c>
      <c r="AO96" s="1684">
        <v>58.842579999999998</v>
      </c>
      <c r="AP96" s="1684">
        <v>49.413339999999998</v>
      </c>
      <c r="AQ96" s="1684">
        <v>52.013590000000001</v>
      </c>
    </row>
    <row r="97" spans="1:43">
      <c r="A97">
        <v>3330</v>
      </c>
      <c r="B97">
        <v>2</v>
      </c>
      <c r="C97">
        <v>28226</v>
      </c>
      <c r="D97">
        <v>2</v>
      </c>
      <c r="E97" s="87" t="s">
        <v>30</v>
      </c>
      <c r="F97" s="1071">
        <v>19872</v>
      </c>
      <c r="G97" s="1071">
        <v>589</v>
      </c>
      <c r="H97" s="1071">
        <v>806</v>
      </c>
      <c r="I97" s="1071">
        <v>847</v>
      </c>
      <c r="J97" s="1071">
        <v>896</v>
      </c>
      <c r="K97" s="1071">
        <v>727</v>
      </c>
      <c r="L97" s="1071">
        <v>712</v>
      </c>
      <c r="M97" s="1071">
        <v>879</v>
      </c>
      <c r="N97" s="1071">
        <v>957</v>
      </c>
      <c r="O97" s="1071">
        <v>1168</v>
      </c>
      <c r="P97" s="1071">
        <v>1360</v>
      </c>
      <c r="Q97" s="1071">
        <v>1197</v>
      </c>
      <c r="R97" s="1071">
        <v>1197</v>
      </c>
      <c r="S97" s="1071">
        <v>1401</v>
      </c>
      <c r="T97" s="1071">
        <v>1756</v>
      </c>
      <c r="U97" s="1071">
        <v>1926</v>
      </c>
      <c r="V97" s="1071">
        <v>1276</v>
      </c>
      <c r="W97" s="1071">
        <v>1021</v>
      </c>
      <c r="X97" s="1071">
        <v>713</v>
      </c>
      <c r="Y97" s="1071">
        <v>354</v>
      </c>
      <c r="Z97" s="1071">
        <v>79</v>
      </c>
      <c r="AA97" s="1071">
        <v>11</v>
      </c>
      <c r="AB97" s="1071">
        <v>2242</v>
      </c>
      <c r="AC97" s="1071">
        <v>10494</v>
      </c>
      <c r="AD97" s="1071">
        <v>7136</v>
      </c>
      <c r="AE97" s="1071">
        <v>3454</v>
      </c>
      <c r="AF97" s="1071">
        <v>1157</v>
      </c>
      <c r="AG97" s="1071">
        <v>11354</v>
      </c>
      <c r="AH97" s="1684">
        <v>11.282209999999999</v>
      </c>
      <c r="AI97" s="1684">
        <v>52.807969999999997</v>
      </c>
      <c r="AJ97" s="1684">
        <v>35.909820000000003</v>
      </c>
      <c r="AK97" s="1684">
        <v>42.959940000000003</v>
      </c>
      <c r="AL97" s="1684">
        <v>17.381239999999998</v>
      </c>
      <c r="AM97" s="1684">
        <v>5.82226</v>
      </c>
      <c r="AN97" s="1684">
        <v>5.5350000000000003E-2</v>
      </c>
      <c r="AO97" s="1684">
        <v>57.135669999999998</v>
      </c>
      <c r="AP97" s="1684">
        <v>50.967089999999999</v>
      </c>
      <c r="AQ97" s="1684">
        <v>54.144069999999999</v>
      </c>
    </row>
    <row r="98" spans="1:43">
      <c r="A98">
        <v>3331</v>
      </c>
      <c r="B98">
        <v>2</v>
      </c>
      <c r="C98">
        <v>28227</v>
      </c>
      <c r="D98">
        <v>2</v>
      </c>
      <c r="E98" s="87" t="s">
        <v>31</v>
      </c>
      <c r="F98" s="1071">
        <v>16635</v>
      </c>
      <c r="G98" s="1071">
        <v>529</v>
      </c>
      <c r="H98" s="1071">
        <v>736</v>
      </c>
      <c r="I98" s="1071">
        <v>819</v>
      </c>
      <c r="J98" s="1071">
        <v>740</v>
      </c>
      <c r="K98" s="1071">
        <v>468</v>
      </c>
      <c r="L98" s="1071">
        <v>615</v>
      </c>
      <c r="M98" s="1071">
        <v>735</v>
      </c>
      <c r="N98" s="1071">
        <v>908</v>
      </c>
      <c r="O98" s="1071">
        <v>1023</v>
      </c>
      <c r="P98" s="1071">
        <v>1229</v>
      </c>
      <c r="Q98" s="1071">
        <v>986</v>
      </c>
      <c r="R98" s="1071">
        <v>1096</v>
      </c>
      <c r="S98" s="1071">
        <v>1287</v>
      </c>
      <c r="T98" s="1071">
        <v>1514</v>
      </c>
      <c r="U98" s="1071">
        <v>1505</v>
      </c>
      <c r="V98" s="1071">
        <v>958</v>
      </c>
      <c r="W98" s="1071">
        <v>698</v>
      </c>
      <c r="X98" s="1071">
        <v>532</v>
      </c>
      <c r="Y98" s="1071">
        <v>222</v>
      </c>
      <c r="Z98" s="1071">
        <v>33</v>
      </c>
      <c r="AA98" s="1071">
        <v>2</v>
      </c>
      <c r="AB98" s="1071">
        <v>2084</v>
      </c>
      <c r="AC98" s="1071">
        <v>9087</v>
      </c>
      <c r="AD98" s="1071">
        <v>5464</v>
      </c>
      <c r="AE98" s="1071">
        <v>2445</v>
      </c>
      <c r="AF98" s="1071">
        <v>789</v>
      </c>
      <c r="AG98" s="1071">
        <v>9861</v>
      </c>
      <c r="AH98" s="1684">
        <v>12.527799999999999</v>
      </c>
      <c r="AI98" s="1684">
        <v>54.625790000000002</v>
      </c>
      <c r="AJ98" s="1684">
        <v>32.846409999999999</v>
      </c>
      <c r="AK98" s="1684">
        <v>40.583109999999998</v>
      </c>
      <c r="AL98" s="1684">
        <v>14.697929999999999</v>
      </c>
      <c r="AM98" s="1684">
        <v>4.7430099999999999</v>
      </c>
      <c r="AN98" s="1684">
        <v>1.2019999999999999E-2</v>
      </c>
      <c r="AO98" s="1684">
        <v>59.27863</v>
      </c>
      <c r="AP98" s="1684">
        <v>49.656959999999998</v>
      </c>
      <c r="AQ98" s="1684">
        <v>52.51587</v>
      </c>
    </row>
    <row r="99" spans="1:43">
      <c r="A99">
        <v>3332</v>
      </c>
      <c r="B99">
        <v>2</v>
      </c>
      <c r="C99">
        <v>28228</v>
      </c>
      <c r="D99">
        <v>2</v>
      </c>
      <c r="E99" s="87" t="s">
        <v>32</v>
      </c>
      <c r="F99" s="1071">
        <v>19956</v>
      </c>
      <c r="G99" s="1071">
        <v>827</v>
      </c>
      <c r="H99" s="1071">
        <v>838</v>
      </c>
      <c r="I99" s="1071">
        <v>911</v>
      </c>
      <c r="J99" s="1071">
        <v>1012</v>
      </c>
      <c r="K99" s="1071">
        <v>1040</v>
      </c>
      <c r="L99" s="1071">
        <v>1280</v>
      </c>
      <c r="M99" s="1071">
        <v>1205</v>
      </c>
      <c r="N99" s="1071">
        <v>1268</v>
      </c>
      <c r="O99" s="1071">
        <v>1331</v>
      </c>
      <c r="P99" s="1071">
        <v>1591</v>
      </c>
      <c r="Q99" s="1071">
        <v>1334</v>
      </c>
      <c r="R99" s="1071">
        <v>1301</v>
      </c>
      <c r="S99" s="1071">
        <v>1196</v>
      </c>
      <c r="T99" s="1071">
        <v>1269</v>
      </c>
      <c r="U99" s="1071">
        <v>1323</v>
      </c>
      <c r="V99" s="1071">
        <v>921</v>
      </c>
      <c r="W99" s="1071">
        <v>650</v>
      </c>
      <c r="X99" s="1071">
        <v>434</v>
      </c>
      <c r="Y99" s="1071">
        <v>188</v>
      </c>
      <c r="Z99" s="1071">
        <v>35</v>
      </c>
      <c r="AA99" s="1071">
        <v>2</v>
      </c>
      <c r="AB99" s="1071">
        <v>2576</v>
      </c>
      <c r="AC99" s="1071">
        <v>12558</v>
      </c>
      <c r="AD99" s="1071">
        <v>4822</v>
      </c>
      <c r="AE99" s="1071">
        <v>2230</v>
      </c>
      <c r="AF99" s="1071">
        <v>659</v>
      </c>
      <c r="AG99" s="1071">
        <v>12815</v>
      </c>
      <c r="AH99" s="1684">
        <v>12.9084</v>
      </c>
      <c r="AI99" s="1684">
        <v>62.928440000000002</v>
      </c>
      <c r="AJ99" s="1684">
        <v>24.163160000000001</v>
      </c>
      <c r="AK99" s="1684">
        <v>30.15634</v>
      </c>
      <c r="AL99" s="1684">
        <v>11.174580000000001</v>
      </c>
      <c r="AM99" s="1684">
        <v>3.30226</v>
      </c>
      <c r="AN99" s="1684">
        <v>1.0019999999999999E-2</v>
      </c>
      <c r="AO99" s="1684">
        <v>64.216279999999998</v>
      </c>
      <c r="AP99" s="1684">
        <v>45.067700000000002</v>
      </c>
      <c r="AQ99" s="1684">
        <v>45.860840000000003</v>
      </c>
    </row>
    <row r="100" spans="1:43">
      <c r="A100">
        <v>3333</v>
      </c>
      <c r="B100">
        <v>2</v>
      </c>
      <c r="C100">
        <v>28229</v>
      </c>
      <c r="D100">
        <v>2</v>
      </c>
      <c r="E100" s="87" t="s">
        <v>33</v>
      </c>
      <c r="F100" s="1071">
        <v>35918</v>
      </c>
      <c r="G100" s="1071">
        <v>1316</v>
      </c>
      <c r="H100" s="1071">
        <v>1707</v>
      </c>
      <c r="I100" s="1071">
        <v>1769</v>
      </c>
      <c r="J100" s="1071">
        <v>1802</v>
      </c>
      <c r="K100" s="1071">
        <v>1699</v>
      </c>
      <c r="L100" s="1071">
        <v>1465</v>
      </c>
      <c r="M100" s="1071">
        <v>1780</v>
      </c>
      <c r="N100" s="1071">
        <v>2118</v>
      </c>
      <c r="O100" s="1071">
        <v>2427</v>
      </c>
      <c r="P100" s="1071">
        <v>2846</v>
      </c>
      <c r="Q100" s="1071">
        <v>2299</v>
      </c>
      <c r="R100" s="1071">
        <v>2283</v>
      </c>
      <c r="S100" s="1071">
        <v>2260</v>
      </c>
      <c r="T100" s="1071">
        <v>2642</v>
      </c>
      <c r="U100" s="1071">
        <v>2969</v>
      </c>
      <c r="V100" s="1071">
        <v>2195</v>
      </c>
      <c r="W100" s="1071">
        <v>1305</v>
      </c>
      <c r="X100" s="1071">
        <v>720</v>
      </c>
      <c r="Y100" s="1071">
        <v>272</v>
      </c>
      <c r="Z100" s="1071">
        <v>42</v>
      </c>
      <c r="AA100" s="1071">
        <v>2</v>
      </c>
      <c r="AB100" s="1071">
        <v>4792</v>
      </c>
      <c r="AC100" s="1071">
        <v>20979</v>
      </c>
      <c r="AD100" s="1071">
        <v>10147</v>
      </c>
      <c r="AE100" s="1071">
        <v>4536</v>
      </c>
      <c r="AF100" s="1071">
        <v>1036</v>
      </c>
      <c r="AG100" s="1071">
        <v>21819</v>
      </c>
      <c r="AH100" s="1684">
        <v>13.3415</v>
      </c>
      <c r="AI100" s="1684">
        <v>58.40804</v>
      </c>
      <c r="AJ100" s="1684">
        <v>28.25046</v>
      </c>
      <c r="AK100" s="1684">
        <v>34.542569999999998</v>
      </c>
      <c r="AL100" s="1684">
        <v>12.628769999999999</v>
      </c>
      <c r="AM100" s="1684">
        <v>2.88435</v>
      </c>
      <c r="AN100" s="1684">
        <v>5.5700000000000003E-3</v>
      </c>
      <c r="AO100" s="1684">
        <v>60.746699999999997</v>
      </c>
      <c r="AP100" s="1684">
        <v>46.79907</v>
      </c>
      <c r="AQ100" s="1684">
        <v>48.248710000000003</v>
      </c>
    </row>
    <row r="101" spans="1:43">
      <c r="A101" s="1868">
        <v>3334</v>
      </c>
      <c r="B101" s="1868">
        <v>2</v>
      </c>
      <c r="C101" s="1868">
        <v>28301</v>
      </c>
      <c r="D101" s="1868">
        <v>3</v>
      </c>
      <c r="E101" s="1871" t="s">
        <v>34</v>
      </c>
      <c r="F101" s="1636">
        <v>13975</v>
      </c>
      <c r="G101" s="1636">
        <v>425</v>
      </c>
      <c r="H101" s="1636">
        <v>657</v>
      </c>
      <c r="I101" s="1636">
        <v>873</v>
      </c>
      <c r="J101" s="1636">
        <v>903</v>
      </c>
      <c r="K101" s="1636">
        <v>552</v>
      </c>
      <c r="L101" s="1636">
        <v>344</v>
      </c>
      <c r="M101" s="1636">
        <v>459</v>
      </c>
      <c r="N101" s="1636">
        <v>627</v>
      </c>
      <c r="O101" s="1636">
        <v>882</v>
      </c>
      <c r="P101" s="1636">
        <v>1123</v>
      </c>
      <c r="Q101" s="1636">
        <v>1028</v>
      </c>
      <c r="R101" s="1636">
        <v>907</v>
      </c>
      <c r="S101" s="1636">
        <v>945</v>
      </c>
      <c r="T101" s="1636">
        <v>1190</v>
      </c>
      <c r="U101" s="1636">
        <v>1178</v>
      </c>
      <c r="V101" s="1636">
        <v>915</v>
      </c>
      <c r="W101" s="1636">
        <v>529</v>
      </c>
      <c r="X101" s="1636">
        <v>302</v>
      </c>
      <c r="Y101" s="1636">
        <v>114</v>
      </c>
      <c r="Z101" s="1636">
        <v>18</v>
      </c>
      <c r="AA101" s="1636">
        <v>4</v>
      </c>
      <c r="AB101" s="1636">
        <v>1955</v>
      </c>
      <c r="AC101" s="1636">
        <v>7770</v>
      </c>
      <c r="AD101" s="1636">
        <v>4250</v>
      </c>
      <c r="AE101" s="1636">
        <v>1882</v>
      </c>
      <c r="AF101" s="1636">
        <v>438</v>
      </c>
      <c r="AG101" s="1636">
        <v>8057</v>
      </c>
      <c r="AH101" s="1202">
        <v>13.989269999999999</v>
      </c>
      <c r="AI101" s="1202">
        <v>55.59928</v>
      </c>
      <c r="AJ101" s="1202">
        <v>30.411449999999999</v>
      </c>
      <c r="AK101" s="1202">
        <v>37.173520000000003</v>
      </c>
      <c r="AL101" s="1202">
        <v>13.46691</v>
      </c>
      <c r="AM101" s="1202">
        <v>3.1341700000000001</v>
      </c>
      <c r="AN101" s="1202">
        <v>2.862E-2</v>
      </c>
      <c r="AO101" s="1202">
        <v>57.652949999999997</v>
      </c>
      <c r="AP101" s="1202">
        <v>47.809980000000003</v>
      </c>
      <c r="AQ101" s="1202">
        <v>50.614220000000003</v>
      </c>
    </row>
    <row r="102" spans="1:43">
      <c r="A102">
        <v>3335</v>
      </c>
      <c r="B102">
        <v>2</v>
      </c>
      <c r="C102">
        <v>28365</v>
      </c>
      <c r="D102">
        <v>3</v>
      </c>
      <c r="E102" s="87" t="s">
        <v>35</v>
      </c>
      <c r="F102" s="1072">
        <v>9311</v>
      </c>
      <c r="G102" s="1072">
        <v>246</v>
      </c>
      <c r="H102" s="1072">
        <v>358</v>
      </c>
      <c r="I102" s="1072">
        <v>418</v>
      </c>
      <c r="J102" s="1072">
        <v>454</v>
      </c>
      <c r="K102" s="1072">
        <v>363</v>
      </c>
      <c r="L102" s="1072">
        <v>330</v>
      </c>
      <c r="M102" s="1072">
        <v>381</v>
      </c>
      <c r="N102" s="1072">
        <v>422</v>
      </c>
      <c r="O102" s="1072">
        <v>507</v>
      </c>
      <c r="P102" s="1072">
        <v>652</v>
      </c>
      <c r="Q102" s="1072">
        <v>622</v>
      </c>
      <c r="R102" s="1072">
        <v>634</v>
      </c>
      <c r="S102" s="1072">
        <v>683</v>
      </c>
      <c r="T102" s="1072">
        <v>749</v>
      </c>
      <c r="U102" s="1072">
        <v>843</v>
      </c>
      <c r="V102" s="1072">
        <v>657</v>
      </c>
      <c r="W102" s="1072">
        <v>471</v>
      </c>
      <c r="X102" s="1072">
        <v>341</v>
      </c>
      <c r="Y102" s="1072">
        <v>143</v>
      </c>
      <c r="Z102" s="1072">
        <v>32</v>
      </c>
      <c r="AA102" s="1072">
        <v>5</v>
      </c>
      <c r="AB102" s="1072">
        <v>1022</v>
      </c>
      <c r="AC102" s="1072">
        <v>5048</v>
      </c>
      <c r="AD102" s="1072">
        <v>3241</v>
      </c>
      <c r="AE102" s="1072">
        <v>1649</v>
      </c>
      <c r="AF102" s="1072">
        <v>521</v>
      </c>
      <c r="AG102" s="1072">
        <v>5343</v>
      </c>
      <c r="AH102" s="1204">
        <v>10.97626</v>
      </c>
      <c r="AI102" s="1204">
        <v>54.215440000000001</v>
      </c>
      <c r="AJ102" s="1204">
        <v>34.80829</v>
      </c>
      <c r="AK102" s="1204">
        <v>42.143700000000003</v>
      </c>
      <c r="AL102" s="1204">
        <v>17.710239999999999</v>
      </c>
      <c r="AM102" s="1204">
        <v>5.5955300000000001</v>
      </c>
      <c r="AN102" s="1204">
        <v>5.3699999999999998E-2</v>
      </c>
      <c r="AO102" s="1204">
        <v>57.383740000000003</v>
      </c>
      <c r="AP102" s="1204">
        <v>50.941519999999997</v>
      </c>
      <c r="AQ102" s="1204">
        <v>53.989579999999997</v>
      </c>
    </row>
    <row r="103" spans="1:43">
      <c r="A103">
        <v>3336</v>
      </c>
      <c r="B103">
        <v>2</v>
      </c>
      <c r="C103">
        <v>28381</v>
      </c>
      <c r="D103">
        <v>3</v>
      </c>
      <c r="E103" s="87" t="s">
        <v>36</v>
      </c>
      <c r="F103" s="1072">
        <v>14775</v>
      </c>
      <c r="G103" s="1072">
        <v>527</v>
      </c>
      <c r="H103" s="1072">
        <v>737</v>
      </c>
      <c r="I103" s="1072">
        <v>738</v>
      </c>
      <c r="J103" s="1072">
        <v>721</v>
      </c>
      <c r="K103" s="1072">
        <v>666</v>
      </c>
      <c r="L103" s="1072">
        <v>585</v>
      </c>
      <c r="M103" s="1072">
        <v>676</v>
      </c>
      <c r="N103" s="1072">
        <v>878</v>
      </c>
      <c r="O103" s="1072">
        <v>962</v>
      </c>
      <c r="P103" s="1072">
        <v>1210</v>
      </c>
      <c r="Q103" s="1072">
        <v>949</v>
      </c>
      <c r="R103" s="1072">
        <v>859</v>
      </c>
      <c r="S103" s="1072">
        <v>908</v>
      </c>
      <c r="T103" s="1072">
        <v>1027</v>
      </c>
      <c r="U103" s="1072">
        <v>1320</v>
      </c>
      <c r="V103" s="1072">
        <v>1005</v>
      </c>
      <c r="W103" s="1072">
        <v>594</v>
      </c>
      <c r="X103" s="1072">
        <v>295</v>
      </c>
      <c r="Y103" s="1072">
        <v>95</v>
      </c>
      <c r="Z103" s="1072">
        <v>21</v>
      </c>
      <c r="AA103" s="1072">
        <v>2</v>
      </c>
      <c r="AB103" s="1072">
        <v>2002</v>
      </c>
      <c r="AC103" s="1072">
        <v>8414</v>
      </c>
      <c r="AD103" s="1072">
        <v>4359</v>
      </c>
      <c r="AE103" s="1072">
        <v>2012</v>
      </c>
      <c r="AF103" s="1072">
        <v>413</v>
      </c>
      <c r="AG103" s="1072">
        <v>8720</v>
      </c>
      <c r="AH103" s="1204">
        <v>13.54992</v>
      </c>
      <c r="AI103" s="1204">
        <v>56.94755</v>
      </c>
      <c r="AJ103" s="1204">
        <v>29.50254</v>
      </c>
      <c r="AK103" s="1204">
        <v>35.648049999999998</v>
      </c>
      <c r="AL103" s="1204">
        <v>13.617599999999999</v>
      </c>
      <c r="AM103" s="1204">
        <v>2.7952599999999999</v>
      </c>
      <c r="AN103" s="1204">
        <v>1.354E-2</v>
      </c>
      <c r="AO103" s="1204">
        <v>59.018610000000002</v>
      </c>
      <c r="AP103" s="1204">
        <v>47.211129999999997</v>
      </c>
      <c r="AQ103" s="1204">
        <v>48.627079999999999</v>
      </c>
    </row>
    <row r="104" spans="1:43">
      <c r="A104">
        <v>3337</v>
      </c>
      <c r="B104">
        <v>2</v>
      </c>
      <c r="C104">
        <v>28382</v>
      </c>
      <c r="D104">
        <v>3</v>
      </c>
      <c r="E104" s="87" t="s">
        <v>37</v>
      </c>
      <c r="F104" s="1072">
        <v>16332</v>
      </c>
      <c r="G104" s="1072">
        <v>685</v>
      </c>
      <c r="H104" s="1072">
        <v>883</v>
      </c>
      <c r="I104" s="1072">
        <v>868</v>
      </c>
      <c r="J104" s="1072">
        <v>803</v>
      </c>
      <c r="K104" s="1072">
        <v>820</v>
      </c>
      <c r="L104" s="1072">
        <v>825</v>
      </c>
      <c r="M104" s="1072">
        <v>934</v>
      </c>
      <c r="N104" s="1072">
        <v>1039</v>
      </c>
      <c r="O104" s="1072">
        <v>1182</v>
      </c>
      <c r="P104" s="1072">
        <v>1356</v>
      </c>
      <c r="Q104" s="1072">
        <v>1102</v>
      </c>
      <c r="R104" s="1072">
        <v>878</v>
      </c>
      <c r="S104" s="1072">
        <v>856</v>
      </c>
      <c r="T104" s="1072">
        <v>971</v>
      </c>
      <c r="U104" s="1072">
        <v>1162</v>
      </c>
      <c r="V104" s="1072">
        <v>974</v>
      </c>
      <c r="W104" s="1072">
        <v>608</v>
      </c>
      <c r="X104" s="1072">
        <v>261</v>
      </c>
      <c r="Y104" s="1072">
        <v>101</v>
      </c>
      <c r="Z104" s="1072">
        <v>22</v>
      </c>
      <c r="AA104" s="1072">
        <v>2</v>
      </c>
      <c r="AB104" s="1072">
        <v>2436</v>
      </c>
      <c r="AC104" s="1072">
        <v>9795</v>
      </c>
      <c r="AD104" s="1072">
        <v>4101</v>
      </c>
      <c r="AE104" s="1072">
        <v>1968</v>
      </c>
      <c r="AF104" s="1072">
        <v>386</v>
      </c>
      <c r="AG104" s="1072">
        <v>9963</v>
      </c>
      <c r="AH104" s="1204">
        <v>14.9155</v>
      </c>
      <c r="AI104" s="1204">
        <v>59.97428</v>
      </c>
      <c r="AJ104" s="1204">
        <v>25.110209999999999</v>
      </c>
      <c r="AK104" s="1204">
        <v>30.351459999999999</v>
      </c>
      <c r="AL104" s="1204">
        <v>12.04996</v>
      </c>
      <c r="AM104" s="1204">
        <v>2.3634599999999999</v>
      </c>
      <c r="AN104" s="1204">
        <v>1.225E-2</v>
      </c>
      <c r="AO104" s="1204">
        <v>61.002940000000002</v>
      </c>
      <c r="AP104" s="1204">
        <v>44.685400000000001</v>
      </c>
      <c r="AQ104" s="1204">
        <v>45.477440000000001</v>
      </c>
    </row>
    <row r="105" spans="1:43">
      <c r="A105">
        <v>3338</v>
      </c>
      <c r="B105">
        <v>2</v>
      </c>
      <c r="C105">
        <v>28442</v>
      </c>
      <c r="D105">
        <v>3</v>
      </c>
      <c r="E105" s="87" t="s">
        <v>38</v>
      </c>
      <c r="F105" s="1072">
        <v>5482</v>
      </c>
      <c r="G105" s="1072">
        <v>126</v>
      </c>
      <c r="H105" s="1072">
        <v>211</v>
      </c>
      <c r="I105" s="1072">
        <v>235</v>
      </c>
      <c r="J105" s="1072">
        <v>248</v>
      </c>
      <c r="K105" s="1072">
        <v>206</v>
      </c>
      <c r="L105" s="1072">
        <v>209</v>
      </c>
      <c r="M105" s="1072">
        <v>240</v>
      </c>
      <c r="N105" s="1072">
        <v>272</v>
      </c>
      <c r="O105" s="1072">
        <v>309</v>
      </c>
      <c r="P105" s="1072">
        <v>367</v>
      </c>
      <c r="Q105" s="1072">
        <v>319</v>
      </c>
      <c r="R105" s="1072">
        <v>369</v>
      </c>
      <c r="S105" s="1072">
        <v>445</v>
      </c>
      <c r="T105" s="1072">
        <v>515</v>
      </c>
      <c r="U105" s="1072">
        <v>532</v>
      </c>
      <c r="V105" s="1072">
        <v>376</v>
      </c>
      <c r="W105" s="1072">
        <v>268</v>
      </c>
      <c r="X105" s="1072">
        <v>150</v>
      </c>
      <c r="Y105" s="1072">
        <v>71</v>
      </c>
      <c r="Z105" s="1072">
        <v>14</v>
      </c>
      <c r="AA105" s="1072">
        <v>0</v>
      </c>
      <c r="AB105" s="1072">
        <v>572</v>
      </c>
      <c r="AC105" s="1072">
        <v>2984</v>
      </c>
      <c r="AD105" s="1072">
        <v>1926</v>
      </c>
      <c r="AE105" s="1072">
        <v>879</v>
      </c>
      <c r="AF105" s="1072">
        <v>235</v>
      </c>
      <c r="AG105" s="1072">
        <v>3251</v>
      </c>
      <c r="AH105" s="1204">
        <v>10.434150000000001</v>
      </c>
      <c r="AI105" s="1204">
        <v>54.432690000000001</v>
      </c>
      <c r="AJ105" s="1204">
        <v>35.133159999999997</v>
      </c>
      <c r="AK105" s="1204">
        <v>43.250639999999997</v>
      </c>
      <c r="AL105" s="1204">
        <v>16.034289999999999</v>
      </c>
      <c r="AM105" s="1204">
        <v>4.2867600000000001</v>
      </c>
      <c r="AN105" s="1204">
        <v>0</v>
      </c>
      <c r="AO105" s="1204">
        <v>59.303170000000001</v>
      </c>
      <c r="AP105" s="1204">
        <v>50.972459999999998</v>
      </c>
      <c r="AQ105" s="1204">
        <v>54.978720000000003</v>
      </c>
    </row>
    <row r="106" spans="1:43">
      <c r="A106">
        <v>3339</v>
      </c>
      <c r="B106">
        <v>2</v>
      </c>
      <c r="C106">
        <v>28443</v>
      </c>
      <c r="D106">
        <v>3</v>
      </c>
      <c r="E106" s="87" t="s">
        <v>39</v>
      </c>
      <c r="F106" s="1072">
        <v>9461</v>
      </c>
      <c r="G106" s="1072">
        <v>408</v>
      </c>
      <c r="H106" s="1072">
        <v>428</v>
      </c>
      <c r="I106" s="1072">
        <v>458</v>
      </c>
      <c r="J106" s="1072">
        <v>567</v>
      </c>
      <c r="K106" s="1072">
        <v>598</v>
      </c>
      <c r="L106" s="1072">
        <v>491</v>
      </c>
      <c r="M106" s="1072">
        <v>456</v>
      </c>
      <c r="N106" s="1072">
        <v>536</v>
      </c>
      <c r="O106" s="1072">
        <v>632</v>
      </c>
      <c r="P106" s="1072">
        <v>742</v>
      </c>
      <c r="Q106" s="1072">
        <v>569</v>
      </c>
      <c r="R106" s="1072">
        <v>577</v>
      </c>
      <c r="S106" s="1072">
        <v>573</v>
      </c>
      <c r="T106" s="1072">
        <v>593</v>
      </c>
      <c r="U106" s="1072">
        <v>694</v>
      </c>
      <c r="V106" s="1072">
        <v>517</v>
      </c>
      <c r="W106" s="1072">
        <v>306</v>
      </c>
      <c r="X106" s="1072">
        <v>207</v>
      </c>
      <c r="Y106" s="1072">
        <v>82</v>
      </c>
      <c r="Z106" s="1072">
        <v>23</v>
      </c>
      <c r="AA106" s="1072">
        <v>4</v>
      </c>
      <c r="AB106" s="1072">
        <v>1294</v>
      </c>
      <c r="AC106" s="1072">
        <v>5741</v>
      </c>
      <c r="AD106" s="1072">
        <v>2426</v>
      </c>
      <c r="AE106" s="1072">
        <v>1139</v>
      </c>
      <c r="AF106" s="1072">
        <v>316</v>
      </c>
      <c r="AG106" s="1072">
        <v>5767</v>
      </c>
      <c r="AH106" s="1204">
        <v>13.677199999999999</v>
      </c>
      <c r="AI106" s="1204">
        <v>60.680689999999998</v>
      </c>
      <c r="AJ106" s="1204">
        <v>25.642109999999999</v>
      </c>
      <c r="AK106" s="1204">
        <v>31.698550000000001</v>
      </c>
      <c r="AL106" s="1204">
        <v>12.0389</v>
      </c>
      <c r="AM106" s="1204">
        <v>3.3400300000000001</v>
      </c>
      <c r="AN106" s="1204">
        <v>4.2279999999999998E-2</v>
      </c>
      <c r="AO106" s="1204">
        <v>60.955500000000001</v>
      </c>
      <c r="AP106" s="1204">
        <v>45.085030000000003</v>
      </c>
      <c r="AQ106" s="1204">
        <v>46.071429999999999</v>
      </c>
    </row>
    <row r="107" spans="1:43">
      <c r="A107">
        <v>3340</v>
      </c>
      <c r="B107">
        <v>2</v>
      </c>
      <c r="C107">
        <v>28446</v>
      </c>
      <c r="D107">
        <v>3</v>
      </c>
      <c r="E107" s="87" t="s">
        <v>40</v>
      </c>
      <c r="F107" s="1072">
        <v>4958</v>
      </c>
      <c r="G107" s="1072">
        <v>144</v>
      </c>
      <c r="H107" s="1072">
        <v>185</v>
      </c>
      <c r="I107" s="1072">
        <v>235</v>
      </c>
      <c r="J107" s="1072">
        <v>228</v>
      </c>
      <c r="K107" s="1072">
        <v>156</v>
      </c>
      <c r="L107" s="1072">
        <v>191</v>
      </c>
      <c r="M107" s="1072">
        <v>212</v>
      </c>
      <c r="N107" s="1072">
        <v>245</v>
      </c>
      <c r="O107" s="1072">
        <v>273</v>
      </c>
      <c r="P107" s="1072">
        <v>310</v>
      </c>
      <c r="Q107" s="1072">
        <v>310</v>
      </c>
      <c r="R107" s="1072">
        <v>374</v>
      </c>
      <c r="S107" s="1072">
        <v>347</v>
      </c>
      <c r="T107" s="1072">
        <v>458</v>
      </c>
      <c r="U107" s="1072">
        <v>470</v>
      </c>
      <c r="V107" s="1072">
        <v>340</v>
      </c>
      <c r="W107" s="1072">
        <v>230</v>
      </c>
      <c r="X107" s="1072">
        <v>174</v>
      </c>
      <c r="Y107" s="1072">
        <v>65</v>
      </c>
      <c r="Z107" s="1072">
        <v>9</v>
      </c>
      <c r="AA107" s="1072">
        <v>2</v>
      </c>
      <c r="AB107" s="1072">
        <v>564</v>
      </c>
      <c r="AC107" s="1072">
        <v>2646</v>
      </c>
      <c r="AD107" s="1072">
        <v>1748</v>
      </c>
      <c r="AE107" s="1072">
        <v>820</v>
      </c>
      <c r="AF107" s="1072">
        <v>250</v>
      </c>
      <c r="AG107" s="1072">
        <v>2876</v>
      </c>
      <c r="AH107" s="1204">
        <v>11.37555</v>
      </c>
      <c r="AI107" s="1204">
        <v>53.368290000000002</v>
      </c>
      <c r="AJ107" s="1204">
        <v>35.256149999999998</v>
      </c>
      <c r="AK107" s="1204">
        <v>42.254939999999998</v>
      </c>
      <c r="AL107" s="1204">
        <v>16.538930000000001</v>
      </c>
      <c r="AM107" s="1204">
        <v>5.0423600000000004</v>
      </c>
      <c r="AN107" s="1204">
        <v>4.0340000000000001E-2</v>
      </c>
      <c r="AO107" s="1204">
        <v>58.007260000000002</v>
      </c>
      <c r="AP107" s="1204">
        <v>50.815649999999998</v>
      </c>
      <c r="AQ107" s="1204">
        <v>54.84375</v>
      </c>
    </row>
    <row r="108" spans="1:43">
      <c r="A108">
        <v>3341</v>
      </c>
      <c r="B108">
        <v>2</v>
      </c>
      <c r="C108">
        <v>28464</v>
      </c>
      <c r="D108">
        <v>3</v>
      </c>
      <c r="E108" s="87" t="s">
        <v>41</v>
      </c>
      <c r="F108" s="1072">
        <v>16253</v>
      </c>
      <c r="G108" s="1072">
        <v>631</v>
      </c>
      <c r="H108" s="1072">
        <v>886</v>
      </c>
      <c r="I108" s="1072">
        <v>1032</v>
      </c>
      <c r="J108" s="1072">
        <v>953</v>
      </c>
      <c r="K108" s="1072">
        <v>691</v>
      </c>
      <c r="L108" s="1072">
        <v>638</v>
      </c>
      <c r="M108" s="1072">
        <v>838</v>
      </c>
      <c r="N108" s="1072">
        <v>942</v>
      </c>
      <c r="O108" s="1072">
        <v>1248</v>
      </c>
      <c r="P108" s="1072">
        <v>1527</v>
      </c>
      <c r="Q108" s="1072">
        <v>1089</v>
      </c>
      <c r="R108" s="1072">
        <v>910</v>
      </c>
      <c r="S108" s="1072">
        <v>813</v>
      </c>
      <c r="T108" s="1072">
        <v>1012</v>
      </c>
      <c r="U108" s="1072">
        <v>1173</v>
      </c>
      <c r="V108" s="1072">
        <v>919</v>
      </c>
      <c r="W108" s="1072">
        <v>570</v>
      </c>
      <c r="X108" s="1072">
        <v>272</v>
      </c>
      <c r="Y108" s="1072">
        <v>85</v>
      </c>
      <c r="Z108" s="1072">
        <v>23</v>
      </c>
      <c r="AA108" s="1072">
        <v>1</v>
      </c>
      <c r="AB108" s="1072">
        <v>2549</v>
      </c>
      <c r="AC108" s="1072">
        <v>9649</v>
      </c>
      <c r="AD108" s="1072">
        <v>4055</v>
      </c>
      <c r="AE108" s="1072">
        <v>1870</v>
      </c>
      <c r="AF108" s="1072">
        <v>381</v>
      </c>
      <c r="AG108" s="1072">
        <v>9708</v>
      </c>
      <c r="AH108" s="1204">
        <v>15.683260000000001</v>
      </c>
      <c r="AI108" s="1204">
        <v>59.3675</v>
      </c>
      <c r="AJ108" s="1204">
        <v>24.94924</v>
      </c>
      <c r="AK108" s="1204">
        <v>29.95139</v>
      </c>
      <c r="AL108" s="1204">
        <v>11.505570000000001</v>
      </c>
      <c r="AM108" s="1204">
        <v>2.3441800000000002</v>
      </c>
      <c r="AN108" s="1204">
        <v>6.1500000000000001E-3</v>
      </c>
      <c r="AO108" s="1204">
        <v>59.730510000000002</v>
      </c>
      <c r="AP108" s="1204">
        <v>44.593640000000001</v>
      </c>
      <c r="AQ108" s="1204">
        <v>45.925609999999999</v>
      </c>
    </row>
    <row r="109" spans="1:43">
      <c r="A109">
        <v>3342</v>
      </c>
      <c r="B109">
        <v>2</v>
      </c>
      <c r="C109">
        <v>28481</v>
      </c>
      <c r="D109">
        <v>3</v>
      </c>
      <c r="E109" s="87" t="s">
        <v>42</v>
      </c>
      <c r="F109" s="1072">
        <v>6717</v>
      </c>
      <c r="G109" s="1072">
        <v>132</v>
      </c>
      <c r="H109" s="1072">
        <v>257</v>
      </c>
      <c r="I109" s="1072">
        <v>302</v>
      </c>
      <c r="J109" s="1072">
        <v>291</v>
      </c>
      <c r="K109" s="1072">
        <v>268</v>
      </c>
      <c r="L109" s="1072">
        <v>210</v>
      </c>
      <c r="M109" s="1072">
        <v>251</v>
      </c>
      <c r="N109" s="1072">
        <v>349</v>
      </c>
      <c r="O109" s="1072">
        <v>364</v>
      </c>
      <c r="P109" s="1072">
        <v>470</v>
      </c>
      <c r="Q109" s="1072">
        <v>396</v>
      </c>
      <c r="R109" s="1072">
        <v>462</v>
      </c>
      <c r="S109" s="1072">
        <v>529</v>
      </c>
      <c r="T109" s="1072">
        <v>614</v>
      </c>
      <c r="U109" s="1072">
        <v>743</v>
      </c>
      <c r="V109" s="1072">
        <v>511</v>
      </c>
      <c r="W109" s="1072">
        <v>280</v>
      </c>
      <c r="X109" s="1072">
        <v>185</v>
      </c>
      <c r="Y109" s="1072">
        <v>84</v>
      </c>
      <c r="Z109" s="1072">
        <v>17</v>
      </c>
      <c r="AA109" s="1072">
        <v>2</v>
      </c>
      <c r="AB109" s="1072">
        <v>691</v>
      </c>
      <c r="AC109" s="1072">
        <v>3590</v>
      </c>
      <c r="AD109" s="1072">
        <v>2436</v>
      </c>
      <c r="AE109" s="1072">
        <v>1079</v>
      </c>
      <c r="AF109" s="1072">
        <v>288</v>
      </c>
      <c r="AG109" s="1072">
        <v>3913</v>
      </c>
      <c r="AH109" s="1204">
        <v>10.287330000000001</v>
      </c>
      <c r="AI109" s="1204">
        <v>53.446480000000001</v>
      </c>
      <c r="AJ109" s="1204">
        <v>36.266190000000002</v>
      </c>
      <c r="AK109" s="1204">
        <v>44.141730000000003</v>
      </c>
      <c r="AL109" s="1204">
        <v>16.06372</v>
      </c>
      <c r="AM109" s="1204">
        <v>4.2876300000000001</v>
      </c>
      <c r="AN109" s="1204">
        <v>2.9780000000000001E-2</v>
      </c>
      <c r="AO109" s="1204">
        <v>58.25517</v>
      </c>
      <c r="AP109" s="1204">
        <v>51.50938</v>
      </c>
      <c r="AQ109" s="1204">
        <v>55.658650000000002</v>
      </c>
    </row>
    <row r="110" spans="1:43">
      <c r="A110">
        <v>3343</v>
      </c>
      <c r="B110">
        <v>2</v>
      </c>
      <c r="C110">
        <v>28501</v>
      </c>
      <c r="D110">
        <v>3</v>
      </c>
      <c r="E110" s="87" t="s">
        <v>43</v>
      </c>
      <c r="F110" s="1072">
        <v>7567</v>
      </c>
      <c r="G110" s="1072">
        <v>198</v>
      </c>
      <c r="H110" s="1072">
        <v>261</v>
      </c>
      <c r="I110" s="1072">
        <v>294</v>
      </c>
      <c r="J110" s="1072">
        <v>290</v>
      </c>
      <c r="K110" s="1072">
        <v>232</v>
      </c>
      <c r="L110" s="1072">
        <v>231</v>
      </c>
      <c r="M110" s="1072">
        <v>278</v>
      </c>
      <c r="N110" s="1072">
        <v>335</v>
      </c>
      <c r="O110" s="1072">
        <v>468</v>
      </c>
      <c r="P110" s="1072">
        <v>477</v>
      </c>
      <c r="Q110" s="1072">
        <v>407</v>
      </c>
      <c r="R110" s="1072">
        <v>507</v>
      </c>
      <c r="S110" s="1072">
        <v>649</v>
      </c>
      <c r="T110" s="1072">
        <v>785</v>
      </c>
      <c r="U110" s="1072">
        <v>766</v>
      </c>
      <c r="V110" s="1072">
        <v>499</v>
      </c>
      <c r="W110" s="1072">
        <v>402</v>
      </c>
      <c r="X110" s="1072">
        <v>314</v>
      </c>
      <c r="Y110" s="1072">
        <v>134</v>
      </c>
      <c r="Z110" s="1072">
        <v>37</v>
      </c>
      <c r="AA110" s="1072">
        <v>3</v>
      </c>
      <c r="AB110" s="1072">
        <v>753</v>
      </c>
      <c r="AC110" s="1072">
        <v>3874</v>
      </c>
      <c r="AD110" s="1072">
        <v>2940</v>
      </c>
      <c r="AE110" s="1072">
        <v>1389</v>
      </c>
      <c r="AF110" s="1072">
        <v>488</v>
      </c>
      <c r="AG110" s="1072">
        <v>4369</v>
      </c>
      <c r="AH110" s="1204">
        <v>9.9511000000000003</v>
      </c>
      <c r="AI110" s="1204">
        <v>51.195979999999999</v>
      </c>
      <c r="AJ110" s="1204">
        <v>38.852910000000001</v>
      </c>
      <c r="AK110" s="1204">
        <v>47.429630000000003</v>
      </c>
      <c r="AL110" s="1204">
        <v>18.356020000000001</v>
      </c>
      <c r="AM110" s="1204">
        <v>6.4490600000000002</v>
      </c>
      <c r="AN110" s="1204">
        <v>3.9649999999999998E-2</v>
      </c>
      <c r="AO110" s="1204">
        <v>57.737540000000003</v>
      </c>
      <c r="AP110" s="1204">
        <v>53.142000000000003</v>
      </c>
      <c r="AQ110" s="1204">
        <v>58.307340000000003</v>
      </c>
    </row>
    <row r="111" spans="1:43">
      <c r="A111">
        <v>3344</v>
      </c>
      <c r="B111">
        <v>2</v>
      </c>
      <c r="C111">
        <v>28585</v>
      </c>
      <c r="D111">
        <v>3</v>
      </c>
      <c r="E111" s="87" t="s">
        <v>44</v>
      </c>
      <c r="F111" s="1072">
        <v>7636</v>
      </c>
      <c r="G111" s="1072">
        <v>193</v>
      </c>
      <c r="H111" s="1072">
        <v>315</v>
      </c>
      <c r="I111" s="1072">
        <v>332</v>
      </c>
      <c r="J111" s="1072">
        <v>411</v>
      </c>
      <c r="K111" s="1072">
        <v>162</v>
      </c>
      <c r="L111" s="1072">
        <v>241</v>
      </c>
      <c r="M111" s="1072">
        <v>264</v>
      </c>
      <c r="N111" s="1072">
        <v>370</v>
      </c>
      <c r="O111" s="1072">
        <v>401</v>
      </c>
      <c r="P111" s="1072">
        <v>505</v>
      </c>
      <c r="Q111" s="1072">
        <v>477</v>
      </c>
      <c r="R111" s="1072">
        <v>556</v>
      </c>
      <c r="S111" s="1072">
        <v>650</v>
      </c>
      <c r="T111" s="1072">
        <v>718</v>
      </c>
      <c r="U111" s="1072">
        <v>662</v>
      </c>
      <c r="V111" s="1072">
        <v>488</v>
      </c>
      <c r="W111" s="1072">
        <v>406</v>
      </c>
      <c r="X111" s="1072">
        <v>320</v>
      </c>
      <c r="Y111" s="1072">
        <v>139</v>
      </c>
      <c r="Z111" s="1072">
        <v>24</v>
      </c>
      <c r="AA111" s="1072">
        <v>2</v>
      </c>
      <c r="AB111" s="1072">
        <v>840</v>
      </c>
      <c r="AC111" s="1072">
        <v>4037</v>
      </c>
      <c r="AD111" s="1072">
        <v>2759</v>
      </c>
      <c r="AE111" s="1072">
        <v>1379</v>
      </c>
      <c r="AF111" s="1072">
        <v>485</v>
      </c>
      <c r="AG111" s="1072">
        <v>4344</v>
      </c>
      <c r="AH111" s="1204">
        <v>11.00052</v>
      </c>
      <c r="AI111" s="1204">
        <v>52.867989999999999</v>
      </c>
      <c r="AJ111" s="1204">
        <v>36.131480000000003</v>
      </c>
      <c r="AK111" s="1204">
        <v>44.643790000000003</v>
      </c>
      <c r="AL111" s="1204">
        <v>18.059190000000001</v>
      </c>
      <c r="AM111" s="1204">
        <v>6.3514900000000001</v>
      </c>
      <c r="AN111" s="1204">
        <v>2.6190000000000001E-2</v>
      </c>
      <c r="AO111" s="1204">
        <v>56.888420000000004</v>
      </c>
      <c r="AP111" s="1204">
        <v>51.948659999999997</v>
      </c>
      <c r="AQ111" s="1204">
        <v>56.416670000000003</v>
      </c>
    </row>
    <row r="112" spans="1:43">
      <c r="A112" s="1660">
        <v>3345</v>
      </c>
      <c r="B112" s="1660">
        <v>2</v>
      </c>
      <c r="C112" s="1660">
        <v>28586</v>
      </c>
      <c r="D112" s="1660">
        <v>3</v>
      </c>
      <c r="E112" s="93" t="s">
        <v>45</v>
      </c>
      <c r="F112" s="1639">
        <v>6302</v>
      </c>
      <c r="G112" s="1639">
        <v>175</v>
      </c>
      <c r="H112" s="1639">
        <v>229</v>
      </c>
      <c r="I112" s="1639">
        <v>310</v>
      </c>
      <c r="J112" s="1639">
        <v>249</v>
      </c>
      <c r="K112" s="1639">
        <v>167</v>
      </c>
      <c r="L112" s="1639">
        <v>238</v>
      </c>
      <c r="M112" s="1639">
        <v>234</v>
      </c>
      <c r="N112" s="1639">
        <v>319</v>
      </c>
      <c r="O112" s="1639">
        <v>377</v>
      </c>
      <c r="P112" s="1639">
        <v>384</v>
      </c>
      <c r="Q112" s="1639">
        <v>353</v>
      </c>
      <c r="R112" s="1639">
        <v>408</v>
      </c>
      <c r="S112" s="1639">
        <v>589</v>
      </c>
      <c r="T112" s="1639">
        <v>583</v>
      </c>
      <c r="U112" s="1639">
        <v>608</v>
      </c>
      <c r="V112" s="1639">
        <v>381</v>
      </c>
      <c r="W112" s="1639">
        <v>311</v>
      </c>
      <c r="X112" s="1639">
        <v>263</v>
      </c>
      <c r="Y112" s="1639">
        <v>106</v>
      </c>
      <c r="Z112" s="1639">
        <v>17</v>
      </c>
      <c r="AA112" s="1639">
        <v>1</v>
      </c>
      <c r="AB112" s="1639">
        <v>714</v>
      </c>
      <c r="AC112" s="1639">
        <v>3318</v>
      </c>
      <c r="AD112" s="1639">
        <v>2270</v>
      </c>
      <c r="AE112" s="1639">
        <v>1079</v>
      </c>
      <c r="AF112" s="1639">
        <v>387</v>
      </c>
      <c r="AG112" s="1639">
        <v>3652</v>
      </c>
      <c r="AH112" s="1206">
        <v>11.329739999999999</v>
      </c>
      <c r="AI112" s="1206">
        <v>52.649949999999997</v>
      </c>
      <c r="AJ112" s="1206">
        <v>36.020310000000002</v>
      </c>
      <c r="AK112" s="1206">
        <v>45.366549999999997</v>
      </c>
      <c r="AL112" s="1206">
        <v>17.121549999999999</v>
      </c>
      <c r="AM112" s="1206">
        <v>6.1409099999999999</v>
      </c>
      <c r="AN112" s="1206">
        <v>1.5869999999999999E-2</v>
      </c>
      <c r="AO112" s="1206">
        <v>57.949860000000001</v>
      </c>
      <c r="AP112" s="1206">
        <v>51.834339999999997</v>
      </c>
      <c r="AQ112" s="1206">
        <v>56.586210000000001</v>
      </c>
    </row>
    <row r="113" spans="1:43">
      <c r="A113">
        <v>5260</v>
      </c>
      <c r="B113">
        <v>3</v>
      </c>
      <c r="C113">
        <v>28000</v>
      </c>
      <c r="D113" t="s">
        <v>919</v>
      </c>
      <c r="E113" t="s">
        <v>465</v>
      </c>
      <c r="F113" s="1071">
        <v>2865246</v>
      </c>
      <c r="G113" s="1071">
        <v>96822</v>
      </c>
      <c r="H113" s="1071">
        <v>110687</v>
      </c>
      <c r="I113" s="1071">
        <v>117484</v>
      </c>
      <c r="J113" s="1071">
        <v>124969</v>
      </c>
      <c r="K113" s="1071">
        <v>134374</v>
      </c>
      <c r="L113" s="1071">
        <v>125606</v>
      </c>
      <c r="M113" s="1071">
        <v>135544</v>
      </c>
      <c r="N113" s="1071">
        <v>156117</v>
      </c>
      <c r="O113" s="1071">
        <v>181500</v>
      </c>
      <c r="P113" s="1071">
        <v>222113</v>
      </c>
      <c r="Q113" s="1071">
        <v>198862</v>
      </c>
      <c r="R113" s="1071">
        <v>180882</v>
      </c>
      <c r="S113" s="1071">
        <v>167070</v>
      </c>
      <c r="T113" s="1071">
        <v>186155</v>
      </c>
      <c r="U113" s="1071">
        <v>221787</v>
      </c>
      <c r="V113" s="1071">
        <v>181587</v>
      </c>
      <c r="W113" s="1071">
        <v>140382</v>
      </c>
      <c r="X113" s="1071">
        <v>106912</v>
      </c>
      <c r="Y113" s="1071">
        <v>56118</v>
      </c>
      <c r="Z113" s="1071">
        <v>17272</v>
      </c>
      <c r="AA113" s="1071">
        <v>3003</v>
      </c>
      <c r="AB113" s="1071">
        <v>324993</v>
      </c>
      <c r="AC113" s="1071">
        <v>1627037</v>
      </c>
      <c r="AD113" s="1071">
        <v>913216</v>
      </c>
      <c r="AE113" s="1071">
        <v>505274</v>
      </c>
      <c r="AF113" s="1071">
        <v>183305</v>
      </c>
      <c r="AG113" s="1071">
        <v>1688223</v>
      </c>
      <c r="AH113" s="1684">
        <v>11.34259</v>
      </c>
      <c r="AI113" s="1684">
        <v>56.785249999999998</v>
      </c>
      <c r="AJ113" s="1684">
        <v>31.872170000000001</v>
      </c>
      <c r="AK113" s="1684">
        <v>37.70308</v>
      </c>
      <c r="AL113" s="1684">
        <v>17.63458</v>
      </c>
      <c r="AM113" s="1684">
        <v>6.3975299999999997</v>
      </c>
      <c r="AN113" s="1684">
        <v>0.10481</v>
      </c>
      <c r="AO113" s="1684">
        <v>58.920699999999997</v>
      </c>
      <c r="AP113" s="1684">
        <v>49.488379999999999</v>
      </c>
      <c r="AQ113" s="1684">
        <v>50.634659999999997</v>
      </c>
    </row>
    <row r="114" spans="1:43">
      <c r="A114" s="1868">
        <v>5261</v>
      </c>
      <c r="B114" s="1868">
        <v>3</v>
      </c>
      <c r="C114" s="1868">
        <v>28100</v>
      </c>
      <c r="D114" s="1868">
        <v>1</v>
      </c>
      <c r="E114" s="1869" t="s">
        <v>180</v>
      </c>
      <c r="F114" s="1636">
        <v>808700</v>
      </c>
      <c r="G114" s="1636">
        <v>25151</v>
      </c>
      <c r="H114" s="1636">
        <v>28973</v>
      </c>
      <c r="I114" s="1636">
        <v>30859</v>
      </c>
      <c r="J114" s="1636">
        <v>34267</v>
      </c>
      <c r="K114" s="1636">
        <v>42749</v>
      </c>
      <c r="L114" s="1636">
        <v>38105</v>
      </c>
      <c r="M114" s="1636">
        <v>39099</v>
      </c>
      <c r="N114" s="1636">
        <v>44391</v>
      </c>
      <c r="O114" s="1636">
        <v>51532</v>
      </c>
      <c r="P114" s="1636">
        <v>62532</v>
      </c>
      <c r="Q114" s="1636">
        <v>55793</v>
      </c>
      <c r="R114" s="1636">
        <v>51288</v>
      </c>
      <c r="S114" s="1636">
        <v>47575</v>
      </c>
      <c r="T114" s="1636">
        <v>51229</v>
      </c>
      <c r="U114" s="1636">
        <v>61545</v>
      </c>
      <c r="V114" s="1636">
        <v>50725</v>
      </c>
      <c r="W114" s="1636">
        <v>40246</v>
      </c>
      <c r="X114" s="1636">
        <v>31126</v>
      </c>
      <c r="Y114" s="1636">
        <v>15912</v>
      </c>
      <c r="Z114" s="1636">
        <v>4802</v>
      </c>
      <c r="AA114" s="1636">
        <v>801</v>
      </c>
      <c r="AB114" s="1636">
        <v>84983</v>
      </c>
      <c r="AC114" s="1636">
        <v>467331</v>
      </c>
      <c r="AD114" s="1636">
        <v>256386</v>
      </c>
      <c r="AE114" s="1636">
        <v>143612</v>
      </c>
      <c r="AF114" s="1636">
        <v>52641</v>
      </c>
      <c r="AG114" s="1636">
        <v>484293</v>
      </c>
      <c r="AH114" s="1202">
        <v>10.50859</v>
      </c>
      <c r="AI114" s="1202">
        <v>57.787930000000003</v>
      </c>
      <c r="AJ114" s="1202">
        <v>31.703469999999999</v>
      </c>
      <c r="AK114" s="1202">
        <v>37.586370000000002</v>
      </c>
      <c r="AL114" s="1202">
        <v>17.758379999999999</v>
      </c>
      <c r="AM114" s="1202">
        <v>6.5093399999999999</v>
      </c>
      <c r="AN114" s="1202">
        <v>9.9049999999999999E-2</v>
      </c>
      <c r="AO114" s="1202">
        <v>59.885370000000002</v>
      </c>
      <c r="AP114" s="1202">
        <v>49.61665</v>
      </c>
      <c r="AQ114" s="1202">
        <v>50.55697</v>
      </c>
    </row>
    <row r="115" spans="1:43">
      <c r="A115">
        <v>5262</v>
      </c>
      <c r="B115">
        <v>3</v>
      </c>
      <c r="C115">
        <v>28101</v>
      </c>
      <c r="D115">
        <v>0</v>
      </c>
      <c r="E115" s="84" t="s">
        <v>19</v>
      </c>
      <c r="F115" s="1072">
        <v>114142</v>
      </c>
      <c r="G115" s="1072">
        <v>3936</v>
      </c>
      <c r="H115" s="1072">
        <v>4470</v>
      </c>
      <c r="I115" s="1072">
        <v>4699</v>
      </c>
      <c r="J115" s="1072">
        <v>5414</v>
      </c>
      <c r="K115" s="1072">
        <v>6503</v>
      </c>
      <c r="L115" s="1072">
        <v>5243</v>
      </c>
      <c r="M115" s="1072">
        <v>5551</v>
      </c>
      <c r="N115" s="1072">
        <v>6619</v>
      </c>
      <c r="O115" s="1072">
        <v>7710</v>
      </c>
      <c r="P115" s="1072">
        <v>9801</v>
      </c>
      <c r="Q115" s="1072">
        <v>8819</v>
      </c>
      <c r="R115" s="1072">
        <v>7548</v>
      </c>
      <c r="S115" s="1072">
        <v>6483</v>
      </c>
      <c r="T115" s="1072">
        <v>6369</v>
      </c>
      <c r="U115" s="1072">
        <v>7533</v>
      </c>
      <c r="V115" s="1072">
        <v>6002</v>
      </c>
      <c r="W115" s="1072">
        <v>4826</v>
      </c>
      <c r="X115" s="1072">
        <v>3911</v>
      </c>
      <c r="Y115" s="1072">
        <v>2017</v>
      </c>
      <c r="Z115" s="1072">
        <v>593</v>
      </c>
      <c r="AA115" s="1072">
        <v>95</v>
      </c>
      <c r="AB115" s="1072">
        <v>13105</v>
      </c>
      <c r="AC115" s="1072">
        <v>69691</v>
      </c>
      <c r="AD115" s="1072">
        <v>31346</v>
      </c>
      <c r="AE115" s="1072">
        <v>17444</v>
      </c>
      <c r="AF115" s="1072">
        <v>6616</v>
      </c>
      <c r="AG115" s="1072">
        <v>70646</v>
      </c>
      <c r="AH115" s="1204">
        <v>11.481310000000001</v>
      </c>
      <c r="AI115" s="1204">
        <v>61.056399999999996</v>
      </c>
      <c r="AJ115" s="1204">
        <v>27.46228</v>
      </c>
      <c r="AK115" s="1204">
        <v>33.142049999999998</v>
      </c>
      <c r="AL115" s="1204">
        <v>15.282719999999999</v>
      </c>
      <c r="AM115" s="1204">
        <v>5.7962899999999999</v>
      </c>
      <c r="AN115" s="1204">
        <v>8.3229999999999998E-2</v>
      </c>
      <c r="AO115" s="1204">
        <v>61.893079999999998</v>
      </c>
      <c r="AP115" s="1204">
        <v>47.701000000000001</v>
      </c>
      <c r="AQ115" s="1204">
        <v>48.541499999999999</v>
      </c>
    </row>
    <row r="116" spans="1:43">
      <c r="A116">
        <v>5263</v>
      </c>
      <c r="B116">
        <v>3</v>
      </c>
      <c r="C116">
        <v>28102</v>
      </c>
      <c r="D116">
        <v>0</v>
      </c>
      <c r="E116" s="84" t="s">
        <v>181</v>
      </c>
      <c r="F116" s="1072">
        <v>73198</v>
      </c>
      <c r="G116" s="1072">
        <v>2448</v>
      </c>
      <c r="H116" s="1072">
        <v>2757</v>
      </c>
      <c r="I116" s="1072">
        <v>2776</v>
      </c>
      <c r="J116" s="1072">
        <v>3192</v>
      </c>
      <c r="K116" s="1072">
        <v>4629</v>
      </c>
      <c r="L116" s="1072">
        <v>3731</v>
      </c>
      <c r="M116" s="1072">
        <v>3743</v>
      </c>
      <c r="N116" s="1072">
        <v>4309</v>
      </c>
      <c r="O116" s="1072">
        <v>5065</v>
      </c>
      <c r="P116" s="1072">
        <v>5997</v>
      </c>
      <c r="Q116" s="1072">
        <v>5124</v>
      </c>
      <c r="R116" s="1072">
        <v>4412</v>
      </c>
      <c r="S116" s="1072">
        <v>3712</v>
      </c>
      <c r="T116" s="1072">
        <v>3999</v>
      </c>
      <c r="U116" s="1072">
        <v>4749</v>
      </c>
      <c r="V116" s="1072">
        <v>4043</v>
      </c>
      <c r="W116" s="1072">
        <v>3508</v>
      </c>
      <c r="X116" s="1072">
        <v>2938</v>
      </c>
      <c r="Y116" s="1072">
        <v>1568</v>
      </c>
      <c r="Z116" s="1072">
        <v>430</v>
      </c>
      <c r="AA116" s="1072">
        <v>68</v>
      </c>
      <c r="AB116" s="1072">
        <v>7981</v>
      </c>
      <c r="AC116" s="1072">
        <v>43914</v>
      </c>
      <c r="AD116" s="1072">
        <v>21303</v>
      </c>
      <c r="AE116" s="1072">
        <v>12555</v>
      </c>
      <c r="AF116" s="1072">
        <v>5004</v>
      </c>
      <c r="AG116" s="1072">
        <v>44721</v>
      </c>
      <c r="AH116" s="1204">
        <v>10.9033</v>
      </c>
      <c r="AI116" s="1204">
        <v>59.99344</v>
      </c>
      <c r="AJ116" s="1204">
        <v>29.103249999999999</v>
      </c>
      <c r="AK116" s="1204">
        <v>34.174430000000001</v>
      </c>
      <c r="AL116" s="1204">
        <v>17.15211</v>
      </c>
      <c r="AM116" s="1204">
        <v>6.8362499999999997</v>
      </c>
      <c r="AN116" s="1204">
        <v>9.2899999999999996E-2</v>
      </c>
      <c r="AO116" s="1204">
        <v>61.095930000000003</v>
      </c>
      <c r="AP116" s="1204">
        <v>48.208649999999999</v>
      </c>
      <c r="AQ116" s="1204">
        <v>48.242220000000003</v>
      </c>
    </row>
    <row r="117" spans="1:43">
      <c r="A117">
        <v>5264</v>
      </c>
      <c r="B117">
        <v>3</v>
      </c>
      <c r="C117">
        <v>28105</v>
      </c>
      <c r="D117">
        <v>0</v>
      </c>
      <c r="E117" s="84" t="s">
        <v>21</v>
      </c>
      <c r="F117" s="1072">
        <v>56243</v>
      </c>
      <c r="G117" s="1072">
        <v>1656</v>
      </c>
      <c r="H117" s="1072">
        <v>1622</v>
      </c>
      <c r="I117" s="1072">
        <v>1680</v>
      </c>
      <c r="J117" s="1072">
        <v>1878</v>
      </c>
      <c r="K117" s="1072">
        <v>3513</v>
      </c>
      <c r="L117" s="1072">
        <v>3714</v>
      </c>
      <c r="M117" s="1072">
        <v>3243</v>
      </c>
      <c r="N117" s="1072">
        <v>3214</v>
      </c>
      <c r="O117" s="1072">
        <v>3298</v>
      </c>
      <c r="P117" s="1072">
        <v>4152</v>
      </c>
      <c r="Q117" s="1072">
        <v>3578</v>
      </c>
      <c r="R117" s="1072">
        <v>3246</v>
      </c>
      <c r="S117" s="1072">
        <v>2986</v>
      </c>
      <c r="T117" s="1072">
        <v>3179</v>
      </c>
      <c r="U117" s="1072">
        <v>4091</v>
      </c>
      <c r="V117" s="1072">
        <v>3792</v>
      </c>
      <c r="W117" s="1072">
        <v>3214</v>
      </c>
      <c r="X117" s="1072">
        <v>2536</v>
      </c>
      <c r="Y117" s="1072">
        <v>1184</v>
      </c>
      <c r="Z117" s="1072">
        <v>387</v>
      </c>
      <c r="AA117" s="1072">
        <v>80</v>
      </c>
      <c r="AB117" s="1072">
        <v>4958</v>
      </c>
      <c r="AC117" s="1072">
        <v>32822</v>
      </c>
      <c r="AD117" s="1072">
        <v>18463</v>
      </c>
      <c r="AE117" s="1072">
        <v>11193</v>
      </c>
      <c r="AF117" s="1072">
        <v>4187</v>
      </c>
      <c r="AG117" s="1072">
        <v>34123</v>
      </c>
      <c r="AH117" s="1204">
        <v>8.8153199999999998</v>
      </c>
      <c r="AI117" s="1204">
        <v>58.357480000000002</v>
      </c>
      <c r="AJ117" s="1204">
        <v>32.827199999999998</v>
      </c>
      <c r="AK117" s="1204">
        <v>38.136299999999999</v>
      </c>
      <c r="AL117" s="1204">
        <v>19.901140000000002</v>
      </c>
      <c r="AM117" s="1204">
        <v>7.4444800000000004</v>
      </c>
      <c r="AN117" s="1204">
        <v>0.14224000000000001</v>
      </c>
      <c r="AO117" s="1204">
        <v>60.670659999999998</v>
      </c>
      <c r="AP117" s="1204">
        <v>50.178310000000003</v>
      </c>
      <c r="AQ117" s="1204">
        <v>50.190089999999998</v>
      </c>
    </row>
    <row r="118" spans="1:43">
      <c r="A118">
        <v>5265</v>
      </c>
      <c r="B118">
        <v>3</v>
      </c>
      <c r="C118">
        <v>28106</v>
      </c>
      <c r="D118">
        <v>0</v>
      </c>
      <c r="E118" s="84" t="s">
        <v>22</v>
      </c>
      <c r="F118" s="1072">
        <v>50129</v>
      </c>
      <c r="G118" s="1072">
        <v>1270</v>
      </c>
      <c r="H118" s="1072">
        <v>1327</v>
      </c>
      <c r="I118" s="1072">
        <v>1567</v>
      </c>
      <c r="J118" s="1072">
        <v>1756</v>
      </c>
      <c r="K118" s="1072">
        <v>2357</v>
      </c>
      <c r="L118" s="1072">
        <v>2230</v>
      </c>
      <c r="M118" s="1072">
        <v>2216</v>
      </c>
      <c r="N118" s="1072">
        <v>2292</v>
      </c>
      <c r="O118" s="1072">
        <v>2676</v>
      </c>
      <c r="P118" s="1072">
        <v>3519</v>
      </c>
      <c r="Q118" s="1072">
        <v>3349</v>
      </c>
      <c r="R118" s="1072">
        <v>3109</v>
      </c>
      <c r="S118" s="1072">
        <v>2915</v>
      </c>
      <c r="T118" s="1072">
        <v>3300</v>
      </c>
      <c r="U118" s="1072">
        <v>4326</v>
      </c>
      <c r="V118" s="1072">
        <v>4012</v>
      </c>
      <c r="W118" s="1072">
        <v>3486</v>
      </c>
      <c r="X118" s="1072">
        <v>2694</v>
      </c>
      <c r="Y118" s="1072">
        <v>1286</v>
      </c>
      <c r="Z118" s="1072">
        <v>387</v>
      </c>
      <c r="AA118" s="1072">
        <v>55</v>
      </c>
      <c r="AB118" s="1072">
        <v>4164</v>
      </c>
      <c r="AC118" s="1072">
        <v>26419</v>
      </c>
      <c r="AD118" s="1072">
        <v>19546</v>
      </c>
      <c r="AE118" s="1072">
        <v>11920</v>
      </c>
      <c r="AF118" s="1072">
        <v>4422</v>
      </c>
      <c r="AG118" s="1072">
        <v>27963</v>
      </c>
      <c r="AH118" s="1204">
        <v>8.3065700000000007</v>
      </c>
      <c r="AI118" s="1204">
        <v>52.702030000000001</v>
      </c>
      <c r="AJ118" s="1204">
        <v>38.991399999999999</v>
      </c>
      <c r="AK118" s="1204">
        <v>44.806399999999996</v>
      </c>
      <c r="AL118" s="1204">
        <v>23.778649999999999</v>
      </c>
      <c r="AM118" s="1204">
        <v>8.8212399999999995</v>
      </c>
      <c r="AN118" s="1204">
        <v>0.10972</v>
      </c>
      <c r="AO118" s="1204">
        <v>55.782080000000001</v>
      </c>
      <c r="AP118" s="1204">
        <v>53.588090000000001</v>
      </c>
      <c r="AQ118" s="1204">
        <v>55.808799999999998</v>
      </c>
    </row>
    <row r="119" spans="1:43">
      <c r="A119">
        <v>5266</v>
      </c>
      <c r="B119">
        <v>3</v>
      </c>
      <c r="C119">
        <v>28107</v>
      </c>
      <c r="D119">
        <v>0</v>
      </c>
      <c r="E119" s="84" t="s">
        <v>23</v>
      </c>
      <c r="F119" s="1072">
        <v>85655</v>
      </c>
      <c r="G119" s="1072">
        <v>2554</v>
      </c>
      <c r="H119" s="1072">
        <v>2938</v>
      </c>
      <c r="I119" s="1072">
        <v>3038</v>
      </c>
      <c r="J119" s="1072">
        <v>3577</v>
      </c>
      <c r="K119" s="1072">
        <v>4094</v>
      </c>
      <c r="L119" s="1072">
        <v>3399</v>
      </c>
      <c r="M119" s="1072">
        <v>3823</v>
      </c>
      <c r="N119" s="1072">
        <v>4217</v>
      </c>
      <c r="O119" s="1072">
        <v>5125</v>
      </c>
      <c r="P119" s="1072">
        <v>6054</v>
      </c>
      <c r="Q119" s="1072">
        <v>5728</v>
      </c>
      <c r="R119" s="1072">
        <v>5427</v>
      </c>
      <c r="S119" s="1072">
        <v>5240</v>
      </c>
      <c r="T119" s="1072">
        <v>5887</v>
      </c>
      <c r="U119" s="1072">
        <v>7535</v>
      </c>
      <c r="V119" s="1072">
        <v>6320</v>
      </c>
      <c r="W119" s="1072">
        <v>4851</v>
      </c>
      <c r="X119" s="1072">
        <v>3524</v>
      </c>
      <c r="Y119" s="1072">
        <v>1752</v>
      </c>
      <c r="Z119" s="1072">
        <v>493</v>
      </c>
      <c r="AA119" s="1072">
        <v>79</v>
      </c>
      <c r="AB119" s="1072">
        <v>8530</v>
      </c>
      <c r="AC119" s="1072">
        <v>46684</v>
      </c>
      <c r="AD119" s="1072">
        <v>30441</v>
      </c>
      <c r="AE119" s="1072">
        <v>17019</v>
      </c>
      <c r="AF119" s="1072">
        <v>5848</v>
      </c>
      <c r="AG119" s="1072">
        <v>48994</v>
      </c>
      <c r="AH119" s="1204">
        <v>9.9585500000000007</v>
      </c>
      <c r="AI119" s="1204">
        <v>54.502360000000003</v>
      </c>
      <c r="AJ119" s="1204">
        <v>35.539079999999998</v>
      </c>
      <c r="AK119" s="1204">
        <v>41.656649999999999</v>
      </c>
      <c r="AL119" s="1204">
        <v>19.869240000000001</v>
      </c>
      <c r="AM119" s="1204">
        <v>6.8273900000000003</v>
      </c>
      <c r="AN119" s="1204">
        <v>9.2230000000000006E-2</v>
      </c>
      <c r="AO119" s="1204">
        <v>57.19923</v>
      </c>
      <c r="AP119" s="1204">
        <v>51.381619999999998</v>
      </c>
      <c r="AQ119" s="1204">
        <v>53.32649</v>
      </c>
    </row>
    <row r="120" spans="1:43">
      <c r="A120">
        <v>5267</v>
      </c>
      <c r="B120">
        <v>3</v>
      </c>
      <c r="C120">
        <v>28108</v>
      </c>
      <c r="D120">
        <v>0</v>
      </c>
      <c r="E120" s="84" t="s">
        <v>24</v>
      </c>
      <c r="F120" s="1072">
        <v>115042</v>
      </c>
      <c r="G120" s="1072">
        <v>3973</v>
      </c>
      <c r="H120" s="1072">
        <v>4739</v>
      </c>
      <c r="I120" s="1072">
        <v>4797</v>
      </c>
      <c r="J120" s="1072">
        <v>4764</v>
      </c>
      <c r="K120" s="1072">
        <v>4642</v>
      </c>
      <c r="L120" s="1072">
        <v>4306</v>
      </c>
      <c r="M120" s="1072">
        <v>5128</v>
      </c>
      <c r="N120" s="1072">
        <v>6466</v>
      </c>
      <c r="O120" s="1072">
        <v>7200</v>
      </c>
      <c r="P120" s="1072">
        <v>8761</v>
      </c>
      <c r="Q120" s="1072">
        <v>7729</v>
      </c>
      <c r="R120" s="1072">
        <v>7047</v>
      </c>
      <c r="S120" s="1072">
        <v>6616</v>
      </c>
      <c r="T120" s="1072">
        <v>7372</v>
      </c>
      <c r="U120" s="1072">
        <v>9102</v>
      </c>
      <c r="V120" s="1072">
        <v>7880</v>
      </c>
      <c r="W120" s="1072">
        <v>6344</v>
      </c>
      <c r="X120" s="1072">
        <v>4829</v>
      </c>
      <c r="Y120" s="1072">
        <v>2433</v>
      </c>
      <c r="Z120" s="1072">
        <v>789</v>
      </c>
      <c r="AA120" s="1072">
        <v>125</v>
      </c>
      <c r="AB120" s="1072">
        <v>13509</v>
      </c>
      <c r="AC120" s="1072">
        <v>62659</v>
      </c>
      <c r="AD120" s="1072">
        <v>38874</v>
      </c>
      <c r="AE120" s="1072">
        <v>22400</v>
      </c>
      <c r="AF120" s="1072">
        <v>8176</v>
      </c>
      <c r="AG120" s="1072">
        <v>65267</v>
      </c>
      <c r="AH120" s="1204">
        <v>11.74267</v>
      </c>
      <c r="AI120" s="1204">
        <v>54.466189999999997</v>
      </c>
      <c r="AJ120" s="1204">
        <v>33.791139999999999</v>
      </c>
      <c r="AK120" s="1204">
        <v>39.542079999999999</v>
      </c>
      <c r="AL120" s="1204">
        <v>19.471150000000002</v>
      </c>
      <c r="AM120" s="1204">
        <v>7.1069699999999996</v>
      </c>
      <c r="AN120" s="1204">
        <v>0.10866000000000001</v>
      </c>
      <c r="AO120" s="1204">
        <v>56.73319</v>
      </c>
      <c r="AP120" s="1204">
        <v>50.366030000000002</v>
      </c>
      <c r="AQ120" s="1204">
        <v>51.662059999999997</v>
      </c>
    </row>
    <row r="121" spans="1:43">
      <c r="A121">
        <v>5268</v>
      </c>
      <c r="B121">
        <v>3</v>
      </c>
      <c r="C121">
        <v>28109</v>
      </c>
      <c r="D121">
        <v>0</v>
      </c>
      <c r="E121" s="84" t="s">
        <v>182</v>
      </c>
      <c r="F121" s="1072">
        <v>111027</v>
      </c>
      <c r="G121" s="1072">
        <v>3215</v>
      </c>
      <c r="H121" s="1072">
        <v>4141</v>
      </c>
      <c r="I121" s="1072">
        <v>4857</v>
      </c>
      <c r="J121" s="1072">
        <v>5101</v>
      </c>
      <c r="K121" s="1072">
        <v>4934</v>
      </c>
      <c r="L121" s="1072">
        <v>4086</v>
      </c>
      <c r="M121" s="1072">
        <v>4375</v>
      </c>
      <c r="N121" s="1072">
        <v>5329</v>
      </c>
      <c r="O121" s="1072">
        <v>6787</v>
      </c>
      <c r="P121" s="1072">
        <v>8470</v>
      </c>
      <c r="Q121" s="1072">
        <v>7649</v>
      </c>
      <c r="R121" s="1072">
        <v>7210</v>
      </c>
      <c r="S121" s="1072">
        <v>6905</v>
      </c>
      <c r="T121" s="1072">
        <v>7702</v>
      </c>
      <c r="U121" s="1072">
        <v>9615</v>
      </c>
      <c r="V121" s="1072">
        <v>7770</v>
      </c>
      <c r="W121" s="1072">
        <v>5723</v>
      </c>
      <c r="X121" s="1072">
        <v>4126</v>
      </c>
      <c r="Y121" s="1072">
        <v>2140</v>
      </c>
      <c r="Z121" s="1072">
        <v>759</v>
      </c>
      <c r="AA121" s="1072">
        <v>133</v>
      </c>
      <c r="AB121" s="1072">
        <v>12213</v>
      </c>
      <c r="AC121" s="1072">
        <v>60846</v>
      </c>
      <c r="AD121" s="1072">
        <v>37968</v>
      </c>
      <c r="AE121" s="1072">
        <v>20651</v>
      </c>
      <c r="AF121" s="1072">
        <v>7158</v>
      </c>
      <c r="AG121" s="1072">
        <v>63447</v>
      </c>
      <c r="AH121" s="1204">
        <v>11.000030000000001</v>
      </c>
      <c r="AI121" s="1204">
        <v>54.802889999999998</v>
      </c>
      <c r="AJ121" s="1204">
        <v>34.197090000000003</v>
      </c>
      <c r="AK121" s="1204">
        <v>40.4163</v>
      </c>
      <c r="AL121" s="1204">
        <v>18.599979999999999</v>
      </c>
      <c r="AM121" s="1204">
        <v>6.4470799999999997</v>
      </c>
      <c r="AN121" s="1204">
        <v>0.11978999999999999</v>
      </c>
      <c r="AO121" s="1204">
        <v>57.145560000000003</v>
      </c>
      <c r="AP121" s="1204">
        <v>50.694339999999997</v>
      </c>
      <c r="AQ121" s="1204">
        <v>52.569879999999998</v>
      </c>
    </row>
    <row r="122" spans="1:43">
      <c r="A122">
        <v>5269</v>
      </c>
      <c r="B122">
        <v>3</v>
      </c>
      <c r="C122">
        <v>28110</v>
      </c>
      <c r="D122">
        <v>0</v>
      </c>
      <c r="E122" s="84" t="s">
        <v>20</v>
      </c>
      <c r="F122" s="1072">
        <v>79282</v>
      </c>
      <c r="G122" s="1072">
        <v>2446</v>
      </c>
      <c r="H122" s="1072">
        <v>2168</v>
      </c>
      <c r="I122" s="1072">
        <v>1930</v>
      </c>
      <c r="J122" s="1072">
        <v>2495</v>
      </c>
      <c r="K122" s="1072">
        <v>6027</v>
      </c>
      <c r="L122" s="1072">
        <v>6412</v>
      </c>
      <c r="M122" s="1072">
        <v>5678</v>
      </c>
      <c r="N122" s="1072">
        <v>5520</v>
      </c>
      <c r="O122" s="1072">
        <v>5610</v>
      </c>
      <c r="P122" s="1072">
        <v>6214</v>
      </c>
      <c r="Q122" s="1072">
        <v>5241</v>
      </c>
      <c r="R122" s="1072">
        <v>4602</v>
      </c>
      <c r="S122" s="1072">
        <v>3939</v>
      </c>
      <c r="T122" s="1072">
        <v>4111</v>
      </c>
      <c r="U122" s="1072">
        <v>4952</v>
      </c>
      <c r="V122" s="1072">
        <v>4036</v>
      </c>
      <c r="W122" s="1072">
        <v>3474</v>
      </c>
      <c r="X122" s="1072">
        <v>2654</v>
      </c>
      <c r="Y122" s="1072">
        <v>1362</v>
      </c>
      <c r="Z122" s="1072">
        <v>348</v>
      </c>
      <c r="AA122" s="1072">
        <v>63</v>
      </c>
      <c r="AB122" s="1072">
        <v>6544</v>
      </c>
      <c r="AC122" s="1072">
        <v>51738</v>
      </c>
      <c r="AD122" s="1072">
        <v>21000</v>
      </c>
      <c r="AE122" s="1072">
        <v>11937</v>
      </c>
      <c r="AF122" s="1072">
        <v>4427</v>
      </c>
      <c r="AG122" s="1072">
        <v>53354</v>
      </c>
      <c r="AH122" s="1204">
        <v>8.2540800000000001</v>
      </c>
      <c r="AI122" s="1204">
        <v>65.258189999999999</v>
      </c>
      <c r="AJ122" s="1204">
        <v>26.487729999999999</v>
      </c>
      <c r="AK122" s="1204">
        <v>31.45607</v>
      </c>
      <c r="AL122" s="1204">
        <v>15.056380000000001</v>
      </c>
      <c r="AM122" s="1204">
        <v>5.5838700000000001</v>
      </c>
      <c r="AN122" s="1204">
        <v>7.9460000000000003E-2</v>
      </c>
      <c r="AO122" s="1204">
        <v>67.296490000000006</v>
      </c>
      <c r="AP122" s="1204">
        <v>47.249690000000001</v>
      </c>
      <c r="AQ122" s="1204">
        <v>46.057029999999997</v>
      </c>
    </row>
    <row r="123" spans="1:43">
      <c r="A123" s="1660">
        <v>5270</v>
      </c>
      <c r="B123" s="1660">
        <v>3</v>
      </c>
      <c r="C123" s="1660">
        <v>28111</v>
      </c>
      <c r="D123" s="1660">
        <v>0</v>
      </c>
      <c r="E123" s="1870" t="s">
        <v>183</v>
      </c>
      <c r="F123" s="1639">
        <v>123982</v>
      </c>
      <c r="G123" s="1639">
        <v>3653</v>
      </c>
      <c r="H123" s="1639">
        <v>4811</v>
      </c>
      <c r="I123" s="1639">
        <v>5515</v>
      </c>
      <c r="J123" s="1639">
        <v>6090</v>
      </c>
      <c r="K123" s="1639">
        <v>6050</v>
      </c>
      <c r="L123" s="1639">
        <v>4984</v>
      </c>
      <c r="M123" s="1639">
        <v>5342</v>
      </c>
      <c r="N123" s="1639">
        <v>6425</v>
      </c>
      <c r="O123" s="1639">
        <v>8061</v>
      </c>
      <c r="P123" s="1639">
        <v>9564</v>
      </c>
      <c r="Q123" s="1639">
        <v>8576</v>
      </c>
      <c r="R123" s="1639">
        <v>8687</v>
      </c>
      <c r="S123" s="1639">
        <v>8779</v>
      </c>
      <c r="T123" s="1639">
        <v>9310</v>
      </c>
      <c r="U123" s="1639">
        <v>9642</v>
      </c>
      <c r="V123" s="1639">
        <v>6870</v>
      </c>
      <c r="W123" s="1639">
        <v>4820</v>
      </c>
      <c r="X123" s="1639">
        <v>3914</v>
      </c>
      <c r="Y123" s="1639">
        <v>2170</v>
      </c>
      <c r="Z123" s="1639">
        <v>616</v>
      </c>
      <c r="AA123" s="1639">
        <v>103</v>
      </c>
      <c r="AB123" s="1639">
        <v>13979</v>
      </c>
      <c r="AC123" s="1639">
        <v>72558</v>
      </c>
      <c r="AD123" s="1639">
        <v>37445</v>
      </c>
      <c r="AE123" s="1639">
        <v>18493</v>
      </c>
      <c r="AF123" s="1639">
        <v>6803</v>
      </c>
      <c r="AG123" s="1639">
        <v>75778</v>
      </c>
      <c r="AH123" s="1206">
        <v>11.27502</v>
      </c>
      <c r="AI123" s="1206">
        <v>58.523009999999999</v>
      </c>
      <c r="AJ123" s="1206">
        <v>30.20196</v>
      </c>
      <c r="AK123" s="1206">
        <v>37.282829999999997</v>
      </c>
      <c r="AL123" s="1206">
        <v>14.91587</v>
      </c>
      <c r="AM123" s="1206">
        <v>5.4870900000000002</v>
      </c>
      <c r="AN123" s="1206">
        <v>8.3080000000000001E-2</v>
      </c>
      <c r="AO123" s="1206">
        <v>61.120159999999998</v>
      </c>
      <c r="AP123" s="1206">
        <v>48.9848</v>
      </c>
      <c r="AQ123" s="1206">
        <v>50.805169999999997</v>
      </c>
    </row>
    <row r="124" spans="1:43">
      <c r="A124">
        <v>5271</v>
      </c>
      <c r="B124">
        <v>3</v>
      </c>
      <c r="C124">
        <v>28201</v>
      </c>
      <c r="D124">
        <v>2</v>
      </c>
      <c r="E124" s="87" t="s">
        <v>184</v>
      </c>
      <c r="F124" s="1071">
        <v>273879</v>
      </c>
      <c r="G124" s="1071">
        <v>10164</v>
      </c>
      <c r="H124" s="1071">
        <v>11584</v>
      </c>
      <c r="I124" s="1071">
        <v>12179</v>
      </c>
      <c r="J124" s="1071">
        <v>12817</v>
      </c>
      <c r="K124" s="1071">
        <v>12917</v>
      </c>
      <c r="L124" s="1071">
        <v>12507</v>
      </c>
      <c r="M124" s="1071">
        <v>13366</v>
      </c>
      <c r="N124" s="1071">
        <v>15193</v>
      </c>
      <c r="O124" s="1071">
        <v>17507</v>
      </c>
      <c r="P124" s="1071">
        <v>21796</v>
      </c>
      <c r="Q124" s="1071">
        <v>18818</v>
      </c>
      <c r="R124" s="1071">
        <v>17137</v>
      </c>
      <c r="S124" s="1071">
        <v>15198</v>
      </c>
      <c r="T124" s="1071">
        <v>16816</v>
      </c>
      <c r="U124" s="1071">
        <v>20495</v>
      </c>
      <c r="V124" s="1071">
        <v>17087</v>
      </c>
      <c r="W124" s="1071">
        <v>12687</v>
      </c>
      <c r="X124" s="1071">
        <v>9372</v>
      </c>
      <c r="Y124" s="1071">
        <v>4638</v>
      </c>
      <c r="Z124" s="1071">
        <v>1384</v>
      </c>
      <c r="AA124" s="1071">
        <v>217</v>
      </c>
      <c r="AB124" s="1071">
        <v>33927</v>
      </c>
      <c r="AC124" s="1071">
        <v>157256</v>
      </c>
      <c r="AD124" s="1071">
        <v>82696</v>
      </c>
      <c r="AE124" s="1071">
        <v>45385</v>
      </c>
      <c r="AF124" s="1071">
        <v>15611</v>
      </c>
      <c r="AG124" s="1071">
        <v>161255</v>
      </c>
      <c r="AH124" s="1684">
        <v>12.387589999999999</v>
      </c>
      <c r="AI124" s="1684">
        <v>57.418059999999997</v>
      </c>
      <c r="AJ124" s="1684">
        <v>30.19436</v>
      </c>
      <c r="AK124" s="1684">
        <v>35.743519999999997</v>
      </c>
      <c r="AL124" s="1684">
        <v>16.571190000000001</v>
      </c>
      <c r="AM124" s="1684">
        <v>5.6999599999999999</v>
      </c>
      <c r="AN124" s="1684">
        <v>7.9229999999999995E-2</v>
      </c>
      <c r="AO124" s="1684">
        <v>58.878189999999996</v>
      </c>
      <c r="AP124" s="1684">
        <v>48.280909999999999</v>
      </c>
      <c r="AQ124" s="1684">
        <v>49.275550000000003</v>
      </c>
    </row>
    <row r="125" spans="1:43">
      <c r="A125">
        <v>5272</v>
      </c>
      <c r="B125">
        <v>3</v>
      </c>
      <c r="C125">
        <v>28202</v>
      </c>
      <c r="D125">
        <v>2</v>
      </c>
      <c r="E125" s="87" t="s">
        <v>185</v>
      </c>
      <c r="F125" s="1071">
        <v>237300</v>
      </c>
      <c r="G125" s="1071">
        <v>7991</v>
      </c>
      <c r="H125" s="1071">
        <v>7850</v>
      </c>
      <c r="I125" s="1071">
        <v>8226</v>
      </c>
      <c r="J125" s="1071">
        <v>8678</v>
      </c>
      <c r="K125" s="1071">
        <v>11171</v>
      </c>
      <c r="L125" s="1071">
        <v>12549</v>
      </c>
      <c r="M125" s="1071">
        <v>12520</v>
      </c>
      <c r="N125" s="1071">
        <v>13412</v>
      </c>
      <c r="O125" s="1071">
        <v>14904</v>
      </c>
      <c r="P125" s="1071">
        <v>18281</v>
      </c>
      <c r="Q125" s="1071">
        <v>16999</v>
      </c>
      <c r="R125" s="1071">
        <v>14707</v>
      </c>
      <c r="S125" s="1071">
        <v>12760</v>
      </c>
      <c r="T125" s="1071">
        <v>14913</v>
      </c>
      <c r="U125" s="1071">
        <v>18900</v>
      </c>
      <c r="V125" s="1071">
        <v>16238</v>
      </c>
      <c r="W125" s="1071">
        <v>12886</v>
      </c>
      <c r="X125" s="1071">
        <v>8780</v>
      </c>
      <c r="Y125" s="1071">
        <v>4105</v>
      </c>
      <c r="Z125" s="1071">
        <v>1221</v>
      </c>
      <c r="AA125" s="1071">
        <v>209</v>
      </c>
      <c r="AB125" s="1071">
        <v>24067</v>
      </c>
      <c r="AC125" s="1071">
        <v>135981</v>
      </c>
      <c r="AD125" s="1071">
        <v>77252</v>
      </c>
      <c r="AE125" s="1071">
        <v>43439</v>
      </c>
      <c r="AF125" s="1071">
        <v>14315</v>
      </c>
      <c r="AG125" s="1071">
        <v>142216</v>
      </c>
      <c r="AH125" s="1684">
        <v>10.142010000000001</v>
      </c>
      <c r="AI125" s="1684">
        <v>57.30341</v>
      </c>
      <c r="AJ125" s="1684">
        <v>32.554569999999998</v>
      </c>
      <c r="AK125" s="1684">
        <v>37.931730000000002</v>
      </c>
      <c r="AL125" s="1684">
        <v>18.305520000000001</v>
      </c>
      <c r="AM125" s="1684">
        <v>6.0324499999999999</v>
      </c>
      <c r="AN125" s="1684">
        <v>8.8069999999999996E-2</v>
      </c>
      <c r="AO125" s="1684">
        <v>59.930889999999998</v>
      </c>
      <c r="AP125" s="1684">
        <v>49.973889999999997</v>
      </c>
      <c r="AQ125" s="1684">
        <v>50.833919999999999</v>
      </c>
    </row>
    <row r="126" spans="1:43">
      <c r="A126">
        <v>5273</v>
      </c>
      <c r="B126">
        <v>3</v>
      </c>
      <c r="C126">
        <v>28203</v>
      </c>
      <c r="D126">
        <v>2</v>
      </c>
      <c r="E126" s="87" t="s">
        <v>186</v>
      </c>
      <c r="F126" s="1071">
        <v>156855</v>
      </c>
      <c r="G126" s="1071">
        <v>6818</v>
      </c>
      <c r="H126" s="1071">
        <v>6865</v>
      </c>
      <c r="I126" s="1071">
        <v>6433</v>
      </c>
      <c r="J126" s="1071">
        <v>6594</v>
      </c>
      <c r="K126" s="1071">
        <v>6796</v>
      </c>
      <c r="L126" s="1071">
        <v>7760</v>
      </c>
      <c r="M126" s="1071">
        <v>8626</v>
      </c>
      <c r="N126" s="1071">
        <v>9516</v>
      </c>
      <c r="O126" s="1071">
        <v>10217</v>
      </c>
      <c r="P126" s="1071">
        <v>12178</v>
      </c>
      <c r="Q126" s="1071">
        <v>10890</v>
      </c>
      <c r="R126" s="1071">
        <v>9643</v>
      </c>
      <c r="S126" s="1071">
        <v>8205</v>
      </c>
      <c r="T126" s="1071">
        <v>9324</v>
      </c>
      <c r="U126" s="1071">
        <v>11595</v>
      </c>
      <c r="V126" s="1071">
        <v>9673</v>
      </c>
      <c r="W126" s="1071">
        <v>7200</v>
      </c>
      <c r="X126" s="1071">
        <v>5130</v>
      </c>
      <c r="Y126" s="1071">
        <v>2569</v>
      </c>
      <c r="Z126" s="1071">
        <v>696</v>
      </c>
      <c r="AA126" s="1071">
        <v>127</v>
      </c>
      <c r="AB126" s="1071">
        <v>20116</v>
      </c>
      <c r="AC126" s="1071">
        <v>90425</v>
      </c>
      <c r="AD126" s="1071">
        <v>46314</v>
      </c>
      <c r="AE126" s="1071">
        <v>25395</v>
      </c>
      <c r="AF126" s="1071">
        <v>8522</v>
      </c>
      <c r="AG126" s="1071">
        <v>93155</v>
      </c>
      <c r="AH126" s="1684">
        <v>12.824579999999999</v>
      </c>
      <c r="AI126" s="1684">
        <v>57.648780000000002</v>
      </c>
      <c r="AJ126" s="1684">
        <v>29.526630000000001</v>
      </c>
      <c r="AK126" s="1684">
        <v>34.757579999999997</v>
      </c>
      <c r="AL126" s="1684">
        <v>16.190110000000001</v>
      </c>
      <c r="AM126" s="1684">
        <v>5.4330400000000001</v>
      </c>
      <c r="AN126" s="1684">
        <v>8.097E-2</v>
      </c>
      <c r="AO126" s="1684">
        <v>59.389240000000001</v>
      </c>
      <c r="AP126" s="1684">
        <v>47.796320000000001</v>
      </c>
      <c r="AQ126" s="1684">
        <v>48.604460000000003</v>
      </c>
    </row>
    <row r="127" spans="1:43">
      <c r="A127">
        <v>5274</v>
      </c>
      <c r="B127">
        <v>3</v>
      </c>
      <c r="C127">
        <v>28204</v>
      </c>
      <c r="D127">
        <v>2</v>
      </c>
      <c r="E127" s="87" t="s">
        <v>187</v>
      </c>
      <c r="F127" s="1071">
        <v>259482</v>
      </c>
      <c r="G127" s="1071">
        <v>9637</v>
      </c>
      <c r="H127" s="1071">
        <v>10788</v>
      </c>
      <c r="I127" s="1071">
        <v>11482</v>
      </c>
      <c r="J127" s="1071">
        <v>12928</v>
      </c>
      <c r="K127" s="1071">
        <v>14151</v>
      </c>
      <c r="L127" s="1071">
        <v>12025</v>
      </c>
      <c r="M127" s="1071">
        <v>12991</v>
      </c>
      <c r="N127" s="1071">
        <v>15373</v>
      </c>
      <c r="O127" s="1071">
        <v>18411</v>
      </c>
      <c r="P127" s="1071">
        <v>22639</v>
      </c>
      <c r="Q127" s="1071">
        <v>19980</v>
      </c>
      <c r="R127" s="1071">
        <v>16319</v>
      </c>
      <c r="S127" s="1071">
        <v>13634</v>
      </c>
      <c r="T127" s="1071">
        <v>14307</v>
      </c>
      <c r="U127" s="1071">
        <v>17342</v>
      </c>
      <c r="V127" s="1071">
        <v>13671</v>
      </c>
      <c r="W127" s="1071">
        <v>10640</v>
      </c>
      <c r="X127" s="1071">
        <v>7839</v>
      </c>
      <c r="Y127" s="1071">
        <v>4026</v>
      </c>
      <c r="Z127" s="1071">
        <v>1112</v>
      </c>
      <c r="AA127" s="1071">
        <v>187</v>
      </c>
      <c r="AB127" s="1071">
        <v>31907</v>
      </c>
      <c r="AC127" s="1071">
        <v>158451</v>
      </c>
      <c r="AD127" s="1071">
        <v>69124</v>
      </c>
      <c r="AE127" s="1071">
        <v>37475</v>
      </c>
      <c r="AF127" s="1071">
        <v>13164</v>
      </c>
      <c r="AG127" s="1071">
        <v>159830</v>
      </c>
      <c r="AH127" s="1684">
        <v>12.296419999999999</v>
      </c>
      <c r="AI127" s="1684">
        <v>61.064349999999997</v>
      </c>
      <c r="AJ127" s="1684">
        <v>26.639230000000001</v>
      </c>
      <c r="AK127" s="1684">
        <v>31.893540000000002</v>
      </c>
      <c r="AL127" s="1684">
        <v>14.44223</v>
      </c>
      <c r="AM127" s="1684">
        <v>5.0731799999999998</v>
      </c>
      <c r="AN127" s="1684">
        <v>7.2069999999999995E-2</v>
      </c>
      <c r="AO127" s="1684">
        <v>61.595790000000001</v>
      </c>
      <c r="AP127" s="1684">
        <v>46.865459999999999</v>
      </c>
      <c r="AQ127" s="1684">
        <v>47.676499999999997</v>
      </c>
    </row>
    <row r="128" spans="1:43">
      <c r="A128">
        <v>5275</v>
      </c>
      <c r="B128">
        <v>3</v>
      </c>
      <c r="C128">
        <v>28205</v>
      </c>
      <c r="D128">
        <v>2</v>
      </c>
      <c r="E128" s="87" t="s">
        <v>188</v>
      </c>
      <c r="F128" s="1071">
        <v>21601</v>
      </c>
      <c r="G128" s="1071">
        <v>574</v>
      </c>
      <c r="H128" s="1071">
        <v>673</v>
      </c>
      <c r="I128" s="1071">
        <v>819</v>
      </c>
      <c r="J128" s="1071">
        <v>792</v>
      </c>
      <c r="K128" s="1071">
        <v>717</v>
      </c>
      <c r="L128" s="1071">
        <v>737</v>
      </c>
      <c r="M128" s="1071">
        <v>746</v>
      </c>
      <c r="N128" s="1071">
        <v>972</v>
      </c>
      <c r="O128" s="1071">
        <v>1230</v>
      </c>
      <c r="P128" s="1071">
        <v>1442</v>
      </c>
      <c r="Q128" s="1071">
        <v>1404</v>
      </c>
      <c r="R128" s="1071">
        <v>1368</v>
      </c>
      <c r="S128" s="1071">
        <v>1475</v>
      </c>
      <c r="T128" s="1071">
        <v>1724</v>
      </c>
      <c r="U128" s="1071">
        <v>2061</v>
      </c>
      <c r="V128" s="1071">
        <v>1491</v>
      </c>
      <c r="W128" s="1071">
        <v>1257</v>
      </c>
      <c r="X128" s="1071">
        <v>1161</v>
      </c>
      <c r="Y128" s="1071">
        <v>702</v>
      </c>
      <c r="Z128" s="1071">
        <v>215</v>
      </c>
      <c r="AA128" s="1071">
        <v>41</v>
      </c>
      <c r="AB128" s="1071">
        <v>2066</v>
      </c>
      <c r="AC128" s="1071">
        <v>10883</v>
      </c>
      <c r="AD128" s="1071">
        <v>8652</v>
      </c>
      <c r="AE128" s="1071">
        <v>4867</v>
      </c>
      <c r="AF128" s="1071">
        <v>2119</v>
      </c>
      <c r="AG128" s="1071">
        <v>11815</v>
      </c>
      <c r="AH128" s="1684">
        <v>9.5643700000000003</v>
      </c>
      <c r="AI128" s="1684">
        <v>50.381929999999997</v>
      </c>
      <c r="AJ128" s="1684">
        <v>40.053699999999999</v>
      </c>
      <c r="AK128" s="1684">
        <v>46.882089999999998</v>
      </c>
      <c r="AL128" s="1684">
        <v>22.531359999999999</v>
      </c>
      <c r="AM128" s="1684">
        <v>9.8097300000000001</v>
      </c>
      <c r="AN128" s="1684">
        <v>0.18981000000000001</v>
      </c>
      <c r="AO128" s="1684">
        <v>54.696539999999999</v>
      </c>
      <c r="AP128" s="1684">
        <v>54.142699999999998</v>
      </c>
      <c r="AQ128" s="1684">
        <v>57.5</v>
      </c>
    </row>
    <row r="129" spans="1:43">
      <c r="A129">
        <v>5276</v>
      </c>
      <c r="B129">
        <v>3</v>
      </c>
      <c r="C129">
        <v>28206</v>
      </c>
      <c r="D129">
        <v>2</v>
      </c>
      <c r="E129" s="87" t="s">
        <v>189</v>
      </c>
      <c r="F129" s="1071">
        <v>51914</v>
      </c>
      <c r="G129" s="1071">
        <v>1571</v>
      </c>
      <c r="H129" s="1071">
        <v>1934</v>
      </c>
      <c r="I129" s="1071">
        <v>2134</v>
      </c>
      <c r="J129" s="1071">
        <v>2112</v>
      </c>
      <c r="K129" s="1071">
        <v>1920</v>
      </c>
      <c r="L129" s="1071">
        <v>1679</v>
      </c>
      <c r="M129" s="1071">
        <v>2005</v>
      </c>
      <c r="N129" s="1071">
        <v>2659</v>
      </c>
      <c r="O129" s="1071">
        <v>3378</v>
      </c>
      <c r="P129" s="1071">
        <v>4573</v>
      </c>
      <c r="Q129" s="1071">
        <v>4182</v>
      </c>
      <c r="R129" s="1071">
        <v>3699</v>
      </c>
      <c r="S129" s="1071">
        <v>3205</v>
      </c>
      <c r="T129" s="1071">
        <v>3318</v>
      </c>
      <c r="U129" s="1071">
        <v>4059</v>
      </c>
      <c r="V129" s="1071">
        <v>3281</v>
      </c>
      <c r="W129" s="1071">
        <v>2649</v>
      </c>
      <c r="X129" s="1071">
        <v>2024</v>
      </c>
      <c r="Y129" s="1071">
        <v>1108</v>
      </c>
      <c r="Z129" s="1071">
        <v>358</v>
      </c>
      <c r="AA129" s="1071">
        <v>66</v>
      </c>
      <c r="AB129" s="1071">
        <v>5639</v>
      </c>
      <c r="AC129" s="1071">
        <v>29412</v>
      </c>
      <c r="AD129" s="1071">
        <v>16863</v>
      </c>
      <c r="AE129" s="1071">
        <v>9486</v>
      </c>
      <c r="AF129" s="1071">
        <v>3556</v>
      </c>
      <c r="AG129" s="1071">
        <v>30618</v>
      </c>
      <c r="AH129" s="1684">
        <v>10.8622</v>
      </c>
      <c r="AI129" s="1684">
        <v>56.655239999999999</v>
      </c>
      <c r="AJ129" s="1684">
        <v>32.482570000000003</v>
      </c>
      <c r="AK129" s="1684">
        <v>38.656239999999997</v>
      </c>
      <c r="AL129" s="1684">
        <v>18.27253</v>
      </c>
      <c r="AM129" s="1684">
        <v>6.8497899999999996</v>
      </c>
      <c r="AN129" s="1684">
        <v>0.12712999999999999</v>
      </c>
      <c r="AO129" s="1684">
        <v>58.97831</v>
      </c>
      <c r="AP129" s="1684">
        <v>50.868899999999996</v>
      </c>
      <c r="AQ129" s="1684">
        <v>52.221110000000003</v>
      </c>
    </row>
    <row r="130" spans="1:43">
      <c r="A130">
        <v>5277</v>
      </c>
      <c r="B130">
        <v>3</v>
      </c>
      <c r="C130">
        <v>28207</v>
      </c>
      <c r="D130">
        <v>2</v>
      </c>
      <c r="E130" s="87" t="s">
        <v>190</v>
      </c>
      <c r="F130" s="1071">
        <v>102508</v>
      </c>
      <c r="G130" s="1071">
        <v>4284</v>
      </c>
      <c r="H130" s="1071">
        <v>4483</v>
      </c>
      <c r="I130" s="1071">
        <v>4562</v>
      </c>
      <c r="J130" s="1071">
        <v>4686</v>
      </c>
      <c r="K130" s="1071">
        <v>4816</v>
      </c>
      <c r="L130" s="1071">
        <v>4613</v>
      </c>
      <c r="M130" s="1071">
        <v>5344</v>
      </c>
      <c r="N130" s="1071">
        <v>5988</v>
      </c>
      <c r="O130" s="1071">
        <v>7110</v>
      </c>
      <c r="P130" s="1071">
        <v>8539</v>
      </c>
      <c r="Q130" s="1071">
        <v>7495</v>
      </c>
      <c r="R130" s="1071">
        <v>6155</v>
      </c>
      <c r="S130" s="1071">
        <v>5048</v>
      </c>
      <c r="T130" s="1071">
        <v>5946</v>
      </c>
      <c r="U130" s="1071">
        <v>7282</v>
      </c>
      <c r="V130" s="1071">
        <v>6235</v>
      </c>
      <c r="W130" s="1071">
        <v>4584</v>
      </c>
      <c r="X130" s="1071">
        <v>3204</v>
      </c>
      <c r="Y130" s="1071">
        <v>1586</v>
      </c>
      <c r="Z130" s="1071">
        <v>455</v>
      </c>
      <c r="AA130" s="1071">
        <v>93</v>
      </c>
      <c r="AB130" s="1071">
        <v>13329</v>
      </c>
      <c r="AC130" s="1071">
        <v>59794</v>
      </c>
      <c r="AD130" s="1071">
        <v>29385</v>
      </c>
      <c r="AE130" s="1071">
        <v>16157</v>
      </c>
      <c r="AF130" s="1071">
        <v>5338</v>
      </c>
      <c r="AG130" s="1071">
        <v>61054</v>
      </c>
      <c r="AH130" s="1684">
        <v>13.002890000000001</v>
      </c>
      <c r="AI130" s="1684">
        <v>58.331060000000001</v>
      </c>
      <c r="AJ130" s="1684">
        <v>28.666060000000002</v>
      </c>
      <c r="AK130" s="1684">
        <v>33.59055</v>
      </c>
      <c r="AL130" s="1684">
        <v>15.761699999999999</v>
      </c>
      <c r="AM130" s="1684">
        <v>5.2073999999999998</v>
      </c>
      <c r="AN130" s="1684">
        <v>9.0719999999999995E-2</v>
      </c>
      <c r="AO130" s="1684">
        <v>59.560229999999997</v>
      </c>
      <c r="AP130" s="1684">
        <v>47.375129999999999</v>
      </c>
      <c r="AQ130" s="1684">
        <v>48.166759999999996</v>
      </c>
    </row>
    <row r="131" spans="1:43">
      <c r="A131">
        <v>5278</v>
      </c>
      <c r="B131">
        <v>3</v>
      </c>
      <c r="C131">
        <v>28208</v>
      </c>
      <c r="D131">
        <v>2</v>
      </c>
      <c r="E131" s="87" t="s">
        <v>191</v>
      </c>
      <c r="F131" s="1071">
        <v>14763</v>
      </c>
      <c r="G131" s="1071">
        <v>477</v>
      </c>
      <c r="H131" s="1071">
        <v>547</v>
      </c>
      <c r="I131" s="1071">
        <v>559</v>
      </c>
      <c r="J131" s="1071">
        <v>547</v>
      </c>
      <c r="K131" s="1071">
        <v>507</v>
      </c>
      <c r="L131" s="1071">
        <v>494</v>
      </c>
      <c r="M131" s="1071">
        <v>603</v>
      </c>
      <c r="N131" s="1071">
        <v>727</v>
      </c>
      <c r="O131" s="1071">
        <v>771</v>
      </c>
      <c r="P131" s="1071">
        <v>1017</v>
      </c>
      <c r="Q131" s="1071">
        <v>849</v>
      </c>
      <c r="R131" s="1071">
        <v>841</v>
      </c>
      <c r="S131" s="1071">
        <v>826</v>
      </c>
      <c r="T131" s="1071">
        <v>1099</v>
      </c>
      <c r="U131" s="1071">
        <v>1455</v>
      </c>
      <c r="V131" s="1071">
        <v>1222</v>
      </c>
      <c r="W131" s="1071">
        <v>965</v>
      </c>
      <c r="X131" s="1071">
        <v>701</v>
      </c>
      <c r="Y131" s="1071">
        <v>375</v>
      </c>
      <c r="Z131" s="1071">
        <v>151</v>
      </c>
      <c r="AA131" s="1071">
        <v>30</v>
      </c>
      <c r="AB131" s="1071">
        <v>1583</v>
      </c>
      <c r="AC131" s="1071">
        <v>7182</v>
      </c>
      <c r="AD131" s="1071">
        <v>5998</v>
      </c>
      <c r="AE131" s="1071">
        <v>3444</v>
      </c>
      <c r="AF131" s="1071">
        <v>1257</v>
      </c>
      <c r="AG131" s="1071">
        <v>7734</v>
      </c>
      <c r="AH131" s="1684">
        <v>10.72275</v>
      </c>
      <c r="AI131" s="1684">
        <v>48.648650000000004</v>
      </c>
      <c r="AJ131" s="1684">
        <v>40.628599999999999</v>
      </c>
      <c r="AK131" s="1684">
        <v>46.223669999999998</v>
      </c>
      <c r="AL131" s="1684">
        <v>23.328589999999998</v>
      </c>
      <c r="AM131" s="1684">
        <v>8.5145300000000006</v>
      </c>
      <c r="AN131" s="1684">
        <v>0.20321</v>
      </c>
      <c r="AO131" s="1684">
        <v>52.387729999999998</v>
      </c>
      <c r="AP131" s="1684">
        <v>53.298690000000001</v>
      </c>
      <c r="AQ131" s="1684">
        <v>56.539160000000003</v>
      </c>
    </row>
    <row r="132" spans="1:43">
      <c r="A132">
        <v>5279</v>
      </c>
      <c r="B132">
        <v>3</v>
      </c>
      <c r="C132">
        <v>28209</v>
      </c>
      <c r="D132">
        <v>2</v>
      </c>
      <c r="E132" s="87" t="s">
        <v>192</v>
      </c>
      <c r="F132" s="1071">
        <v>40186</v>
      </c>
      <c r="G132" s="1071">
        <v>1258</v>
      </c>
      <c r="H132" s="1071">
        <v>1560</v>
      </c>
      <c r="I132" s="1071">
        <v>1819</v>
      </c>
      <c r="J132" s="1071">
        <v>1602</v>
      </c>
      <c r="K132" s="1071">
        <v>1091</v>
      </c>
      <c r="L132" s="1071">
        <v>1408</v>
      </c>
      <c r="M132" s="1071">
        <v>1647</v>
      </c>
      <c r="N132" s="1071">
        <v>2026</v>
      </c>
      <c r="O132" s="1071">
        <v>2237</v>
      </c>
      <c r="P132" s="1071">
        <v>2673</v>
      </c>
      <c r="Q132" s="1071">
        <v>2511</v>
      </c>
      <c r="R132" s="1071">
        <v>2518</v>
      </c>
      <c r="S132" s="1071">
        <v>2658</v>
      </c>
      <c r="T132" s="1071">
        <v>3071</v>
      </c>
      <c r="U132" s="1071">
        <v>3264</v>
      </c>
      <c r="V132" s="1071">
        <v>2714</v>
      </c>
      <c r="W132" s="1071">
        <v>2315</v>
      </c>
      <c r="X132" s="1071">
        <v>2090</v>
      </c>
      <c r="Y132" s="1071">
        <v>1194</v>
      </c>
      <c r="Z132" s="1071">
        <v>446</v>
      </c>
      <c r="AA132" s="1071">
        <v>84</v>
      </c>
      <c r="AB132" s="1071">
        <v>4637</v>
      </c>
      <c r="AC132" s="1071">
        <v>20371</v>
      </c>
      <c r="AD132" s="1071">
        <v>15178</v>
      </c>
      <c r="AE132" s="1071">
        <v>8843</v>
      </c>
      <c r="AF132" s="1071">
        <v>3814</v>
      </c>
      <c r="AG132" s="1071">
        <v>21840</v>
      </c>
      <c r="AH132" s="1684">
        <v>11.53884</v>
      </c>
      <c r="AI132" s="1684">
        <v>50.691780000000001</v>
      </c>
      <c r="AJ132" s="1684">
        <v>37.769370000000002</v>
      </c>
      <c r="AK132" s="1684">
        <v>44.383620000000001</v>
      </c>
      <c r="AL132" s="1684">
        <v>22.005179999999999</v>
      </c>
      <c r="AM132" s="1684">
        <v>9.4908699999999993</v>
      </c>
      <c r="AN132" s="1684">
        <v>0.20902999999999999</v>
      </c>
      <c r="AO132" s="1684">
        <v>54.347290000000001</v>
      </c>
      <c r="AP132" s="1684">
        <v>52.590110000000003</v>
      </c>
      <c r="AQ132" s="1684">
        <v>55.513779999999997</v>
      </c>
    </row>
    <row r="133" spans="1:43">
      <c r="A133">
        <v>5280</v>
      </c>
      <c r="B133">
        <v>3</v>
      </c>
      <c r="C133">
        <v>28210</v>
      </c>
      <c r="D133">
        <v>2</v>
      </c>
      <c r="E133" s="87" t="s">
        <v>25</v>
      </c>
      <c r="F133" s="1071">
        <v>133405</v>
      </c>
      <c r="G133" s="1071">
        <v>4577</v>
      </c>
      <c r="H133" s="1071">
        <v>5483</v>
      </c>
      <c r="I133" s="1071">
        <v>6000</v>
      </c>
      <c r="J133" s="1071">
        <v>6188</v>
      </c>
      <c r="K133" s="1071">
        <v>6049</v>
      </c>
      <c r="L133" s="1071">
        <v>5776</v>
      </c>
      <c r="M133" s="1071">
        <v>6410</v>
      </c>
      <c r="N133" s="1071">
        <v>7441</v>
      </c>
      <c r="O133" s="1071">
        <v>8631</v>
      </c>
      <c r="P133" s="1071">
        <v>10785</v>
      </c>
      <c r="Q133" s="1071">
        <v>9211</v>
      </c>
      <c r="R133" s="1071">
        <v>8230</v>
      </c>
      <c r="S133" s="1071">
        <v>7739</v>
      </c>
      <c r="T133" s="1071">
        <v>9119</v>
      </c>
      <c r="U133" s="1071">
        <v>10750</v>
      </c>
      <c r="V133" s="1071">
        <v>8597</v>
      </c>
      <c r="W133" s="1071">
        <v>5778</v>
      </c>
      <c r="X133" s="1071">
        <v>4069</v>
      </c>
      <c r="Y133" s="1071">
        <v>1935</v>
      </c>
      <c r="Z133" s="1071">
        <v>556</v>
      </c>
      <c r="AA133" s="1071">
        <v>81</v>
      </c>
      <c r="AB133" s="1071">
        <v>16060</v>
      </c>
      <c r="AC133" s="1071">
        <v>76460</v>
      </c>
      <c r="AD133" s="1071">
        <v>40885</v>
      </c>
      <c r="AE133" s="1071">
        <v>21016</v>
      </c>
      <c r="AF133" s="1071">
        <v>6641</v>
      </c>
      <c r="AG133" s="1071">
        <v>79391</v>
      </c>
      <c r="AH133" s="1684">
        <v>12.03853</v>
      </c>
      <c r="AI133" s="1684">
        <v>57.314190000000004</v>
      </c>
      <c r="AJ133" s="1684">
        <v>30.647279999999999</v>
      </c>
      <c r="AK133" s="1684">
        <v>36.448410000000003</v>
      </c>
      <c r="AL133" s="1684">
        <v>15.75353</v>
      </c>
      <c r="AM133" s="1684">
        <v>4.9780699999999998</v>
      </c>
      <c r="AN133" s="1684">
        <v>6.0720000000000003E-2</v>
      </c>
      <c r="AO133" s="1684">
        <v>59.51126</v>
      </c>
      <c r="AP133" s="1684">
        <v>48.503970000000002</v>
      </c>
      <c r="AQ133" s="1684">
        <v>49.702939999999998</v>
      </c>
    </row>
    <row r="134" spans="1:43">
      <c r="A134">
        <v>5281</v>
      </c>
      <c r="B134">
        <v>3</v>
      </c>
      <c r="C134">
        <v>28212</v>
      </c>
      <c r="D134">
        <v>2</v>
      </c>
      <c r="E134" s="87" t="s">
        <v>193</v>
      </c>
      <c r="F134" s="1071">
        <v>23797</v>
      </c>
      <c r="G134" s="1071">
        <v>688</v>
      </c>
      <c r="H134" s="1071">
        <v>855</v>
      </c>
      <c r="I134" s="1071">
        <v>950</v>
      </c>
      <c r="J134" s="1071">
        <v>1135</v>
      </c>
      <c r="K134" s="1071">
        <v>980</v>
      </c>
      <c r="L134" s="1071">
        <v>852</v>
      </c>
      <c r="M134" s="1071">
        <v>967</v>
      </c>
      <c r="N134" s="1071">
        <v>1083</v>
      </c>
      <c r="O134" s="1071">
        <v>1373</v>
      </c>
      <c r="P134" s="1071">
        <v>1704</v>
      </c>
      <c r="Q134" s="1071">
        <v>1559</v>
      </c>
      <c r="R134" s="1071">
        <v>1531</v>
      </c>
      <c r="S134" s="1071">
        <v>1460</v>
      </c>
      <c r="T134" s="1071">
        <v>1769</v>
      </c>
      <c r="U134" s="1071">
        <v>2046</v>
      </c>
      <c r="V134" s="1071">
        <v>1663</v>
      </c>
      <c r="W134" s="1071">
        <v>1331</v>
      </c>
      <c r="X134" s="1071">
        <v>1081</v>
      </c>
      <c r="Y134" s="1071">
        <v>549</v>
      </c>
      <c r="Z134" s="1071">
        <v>182</v>
      </c>
      <c r="AA134" s="1071">
        <v>39</v>
      </c>
      <c r="AB134" s="1071">
        <v>2493</v>
      </c>
      <c r="AC134" s="1071">
        <v>12644</v>
      </c>
      <c r="AD134" s="1071">
        <v>8660</v>
      </c>
      <c r="AE134" s="1071">
        <v>4845</v>
      </c>
      <c r="AF134" s="1071">
        <v>1851</v>
      </c>
      <c r="AG134" s="1071">
        <v>13278</v>
      </c>
      <c r="AH134" s="1684">
        <v>10.47611</v>
      </c>
      <c r="AI134" s="1684">
        <v>53.132750000000001</v>
      </c>
      <c r="AJ134" s="1684">
        <v>36.39114</v>
      </c>
      <c r="AK134" s="1684">
        <v>42.52637</v>
      </c>
      <c r="AL134" s="1684">
        <v>20.35971</v>
      </c>
      <c r="AM134" s="1684">
        <v>7.7782900000000001</v>
      </c>
      <c r="AN134" s="1684">
        <v>0.16389000000000001</v>
      </c>
      <c r="AO134" s="1684">
        <v>55.796950000000002</v>
      </c>
      <c r="AP134" s="1684">
        <v>51.745370000000001</v>
      </c>
      <c r="AQ134" s="1684">
        <v>54.051720000000003</v>
      </c>
    </row>
    <row r="135" spans="1:43">
      <c r="A135">
        <v>5282</v>
      </c>
      <c r="B135">
        <v>3</v>
      </c>
      <c r="C135">
        <v>28213</v>
      </c>
      <c r="D135">
        <v>2</v>
      </c>
      <c r="E135" s="87" t="s">
        <v>194</v>
      </c>
      <c r="F135" s="1071">
        <v>20133</v>
      </c>
      <c r="G135" s="1071">
        <v>594</v>
      </c>
      <c r="H135" s="1071">
        <v>743</v>
      </c>
      <c r="I135" s="1071">
        <v>845</v>
      </c>
      <c r="J135" s="1071">
        <v>836</v>
      </c>
      <c r="K135" s="1071">
        <v>719</v>
      </c>
      <c r="L135" s="1071">
        <v>786</v>
      </c>
      <c r="M135" s="1071">
        <v>777</v>
      </c>
      <c r="N135" s="1071">
        <v>933</v>
      </c>
      <c r="O135" s="1071">
        <v>1136</v>
      </c>
      <c r="P135" s="1071">
        <v>1444</v>
      </c>
      <c r="Q135" s="1071">
        <v>1269</v>
      </c>
      <c r="R135" s="1071">
        <v>1273</v>
      </c>
      <c r="S135" s="1071">
        <v>1254</v>
      </c>
      <c r="T135" s="1071">
        <v>1463</v>
      </c>
      <c r="U135" s="1071">
        <v>1623</v>
      </c>
      <c r="V135" s="1071">
        <v>1542</v>
      </c>
      <c r="W135" s="1071">
        <v>1206</v>
      </c>
      <c r="X135" s="1071">
        <v>917</v>
      </c>
      <c r="Y135" s="1071">
        <v>550</v>
      </c>
      <c r="Z135" s="1071">
        <v>189</v>
      </c>
      <c r="AA135" s="1071">
        <v>34</v>
      </c>
      <c r="AB135" s="1071">
        <v>2182</v>
      </c>
      <c r="AC135" s="1071">
        <v>10427</v>
      </c>
      <c r="AD135" s="1071">
        <v>7524</v>
      </c>
      <c r="AE135" s="1071">
        <v>4438</v>
      </c>
      <c r="AF135" s="1071">
        <v>1690</v>
      </c>
      <c r="AG135" s="1071">
        <v>11054</v>
      </c>
      <c r="AH135" s="1684">
        <v>10.83793</v>
      </c>
      <c r="AI135" s="1684">
        <v>51.790590000000002</v>
      </c>
      <c r="AJ135" s="1684">
        <v>37.371479999999998</v>
      </c>
      <c r="AK135" s="1684">
        <v>43.600059999999999</v>
      </c>
      <c r="AL135" s="1684">
        <v>22.043410000000002</v>
      </c>
      <c r="AM135" s="1684">
        <v>8.3941800000000004</v>
      </c>
      <c r="AN135" s="1684">
        <v>0.16888</v>
      </c>
      <c r="AO135" s="1684">
        <v>54.904879999999999</v>
      </c>
      <c r="AP135" s="1684">
        <v>52.325409999999998</v>
      </c>
      <c r="AQ135" s="1684">
        <v>54.929220000000001</v>
      </c>
    </row>
    <row r="136" spans="1:43">
      <c r="A136">
        <v>5283</v>
      </c>
      <c r="B136">
        <v>3</v>
      </c>
      <c r="C136">
        <v>28214</v>
      </c>
      <c r="D136">
        <v>2</v>
      </c>
      <c r="E136" s="87" t="s">
        <v>195</v>
      </c>
      <c r="F136" s="1071">
        <v>122777</v>
      </c>
      <c r="G136" s="1071">
        <v>4284</v>
      </c>
      <c r="H136" s="1071">
        <v>4911</v>
      </c>
      <c r="I136" s="1071">
        <v>5359</v>
      </c>
      <c r="J136" s="1071">
        <v>5724</v>
      </c>
      <c r="K136" s="1071">
        <v>5643</v>
      </c>
      <c r="L136" s="1071">
        <v>4578</v>
      </c>
      <c r="M136" s="1071">
        <v>5267</v>
      </c>
      <c r="N136" s="1071">
        <v>6498</v>
      </c>
      <c r="O136" s="1071">
        <v>8006</v>
      </c>
      <c r="P136" s="1071">
        <v>10368</v>
      </c>
      <c r="Q136" s="1071">
        <v>9537</v>
      </c>
      <c r="R136" s="1071">
        <v>8069</v>
      </c>
      <c r="S136" s="1071">
        <v>6967</v>
      </c>
      <c r="T136" s="1071">
        <v>7479</v>
      </c>
      <c r="U136" s="1071">
        <v>9445</v>
      </c>
      <c r="V136" s="1071">
        <v>7580</v>
      </c>
      <c r="W136" s="1071">
        <v>5848</v>
      </c>
      <c r="X136" s="1071">
        <v>4185</v>
      </c>
      <c r="Y136" s="1071">
        <v>2211</v>
      </c>
      <c r="Z136" s="1071">
        <v>683</v>
      </c>
      <c r="AA136" s="1071">
        <v>135</v>
      </c>
      <c r="AB136" s="1071">
        <v>14554</v>
      </c>
      <c r="AC136" s="1071">
        <v>70657</v>
      </c>
      <c r="AD136" s="1071">
        <v>37566</v>
      </c>
      <c r="AE136" s="1071">
        <v>20642</v>
      </c>
      <c r="AF136" s="1071">
        <v>7214</v>
      </c>
      <c r="AG136" s="1071">
        <v>72412</v>
      </c>
      <c r="AH136" s="1684">
        <v>11.854010000000001</v>
      </c>
      <c r="AI136" s="1684">
        <v>57.549050000000001</v>
      </c>
      <c r="AJ136" s="1684">
        <v>30.59694</v>
      </c>
      <c r="AK136" s="1684">
        <v>36.271450000000002</v>
      </c>
      <c r="AL136" s="1684">
        <v>16.8126</v>
      </c>
      <c r="AM136" s="1684">
        <v>5.8756899999999996</v>
      </c>
      <c r="AN136" s="1684">
        <v>0.10996</v>
      </c>
      <c r="AO136" s="1684">
        <v>58.978470000000002</v>
      </c>
      <c r="AP136" s="1684">
        <v>49.066139999999997</v>
      </c>
      <c r="AQ136" s="1684">
        <v>50.354340000000001</v>
      </c>
    </row>
    <row r="137" spans="1:43">
      <c r="A137">
        <v>5284</v>
      </c>
      <c r="B137">
        <v>3</v>
      </c>
      <c r="C137">
        <v>28215</v>
      </c>
      <c r="D137">
        <v>2</v>
      </c>
      <c r="E137" s="87" t="s">
        <v>196</v>
      </c>
      <c r="F137" s="1071">
        <v>39035</v>
      </c>
      <c r="G137" s="1071">
        <v>1106</v>
      </c>
      <c r="H137" s="1071">
        <v>1421</v>
      </c>
      <c r="I137" s="1071">
        <v>1508</v>
      </c>
      <c r="J137" s="1071">
        <v>1653</v>
      </c>
      <c r="K137" s="1071">
        <v>1649</v>
      </c>
      <c r="L137" s="1071">
        <v>1408</v>
      </c>
      <c r="M137" s="1071">
        <v>1554</v>
      </c>
      <c r="N137" s="1071">
        <v>1835</v>
      </c>
      <c r="O137" s="1071">
        <v>2342</v>
      </c>
      <c r="P137" s="1071">
        <v>2712</v>
      </c>
      <c r="Q137" s="1071">
        <v>2366</v>
      </c>
      <c r="R137" s="1071">
        <v>2339</v>
      </c>
      <c r="S137" s="1071">
        <v>2445</v>
      </c>
      <c r="T137" s="1071">
        <v>3066</v>
      </c>
      <c r="U137" s="1071">
        <v>3730</v>
      </c>
      <c r="V137" s="1071">
        <v>3080</v>
      </c>
      <c r="W137" s="1071">
        <v>2020</v>
      </c>
      <c r="X137" s="1071">
        <v>1549</v>
      </c>
      <c r="Y137" s="1071">
        <v>900</v>
      </c>
      <c r="Z137" s="1071">
        <v>297</v>
      </c>
      <c r="AA137" s="1071">
        <v>55</v>
      </c>
      <c r="AB137" s="1071">
        <v>4035</v>
      </c>
      <c r="AC137" s="1071">
        <v>20303</v>
      </c>
      <c r="AD137" s="1071">
        <v>14697</v>
      </c>
      <c r="AE137" s="1071">
        <v>7901</v>
      </c>
      <c r="AF137" s="1071">
        <v>2801</v>
      </c>
      <c r="AG137" s="1071">
        <v>21716</v>
      </c>
      <c r="AH137" s="1684">
        <v>10.336880000000001</v>
      </c>
      <c r="AI137" s="1684">
        <v>52.012300000000003</v>
      </c>
      <c r="AJ137" s="1684">
        <v>37.650829999999999</v>
      </c>
      <c r="AK137" s="1684">
        <v>43.914439999999999</v>
      </c>
      <c r="AL137" s="1684">
        <v>20.24081</v>
      </c>
      <c r="AM137" s="1684">
        <v>7.1756099999999998</v>
      </c>
      <c r="AN137" s="1684">
        <v>0.1409</v>
      </c>
      <c r="AO137" s="1684">
        <v>55.632129999999997</v>
      </c>
      <c r="AP137" s="1684">
        <v>52.04871</v>
      </c>
      <c r="AQ137" s="1684">
        <v>54.903440000000003</v>
      </c>
    </row>
    <row r="138" spans="1:43">
      <c r="A138">
        <v>5285</v>
      </c>
      <c r="B138">
        <v>3</v>
      </c>
      <c r="C138">
        <v>28216</v>
      </c>
      <c r="D138">
        <v>2</v>
      </c>
      <c r="E138" s="87" t="s">
        <v>197</v>
      </c>
      <c r="F138" s="1071">
        <v>45343</v>
      </c>
      <c r="G138" s="1071">
        <v>1596</v>
      </c>
      <c r="H138" s="1071">
        <v>1901</v>
      </c>
      <c r="I138" s="1071">
        <v>2083</v>
      </c>
      <c r="J138" s="1071">
        <v>2059</v>
      </c>
      <c r="K138" s="1071">
        <v>2029</v>
      </c>
      <c r="L138" s="1071">
        <v>1891</v>
      </c>
      <c r="M138" s="1071">
        <v>2171</v>
      </c>
      <c r="N138" s="1071">
        <v>2449</v>
      </c>
      <c r="O138" s="1071">
        <v>2812</v>
      </c>
      <c r="P138" s="1071">
        <v>3484</v>
      </c>
      <c r="Q138" s="1071">
        <v>2950</v>
      </c>
      <c r="R138" s="1071">
        <v>2798</v>
      </c>
      <c r="S138" s="1071">
        <v>2680</v>
      </c>
      <c r="T138" s="1071">
        <v>3155</v>
      </c>
      <c r="U138" s="1071">
        <v>3892</v>
      </c>
      <c r="V138" s="1071">
        <v>2950</v>
      </c>
      <c r="W138" s="1071">
        <v>2051</v>
      </c>
      <c r="X138" s="1071">
        <v>1465</v>
      </c>
      <c r="Y138" s="1071">
        <v>700</v>
      </c>
      <c r="Z138" s="1071">
        <v>201</v>
      </c>
      <c r="AA138" s="1071">
        <v>26</v>
      </c>
      <c r="AB138" s="1071">
        <v>5580</v>
      </c>
      <c r="AC138" s="1071">
        <v>25323</v>
      </c>
      <c r="AD138" s="1071">
        <v>14440</v>
      </c>
      <c r="AE138" s="1071">
        <v>7393</v>
      </c>
      <c r="AF138" s="1071">
        <v>2392</v>
      </c>
      <c r="AG138" s="1071">
        <v>26419</v>
      </c>
      <c r="AH138" s="1684">
        <v>12.3062</v>
      </c>
      <c r="AI138" s="1684">
        <v>55.847650000000002</v>
      </c>
      <c r="AJ138" s="1684">
        <v>31.846150000000002</v>
      </c>
      <c r="AK138" s="1684">
        <v>37.75665</v>
      </c>
      <c r="AL138" s="1684">
        <v>16.30461</v>
      </c>
      <c r="AM138" s="1684">
        <v>5.2753500000000004</v>
      </c>
      <c r="AN138" s="1684">
        <v>5.7340000000000002E-2</v>
      </c>
      <c r="AO138" s="1684">
        <v>58.264780000000002</v>
      </c>
      <c r="AP138" s="1684">
        <v>48.883409999999998</v>
      </c>
      <c r="AQ138" s="1684">
        <v>50.282730000000001</v>
      </c>
    </row>
    <row r="139" spans="1:43">
      <c r="A139">
        <v>5286</v>
      </c>
      <c r="B139">
        <v>3</v>
      </c>
      <c r="C139">
        <v>28217</v>
      </c>
      <c r="D139">
        <v>2</v>
      </c>
      <c r="E139" s="87" t="s">
        <v>198</v>
      </c>
      <c r="F139" s="1071">
        <v>81032</v>
      </c>
      <c r="G139" s="1071">
        <v>2451</v>
      </c>
      <c r="H139" s="1071">
        <v>3083</v>
      </c>
      <c r="I139" s="1071">
        <v>3395</v>
      </c>
      <c r="J139" s="1071">
        <v>3587</v>
      </c>
      <c r="K139" s="1071">
        <v>3491</v>
      </c>
      <c r="L139" s="1071">
        <v>2878</v>
      </c>
      <c r="M139" s="1071">
        <v>3294</v>
      </c>
      <c r="N139" s="1071">
        <v>4060</v>
      </c>
      <c r="O139" s="1071">
        <v>4989</v>
      </c>
      <c r="P139" s="1071">
        <v>6531</v>
      </c>
      <c r="Q139" s="1071">
        <v>6044</v>
      </c>
      <c r="R139" s="1071">
        <v>4905</v>
      </c>
      <c r="S139" s="1071">
        <v>4447</v>
      </c>
      <c r="T139" s="1071">
        <v>5040</v>
      </c>
      <c r="U139" s="1071">
        <v>6759</v>
      </c>
      <c r="V139" s="1071">
        <v>6233</v>
      </c>
      <c r="W139" s="1071">
        <v>4658</v>
      </c>
      <c r="X139" s="1071">
        <v>3085</v>
      </c>
      <c r="Y139" s="1071">
        <v>1533</v>
      </c>
      <c r="Z139" s="1071">
        <v>473</v>
      </c>
      <c r="AA139" s="1071">
        <v>96</v>
      </c>
      <c r="AB139" s="1071">
        <v>8929</v>
      </c>
      <c r="AC139" s="1071">
        <v>44226</v>
      </c>
      <c r="AD139" s="1071">
        <v>27877</v>
      </c>
      <c r="AE139" s="1071">
        <v>16078</v>
      </c>
      <c r="AF139" s="1071">
        <v>5187</v>
      </c>
      <c r="AG139" s="1071">
        <v>45679</v>
      </c>
      <c r="AH139" s="1684">
        <v>11.0191</v>
      </c>
      <c r="AI139" s="1684">
        <v>54.578440000000001</v>
      </c>
      <c r="AJ139" s="1684">
        <v>34.402459999999998</v>
      </c>
      <c r="AK139" s="1684">
        <v>39.890410000000003</v>
      </c>
      <c r="AL139" s="1684">
        <v>19.841539999999998</v>
      </c>
      <c r="AM139" s="1684">
        <v>6.4011699999999996</v>
      </c>
      <c r="AN139" s="1684">
        <v>0.11847000000000001</v>
      </c>
      <c r="AO139" s="1684">
        <v>56.371560000000002</v>
      </c>
      <c r="AP139" s="1684">
        <v>50.78884</v>
      </c>
      <c r="AQ139" s="1684">
        <v>52.081020000000002</v>
      </c>
    </row>
    <row r="140" spans="1:43">
      <c r="A140">
        <v>5287</v>
      </c>
      <c r="B140">
        <v>3</v>
      </c>
      <c r="C140">
        <v>28218</v>
      </c>
      <c r="D140">
        <v>2</v>
      </c>
      <c r="E140" s="87" t="s">
        <v>199</v>
      </c>
      <c r="F140" s="1071">
        <v>24330</v>
      </c>
      <c r="G140" s="1071">
        <v>816</v>
      </c>
      <c r="H140" s="1071">
        <v>1017</v>
      </c>
      <c r="I140" s="1071">
        <v>1161</v>
      </c>
      <c r="J140" s="1071">
        <v>1194</v>
      </c>
      <c r="K140" s="1071">
        <v>1051</v>
      </c>
      <c r="L140" s="1071">
        <v>1024</v>
      </c>
      <c r="M140" s="1071">
        <v>1124</v>
      </c>
      <c r="N140" s="1071">
        <v>1312</v>
      </c>
      <c r="O140" s="1071">
        <v>1483</v>
      </c>
      <c r="P140" s="1071">
        <v>1929</v>
      </c>
      <c r="Q140" s="1071">
        <v>1606</v>
      </c>
      <c r="R140" s="1071">
        <v>1418</v>
      </c>
      <c r="S140" s="1071">
        <v>1424</v>
      </c>
      <c r="T140" s="1071">
        <v>1703</v>
      </c>
      <c r="U140" s="1071">
        <v>1891</v>
      </c>
      <c r="V140" s="1071">
        <v>1509</v>
      </c>
      <c r="W140" s="1071">
        <v>1047</v>
      </c>
      <c r="X140" s="1071">
        <v>883</v>
      </c>
      <c r="Y140" s="1071">
        <v>531</v>
      </c>
      <c r="Z140" s="1071">
        <v>178</v>
      </c>
      <c r="AA140" s="1071">
        <v>29</v>
      </c>
      <c r="AB140" s="1071">
        <v>2994</v>
      </c>
      <c r="AC140" s="1071">
        <v>13565</v>
      </c>
      <c r="AD140" s="1071">
        <v>7771</v>
      </c>
      <c r="AE140" s="1071">
        <v>4177</v>
      </c>
      <c r="AF140" s="1071">
        <v>1621</v>
      </c>
      <c r="AG140" s="1071">
        <v>14074</v>
      </c>
      <c r="AH140" s="1684">
        <v>12.3058</v>
      </c>
      <c r="AI140" s="1684">
        <v>55.75421</v>
      </c>
      <c r="AJ140" s="1684">
        <v>31.939990000000002</v>
      </c>
      <c r="AK140" s="1684">
        <v>37.792850000000001</v>
      </c>
      <c r="AL140" s="1684">
        <v>17.168109999999999</v>
      </c>
      <c r="AM140" s="1684">
        <v>6.66256</v>
      </c>
      <c r="AN140" s="1684">
        <v>0.11919</v>
      </c>
      <c r="AO140" s="1684">
        <v>57.84628</v>
      </c>
      <c r="AP140" s="1684">
        <v>49.065100000000001</v>
      </c>
      <c r="AQ140" s="1684">
        <v>50.161189999999998</v>
      </c>
    </row>
    <row r="141" spans="1:43">
      <c r="A141">
        <v>5288</v>
      </c>
      <c r="B141">
        <v>3</v>
      </c>
      <c r="C141">
        <v>28219</v>
      </c>
      <c r="D141">
        <v>2</v>
      </c>
      <c r="E141" s="87" t="s">
        <v>200</v>
      </c>
      <c r="F141" s="1071">
        <v>56916</v>
      </c>
      <c r="G141" s="1071">
        <v>1850</v>
      </c>
      <c r="H141" s="1071">
        <v>2448</v>
      </c>
      <c r="I141" s="1071">
        <v>2440</v>
      </c>
      <c r="J141" s="1071">
        <v>2666</v>
      </c>
      <c r="K141" s="1071">
        <v>3032</v>
      </c>
      <c r="L141" s="1071">
        <v>2441</v>
      </c>
      <c r="M141" s="1071">
        <v>2679</v>
      </c>
      <c r="N141" s="1071">
        <v>3083</v>
      </c>
      <c r="O141" s="1071">
        <v>3391</v>
      </c>
      <c r="P141" s="1071">
        <v>3835</v>
      </c>
      <c r="Q141" s="1071">
        <v>4108</v>
      </c>
      <c r="R141" s="1071">
        <v>4818</v>
      </c>
      <c r="S141" s="1071">
        <v>4572</v>
      </c>
      <c r="T141" s="1071">
        <v>4291</v>
      </c>
      <c r="U141" s="1071">
        <v>3642</v>
      </c>
      <c r="V141" s="1071">
        <v>2590</v>
      </c>
      <c r="W141" s="1071">
        <v>1980</v>
      </c>
      <c r="X141" s="1071">
        <v>1737</v>
      </c>
      <c r="Y141" s="1071">
        <v>999</v>
      </c>
      <c r="Z141" s="1071">
        <v>263</v>
      </c>
      <c r="AA141" s="1071">
        <v>51</v>
      </c>
      <c r="AB141" s="1071">
        <v>6738</v>
      </c>
      <c r="AC141" s="1071">
        <v>34625</v>
      </c>
      <c r="AD141" s="1071">
        <v>15553</v>
      </c>
      <c r="AE141" s="1071">
        <v>7620</v>
      </c>
      <c r="AF141" s="1071">
        <v>3050</v>
      </c>
      <c r="AG141" s="1071">
        <v>36250</v>
      </c>
      <c r="AH141" s="1684">
        <v>11.8385</v>
      </c>
      <c r="AI141" s="1684">
        <v>60.835270000000001</v>
      </c>
      <c r="AJ141" s="1684">
        <v>27.326239999999999</v>
      </c>
      <c r="AK141" s="1684">
        <v>35.35913</v>
      </c>
      <c r="AL141" s="1684">
        <v>13.38815</v>
      </c>
      <c r="AM141" s="1684">
        <v>5.3587699999999998</v>
      </c>
      <c r="AN141" s="1684">
        <v>8.9609999999999995E-2</v>
      </c>
      <c r="AO141" s="1684">
        <v>63.690350000000002</v>
      </c>
      <c r="AP141" s="1684">
        <v>48.04833</v>
      </c>
      <c r="AQ141" s="1684">
        <v>50.734819999999999</v>
      </c>
    </row>
    <row r="142" spans="1:43">
      <c r="A142">
        <v>5289</v>
      </c>
      <c r="B142">
        <v>3</v>
      </c>
      <c r="C142">
        <v>28220</v>
      </c>
      <c r="D142">
        <v>2</v>
      </c>
      <c r="E142" s="87" t="s">
        <v>201</v>
      </c>
      <c r="F142" s="1071">
        <v>21623</v>
      </c>
      <c r="G142" s="1071">
        <v>641</v>
      </c>
      <c r="H142" s="1071">
        <v>817</v>
      </c>
      <c r="I142" s="1071">
        <v>803</v>
      </c>
      <c r="J142" s="1071">
        <v>890</v>
      </c>
      <c r="K142" s="1071">
        <v>900</v>
      </c>
      <c r="L142" s="1071">
        <v>845</v>
      </c>
      <c r="M142" s="1071">
        <v>927</v>
      </c>
      <c r="N142" s="1071">
        <v>1024</v>
      </c>
      <c r="O142" s="1071">
        <v>1150</v>
      </c>
      <c r="P142" s="1071">
        <v>1422</v>
      </c>
      <c r="Q142" s="1071">
        <v>1383</v>
      </c>
      <c r="R142" s="1071">
        <v>1383</v>
      </c>
      <c r="S142" s="1071">
        <v>1438</v>
      </c>
      <c r="T142" s="1071">
        <v>1783</v>
      </c>
      <c r="U142" s="1071">
        <v>1816</v>
      </c>
      <c r="V142" s="1071">
        <v>1427</v>
      </c>
      <c r="W142" s="1071">
        <v>1132</v>
      </c>
      <c r="X142" s="1071">
        <v>986</v>
      </c>
      <c r="Y142" s="1071">
        <v>621</v>
      </c>
      <c r="Z142" s="1071">
        <v>197</v>
      </c>
      <c r="AA142" s="1071">
        <v>38</v>
      </c>
      <c r="AB142" s="1071">
        <v>2261</v>
      </c>
      <c r="AC142" s="1071">
        <v>11362</v>
      </c>
      <c r="AD142" s="1071">
        <v>8000</v>
      </c>
      <c r="AE142" s="1071">
        <v>4401</v>
      </c>
      <c r="AF142" s="1071">
        <v>1842</v>
      </c>
      <c r="AG142" s="1071">
        <v>12255</v>
      </c>
      <c r="AH142" s="1684">
        <v>10.45646</v>
      </c>
      <c r="AI142" s="1684">
        <v>52.545900000000003</v>
      </c>
      <c r="AJ142" s="1684">
        <v>36.997639999999997</v>
      </c>
      <c r="AK142" s="1684">
        <v>43.647970000000001</v>
      </c>
      <c r="AL142" s="1684">
        <v>20.35333</v>
      </c>
      <c r="AM142" s="1684">
        <v>8.5187100000000004</v>
      </c>
      <c r="AN142" s="1684">
        <v>0.17574000000000001</v>
      </c>
      <c r="AO142" s="1684">
        <v>56.675759999999997</v>
      </c>
      <c r="AP142" s="1684">
        <v>52.063609999999997</v>
      </c>
      <c r="AQ142" s="1684">
        <v>55.03105</v>
      </c>
    </row>
    <row r="143" spans="1:43">
      <c r="A143">
        <v>5290</v>
      </c>
      <c r="B143">
        <v>3</v>
      </c>
      <c r="C143">
        <v>28221</v>
      </c>
      <c r="D143">
        <v>2</v>
      </c>
      <c r="E143" s="87" t="s">
        <v>353</v>
      </c>
      <c r="F143" s="1071">
        <v>20800</v>
      </c>
      <c r="G143" s="1071">
        <v>646</v>
      </c>
      <c r="H143" s="1071">
        <v>769</v>
      </c>
      <c r="I143" s="1071">
        <v>800</v>
      </c>
      <c r="J143" s="1071">
        <v>782</v>
      </c>
      <c r="K143" s="1071">
        <v>725</v>
      </c>
      <c r="L143" s="1071">
        <v>819</v>
      </c>
      <c r="M143" s="1071">
        <v>853</v>
      </c>
      <c r="N143" s="1071">
        <v>1027</v>
      </c>
      <c r="O143" s="1071">
        <v>1122</v>
      </c>
      <c r="P143" s="1071">
        <v>1273</v>
      </c>
      <c r="Q143" s="1071">
        <v>1232</v>
      </c>
      <c r="R143" s="1071">
        <v>1382</v>
      </c>
      <c r="S143" s="1071">
        <v>1449</v>
      </c>
      <c r="T143" s="1071">
        <v>1647</v>
      </c>
      <c r="U143" s="1071">
        <v>1729</v>
      </c>
      <c r="V143" s="1071">
        <v>1345</v>
      </c>
      <c r="W143" s="1071">
        <v>1221</v>
      </c>
      <c r="X143" s="1071">
        <v>1053</v>
      </c>
      <c r="Y143" s="1071">
        <v>661</v>
      </c>
      <c r="Z143" s="1071">
        <v>221</v>
      </c>
      <c r="AA143" s="1071">
        <v>44</v>
      </c>
      <c r="AB143" s="1071">
        <v>2215</v>
      </c>
      <c r="AC143" s="1071">
        <v>10664</v>
      </c>
      <c r="AD143" s="1071">
        <v>7921</v>
      </c>
      <c r="AE143" s="1071">
        <v>4545</v>
      </c>
      <c r="AF143" s="1071">
        <v>1979</v>
      </c>
      <c r="AG143" s="1071">
        <v>11529</v>
      </c>
      <c r="AH143" s="1684">
        <v>10.649039999999999</v>
      </c>
      <c r="AI143" s="1684">
        <v>51.26923</v>
      </c>
      <c r="AJ143" s="1684">
        <v>38.08173</v>
      </c>
      <c r="AK143" s="1684">
        <v>45.048079999999999</v>
      </c>
      <c r="AL143" s="1684">
        <v>21.850960000000001</v>
      </c>
      <c r="AM143" s="1684">
        <v>9.5144199999999994</v>
      </c>
      <c r="AN143" s="1684">
        <v>0.21154000000000001</v>
      </c>
      <c r="AO143" s="1684">
        <v>55.427880000000002</v>
      </c>
      <c r="AP143" s="1684">
        <v>52.865670000000001</v>
      </c>
      <c r="AQ143" s="1684">
        <v>56.259399999999999</v>
      </c>
    </row>
    <row r="144" spans="1:43">
      <c r="A144">
        <v>5291</v>
      </c>
      <c r="B144">
        <v>3</v>
      </c>
      <c r="C144">
        <v>28222</v>
      </c>
      <c r="D144">
        <v>2</v>
      </c>
      <c r="E144" s="87" t="s">
        <v>26</v>
      </c>
      <c r="F144" s="1071">
        <v>11506</v>
      </c>
      <c r="G144" s="1071">
        <v>346</v>
      </c>
      <c r="H144" s="1071">
        <v>394</v>
      </c>
      <c r="I144" s="1071">
        <v>422</v>
      </c>
      <c r="J144" s="1071">
        <v>420</v>
      </c>
      <c r="K144" s="1071">
        <v>269</v>
      </c>
      <c r="L144" s="1071">
        <v>316</v>
      </c>
      <c r="M144" s="1071">
        <v>412</v>
      </c>
      <c r="N144" s="1071">
        <v>537</v>
      </c>
      <c r="O144" s="1071">
        <v>580</v>
      </c>
      <c r="P144" s="1071">
        <v>653</v>
      </c>
      <c r="Q144" s="1071">
        <v>632</v>
      </c>
      <c r="R144" s="1071">
        <v>745</v>
      </c>
      <c r="S144" s="1071">
        <v>851</v>
      </c>
      <c r="T144" s="1071">
        <v>972</v>
      </c>
      <c r="U144" s="1071">
        <v>1020</v>
      </c>
      <c r="V144" s="1071">
        <v>827</v>
      </c>
      <c r="W144" s="1071">
        <v>751</v>
      </c>
      <c r="X144" s="1071">
        <v>701</v>
      </c>
      <c r="Y144" s="1071">
        <v>464</v>
      </c>
      <c r="Z144" s="1071">
        <v>166</v>
      </c>
      <c r="AA144" s="1071">
        <v>28</v>
      </c>
      <c r="AB144" s="1071">
        <v>1162</v>
      </c>
      <c r="AC144" s="1071">
        <v>5415</v>
      </c>
      <c r="AD144" s="1071">
        <v>4929</v>
      </c>
      <c r="AE144" s="1071">
        <v>2937</v>
      </c>
      <c r="AF144" s="1071">
        <v>1359</v>
      </c>
      <c r="AG144" s="1071">
        <v>5967</v>
      </c>
      <c r="AH144" s="1684">
        <v>10.099080000000001</v>
      </c>
      <c r="AI144" s="1684">
        <v>47.062399999999997</v>
      </c>
      <c r="AJ144" s="1684">
        <v>42.838520000000003</v>
      </c>
      <c r="AK144" s="1684">
        <v>50.234659999999998</v>
      </c>
      <c r="AL144" s="1684">
        <v>25.52581</v>
      </c>
      <c r="AM144" s="1684">
        <v>11.81123</v>
      </c>
      <c r="AN144" s="1684">
        <v>0.24335000000000001</v>
      </c>
      <c r="AO144" s="1684">
        <v>51.859900000000003</v>
      </c>
      <c r="AP144" s="1684">
        <v>55.472099999999998</v>
      </c>
      <c r="AQ144" s="1684">
        <v>60.158819999999999</v>
      </c>
    </row>
    <row r="145" spans="1:43">
      <c r="A145">
        <v>5292</v>
      </c>
      <c r="B145">
        <v>3</v>
      </c>
      <c r="C145">
        <v>28223</v>
      </c>
      <c r="D145">
        <v>2</v>
      </c>
      <c r="E145" s="87" t="s">
        <v>27</v>
      </c>
      <c r="F145" s="1071">
        <v>32007</v>
      </c>
      <c r="G145" s="1071">
        <v>1049</v>
      </c>
      <c r="H145" s="1071">
        <v>1286</v>
      </c>
      <c r="I145" s="1071">
        <v>1325</v>
      </c>
      <c r="J145" s="1071">
        <v>1301</v>
      </c>
      <c r="K145" s="1071">
        <v>1122</v>
      </c>
      <c r="L145" s="1071">
        <v>1105</v>
      </c>
      <c r="M145" s="1071">
        <v>1275</v>
      </c>
      <c r="N145" s="1071">
        <v>1504</v>
      </c>
      <c r="O145" s="1071">
        <v>1775</v>
      </c>
      <c r="P145" s="1071">
        <v>2022</v>
      </c>
      <c r="Q145" s="1071">
        <v>1880</v>
      </c>
      <c r="R145" s="1071">
        <v>1950</v>
      </c>
      <c r="S145" s="1071">
        <v>2207</v>
      </c>
      <c r="T145" s="1071">
        <v>2423</v>
      </c>
      <c r="U145" s="1071">
        <v>2660</v>
      </c>
      <c r="V145" s="1071">
        <v>2123</v>
      </c>
      <c r="W145" s="1071">
        <v>1794</v>
      </c>
      <c r="X145" s="1071">
        <v>1740</v>
      </c>
      <c r="Y145" s="1071">
        <v>1021</v>
      </c>
      <c r="Z145" s="1071">
        <v>379</v>
      </c>
      <c r="AA145" s="1071">
        <v>66</v>
      </c>
      <c r="AB145" s="1071">
        <v>3660</v>
      </c>
      <c r="AC145" s="1071">
        <v>16141</v>
      </c>
      <c r="AD145" s="1071">
        <v>12206</v>
      </c>
      <c r="AE145" s="1071">
        <v>7123</v>
      </c>
      <c r="AF145" s="1071">
        <v>3206</v>
      </c>
      <c r="AG145" s="1071">
        <v>17263</v>
      </c>
      <c r="AH145" s="1684">
        <v>11.435</v>
      </c>
      <c r="AI145" s="1684">
        <v>50.429589999999997</v>
      </c>
      <c r="AJ145" s="1684">
        <v>38.13541</v>
      </c>
      <c r="AK145" s="1684">
        <v>45.030769999999997</v>
      </c>
      <c r="AL145" s="1684">
        <v>22.25451</v>
      </c>
      <c r="AM145" s="1684">
        <v>10.01656</v>
      </c>
      <c r="AN145" s="1684">
        <v>0.20619999999999999</v>
      </c>
      <c r="AO145" s="1684">
        <v>53.935079999999999</v>
      </c>
      <c r="AP145" s="1684">
        <v>52.612540000000003</v>
      </c>
      <c r="AQ145" s="1684">
        <v>55.926549999999999</v>
      </c>
    </row>
    <row r="146" spans="1:43">
      <c r="A146">
        <v>5293</v>
      </c>
      <c r="B146">
        <v>3</v>
      </c>
      <c r="C146">
        <v>28224</v>
      </c>
      <c r="D146">
        <v>2</v>
      </c>
      <c r="E146" s="87" t="s">
        <v>28</v>
      </c>
      <c r="F146" s="1071">
        <v>23023</v>
      </c>
      <c r="G146" s="1071">
        <v>723</v>
      </c>
      <c r="H146" s="1071">
        <v>897</v>
      </c>
      <c r="I146" s="1071">
        <v>949</v>
      </c>
      <c r="J146" s="1071">
        <v>847</v>
      </c>
      <c r="K146" s="1071">
        <v>632</v>
      </c>
      <c r="L146" s="1071">
        <v>708</v>
      </c>
      <c r="M146" s="1071">
        <v>951</v>
      </c>
      <c r="N146" s="1071">
        <v>1138</v>
      </c>
      <c r="O146" s="1071">
        <v>1231</v>
      </c>
      <c r="P146" s="1071">
        <v>1510</v>
      </c>
      <c r="Q146" s="1071">
        <v>1340</v>
      </c>
      <c r="R146" s="1071">
        <v>1478</v>
      </c>
      <c r="S146" s="1071">
        <v>1578</v>
      </c>
      <c r="T146" s="1071">
        <v>1849</v>
      </c>
      <c r="U146" s="1071">
        <v>2113</v>
      </c>
      <c r="V146" s="1071">
        <v>1501</v>
      </c>
      <c r="W146" s="1071">
        <v>1332</v>
      </c>
      <c r="X146" s="1071">
        <v>1222</v>
      </c>
      <c r="Y146" s="1071">
        <v>720</v>
      </c>
      <c r="Z146" s="1071">
        <v>256</v>
      </c>
      <c r="AA146" s="1071">
        <v>48</v>
      </c>
      <c r="AB146" s="1071">
        <v>2569</v>
      </c>
      <c r="AC146" s="1071">
        <v>11413</v>
      </c>
      <c r="AD146" s="1071">
        <v>9041</v>
      </c>
      <c r="AE146" s="1071">
        <v>5079</v>
      </c>
      <c r="AF146" s="1071">
        <v>2246</v>
      </c>
      <c r="AG146" s="1071">
        <v>12415</v>
      </c>
      <c r="AH146" s="1684">
        <v>11.15841</v>
      </c>
      <c r="AI146" s="1684">
        <v>49.57217</v>
      </c>
      <c r="AJ146" s="1684">
        <v>39.26943</v>
      </c>
      <c r="AK146" s="1684">
        <v>46.123440000000002</v>
      </c>
      <c r="AL146" s="1684">
        <v>22.060549999999999</v>
      </c>
      <c r="AM146" s="1684">
        <v>9.7554599999999994</v>
      </c>
      <c r="AN146" s="1684">
        <v>0.20849000000000001</v>
      </c>
      <c r="AO146" s="1684">
        <v>53.924340000000001</v>
      </c>
      <c r="AP146" s="1684">
        <v>53.321869999999997</v>
      </c>
      <c r="AQ146" s="1684">
        <v>56.92586</v>
      </c>
    </row>
    <row r="147" spans="1:43">
      <c r="A147">
        <v>5294</v>
      </c>
      <c r="B147">
        <v>3</v>
      </c>
      <c r="C147">
        <v>28225</v>
      </c>
      <c r="D147">
        <v>2</v>
      </c>
      <c r="E147" s="87" t="s">
        <v>29</v>
      </c>
      <c r="F147" s="1071">
        <v>15096</v>
      </c>
      <c r="G147" s="1071">
        <v>515</v>
      </c>
      <c r="H147" s="1071">
        <v>564</v>
      </c>
      <c r="I147" s="1071">
        <v>592</v>
      </c>
      <c r="J147" s="1071">
        <v>567</v>
      </c>
      <c r="K147" s="1071">
        <v>432</v>
      </c>
      <c r="L147" s="1071">
        <v>492</v>
      </c>
      <c r="M147" s="1071">
        <v>604</v>
      </c>
      <c r="N147" s="1071">
        <v>717</v>
      </c>
      <c r="O147" s="1071">
        <v>820</v>
      </c>
      <c r="P147" s="1071">
        <v>962</v>
      </c>
      <c r="Q147" s="1071">
        <v>856</v>
      </c>
      <c r="R147" s="1071">
        <v>972</v>
      </c>
      <c r="S147" s="1071">
        <v>1047</v>
      </c>
      <c r="T147" s="1071">
        <v>1161</v>
      </c>
      <c r="U147" s="1071">
        <v>1230</v>
      </c>
      <c r="V147" s="1071">
        <v>1047</v>
      </c>
      <c r="W147" s="1071">
        <v>847</v>
      </c>
      <c r="X147" s="1071">
        <v>849</v>
      </c>
      <c r="Y147" s="1071">
        <v>561</v>
      </c>
      <c r="Z147" s="1071">
        <v>223</v>
      </c>
      <c r="AA147" s="1071">
        <v>38</v>
      </c>
      <c r="AB147" s="1071">
        <v>1671</v>
      </c>
      <c r="AC147" s="1071">
        <v>7469</v>
      </c>
      <c r="AD147" s="1071">
        <v>5956</v>
      </c>
      <c r="AE147" s="1071">
        <v>3565</v>
      </c>
      <c r="AF147" s="1071">
        <v>1671</v>
      </c>
      <c r="AG147" s="1071">
        <v>8063</v>
      </c>
      <c r="AH147" s="1684">
        <v>11.06916</v>
      </c>
      <c r="AI147" s="1684">
        <v>49.476680000000002</v>
      </c>
      <c r="AJ147" s="1684">
        <v>39.454160000000002</v>
      </c>
      <c r="AK147" s="1684">
        <v>46.389769999999999</v>
      </c>
      <c r="AL147" s="1684">
        <v>23.61553</v>
      </c>
      <c r="AM147" s="1684">
        <v>11.06916</v>
      </c>
      <c r="AN147" s="1684">
        <v>0.25172</v>
      </c>
      <c r="AO147" s="1684">
        <v>53.411499999999997</v>
      </c>
      <c r="AP147" s="1684">
        <v>53.634869999999999</v>
      </c>
      <c r="AQ147" s="1684">
        <v>57.288460000000001</v>
      </c>
    </row>
    <row r="148" spans="1:43">
      <c r="A148">
        <v>5295</v>
      </c>
      <c r="B148">
        <v>3</v>
      </c>
      <c r="C148">
        <v>28226</v>
      </c>
      <c r="D148">
        <v>2</v>
      </c>
      <c r="E148" s="87" t="s">
        <v>30</v>
      </c>
      <c r="F148" s="1071">
        <v>22095</v>
      </c>
      <c r="G148" s="1071">
        <v>656</v>
      </c>
      <c r="H148" s="1071">
        <v>797</v>
      </c>
      <c r="I148" s="1071">
        <v>800</v>
      </c>
      <c r="J148" s="1071">
        <v>852</v>
      </c>
      <c r="K148" s="1071">
        <v>805</v>
      </c>
      <c r="L148" s="1071">
        <v>612</v>
      </c>
      <c r="M148" s="1071">
        <v>867</v>
      </c>
      <c r="N148" s="1071">
        <v>959</v>
      </c>
      <c r="O148" s="1071">
        <v>1231</v>
      </c>
      <c r="P148" s="1071">
        <v>1306</v>
      </c>
      <c r="Q148" s="1071">
        <v>1238</v>
      </c>
      <c r="R148" s="1071">
        <v>1300</v>
      </c>
      <c r="S148" s="1071">
        <v>1468</v>
      </c>
      <c r="T148" s="1071">
        <v>1740</v>
      </c>
      <c r="U148" s="1071">
        <v>1951</v>
      </c>
      <c r="V148" s="1071">
        <v>1579</v>
      </c>
      <c r="W148" s="1071">
        <v>1347</v>
      </c>
      <c r="X148" s="1071">
        <v>1298</v>
      </c>
      <c r="Y148" s="1071">
        <v>911</v>
      </c>
      <c r="Z148" s="1071">
        <v>322</v>
      </c>
      <c r="AA148" s="1071">
        <v>56</v>
      </c>
      <c r="AB148" s="1071">
        <v>2253</v>
      </c>
      <c r="AC148" s="1071">
        <v>10638</v>
      </c>
      <c r="AD148" s="1071">
        <v>9204</v>
      </c>
      <c r="AE148" s="1071">
        <v>5513</v>
      </c>
      <c r="AF148" s="1071">
        <v>2587</v>
      </c>
      <c r="AG148" s="1071">
        <v>11526</v>
      </c>
      <c r="AH148" s="1684">
        <v>10.19688</v>
      </c>
      <c r="AI148" s="1684">
        <v>48.146639999999998</v>
      </c>
      <c r="AJ148" s="1684">
        <v>41.656480000000002</v>
      </c>
      <c r="AK148" s="1684">
        <v>48.300519999999999</v>
      </c>
      <c r="AL148" s="1684">
        <v>24.951350000000001</v>
      </c>
      <c r="AM148" s="1684">
        <v>11.70853</v>
      </c>
      <c r="AN148" s="1684">
        <v>0.25345000000000001</v>
      </c>
      <c r="AO148" s="1684">
        <v>52.165649999999999</v>
      </c>
      <c r="AP148" s="1684">
        <v>54.531140000000001</v>
      </c>
      <c r="AQ148" s="1684">
        <v>58.526420000000002</v>
      </c>
    </row>
    <row r="149" spans="1:43">
      <c r="A149">
        <v>5296</v>
      </c>
      <c r="B149">
        <v>3</v>
      </c>
      <c r="C149">
        <v>28227</v>
      </c>
      <c r="D149">
        <v>2</v>
      </c>
      <c r="E149" s="87" t="s">
        <v>31</v>
      </c>
      <c r="F149" s="1071">
        <v>18184</v>
      </c>
      <c r="G149" s="1071">
        <v>481</v>
      </c>
      <c r="H149" s="1071">
        <v>640</v>
      </c>
      <c r="I149" s="1071">
        <v>795</v>
      </c>
      <c r="J149" s="1071">
        <v>699</v>
      </c>
      <c r="K149" s="1071">
        <v>509</v>
      </c>
      <c r="L149" s="1071">
        <v>529</v>
      </c>
      <c r="M149" s="1071">
        <v>740</v>
      </c>
      <c r="N149" s="1071">
        <v>839</v>
      </c>
      <c r="O149" s="1071">
        <v>976</v>
      </c>
      <c r="P149" s="1071">
        <v>1170</v>
      </c>
      <c r="Q149" s="1071">
        <v>1070</v>
      </c>
      <c r="R149" s="1071">
        <v>1186</v>
      </c>
      <c r="S149" s="1071">
        <v>1361</v>
      </c>
      <c r="T149" s="1071">
        <v>1552</v>
      </c>
      <c r="U149" s="1071">
        <v>1631</v>
      </c>
      <c r="V149" s="1071">
        <v>1235</v>
      </c>
      <c r="W149" s="1071">
        <v>1077</v>
      </c>
      <c r="X149" s="1071">
        <v>955</v>
      </c>
      <c r="Y149" s="1071">
        <v>531</v>
      </c>
      <c r="Z149" s="1071">
        <v>182</v>
      </c>
      <c r="AA149" s="1071">
        <v>26</v>
      </c>
      <c r="AB149" s="1071">
        <v>1916</v>
      </c>
      <c r="AC149" s="1071">
        <v>9079</v>
      </c>
      <c r="AD149" s="1071">
        <v>7189</v>
      </c>
      <c r="AE149" s="1071">
        <v>4006</v>
      </c>
      <c r="AF149" s="1071">
        <v>1694</v>
      </c>
      <c r="AG149" s="1071">
        <v>9932</v>
      </c>
      <c r="AH149" s="1684">
        <v>10.53674</v>
      </c>
      <c r="AI149" s="1684">
        <v>49.928510000000003</v>
      </c>
      <c r="AJ149" s="1684">
        <v>39.534759999999999</v>
      </c>
      <c r="AK149" s="1684">
        <v>47.019359999999999</v>
      </c>
      <c r="AL149" s="1684">
        <v>22.030360000000002</v>
      </c>
      <c r="AM149" s="1684">
        <v>9.3158799999999999</v>
      </c>
      <c r="AN149" s="1684">
        <v>0.14298</v>
      </c>
      <c r="AO149" s="1684">
        <v>54.619450000000001</v>
      </c>
      <c r="AP149" s="1684">
        <v>53.690939999999998</v>
      </c>
      <c r="AQ149" s="1684">
        <v>57.856499999999997</v>
      </c>
    </row>
    <row r="150" spans="1:43">
      <c r="A150">
        <v>5297</v>
      </c>
      <c r="B150">
        <v>3</v>
      </c>
      <c r="C150">
        <v>28228</v>
      </c>
      <c r="D150">
        <v>2</v>
      </c>
      <c r="E150" s="87" t="s">
        <v>32</v>
      </c>
      <c r="F150" s="1071">
        <v>20689</v>
      </c>
      <c r="G150" s="1071">
        <v>791</v>
      </c>
      <c r="H150" s="1071">
        <v>855</v>
      </c>
      <c r="I150" s="1071">
        <v>911</v>
      </c>
      <c r="J150" s="1071">
        <v>992</v>
      </c>
      <c r="K150" s="1071">
        <v>1274</v>
      </c>
      <c r="L150" s="1071">
        <v>1119</v>
      </c>
      <c r="M150" s="1071">
        <v>1093</v>
      </c>
      <c r="N150" s="1071">
        <v>1141</v>
      </c>
      <c r="O150" s="1071">
        <v>1266</v>
      </c>
      <c r="P150" s="1071">
        <v>1473</v>
      </c>
      <c r="Q150" s="1071">
        <v>1318</v>
      </c>
      <c r="R150" s="1071">
        <v>1220</v>
      </c>
      <c r="S150" s="1071">
        <v>1202</v>
      </c>
      <c r="T150" s="1071">
        <v>1333</v>
      </c>
      <c r="U150" s="1071">
        <v>1360</v>
      </c>
      <c r="V150" s="1071">
        <v>1039</v>
      </c>
      <c r="W150" s="1071">
        <v>915</v>
      </c>
      <c r="X150" s="1071">
        <v>779</v>
      </c>
      <c r="Y150" s="1071">
        <v>460</v>
      </c>
      <c r="Z150" s="1071">
        <v>124</v>
      </c>
      <c r="AA150" s="1071">
        <v>24</v>
      </c>
      <c r="AB150" s="1071">
        <v>2557</v>
      </c>
      <c r="AC150" s="1071">
        <v>12098</v>
      </c>
      <c r="AD150" s="1071">
        <v>6034</v>
      </c>
      <c r="AE150" s="1071">
        <v>3341</v>
      </c>
      <c r="AF150" s="1071">
        <v>1387</v>
      </c>
      <c r="AG150" s="1071">
        <v>12439</v>
      </c>
      <c r="AH150" s="1684">
        <v>12.359220000000001</v>
      </c>
      <c r="AI150" s="1684">
        <v>58.475520000000003</v>
      </c>
      <c r="AJ150" s="1684">
        <v>29.16526</v>
      </c>
      <c r="AK150" s="1684">
        <v>34.975110000000001</v>
      </c>
      <c r="AL150" s="1684">
        <v>16.148679999999999</v>
      </c>
      <c r="AM150" s="1684">
        <v>6.7040499999999996</v>
      </c>
      <c r="AN150" s="1684">
        <v>0.11600000000000001</v>
      </c>
      <c r="AO150" s="1684">
        <v>60.123739999999998</v>
      </c>
      <c r="AP150" s="1684">
        <v>47.506619999999998</v>
      </c>
      <c r="AQ150" s="1684">
        <v>48.052900000000001</v>
      </c>
    </row>
    <row r="151" spans="1:43">
      <c r="A151">
        <v>5298</v>
      </c>
      <c r="B151">
        <v>3</v>
      </c>
      <c r="C151">
        <v>28229</v>
      </c>
      <c r="D151">
        <v>2</v>
      </c>
      <c r="E151" s="87" t="s">
        <v>33</v>
      </c>
      <c r="F151" s="1071">
        <v>38398</v>
      </c>
      <c r="G151" s="1071">
        <v>1258</v>
      </c>
      <c r="H151" s="1071">
        <v>1548</v>
      </c>
      <c r="I151" s="1071">
        <v>1618</v>
      </c>
      <c r="J151" s="1071">
        <v>1801</v>
      </c>
      <c r="K151" s="1071">
        <v>1610</v>
      </c>
      <c r="L151" s="1071">
        <v>1313</v>
      </c>
      <c r="M151" s="1071">
        <v>1645</v>
      </c>
      <c r="N151" s="1071">
        <v>2002</v>
      </c>
      <c r="O151" s="1071">
        <v>2318</v>
      </c>
      <c r="P151" s="1071">
        <v>2825</v>
      </c>
      <c r="Q151" s="1071">
        <v>2489</v>
      </c>
      <c r="R151" s="1071">
        <v>2321</v>
      </c>
      <c r="S151" s="1071">
        <v>2428</v>
      </c>
      <c r="T151" s="1071">
        <v>2886</v>
      </c>
      <c r="U151" s="1071">
        <v>3322</v>
      </c>
      <c r="V151" s="1071">
        <v>2599</v>
      </c>
      <c r="W151" s="1071">
        <v>1892</v>
      </c>
      <c r="X151" s="1071">
        <v>1472</v>
      </c>
      <c r="Y151" s="1071">
        <v>765</v>
      </c>
      <c r="Z151" s="1071">
        <v>246</v>
      </c>
      <c r="AA151" s="1071">
        <v>40</v>
      </c>
      <c r="AB151" s="1071">
        <v>4424</v>
      </c>
      <c r="AC151" s="1071">
        <v>20752</v>
      </c>
      <c r="AD151" s="1071">
        <v>13222</v>
      </c>
      <c r="AE151" s="1071">
        <v>7014</v>
      </c>
      <c r="AF151" s="1071">
        <v>2523</v>
      </c>
      <c r="AG151" s="1071">
        <v>21837</v>
      </c>
      <c r="AH151" s="1684">
        <v>11.521430000000001</v>
      </c>
      <c r="AI151" s="1684">
        <v>54.04448</v>
      </c>
      <c r="AJ151" s="1684">
        <v>34.434089999999998</v>
      </c>
      <c r="AK151" s="1684">
        <v>40.757330000000003</v>
      </c>
      <c r="AL151" s="1684">
        <v>18.266580000000001</v>
      </c>
      <c r="AM151" s="1684">
        <v>6.5706499999999997</v>
      </c>
      <c r="AN151" s="1684">
        <v>0.10417</v>
      </c>
      <c r="AO151" s="1684">
        <v>56.870150000000002</v>
      </c>
      <c r="AP151" s="1684">
        <v>50.415280000000003</v>
      </c>
      <c r="AQ151" s="1684">
        <v>52.410649999999997</v>
      </c>
    </row>
    <row r="152" spans="1:43">
      <c r="A152" s="1868">
        <v>5299</v>
      </c>
      <c r="B152" s="1868">
        <v>3</v>
      </c>
      <c r="C152" s="1868">
        <v>28301</v>
      </c>
      <c r="D152" s="1868">
        <v>3</v>
      </c>
      <c r="E152" s="1871" t="s">
        <v>34</v>
      </c>
      <c r="F152" s="1636">
        <v>15705</v>
      </c>
      <c r="G152" s="1636">
        <v>404</v>
      </c>
      <c r="H152" s="1636">
        <v>653</v>
      </c>
      <c r="I152" s="1636">
        <v>828</v>
      </c>
      <c r="J152" s="1636">
        <v>858</v>
      </c>
      <c r="K152" s="1636">
        <v>589</v>
      </c>
      <c r="L152" s="1636">
        <v>411</v>
      </c>
      <c r="M152" s="1636">
        <v>517</v>
      </c>
      <c r="N152" s="1636">
        <v>739</v>
      </c>
      <c r="O152" s="1636">
        <v>1015</v>
      </c>
      <c r="P152" s="1636">
        <v>1243</v>
      </c>
      <c r="Q152" s="1636">
        <v>1121</v>
      </c>
      <c r="R152" s="1636">
        <v>1059</v>
      </c>
      <c r="S152" s="1636">
        <v>1102</v>
      </c>
      <c r="T152" s="1636">
        <v>1225</v>
      </c>
      <c r="U152" s="1636">
        <v>1300</v>
      </c>
      <c r="V152" s="1636">
        <v>947</v>
      </c>
      <c r="W152" s="1636">
        <v>651</v>
      </c>
      <c r="X152" s="1636">
        <v>526</v>
      </c>
      <c r="Y152" s="1636">
        <v>378</v>
      </c>
      <c r="Z152" s="1636">
        <v>109</v>
      </c>
      <c r="AA152" s="1636">
        <v>30</v>
      </c>
      <c r="AB152" s="1636">
        <v>1885</v>
      </c>
      <c r="AC152" s="1636">
        <v>8654</v>
      </c>
      <c r="AD152" s="1636">
        <v>5166</v>
      </c>
      <c r="AE152" s="1636">
        <v>2641</v>
      </c>
      <c r="AF152" s="1636">
        <v>1043</v>
      </c>
      <c r="AG152" s="1636">
        <v>9021</v>
      </c>
      <c r="AH152" s="1202">
        <v>12.002549999999999</v>
      </c>
      <c r="AI152" s="1202">
        <v>55.103470000000002</v>
      </c>
      <c r="AJ152" s="1202">
        <v>32.893979999999999</v>
      </c>
      <c r="AK152" s="1202">
        <v>39.91086</v>
      </c>
      <c r="AL152" s="1202">
        <v>16.816299999999998</v>
      </c>
      <c r="AM152" s="1202">
        <v>6.6412000000000004</v>
      </c>
      <c r="AN152" s="1202">
        <v>0.19102</v>
      </c>
      <c r="AO152" s="1202">
        <v>57.440309999999997</v>
      </c>
      <c r="AP152" s="1202">
        <v>50.275289999999998</v>
      </c>
      <c r="AQ152" s="1202">
        <v>52.404980000000002</v>
      </c>
    </row>
    <row r="153" spans="1:43">
      <c r="A153">
        <v>5300</v>
      </c>
      <c r="B153">
        <v>3</v>
      </c>
      <c r="C153">
        <v>28365</v>
      </c>
      <c r="D153">
        <v>3</v>
      </c>
      <c r="E153" s="87" t="s">
        <v>35</v>
      </c>
      <c r="F153" s="1072">
        <v>9950</v>
      </c>
      <c r="G153" s="1072">
        <v>205</v>
      </c>
      <c r="H153" s="1072">
        <v>345</v>
      </c>
      <c r="I153" s="1072">
        <v>410</v>
      </c>
      <c r="J153" s="1072">
        <v>396</v>
      </c>
      <c r="K153" s="1072">
        <v>296</v>
      </c>
      <c r="L153" s="1072">
        <v>284</v>
      </c>
      <c r="M153" s="1072">
        <v>303</v>
      </c>
      <c r="N153" s="1072">
        <v>424</v>
      </c>
      <c r="O153" s="1072">
        <v>479</v>
      </c>
      <c r="P153" s="1072">
        <v>673</v>
      </c>
      <c r="Q153" s="1072">
        <v>607</v>
      </c>
      <c r="R153" s="1072">
        <v>690</v>
      </c>
      <c r="S153" s="1072">
        <v>705</v>
      </c>
      <c r="T153" s="1072">
        <v>777</v>
      </c>
      <c r="U153" s="1072">
        <v>889</v>
      </c>
      <c r="V153" s="1072">
        <v>748</v>
      </c>
      <c r="W153" s="1072">
        <v>689</v>
      </c>
      <c r="X153" s="1072">
        <v>518</v>
      </c>
      <c r="Y153" s="1072">
        <v>337</v>
      </c>
      <c r="Z153" s="1072">
        <v>141</v>
      </c>
      <c r="AA153" s="1072">
        <v>34</v>
      </c>
      <c r="AB153" s="1072">
        <v>960</v>
      </c>
      <c r="AC153" s="1072">
        <v>4857</v>
      </c>
      <c r="AD153" s="1072">
        <v>4133</v>
      </c>
      <c r="AE153" s="1072">
        <v>2467</v>
      </c>
      <c r="AF153" s="1072">
        <v>1030</v>
      </c>
      <c r="AG153" s="1072">
        <v>5238</v>
      </c>
      <c r="AH153" s="1204">
        <v>9.6482399999999995</v>
      </c>
      <c r="AI153" s="1204">
        <v>48.814070000000001</v>
      </c>
      <c r="AJ153" s="1204">
        <v>41.537689999999998</v>
      </c>
      <c r="AK153" s="1204">
        <v>48.62312</v>
      </c>
      <c r="AL153" s="1204">
        <v>24.793970000000002</v>
      </c>
      <c r="AM153" s="1204">
        <v>10.351760000000001</v>
      </c>
      <c r="AN153" s="1204">
        <v>0.34171000000000001</v>
      </c>
      <c r="AO153" s="1204">
        <v>52.643219999999999</v>
      </c>
      <c r="AP153" s="1204">
        <v>55.135379999999998</v>
      </c>
      <c r="AQ153" s="1204">
        <v>59.086669999999998</v>
      </c>
    </row>
    <row r="154" spans="1:43">
      <c r="A154">
        <v>5301</v>
      </c>
      <c r="B154">
        <v>3</v>
      </c>
      <c r="C154">
        <v>28381</v>
      </c>
      <c r="D154">
        <v>3</v>
      </c>
      <c r="E154" s="87" t="s">
        <v>36</v>
      </c>
      <c r="F154" s="1072">
        <v>15493</v>
      </c>
      <c r="G154" s="1072">
        <v>527</v>
      </c>
      <c r="H154" s="1072">
        <v>657</v>
      </c>
      <c r="I154" s="1072">
        <v>636</v>
      </c>
      <c r="J154" s="1072">
        <v>698</v>
      </c>
      <c r="K154" s="1072">
        <v>589</v>
      </c>
      <c r="L154" s="1072">
        <v>555</v>
      </c>
      <c r="M154" s="1072">
        <v>683</v>
      </c>
      <c r="N154" s="1072">
        <v>845</v>
      </c>
      <c r="O154" s="1072">
        <v>987</v>
      </c>
      <c r="P154" s="1072">
        <v>1141</v>
      </c>
      <c r="Q154" s="1072">
        <v>961</v>
      </c>
      <c r="R154" s="1072">
        <v>891</v>
      </c>
      <c r="S154" s="1072">
        <v>948</v>
      </c>
      <c r="T154" s="1072">
        <v>1233</v>
      </c>
      <c r="U154" s="1072">
        <v>1504</v>
      </c>
      <c r="V154" s="1072">
        <v>1095</v>
      </c>
      <c r="W154" s="1072">
        <v>724</v>
      </c>
      <c r="X154" s="1072">
        <v>491</v>
      </c>
      <c r="Y154" s="1072">
        <v>257</v>
      </c>
      <c r="Z154" s="1072">
        <v>65</v>
      </c>
      <c r="AA154" s="1072">
        <v>6</v>
      </c>
      <c r="AB154" s="1072">
        <v>1820</v>
      </c>
      <c r="AC154" s="1072">
        <v>8298</v>
      </c>
      <c r="AD154" s="1072">
        <v>5375</v>
      </c>
      <c r="AE154" s="1072">
        <v>2638</v>
      </c>
      <c r="AF154" s="1072">
        <v>819</v>
      </c>
      <c r="AG154" s="1072">
        <v>8833</v>
      </c>
      <c r="AH154" s="1204">
        <v>11.74724</v>
      </c>
      <c r="AI154" s="1204">
        <v>53.559669999999997</v>
      </c>
      <c r="AJ154" s="1204">
        <v>34.693089999999998</v>
      </c>
      <c r="AK154" s="1204">
        <v>40.811979999999998</v>
      </c>
      <c r="AL154" s="1204">
        <v>17.02704</v>
      </c>
      <c r="AM154" s="1204">
        <v>5.2862600000000004</v>
      </c>
      <c r="AN154" s="1204">
        <v>3.8730000000000001E-2</v>
      </c>
      <c r="AO154" s="1204">
        <v>57.012839999999997</v>
      </c>
      <c r="AP154" s="1204">
        <v>50.10866</v>
      </c>
      <c r="AQ154" s="1204">
        <v>51.988149999999997</v>
      </c>
    </row>
    <row r="155" spans="1:43">
      <c r="A155">
        <v>5302</v>
      </c>
      <c r="B155">
        <v>3</v>
      </c>
      <c r="C155">
        <v>28382</v>
      </c>
      <c r="D155">
        <v>3</v>
      </c>
      <c r="E155" s="87" t="s">
        <v>37</v>
      </c>
      <c r="F155" s="1072">
        <v>17272</v>
      </c>
      <c r="G155" s="1072">
        <v>712</v>
      </c>
      <c r="H155" s="1072">
        <v>848</v>
      </c>
      <c r="I155" s="1072">
        <v>792</v>
      </c>
      <c r="J155" s="1072">
        <v>778</v>
      </c>
      <c r="K155" s="1072">
        <v>793</v>
      </c>
      <c r="L155" s="1072">
        <v>761</v>
      </c>
      <c r="M155" s="1072">
        <v>834</v>
      </c>
      <c r="N155" s="1072">
        <v>1012</v>
      </c>
      <c r="O155" s="1072">
        <v>1173</v>
      </c>
      <c r="P155" s="1072">
        <v>1340</v>
      </c>
      <c r="Q155" s="1072">
        <v>1128</v>
      </c>
      <c r="R155" s="1072">
        <v>977</v>
      </c>
      <c r="S155" s="1072">
        <v>958</v>
      </c>
      <c r="T155" s="1072">
        <v>1130</v>
      </c>
      <c r="U155" s="1072">
        <v>1425</v>
      </c>
      <c r="V155" s="1072">
        <v>1124</v>
      </c>
      <c r="W155" s="1072">
        <v>704</v>
      </c>
      <c r="X155" s="1072">
        <v>507</v>
      </c>
      <c r="Y155" s="1072">
        <v>222</v>
      </c>
      <c r="Z155" s="1072">
        <v>49</v>
      </c>
      <c r="AA155" s="1072">
        <v>5</v>
      </c>
      <c r="AB155" s="1072">
        <v>2352</v>
      </c>
      <c r="AC155" s="1072">
        <v>9754</v>
      </c>
      <c r="AD155" s="1072">
        <v>5166</v>
      </c>
      <c r="AE155" s="1072">
        <v>2611</v>
      </c>
      <c r="AF155" s="1072">
        <v>783</v>
      </c>
      <c r="AG155" s="1072">
        <v>10106</v>
      </c>
      <c r="AH155" s="1204">
        <v>13.617419999999999</v>
      </c>
      <c r="AI155" s="1204">
        <v>56.472900000000003</v>
      </c>
      <c r="AJ155" s="1204">
        <v>29.909680000000002</v>
      </c>
      <c r="AK155" s="1204">
        <v>35.456229999999998</v>
      </c>
      <c r="AL155" s="1204">
        <v>15.116949999999999</v>
      </c>
      <c r="AM155" s="1204">
        <v>4.5333500000000004</v>
      </c>
      <c r="AN155" s="1204">
        <v>2.895E-2</v>
      </c>
      <c r="AO155" s="1204">
        <v>58.51088</v>
      </c>
      <c r="AP155" s="1204">
        <v>47.404989999999998</v>
      </c>
      <c r="AQ155" s="1204">
        <v>48.329410000000003</v>
      </c>
    </row>
    <row r="156" spans="1:43">
      <c r="A156">
        <v>5303</v>
      </c>
      <c r="B156">
        <v>3</v>
      </c>
      <c r="C156">
        <v>28442</v>
      </c>
      <c r="D156">
        <v>3</v>
      </c>
      <c r="E156" s="87" t="s">
        <v>38</v>
      </c>
      <c r="F156" s="1072">
        <v>5749</v>
      </c>
      <c r="G156" s="1072">
        <v>128</v>
      </c>
      <c r="H156" s="1072">
        <v>198</v>
      </c>
      <c r="I156" s="1072">
        <v>227</v>
      </c>
      <c r="J156" s="1072">
        <v>235</v>
      </c>
      <c r="K156" s="1072">
        <v>191</v>
      </c>
      <c r="L156" s="1072">
        <v>172</v>
      </c>
      <c r="M156" s="1072">
        <v>212</v>
      </c>
      <c r="N156" s="1072">
        <v>262</v>
      </c>
      <c r="O156" s="1072">
        <v>296</v>
      </c>
      <c r="P156" s="1072">
        <v>359</v>
      </c>
      <c r="Q156" s="1072">
        <v>352</v>
      </c>
      <c r="R156" s="1072">
        <v>378</v>
      </c>
      <c r="S156" s="1072">
        <v>467</v>
      </c>
      <c r="T156" s="1072">
        <v>503</v>
      </c>
      <c r="U156" s="1072">
        <v>536</v>
      </c>
      <c r="V156" s="1072">
        <v>409</v>
      </c>
      <c r="W156" s="1072">
        <v>343</v>
      </c>
      <c r="X156" s="1072">
        <v>255</v>
      </c>
      <c r="Y156" s="1072">
        <v>164</v>
      </c>
      <c r="Z156" s="1072">
        <v>55</v>
      </c>
      <c r="AA156" s="1072">
        <v>7</v>
      </c>
      <c r="AB156" s="1072">
        <v>553</v>
      </c>
      <c r="AC156" s="1072">
        <v>2924</v>
      </c>
      <c r="AD156" s="1072">
        <v>2272</v>
      </c>
      <c r="AE156" s="1072">
        <v>1233</v>
      </c>
      <c r="AF156" s="1072">
        <v>481</v>
      </c>
      <c r="AG156" s="1072">
        <v>3192</v>
      </c>
      <c r="AH156" s="1204">
        <v>9.6190599999999993</v>
      </c>
      <c r="AI156" s="1204">
        <v>50.861020000000003</v>
      </c>
      <c r="AJ156" s="1204">
        <v>39.519919999999999</v>
      </c>
      <c r="AK156" s="1204">
        <v>47.643070000000002</v>
      </c>
      <c r="AL156" s="1204">
        <v>21.447209999999998</v>
      </c>
      <c r="AM156" s="1204">
        <v>8.3666699999999992</v>
      </c>
      <c r="AN156" s="1204">
        <v>0.12175999999999999</v>
      </c>
      <c r="AO156" s="1204">
        <v>55.5227</v>
      </c>
      <c r="AP156" s="1204">
        <v>53.890149999999998</v>
      </c>
      <c r="AQ156" s="1204">
        <v>58.147889999999997</v>
      </c>
    </row>
    <row r="157" spans="1:43">
      <c r="A157">
        <v>5304</v>
      </c>
      <c r="B157">
        <v>3</v>
      </c>
      <c r="C157">
        <v>28443</v>
      </c>
      <c r="D157">
        <v>3</v>
      </c>
      <c r="E157" s="87" t="s">
        <v>39</v>
      </c>
      <c r="F157" s="1072">
        <v>9916</v>
      </c>
      <c r="G157" s="1072">
        <v>339</v>
      </c>
      <c r="H157" s="1072">
        <v>411</v>
      </c>
      <c r="I157" s="1072">
        <v>464</v>
      </c>
      <c r="J157" s="1072">
        <v>527</v>
      </c>
      <c r="K157" s="1072">
        <v>567</v>
      </c>
      <c r="L157" s="1072">
        <v>423</v>
      </c>
      <c r="M157" s="1072">
        <v>448</v>
      </c>
      <c r="N157" s="1072">
        <v>558</v>
      </c>
      <c r="O157" s="1072">
        <v>608</v>
      </c>
      <c r="P157" s="1072">
        <v>714</v>
      </c>
      <c r="Q157" s="1072">
        <v>560</v>
      </c>
      <c r="R157" s="1072">
        <v>554</v>
      </c>
      <c r="S157" s="1072">
        <v>586</v>
      </c>
      <c r="T157" s="1072">
        <v>692</v>
      </c>
      <c r="U157" s="1072">
        <v>798</v>
      </c>
      <c r="V157" s="1072">
        <v>607</v>
      </c>
      <c r="W157" s="1072">
        <v>444</v>
      </c>
      <c r="X157" s="1072">
        <v>354</v>
      </c>
      <c r="Y157" s="1072">
        <v>184</v>
      </c>
      <c r="Z157" s="1072">
        <v>70</v>
      </c>
      <c r="AA157" s="1072">
        <v>8</v>
      </c>
      <c r="AB157" s="1072">
        <v>1214</v>
      </c>
      <c r="AC157" s="1072">
        <v>5545</v>
      </c>
      <c r="AD157" s="1072">
        <v>3157</v>
      </c>
      <c r="AE157" s="1072">
        <v>1667</v>
      </c>
      <c r="AF157" s="1072">
        <v>616</v>
      </c>
      <c r="AG157" s="1072">
        <v>5710</v>
      </c>
      <c r="AH157" s="1204">
        <v>12.242839999999999</v>
      </c>
      <c r="AI157" s="1204">
        <v>55.919730000000001</v>
      </c>
      <c r="AJ157" s="1204">
        <v>31.837430000000001</v>
      </c>
      <c r="AK157" s="1204">
        <v>37.747079999999997</v>
      </c>
      <c r="AL157" s="1204">
        <v>16.811209999999999</v>
      </c>
      <c r="AM157" s="1204">
        <v>6.21218</v>
      </c>
      <c r="AN157" s="1204">
        <v>8.0680000000000002E-2</v>
      </c>
      <c r="AO157" s="1204">
        <v>57.5837</v>
      </c>
      <c r="AP157" s="1204">
        <v>48.415489999999998</v>
      </c>
      <c r="AQ157" s="1204">
        <v>49.262770000000003</v>
      </c>
    </row>
    <row r="158" spans="1:43">
      <c r="A158">
        <v>5305</v>
      </c>
      <c r="B158">
        <v>3</v>
      </c>
      <c r="C158">
        <v>28446</v>
      </c>
      <c r="D158">
        <v>3</v>
      </c>
      <c r="E158" s="87" t="s">
        <v>40</v>
      </c>
      <c r="F158" s="1072">
        <v>5658</v>
      </c>
      <c r="G158" s="1072">
        <v>163</v>
      </c>
      <c r="H158" s="1072">
        <v>165</v>
      </c>
      <c r="I158" s="1072">
        <v>259</v>
      </c>
      <c r="J158" s="1072">
        <v>240</v>
      </c>
      <c r="K158" s="1072">
        <v>188</v>
      </c>
      <c r="L158" s="1072">
        <v>178</v>
      </c>
      <c r="M158" s="1072">
        <v>178</v>
      </c>
      <c r="N158" s="1072">
        <v>238</v>
      </c>
      <c r="O158" s="1072">
        <v>290</v>
      </c>
      <c r="P158" s="1072">
        <v>345</v>
      </c>
      <c r="Q158" s="1072">
        <v>332</v>
      </c>
      <c r="R158" s="1072">
        <v>375</v>
      </c>
      <c r="S158" s="1072">
        <v>399</v>
      </c>
      <c r="T158" s="1072">
        <v>455</v>
      </c>
      <c r="U158" s="1072">
        <v>466</v>
      </c>
      <c r="V158" s="1072">
        <v>384</v>
      </c>
      <c r="W158" s="1072">
        <v>348</v>
      </c>
      <c r="X158" s="1072">
        <v>335</v>
      </c>
      <c r="Y158" s="1072">
        <v>223</v>
      </c>
      <c r="Z158" s="1072">
        <v>84</v>
      </c>
      <c r="AA158" s="1072">
        <v>13</v>
      </c>
      <c r="AB158" s="1072">
        <v>587</v>
      </c>
      <c r="AC158" s="1072">
        <v>2763</v>
      </c>
      <c r="AD158" s="1072">
        <v>2308</v>
      </c>
      <c r="AE158" s="1072">
        <v>1387</v>
      </c>
      <c r="AF158" s="1072">
        <v>655</v>
      </c>
      <c r="AG158" s="1072">
        <v>2978</v>
      </c>
      <c r="AH158" s="1204">
        <v>10.374689999999999</v>
      </c>
      <c r="AI158" s="1204">
        <v>48.833509999999997</v>
      </c>
      <c r="AJ158" s="1204">
        <v>40.791800000000002</v>
      </c>
      <c r="AK158" s="1204">
        <v>47.843760000000003</v>
      </c>
      <c r="AL158" s="1204">
        <v>24.513960000000001</v>
      </c>
      <c r="AM158" s="1204">
        <v>11.57653</v>
      </c>
      <c r="AN158" s="1204">
        <v>0.22975999999999999</v>
      </c>
      <c r="AO158" s="1204">
        <v>52.63344</v>
      </c>
      <c r="AP158" s="1204">
        <v>54.446620000000003</v>
      </c>
      <c r="AQ158" s="1204">
        <v>58.302630000000001</v>
      </c>
    </row>
    <row r="159" spans="1:43">
      <c r="A159">
        <v>5306</v>
      </c>
      <c r="B159">
        <v>3</v>
      </c>
      <c r="C159">
        <v>28464</v>
      </c>
      <c r="D159">
        <v>3</v>
      </c>
      <c r="E159" s="87" t="s">
        <v>41</v>
      </c>
      <c r="F159" s="1072">
        <v>17224</v>
      </c>
      <c r="G159" s="1072">
        <v>637</v>
      </c>
      <c r="H159" s="1072">
        <v>785</v>
      </c>
      <c r="I159" s="1072">
        <v>891</v>
      </c>
      <c r="J159" s="1072">
        <v>933</v>
      </c>
      <c r="K159" s="1072">
        <v>774</v>
      </c>
      <c r="L159" s="1072">
        <v>681</v>
      </c>
      <c r="M159" s="1072">
        <v>837</v>
      </c>
      <c r="N159" s="1072">
        <v>997</v>
      </c>
      <c r="O159" s="1072">
        <v>1198</v>
      </c>
      <c r="P159" s="1072">
        <v>1500</v>
      </c>
      <c r="Q159" s="1072">
        <v>1098</v>
      </c>
      <c r="R159" s="1072">
        <v>909</v>
      </c>
      <c r="S159" s="1072">
        <v>874</v>
      </c>
      <c r="T159" s="1072">
        <v>1205</v>
      </c>
      <c r="U159" s="1072">
        <v>1381</v>
      </c>
      <c r="V159" s="1072">
        <v>1053</v>
      </c>
      <c r="W159" s="1072">
        <v>645</v>
      </c>
      <c r="X159" s="1072">
        <v>482</v>
      </c>
      <c r="Y159" s="1072">
        <v>244</v>
      </c>
      <c r="Z159" s="1072">
        <v>87</v>
      </c>
      <c r="AA159" s="1072">
        <v>13</v>
      </c>
      <c r="AB159" s="1072">
        <v>2313</v>
      </c>
      <c r="AC159" s="1072">
        <v>9801</v>
      </c>
      <c r="AD159" s="1072">
        <v>5110</v>
      </c>
      <c r="AE159" s="1072">
        <v>2524</v>
      </c>
      <c r="AF159" s="1072">
        <v>826</v>
      </c>
      <c r="AG159" s="1072">
        <v>10073</v>
      </c>
      <c r="AH159" s="1204">
        <v>13.428940000000001</v>
      </c>
      <c r="AI159" s="1204">
        <v>56.90316</v>
      </c>
      <c r="AJ159" s="1204">
        <v>29.667909999999999</v>
      </c>
      <c r="AK159" s="1204">
        <v>34.742220000000003</v>
      </c>
      <c r="AL159" s="1204">
        <v>14.653969999999999</v>
      </c>
      <c r="AM159" s="1204">
        <v>4.7956300000000001</v>
      </c>
      <c r="AN159" s="1204">
        <v>7.5480000000000005E-2</v>
      </c>
      <c r="AO159" s="1204">
        <v>58.482349999999997</v>
      </c>
      <c r="AP159" s="1204">
        <v>47.19885</v>
      </c>
      <c r="AQ159" s="1204">
        <v>47.87086</v>
      </c>
    </row>
    <row r="160" spans="1:43">
      <c r="A160">
        <v>5307</v>
      </c>
      <c r="B160">
        <v>3</v>
      </c>
      <c r="C160">
        <v>28481</v>
      </c>
      <c r="D160">
        <v>3</v>
      </c>
      <c r="E160" s="87" t="s">
        <v>42</v>
      </c>
      <c r="F160" s="1072">
        <v>7162</v>
      </c>
      <c r="G160" s="1072">
        <v>138</v>
      </c>
      <c r="H160" s="1072">
        <v>201</v>
      </c>
      <c r="I160" s="1072">
        <v>246</v>
      </c>
      <c r="J160" s="1072">
        <v>295</v>
      </c>
      <c r="K160" s="1072">
        <v>208</v>
      </c>
      <c r="L160" s="1072">
        <v>192</v>
      </c>
      <c r="M160" s="1072">
        <v>230</v>
      </c>
      <c r="N160" s="1072">
        <v>290</v>
      </c>
      <c r="O160" s="1072">
        <v>379</v>
      </c>
      <c r="P160" s="1072">
        <v>454</v>
      </c>
      <c r="Q160" s="1072">
        <v>407</v>
      </c>
      <c r="R160" s="1072">
        <v>460</v>
      </c>
      <c r="S160" s="1072">
        <v>542</v>
      </c>
      <c r="T160" s="1072">
        <v>690</v>
      </c>
      <c r="U160" s="1072">
        <v>748</v>
      </c>
      <c r="V160" s="1072">
        <v>586</v>
      </c>
      <c r="W160" s="1072">
        <v>418</v>
      </c>
      <c r="X160" s="1072">
        <v>367</v>
      </c>
      <c r="Y160" s="1072">
        <v>235</v>
      </c>
      <c r="Z160" s="1072">
        <v>67</v>
      </c>
      <c r="AA160" s="1072">
        <v>9</v>
      </c>
      <c r="AB160" s="1072">
        <v>585</v>
      </c>
      <c r="AC160" s="1072">
        <v>3457</v>
      </c>
      <c r="AD160" s="1072">
        <v>3120</v>
      </c>
      <c r="AE160" s="1072">
        <v>1682</v>
      </c>
      <c r="AF160" s="1072">
        <v>678</v>
      </c>
      <c r="AG160" s="1072">
        <v>3852</v>
      </c>
      <c r="AH160" s="1204">
        <v>8.1681100000000004</v>
      </c>
      <c r="AI160" s="1204">
        <v>48.268639999999998</v>
      </c>
      <c r="AJ160" s="1204">
        <v>43.563249999999996</v>
      </c>
      <c r="AK160" s="1204">
        <v>51.130969999999998</v>
      </c>
      <c r="AL160" s="1204">
        <v>23.485060000000001</v>
      </c>
      <c r="AM160" s="1204">
        <v>9.4666300000000003</v>
      </c>
      <c r="AN160" s="1204">
        <v>0.12565999999999999</v>
      </c>
      <c r="AO160" s="1204">
        <v>53.783859999999997</v>
      </c>
      <c r="AP160" s="1204">
        <v>55.817509999999999</v>
      </c>
      <c r="AQ160" s="1204">
        <v>60.786409999999997</v>
      </c>
    </row>
    <row r="161" spans="1:43">
      <c r="A161">
        <v>5308</v>
      </c>
      <c r="B161">
        <v>3</v>
      </c>
      <c r="C161">
        <v>28501</v>
      </c>
      <c r="D161">
        <v>3</v>
      </c>
      <c r="E161" s="87" t="s">
        <v>43</v>
      </c>
      <c r="F161" s="1072">
        <v>8296</v>
      </c>
      <c r="G161" s="1072">
        <v>189</v>
      </c>
      <c r="H161" s="1072">
        <v>238</v>
      </c>
      <c r="I161" s="1072">
        <v>282</v>
      </c>
      <c r="J161" s="1072">
        <v>254</v>
      </c>
      <c r="K161" s="1072">
        <v>166</v>
      </c>
      <c r="L161" s="1072">
        <v>214</v>
      </c>
      <c r="M161" s="1072">
        <v>263</v>
      </c>
      <c r="N161" s="1072">
        <v>313</v>
      </c>
      <c r="O161" s="1072">
        <v>399</v>
      </c>
      <c r="P161" s="1072">
        <v>417</v>
      </c>
      <c r="Q161" s="1072">
        <v>436</v>
      </c>
      <c r="R161" s="1072">
        <v>546</v>
      </c>
      <c r="S161" s="1072">
        <v>658</v>
      </c>
      <c r="T161" s="1072">
        <v>747</v>
      </c>
      <c r="U161" s="1072">
        <v>748</v>
      </c>
      <c r="V161" s="1072">
        <v>604</v>
      </c>
      <c r="W161" s="1072">
        <v>626</v>
      </c>
      <c r="X161" s="1072">
        <v>599</v>
      </c>
      <c r="Y161" s="1072">
        <v>403</v>
      </c>
      <c r="Z161" s="1072">
        <v>166</v>
      </c>
      <c r="AA161" s="1072">
        <v>28</v>
      </c>
      <c r="AB161" s="1072">
        <v>709</v>
      </c>
      <c r="AC161" s="1072">
        <v>3666</v>
      </c>
      <c r="AD161" s="1072">
        <v>3921</v>
      </c>
      <c r="AE161" s="1072">
        <v>2426</v>
      </c>
      <c r="AF161" s="1072">
        <v>1196</v>
      </c>
      <c r="AG161" s="1072">
        <v>4159</v>
      </c>
      <c r="AH161" s="1204">
        <v>8.5462900000000008</v>
      </c>
      <c r="AI161" s="1204">
        <v>44.189970000000002</v>
      </c>
      <c r="AJ161" s="1204">
        <v>47.263739999999999</v>
      </c>
      <c r="AK161" s="1204">
        <v>55.195270000000001</v>
      </c>
      <c r="AL161" s="1204">
        <v>29.243010000000002</v>
      </c>
      <c r="AM161" s="1204">
        <v>14.416589999999999</v>
      </c>
      <c r="AN161" s="1204">
        <v>0.33750999999999998</v>
      </c>
      <c r="AO161" s="1204">
        <v>50.13259</v>
      </c>
      <c r="AP161" s="1204">
        <v>58.346670000000003</v>
      </c>
      <c r="AQ161" s="1204">
        <v>63.341090000000001</v>
      </c>
    </row>
    <row r="162" spans="1:43">
      <c r="A162">
        <v>5309</v>
      </c>
      <c r="B162">
        <v>3</v>
      </c>
      <c r="C162">
        <v>28585</v>
      </c>
      <c r="D162">
        <v>3</v>
      </c>
      <c r="E162" s="87" t="s">
        <v>44</v>
      </c>
      <c r="F162" s="1072">
        <v>8428</v>
      </c>
      <c r="G162" s="1072">
        <v>217</v>
      </c>
      <c r="H162" s="1072">
        <v>273</v>
      </c>
      <c r="I162" s="1072">
        <v>331</v>
      </c>
      <c r="J162" s="1072">
        <v>310</v>
      </c>
      <c r="K162" s="1072">
        <v>152</v>
      </c>
      <c r="L162" s="1072">
        <v>208</v>
      </c>
      <c r="M162" s="1072">
        <v>262</v>
      </c>
      <c r="N162" s="1072">
        <v>303</v>
      </c>
      <c r="O162" s="1072">
        <v>393</v>
      </c>
      <c r="P162" s="1072">
        <v>475</v>
      </c>
      <c r="Q162" s="1072">
        <v>478</v>
      </c>
      <c r="R162" s="1072">
        <v>580</v>
      </c>
      <c r="S162" s="1072">
        <v>675</v>
      </c>
      <c r="T162" s="1072">
        <v>675</v>
      </c>
      <c r="U162" s="1072">
        <v>743</v>
      </c>
      <c r="V162" s="1072">
        <v>703</v>
      </c>
      <c r="W162" s="1072">
        <v>637</v>
      </c>
      <c r="X162" s="1072">
        <v>555</v>
      </c>
      <c r="Y162" s="1072">
        <v>324</v>
      </c>
      <c r="Z162" s="1072">
        <v>113</v>
      </c>
      <c r="AA162" s="1072">
        <v>21</v>
      </c>
      <c r="AB162" s="1072">
        <v>821</v>
      </c>
      <c r="AC162" s="1072">
        <v>3836</v>
      </c>
      <c r="AD162" s="1072">
        <v>3771</v>
      </c>
      <c r="AE162" s="1072">
        <v>2353</v>
      </c>
      <c r="AF162" s="1072">
        <v>1013</v>
      </c>
      <c r="AG162" s="1072">
        <v>4201</v>
      </c>
      <c r="AH162" s="1204">
        <v>9.7413399999999992</v>
      </c>
      <c r="AI162" s="1204">
        <v>45.514949999999999</v>
      </c>
      <c r="AJ162" s="1204">
        <v>44.74371</v>
      </c>
      <c r="AK162" s="1204">
        <v>52.75273</v>
      </c>
      <c r="AL162" s="1204">
        <v>27.918839999999999</v>
      </c>
      <c r="AM162" s="1204">
        <v>12.01946</v>
      </c>
      <c r="AN162" s="1204">
        <v>0.24917</v>
      </c>
      <c r="AO162" s="1204">
        <v>49.845750000000002</v>
      </c>
      <c r="AP162" s="1204">
        <v>56.859870000000001</v>
      </c>
      <c r="AQ162" s="1204">
        <v>61.694659999999999</v>
      </c>
    </row>
    <row r="163" spans="1:43">
      <c r="A163" s="1660">
        <v>5310</v>
      </c>
      <c r="B163" s="1660">
        <v>3</v>
      </c>
      <c r="C163" s="1660">
        <v>28586</v>
      </c>
      <c r="D163" s="1660">
        <v>3</v>
      </c>
      <c r="E163" s="93" t="s">
        <v>45</v>
      </c>
      <c r="F163" s="1639">
        <v>7016</v>
      </c>
      <c r="G163" s="1639">
        <v>170</v>
      </c>
      <c r="H163" s="1639">
        <v>227</v>
      </c>
      <c r="I163" s="1639">
        <v>290</v>
      </c>
      <c r="J163" s="1639">
        <v>229</v>
      </c>
      <c r="K163" s="1639">
        <v>105</v>
      </c>
      <c r="L163" s="1639">
        <v>158</v>
      </c>
      <c r="M163" s="1639">
        <v>220</v>
      </c>
      <c r="N163" s="1639">
        <v>297</v>
      </c>
      <c r="O163" s="1639">
        <v>354</v>
      </c>
      <c r="P163" s="1639">
        <v>374</v>
      </c>
      <c r="Q163" s="1639">
        <v>373</v>
      </c>
      <c r="R163" s="1639">
        <v>470</v>
      </c>
      <c r="S163" s="1639">
        <v>555</v>
      </c>
      <c r="T163" s="1639">
        <v>645</v>
      </c>
      <c r="U163" s="1639">
        <v>641</v>
      </c>
      <c r="V163" s="1639">
        <v>524</v>
      </c>
      <c r="W163" s="1639">
        <v>497</v>
      </c>
      <c r="X163" s="1639">
        <v>470</v>
      </c>
      <c r="Y163" s="1639">
        <v>309</v>
      </c>
      <c r="Z163" s="1639">
        <v>88</v>
      </c>
      <c r="AA163" s="1639">
        <v>20</v>
      </c>
      <c r="AB163" s="1639">
        <v>687</v>
      </c>
      <c r="AC163" s="1639">
        <v>3135</v>
      </c>
      <c r="AD163" s="1639">
        <v>3194</v>
      </c>
      <c r="AE163" s="1639">
        <v>1908</v>
      </c>
      <c r="AF163" s="1639">
        <v>887</v>
      </c>
      <c r="AG163" s="1639">
        <v>3551</v>
      </c>
      <c r="AH163" s="1206">
        <v>9.7919</v>
      </c>
      <c r="AI163" s="1206">
        <v>44.683579999999999</v>
      </c>
      <c r="AJ163" s="1206">
        <v>45.524520000000003</v>
      </c>
      <c r="AK163" s="1206">
        <v>53.435009999999998</v>
      </c>
      <c r="AL163" s="1206">
        <v>27.194980000000001</v>
      </c>
      <c r="AM163" s="1206">
        <v>12.642530000000001</v>
      </c>
      <c r="AN163" s="1206">
        <v>0.28505999999999998</v>
      </c>
      <c r="AO163" s="1206">
        <v>50.612879999999997</v>
      </c>
      <c r="AP163" s="1206">
        <v>57.120440000000002</v>
      </c>
      <c r="AQ163" s="1206">
        <v>62.186920000000001</v>
      </c>
    </row>
    <row r="165" spans="1:43">
      <c r="D165" s="1199" t="s">
        <v>941</v>
      </c>
      <c r="AB165" s="289"/>
      <c r="AC165" s="289"/>
      <c r="AD165" s="289"/>
      <c r="AE165" s="289"/>
      <c r="AF165" s="289"/>
      <c r="AG165" s="289" t="s">
        <v>1262</v>
      </c>
      <c r="AH165" s="289"/>
      <c r="AI165" s="289"/>
      <c r="AJ165" s="289"/>
    </row>
    <row r="166" spans="1:43" ht="26.25" customHeight="1">
      <c r="B166" s="1200"/>
      <c r="D166" s="2141" t="s">
        <v>875</v>
      </c>
      <c r="E166" s="2142"/>
      <c r="F166" s="1685" t="s">
        <v>1245</v>
      </c>
      <c r="G166" s="1686" t="s">
        <v>974</v>
      </c>
      <c r="H166" s="1686" t="s">
        <v>975</v>
      </c>
      <c r="I166" s="1686" t="s">
        <v>976</v>
      </c>
      <c r="J166" s="1686" t="s">
        <v>977</v>
      </c>
      <c r="K166" s="1686" t="s">
        <v>978</v>
      </c>
      <c r="L166" s="1686" t="s">
        <v>979</v>
      </c>
      <c r="M166" s="1686" t="s">
        <v>980</v>
      </c>
      <c r="N166" s="1686" t="s">
        <v>981</v>
      </c>
      <c r="O166" s="1686" t="s">
        <v>1133</v>
      </c>
      <c r="P166" s="1686" t="s">
        <v>983</v>
      </c>
      <c r="Q166" s="1686" t="s">
        <v>984</v>
      </c>
      <c r="R166" s="1686" t="s">
        <v>985</v>
      </c>
      <c r="S166" s="1686" t="s">
        <v>986</v>
      </c>
      <c r="T166" s="1686" t="s">
        <v>987</v>
      </c>
      <c r="U166" s="1686" t="s">
        <v>988</v>
      </c>
      <c r="V166" s="1686" t="s">
        <v>989</v>
      </c>
      <c r="W166" s="1686" t="s">
        <v>990</v>
      </c>
      <c r="X166" s="1686" t="s">
        <v>991</v>
      </c>
      <c r="Y166" s="1686" t="s">
        <v>1134</v>
      </c>
      <c r="Z166" s="1686" t="s">
        <v>1135</v>
      </c>
      <c r="AA166" s="1687" t="s">
        <v>904</v>
      </c>
      <c r="AB166" s="1728" t="s">
        <v>908</v>
      </c>
      <c r="AC166" s="1728" t="s">
        <v>909</v>
      </c>
      <c r="AD166" s="1728" t="s">
        <v>325</v>
      </c>
      <c r="AE166" s="1685" t="s">
        <v>910</v>
      </c>
      <c r="AF166" s="1686" t="s">
        <v>911</v>
      </c>
      <c r="AG166" s="1686" t="s">
        <v>1261</v>
      </c>
      <c r="AH166" s="1611" t="s">
        <v>1263</v>
      </c>
      <c r="AI166" s="1611" t="s">
        <v>1264</v>
      </c>
      <c r="AJ166" s="1611" t="s">
        <v>1265</v>
      </c>
      <c r="AK166" s="1683"/>
      <c r="AL166" s="1683"/>
      <c r="AM166" s="1683"/>
      <c r="AN166" s="1683"/>
      <c r="AO166" s="1683"/>
    </row>
    <row r="167" spans="1:43">
      <c r="D167" s="1649" t="s">
        <v>465</v>
      </c>
      <c r="E167" s="1650" t="s">
        <v>364</v>
      </c>
      <c r="F167" s="1636">
        <f>F170+F173+F176+F179+F182+F185+F188+F191+F194+F197</f>
        <v>5465002</v>
      </c>
      <c r="G167" s="1636">
        <f t="shared" ref="G167:AG167" si="0">G170+G173+G176+G179+G182+G185+G188+G191+G194+G197</f>
        <v>198522</v>
      </c>
      <c r="H167" s="1636">
        <f t="shared" si="0"/>
        <v>227081</v>
      </c>
      <c r="I167" s="1636">
        <f t="shared" si="0"/>
        <v>240908</v>
      </c>
      <c r="J167" s="1636">
        <f t="shared" si="0"/>
        <v>254119</v>
      </c>
      <c r="K167" s="1636">
        <f t="shared" si="0"/>
        <v>264410</v>
      </c>
      <c r="L167" s="1636">
        <f t="shared" si="0"/>
        <v>250579</v>
      </c>
      <c r="M167" s="1636">
        <f t="shared" si="0"/>
        <v>271081</v>
      </c>
      <c r="N167" s="1636">
        <f t="shared" si="0"/>
        <v>307660</v>
      </c>
      <c r="O167" s="1636">
        <f t="shared" si="0"/>
        <v>355605</v>
      </c>
      <c r="P167" s="1636">
        <f t="shared" si="0"/>
        <v>435266</v>
      </c>
      <c r="Q167" s="1636">
        <f t="shared" si="0"/>
        <v>387088</v>
      </c>
      <c r="R167" s="1636">
        <f t="shared" si="0"/>
        <v>349503</v>
      </c>
      <c r="S167" s="1636">
        <f t="shared" si="0"/>
        <v>321781</v>
      </c>
      <c r="T167" s="1636">
        <f t="shared" si="0"/>
        <v>355498</v>
      </c>
      <c r="U167" s="1636">
        <f t="shared" si="0"/>
        <v>415260</v>
      </c>
      <c r="V167" s="1636">
        <f t="shared" si="0"/>
        <v>325082</v>
      </c>
      <c r="W167" s="1636">
        <f t="shared" si="0"/>
        <v>238434</v>
      </c>
      <c r="X167" s="1636">
        <f t="shared" si="0"/>
        <v>164785</v>
      </c>
      <c r="Y167" s="1636">
        <f t="shared" si="0"/>
        <v>77630</v>
      </c>
      <c r="Z167" s="1636">
        <f t="shared" si="0"/>
        <v>21314</v>
      </c>
      <c r="AA167" s="1636">
        <f t="shared" si="0"/>
        <v>3396</v>
      </c>
      <c r="AB167" s="802">
        <f t="shared" si="0"/>
        <v>666511</v>
      </c>
      <c r="AC167" s="1221">
        <f t="shared" si="0"/>
        <v>3197092</v>
      </c>
      <c r="AD167" s="1715">
        <f t="shared" si="0"/>
        <v>1601399</v>
      </c>
      <c r="AE167" s="1221">
        <f t="shared" si="0"/>
        <v>830641</v>
      </c>
      <c r="AF167" s="1221">
        <f t="shared" si="0"/>
        <v>267125</v>
      </c>
      <c r="AG167" s="1715">
        <f t="shared" si="0"/>
        <v>3298471</v>
      </c>
      <c r="AH167" s="1716">
        <f>AB167/$F167*100</f>
        <v>12.19598821738766</v>
      </c>
      <c r="AI167" s="1226">
        <f t="shared" ref="AI167:AJ167" si="1">AC167/$F167*100</f>
        <v>58.501204574124586</v>
      </c>
      <c r="AJ167" s="1711">
        <f t="shared" si="1"/>
        <v>29.302807208487756</v>
      </c>
      <c r="AK167" s="1204"/>
      <c r="AL167" s="1204"/>
      <c r="AM167" s="1204"/>
      <c r="AN167" s="1204"/>
      <c r="AO167" s="1204"/>
    </row>
    <row r="168" spans="1:43">
      <c r="D168" s="1651" t="s">
        <v>329</v>
      </c>
      <c r="E168" s="1652" t="s">
        <v>352</v>
      </c>
      <c r="F168" s="1072">
        <f t="shared" ref="F168:F169" si="2">F171+F174+F177+F180+F183+F186+F189+F192+F195+F198</f>
        <v>2599756</v>
      </c>
      <c r="G168" s="1072">
        <f t="shared" ref="G168:AG168" si="3">G171+G174+G177+G180+G183+G186+G189+G192+G195+G198</f>
        <v>101700</v>
      </c>
      <c r="H168" s="1072">
        <f t="shared" si="3"/>
        <v>116394</v>
      </c>
      <c r="I168" s="1072">
        <f t="shared" si="3"/>
        <v>123424</v>
      </c>
      <c r="J168" s="1072">
        <f t="shared" si="3"/>
        <v>129150</v>
      </c>
      <c r="K168" s="1072">
        <f t="shared" si="3"/>
        <v>130036</v>
      </c>
      <c r="L168" s="1072">
        <f t="shared" si="3"/>
        <v>124973</v>
      </c>
      <c r="M168" s="1072">
        <f t="shared" si="3"/>
        <v>135537</v>
      </c>
      <c r="N168" s="1072">
        <f t="shared" si="3"/>
        <v>151543</v>
      </c>
      <c r="O168" s="1072">
        <f t="shared" si="3"/>
        <v>174105</v>
      </c>
      <c r="P168" s="1072">
        <f t="shared" si="3"/>
        <v>213153</v>
      </c>
      <c r="Q168" s="1072">
        <f t="shared" si="3"/>
        <v>188226</v>
      </c>
      <c r="R168" s="1072">
        <f t="shared" si="3"/>
        <v>168621</v>
      </c>
      <c r="S168" s="1072">
        <f t="shared" si="3"/>
        <v>154711</v>
      </c>
      <c r="T168" s="1072">
        <f t="shared" si="3"/>
        <v>169343</v>
      </c>
      <c r="U168" s="1072">
        <f t="shared" si="3"/>
        <v>193473</v>
      </c>
      <c r="V168" s="1072">
        <f t="shared" si="3"/>
        <v>143495</v>
      </c>
      <c r="W168" s="1072">
        <f t="shared" si="3"/>
        <v>98052</v>
      </c>
      <c r="X168" s="1072">
        <f t="shared" si="3"/>
        <v>57873</v>
      </c>
      <c r="Y168" s="1072">
        <f t="shared" si="3"/>
        <v>21512</v>
      </c>
      <c r="Z168" s="1072">
        <f t="shared" si="3"/>
        <v>4042</v>
      </c>
      <c r="AA168" s="1072">
        <f t="shared" si="3"/>
        <v>393</v>
      </c>
      <c r="AB168" s="801">
        <f t="shared" si="3"/>
        <v>341518</v>
      </c>
      <c r="AC168" s="1222">
        <f t="shared" si="3"/>
        <v>1570055</v>
      </c>
      <c r="AD168" s="1717">
        <f t="shared" si="3"/>
        <v>688183</v>
      </c>
      <c r="AE168" s="1222">
        <f t="shared" si="3"/>
        <v>325367</v>
      </c>
      <c r="AF168" s="1222">
        <f t="shared" si="3"/>
        <v>83820</v>
      </c>
      <c r="AG168" s="1717">
        <f t="shared" si="3"/>
        <v>1610248</v>
      </c>
      <c r="AH168" s="1718">
        <f t="shared" ref="AH168:AH199" si="4">AB168/$F168*100</f>
        <v>13.136540506109034</v>
      </c>
      <c r="AI168" s="1227">
        <f t="shared" ref="AI168:AI199" si="5">AC168/$F168*100</f>
        <v>60.392398363538732</v>
      </c>
      <c r="AJ168" s="1712">
        <f t="shared" ref="AJ168:AJ199" si="6">AD168/$F168*100</f>
        <v>26.471061130352229</v>
      </c>
      <c r="AK168" s="1204"/>
      <c r="AL168" s="1204"/>
      <c r="AM168" s="1204"/>
      <c r="AN168" s="1204"/>
      <c r="AO168" s="1204"/>
    </row>
    <row r="169" spans="1:43">
      <c r="D169" s="1653" t="s">
        <v>329</v>
      </c>
      <c r="E169" s="1654" t="s">
        <v>351</v>
      </c>
      <c r="F169" s="1639">
        <f t="shared" si="2"/>
        <v>2865246</v>
      </c>
      <c r="G169" s="1639">
        <f t="shared" ref="G169:AG169" si="7">G172+G175+G178+G181+G184+G187+G190+G193+G196+G199</f>
        <v>96822</v>
      </c>
      <c r="H169" s="1639">
        <f t="shared" si="7"/>
        <v>110687</v>
      </c>
      <c r="I169" s="1639">
        <f t="shared" si="7"/>
        <v>117484</v>
      </c>
      <c r="J169" s="1639">
        <f t="shared" si="7"/>
        <v>124969</v>
      </c>
      <c r="K169" s="1639">
        <f t="shared" si="7"/>
        <v>134374</v>
      </c>
      <c r="L169" s="1639">
        <f t="shared" si="7"/>
        <v>125606</v>
      </c>
      <c r="M169" s="1639">
        <f t="shared" si="7"/>
        <v>135544</v>
      </c>
      <c r="N169" s="1639">
        <f t="shared" si="7"/>
        <v>156117</v>
      </c>
      <c r="O169" s="1639">
        <f t="shared" si="7"/>
        <v>181500</v>
      </c>
      <c r="P169" s="1639">
        <f t="shared" si="7"/>
        <v>222113</v>
      </c>
      <c r="Q169" s="1639">
        <f t="shared" si="7"/>
        <v>198862</v>
      </c>
      <c r="R169" s="1639">
        <f t="shared" si="7"/>
        <v>180882</v>
      </c>
      <c r="S169" s="1639">
        <f t="shared" si="7"/>
        <v>167070</v>
      </c>
      <c r="T169" s="1639">
        <f t="shared" si="7"/>
        <v>186155</v>
      </c>
      <c r="U169" s="1639">
        <f t="shared" si="7"/>
        <v>221787</v>
      </c>
      <c r="V169" s="1639">
        <f t="shared" si="7"/>
        <v>181587</v>
      </c>
      <c r="W169" s="1639">
        <f t="shared" si="7"/>
        <v>140382</v>
      </c>
      <c r="X169" s="1639">
        <f t="shared" si="7"/>
        <v>106912</v>
      </c>
      <c r="Y169" s="1639">
        <f t="shared" si="7"/>
        <v>56118</v>
      </c>
      <c r="Z169" s="1639">
        <f t="shared" si="7"/>
        <v>17272</v>
      </c>
      <c r="AA169" s="1639">
        <f t="shared" si="7"/>
        <v>3003</v>
      </c>
      <c r="AB169" s="812">
        <f t="shared" si="7"/>
        <v>324993</v>
      </c>
      <c r="AC169" s="1223">
        <f t="shared" si="7"/>
        <v>1627037</v>
      </c>
      <c r="AD169" s="1719">
        <f t="shared" si="7"/>
        <v>913216</v>
      </c>
      <c r="AE169" s="1223">
        <f t="shared" si="7"/>
        <v>505274</v>
      </c>
      <c r="AF169" s="1223">
        <f t="shared" si="7"/>
        <v>183305</v>
      </c>
      <c r="AG169" s="1719">
        <f t="shared" si="7"/>
        <v>1688223</v>
      </c>
      <c r="AH169" s="1720">
        <f t="shared" si="4"/>
        <v>11.342586291020037</v>
      </c>
      <c r="AI169" s="1721">
        <f t="shared" si="5"/>
        <v>56.785246362790488</v>
      </c>
      <c r="AJ169" s="1713">
        <f t="shared" si="6"/>
        <v>31.872167346189471</v>
      </c>
      <c r="AK169" s="1204"/>
      <c r="AL169" s="1204"/>
      <c r="AM169" s="1204"/>
      <c r="AN169" s="1204"/>
      <c r="AO169" s="1204"/>
    </row>
    <row r="170" spans="1:43">
      <c r="D170" s="1651" t="s">
        <v>85</v>
      </c>
      <c r="E170" s="1652" t="s">
        <v>364</v>
      </c>
      <c r="F170" s="1072">
        <f>F12</f>
        <v>1525152</v>
      </c>
      <c r="G170" s="1072">
        <f t="shared" ref="G170:AG170" si="8">G12</f>
        <v>51811</v>
      </c>
      <c r="H170" s="1072">
        <f t="shared" si="8"/>
        <v>59330</v>
      </c>
      <c r="I170" s="1072">
        <f t="shared" si="8"/>
        <v>63496</v>
      </c>
      <c r="J170" s="1072">
        <f t="shared" si="8"/>
        <v>69224</v>
      </c>
      <c r="K170" s="1072">
        <f t="shared" si="8"/>
        <v>82920</v>
      </c>
      <c r="L170" s="1072">
        <f t="shared" si="8"/>
        <v>73701</v>
      </c>
      <c r="M170" s="1072">
        <f t="shared" si="8"/>
        <v>76756</v>
      </c>
      <c r="N170" s="1072">
        <f t="shared" si="8"/>
        <v>86213</v>
      </c>
      <c r="O170" s="1072">
        <f t="shared" si="8"/>
        <v>99026</v>
      </c>
      <c r="P170" s="1072">
        <f t="shared" si="8"/>
        <v>120997</v>
      </c>
      <c r="Q170" s="1072">
        <f t="shared" si="8"/>
        <v>107919</v>
      </c>
      <c r="R170" s="1072">
        <f t="shared" si="8"/>
        <v>98213</v>
      </c>
      <c r="S170" s="1072">
        <f t="shared" si="8"/>
        <v>90546</v>
      </c>
      <c r="T170" s="1072">
        <f t="shared" si="8"/>
        <v>97835</v>
      </c>
      <c r="U170" s="1072">
        <f t="shared" si="8"/>
        <v>114666</v>
      </c>
      <c r="V170" s="1072">
        <f t="shared" si="8"/>
        <v>89503</v>
      </c>
      <c r="W170" s="1072">
        <f t="shared" si="8"/>
        <v>66924</v>
      </c>
      <c r="X170" s="1072">
        <f t="shared" si="8"/>
        <v>47273</v>
      </c>
      <c r="Y170" s="1072">
        <f t="shared" si="8"/>
        <v>21921</v>
      </c>
      <c r="Z170" s="1072">
        <f t="shared" si="8"/>
        <v>5976</v>
      </c>
      <c r="AA170" s="1072">
        <f t="shared" si="8"/>
        <v>902</v>
      </c>
      <c r="AB170" s="801">
        <f t="shared" si="8"/>
        <v>174637</v>
      </c>
      <c r="AC170" s="1222">
        <f t="shared" si="8"/>
        <v>905515</v>
      </c>
      <c r="AD170" s="1717">
        <f t="shared" si="8"/>
        <v>445000</v>
      </c>
      <c r="AE170" s="1222">
        <f t="shared" si="8"/>
        <v>232499</v>
      </c>
      <c r="AF170" s="1222">
        <f t="shared" si="8"/>
        <v>76072</v>
      </c>
      <c r="AG170" s="1717">
        <f t="shared" si="8"/>
        <v>934126</v>
      </c>
      <c r="AH170" s="1718">
        <f t="shared" si="4"/>
        <v>11.450465265101446</v>
      </c>
      <c r="AI170" s="1227">
        <f t="shared" si="5"/>
        <v>59.372115041648307</v>
      </c>
      <c r="AJ170" s="1712">
        <f t="shared" si="6"/>
        <v>29.177419693250243</v>
      </c>
      <c r="AK170" s="1204"/>
      <c r="AL170" s="1204"/>
      <c r="AM170" s="1204"/>
      <c r="AN170" s="1204"/>
      <c r="AO170" s="1204"/>
    </row>
    <row r="171" spans="1:43">
      <c r="D171" s="1651" t="s">
        <v>329</v>
      </c>
      <c r="E171" s="1652" t="s">
        <v>352</v>
      </c>
      <c r="F171" s="1072">
        <f>F63</f>
        <v>716452</v>
      </c>
      <c r="G171" s="1072">
        <f t="shared" ref="G171:AG171" si="9">G63</f>
        <v>26660</v>
      </c>
      <c r="H171" s="1072">
        <f t="shared" si="9"/>
        <v>30357</v>
      </c>
      <c r="I171" s="1072">
        <f t="shared" si="9"/>
        <v>32637</v>
      </c>
      <c r="J171" s="1072">
        <f t="shared" si="9"/>
        <v>34957</v>
      </c>
      <c r="K171" s="1072">
        <f t="shared" si="9"/>
        <v>40171</v>
      </c>
      <c r="L171" s="1072">
        <f t="shared" si="9"/>
        <v>35596</v>
      </c>
      <c r="M171" s="1072">
        <f t="shared" si="9"/>
        <v>37657</v>
      </c>
      <c r="N171" s="1072">
        <f t="shared" si="9"/>
        <v>41822</v>
      </c>
      <c r="O171" s="1072">
        <f t="shared" si="9"/>
        <v>47494</v>
      </c>
      <c r="P171" s="1072">
        <f t="shared" si="9"/>
        <v>58465</v>
      </c>
      <c r="Q171" s="1072">
        <f t="shared" si="9"/>
        <v>52126</v>
      </c>
      <c r="R171" s="1072">
        <f t="shared" si="9"/>
        <v>46925</v>
      </c>
      <c r="S171" s="1072">
        <f t="shared" si="9"/>
        <v>42971</v>
      </c>
      <c r="T171" s="1072">
        <f t="shared" si="9"/>
        <v>46606</v>
      </c>
      <c r="U171" s="1072">
        <f t="shared" si="9"/>
        <v>53121</v>
      </c>
      <c r="V171" s="1072">
        <f t="shared" si="9"/>
        <v>38778</v>
      </c>
      <c r="W171" s="1072">
        <f t="shared" si="9"/>
        <v>26678</v>
      </c>
      <c r="X171" s="1072">
        <f t="shared" si="9"/>
        <v>16147</v>
      </c>
      <c r="Y171" s="1072">
        <f t="shared" si="9"/>
        <v>6009</v>
      </c>
      <c r="Z171" s="1072">
        <f t="shared" si="9"/>
        <v>1174</v>
      </c>
      <c r="AA171" s="1072">
        <f t="shared" si="9"/>
        <v>101</v>
      </c>
      <c r="AB171" s="801">
        <f t="shared" si="9"/>
        <v>89654</v>
      </c>
      <c r="AC171" s="1222">
        <f t="shared" si="9"/>
        <v>438184</v>
      </c>
      <c r="AD171" s="1717">
        <f t="shared" si="9"/>
        <v>188614</v>
      </c>
      <c r="AE171" s="1222">
        <f t="shared" si="9"/>
        <v>88887</v>
      </c>
      <c r="AF171" s="1222">
        <f t="shared" si="9"/>
        <v>23431</v>
      </c>
      <c r="AG171" s="1717">
        <f t="shared" si="9"/>
        <v>449833</v>
      </c>
      <c r="AH171" s="1718">
        <f t="shared" si="4"/>
        <v>12.513608727451386</v>
      </c>
      <c r="AI171" s="1227">
        <f t="shared" si="5"/>
        <v>61.160273123670528</v>
      </c>
      <c r="AJ171" s="1712">
        <f t="shared" si="6"/>
        <v>26.326118148878081</v>
      </c>
      <c r="AK171" s="1204"/>
      <c r="AL171" s="1204"/>
      <c r="AM171" s="1204"/>
      <c r="AN171" s="1204"/>
      <c r="AO171" s="1204"/>
    </row>
    <row r="172" spans="1:43">
      <c r="D172" s="1651" t="s">
        <v>329</v>
      </c>
      <c r="E172" s="1652" t="s">
        <v>351</v>
      </c>
      <c r="F172" s="1072">
        <f>F114</f>
        <v>808700</v>
      </c>
      <c r="G172" s="1072">
        <f t="shared" ref="G172:AG172" si="10">G114</f>
        <v>25151</v>
      </c>
      <c r="H172" s="1072">
        <f t="shared" si="10"/>
        <v>28973</v>
      </c>
      <c r="I172" s="1072">
        <f t="shared" si="10"/>
        <v>30859</v>
      </c>
      <c r="J172" s="1072">
        <f t="shared" si="10"/>
        <v>34267</v>
      </c>
      <c r="K172" s="1072">
        <f t="shared" si="10"/>
        <v>42749</v>
      </c>
      <c r="L172" s="1072">
        <f t="shared" si="10"/>
        <v>38105</v>
      </c>
      <c r="M172" s="1072">
        <f t="shared" si="10"/>
        <v>39099</v>
      </c>
      <c r="N172" s="1072">
        <f t="shared" si="10"/>
        <v>44391</v>
      </c>
      <c r="O172" s="1072">
        <f t="shared" si="10"/>
        <v>51532</v>
      </c>
      <c r="P172" s="1072">
        <f t="shared" si="10"/>
        <v>62532</v>
      </c>
      <c r="Q172" s="1072">
        <f t="shared" si="10"/>
        <v>55793</v>
      </c>
      <c r="R172" s="1072">
        <f t="shared" si="10"/>
        <v>51288</v>
      </c>
      <c r="S172" s="1072">
        <f t="shared" si="10"/>
        <v>47575</v>
      </c>
      <c r="T172" s="1072">
        <f t="shared" si="10"/>
        <v>51229</v>
      </c>
      <c r="U172" s="1072">
        <f t="shared" si="10"/>
        <v>61545</v>
      </c>
      <c r="V172" s="1072">
        <f t="shared" si="10"/>
        <v>50725</v>
      </c>
      <c r="W172" s="1072">
        <f t="shared" si="10"/>
        <v>40246</v>
      </c>
      <c r="X172" s="1072">
        <f t="shared" si="10"/>
        <v>31126</v>
      </c>
      <c r="Y172" s="1072">
        <f t="shared" si="10"/>
        <v>15912</v>
      </c>
      <c r="Z172" s="1072">
        <f t="shared" si="10"/>
        <v>4802</v>
      </c>
      <c r="AA172" s="1072">
        <f t="shared" si="10"/>
        <v>801</v>
      </c>
      <c r="AB172" s="801">
        <f t="shared" si="10"/>
        <v>84983</v>
      </c>
      <c r="AC172" s="1222">
        <f t="shared" si="10"/>
        <v>467331</v>
      </c>
      <c r="AD172" s="1717">
        <f t="shared" si="10"/>
        <v>256386</v>
      </c>
      <c r="AE172" s="1222">
        <f t="shared" si="10"/>
        <v>143612</v>
      </c>
      <c r="AF172" s="1222">
        <f t="shared" si="10"/>
        <v>52641</v>
      </c>
      <c r="AG172" s="1717">
        <f t="shared" si="10"/>
        <v>484293</v>
      </c>
      <c r="AH172" s="1718">
        <f t="shared" si="4"/>
        <v>10.508594039816991</v>
      </c>
      <c r="AI172" s="1227">
        <f t="shared" si="5"/>
        <v>57.78793124768147</v>
      </c>
      <c r="AJ172" s="1712">
        <f t="shared" si="6"/>
        <v>31.703474712501546</v>
      </c>
      <c r="AK172" s="1204"/>
      <c r="AL172" s="1204"/>
      <c r="AM172" s="1204"/>
      <c r="AN172" s="1204"/>
      <c r="AO172" s="1204"/>
    </row>
    <row r="173" spans="1:43">
      <c r="D173" s="1649" t="s">
        <v>387</v>
      </c>
      <c r="E173" s="1650" t="s">
        <v>364</v>
      </c>
      <c r="F173" s="1636">
        <f>F23+F25+F27</f>
        <v>1039102</v>
      </c>
      <c r="G173" s="1636">
        <f t="shared" ref="G173:AG173" si="11">G23+G25+G27</f>
        <v>39303</v>
      </c>
      <c r="H173" s="1636">
        <f t="shared" si="11"/>
        <v>42270</v>
      </c>
      <c r="I173" s="1636">
        <f t="shared" si="11"/>
        <v>44681</v>
      </c>
      <c r="J173" s="1636">
        <f t="shared" si="11"/>
        <v>48350</v>
      </c>
      <c r="K173" s="1636">
        <f t="shared" si="11"/>
        <v>52214</v>
      </c>
      <c r="L173" s="1636">
        <f t="shared" si="11"/>
        <v>51010</v>
      </c>
      <c r="M173" s="1636">
        <f t="shared" si="11"/>
        <v>53766</v>
      </c>
      <c r="N173" s="1636">
        <f t="shared" si="11"/>
        <v>60730</v>
      </c>
      <c r="O173" s="1636">
        <f t="shared" si="11"/>
        <v>70578</v>
      </c>
      <c r="P173" s="1636">
        <f t="shared" si="11"/>
        <v>88011</v>
      </c>
      <c r="Q173" s="1636">
        <f t="shared" si="11"/>
        <v>80001</v>
      </c>
      <c r="R173" s="1636">
        <f t="shared" si="11"/>
        <v>67487</v>
      </c>
      <c r="S173" s="1636">
        <f t="shared" si="11"/>
        <v>57065</v>
      </c>
      <c r="T173" s="1636">
        <f t="shared" si="11"/>
        <v>61434</v>
      </c>
      <c r="U173" s="1636">
        <f t="shared" si="11"/>
        <v>74622</v>
      </c>
      <c r="V173" s="1636">
        <f t="shared" si="11"/>
        <v>58814</v>
      </c>
      <c r="W173" s="1636">
        <f t="shared" si="11"/>
        <v>43654</v>
      </c>
      <c r="X173" s="1636">
        <f t="shared" si="11"/>
        <v>28567</v>
      </c>
      <c r="Y173" s="1636">
        <f t="shared" si="11"/>
        <v>12721</v>
      </c>
      <c r="Z173" s="1636">
        <f t="shared" si="11"/>
        <v>3296</v>
      </c>
      <c r="AA173" s="1636">
        <f t="shared" si="11"/>
        <v>528</v>
      </c>
      <c r="AB173" s="802">
        <f t="shared" si="11"/>
        <v>126254</v>
      </c>
      <c r="AC173" s="1221">
        <f t="shared" si="11"/>
        <v>629212</v>
      </c>
      <c r="AD173" s="1715">
        <f t="shared" si="11"/>
        <v>283636</v>
      </c>
      <c r="AE173" s="1221">
        <f t="shared" si="11"/>
        <v>147580</v>
      </c>
      <c r="AF173" s="1221">
        <f t="shared" si="11"/>
        <v>45112</v>
      </c>
      <c r="AG173" s="1715">
        <f t="shared" si="11"/>
        <v>642296</v>
      </c>
      <c r="AH173" s="1716">
        <f t="shared" si="4"/>
        <v>12.150299008182065</v>
      </c>
      <c r="AI173" s="1226">
        <f t="shared" si="5"/>
        <v>60.553439412107757</v>
      </c>
      <c r="AJ173" s="1711">
        <f t="shared" si="6"/>
        <v>27.296261579710173</v>
      </c>
      <c r="AK173" s="1204"/>
      <c r="AL173" s="1204"/>
      <c r="AM173" s="1204"/>
      <c r="AN173" s="1204"/>
      <c r="AO173" s="1204"/>
    </row>
    <row r="174" spans="1:43">
      <c r="D174" s="1651" t="s">
        <v>329</v>
      </c>
      <c r="E174" s="1652" t="s">
        <v>352</v>
      </c>
      <c r="F174" s="1072">
        <f>F74+F76+F78</f>
        <v>490406</v>
      </c>
      <c r="G174" s="1072">
        <f t="shared" ref="G174:AG174" si="12">G74+G76+G78</f>
        <v>20104</v>
      </c>
      <c r="H174" s="1072">
        <f t="shared" si="12"/>
        <v>21698</v>
      </c>
      <c r="I174" s="1072">
        <f t="shared" si="12"/>
        <v>22839</v>
      </c>
      <c r="J174" s="1072">
        <f t="shared" si="12"/>
        <v>24632</v>
      </c>
      <c r="K174" s="1072">
        <f t="shared" si="12"/>
        <v>24972</v>
      </c>
      <c r="L174" s="1072">
        <f t="shared" si="12"/>
        <v>24757</v>
      </c>
      <c r="M174" s="1072">
        <f t="shared" si="12"/>
        <v>26250</v>
      </c>
      <c r="N174" s="1072">
        <f t="shared" si="12"/>
        <v>29286</v>
      </c>
      <c r="O174" s="1072">
        <f t="shared" si="12"/>
        <v>33885</v>
      </c>
      <c r="P174" s="1072">
        <f t="shared" si="12"/>
        <v>42518</v>
      </c>
      <c r="Q174" s="1072">
        <f t="shared" si="12"/>
        <v>38840</v>
      </c>
      <c r="R174" s="1072">
        <f t="shared" si="12"/>
        <v>32762</v>
      </c>
      <c r="S174" s="1072">
        <f t="shared" si="12"/>
        <v>27466</v>
      </c>
      <c r="T174" s="1072">
        <f t="shared" si="12"/>
        <v>28896</v>
      </c>
      <c r="U174" s="1072">
        <f t="shared" si="12"/>
        <v>34321</v>
      </c>
      <c r="V174" s="1072">
        <f t="shared" si="12"/>
        <v>25624</v>
      </c>
      <c r="W174" s="1072">
        <f t="shared" si="12"/>
        <v>17479</v>
      </c>
      <c r="X174" s="1072">
        <f t="shared" si="12"/>
        <v>9924</v>
      </c>
      <c r="Y174" s="1072">
        <f t="shared" si="12"/>
        <v>3482</v>
      </c>
      <c r="Z174" s="1072">
        <f t="shared" si="12"/>
        <v>605</v>
      </c>
      <c r="AA174" s="1072">
        <f t="shared" si="12"/>
        <v>66</v>
      </c>
      <c r="AB174" s="801">
        <f t="shared" si="12"/>
        <v>64641</v>
      </c>
      <c r="AC174" s="1222">
        <f t="shared" si="12"/>
        <v>305368</v>
      </c>
      <c r="AD174" s="1717">
        <f t="shared" si="12"/>
        <v>120397</v>
      </c>
      <c r="AE174" s="1222">
        <f t="shared" si="12"/>
        <v>57180</v>
      </c>
      <c r="AF174" s="1222">
        <f t="shared" si="12"/>
        <v>14077</v>
      </c>
      <c r="AG174" s="1717">
        <f t="shared" si="12"/>
        <v>309632</v>
      </c>
      <c r="AH174" s="1718">
        <f t="shared" si="4"/>
        <v>13.181119317463489</v>
      </c>
      <c r="AI174" s="1227">
        <f t="shared" si="5"/>
        <v>62.268406177738441</v>
      </c>
      <c r="AJ174" s="1712">
        <f t="shared" si="6"/>
        <v>24.550474504798064</v>
      </c>
      <c r="AK174" s="1204"/>
      <c r="AL174" s="1204"/>
      <c r="AM174" s="1204"/>
      <c r="AN174" s="1204"/>
      <c r="AO174" s="1204"/>
    </row>
    <row r="175" spans="1:43">
      <c r="D175" s="1653" t="s">
        <v>329</v>
      </c>
      <c r="E175" s="1654" t="s">
        <v>351</v>
      </c>
      <c r="F175" s="1639">
        <f>F125+F127+F129</f>
        <v>548696</v>
      </c>
      <c r="G175" s="1639">
        <f t="shared" ref="G175:AG175" si="13">G125+G127+G129</f>
        <v>19199</v>
      </c>
      <c r="H175" s="1639">
        <f t="shared" si="13"/>
        <v>20572</v>
      </c>
      <c r="I175" s="1639">
        <f t="shared" si="13"/>
        <v>21842</v>
      </c>
      <c r="J175" s="1639">
        <f t="shared" si="13"/>
        <v>23718</v>
      </c>
      <c r="K175" s="1639">
        <f t="shared" si="13"/>
        <v>27242</v>
      </c>
      <c r="L175" s="1639">
        <f t="shared" si="13"/>
        <v>26253</v>
      </c>
      <c r="M175" s="1639">
        <f t="shared" si="13"/>
        <v>27516</v>
      </c>
      <c r="N175" s="1639">
        <f t="shared" si="13"/>
        <v>31444</v>
      </c>
      <c r="O175" s="1639">
        <f t="shared" si="13"/>
        <v>36693</v>
      </c>
      <c r="P175" s="1639">
        <f t="shared" si="13"/>
        <v>45493</v>
      </c>
      <c r="Q175" s="1639">
        <f t="shared" si="13"/>
        <v>41161</v>
      </c>
      <c r="R175" s="1639">
        <f t="shared" si="13"/>
        <v>34725</v>
      </c>
      <c r="S175" s="1639">
        <f t="shared" si="13"/>
        <v>29599</v>
      </c>
      <c r="T175" s="1639">
        <f t="shared" si="13"/>
        <v>32538</v>
      </c>
      <c r="U175" s="1639">
        <f t="shared" si="13"/>
        <v>40301</v>
      </c>
      <c r="V175" s="1639">
        <f t="shared" si="13"/>
        <v>33190</v>
      </c>
      <c r="W175" s="1639">
        <f t="shared" si="13"/>
        <v>26175</v>
      </c>
      <c r="X175" s="1639">
        <f t="shared" si="13"/>
        <v>18643</v>
      </c>
      <c r="Y175" s="1639">
        <f t="shared" si="13"/>
        <v>9239</v>
      </c>
      <c r="Z175" s="1639">
        <f t="shared" si="13"/>
        <v>2691</v>
      </c>
      <c r="AA175" s="1639">
        <f t="shared" si="13"/>
        <v>462</v>
      </c>
      <c r="AB175" s="812">
        <f t="shared" si="13"/>
        <v>61613</v>
      </c>
      <c r="AC175" s="1223">
        <f t="shared" si="13"/>
        <v>323844</v>
      </c>
      <c r="AD175" s="1719">
        <f t="shared" si="13"/>
        <v>163239</v>
      </c>
      <c r="AE175" s="1223">
        <f t="shared" si="13"/>
        <v>90400</v>
      </c>
      <c r="AF175" s="1223">
        <f t="shared" si="13"/>
        <v>31035</v>
      </c>
      <c r="AG175" s="1719">
        <f t="shared" si="13"/>
        <v>332664</v>
      </c>
      <c r="AH175" s="1720">
        <f t="shared" si="4"/>
        <v>11.228986542639277</v>
      </c>
      <c r="AI175" s="1721">
        <f t="shared" si="5"/>
        <v>59.02065989181623</v>
      </c>
      <c r="AJ175" s="1713">
        <f t="shared" si="6"/>
        <v>29.75035356554449</v>
      </c>
      <c r="AK175" s="1204"/>
      <c r="AL175" s="1204"/>
      <c r="AM175" s="1204"/>
      <c r="AN175" s="1204"/>
      <c r="AO175" s="1204"/>
    </row>
    <row r="176" spans="1:43">
      <c r="D176" s="1651" t="s">
        <v>388</v>
      </c>
      <c r="E176" s="1652" t="s">
        <v>364</v>
      </c>
      <c r="F176" s="1072">
        <f>F28+F34+F37+F39+F50</f>
        <v>715809</v>
      </c>
      <c r="G176" s="1072">
        <f t="shared" ref="G176:AG176" si="14">G28+G34+G37+G39+G50</f>
        <v>27071</v>
      </c>
      <c r="H176" s="1072">
        <f t="shared" si="14"/>
        <v>31939</v>
      </c>
      <c r="I176" s="1072">
        <f t="shared" si="14"/>
        <v>33846</v>
      </c>
      <c r="J176" s="1072">
        <f t="shared" si="14"/>
        <v>35288</v>
      </c>
      <c r="K176" s="1072">
        <f t="shared" si="14"/>
        <v>33957</v>
      </c>
      <c r="L176" s="1072">
        <f t="shared" si="14"/>
        <v>28716</v>
      </c>
      <c r="M176" s="1072">
        <f t="shared" si="14"/>
        <v>33076</v>
      </c>
      <c r="N176" s="1072">
        <f t="shared" si="14"/>
        <v>39237</v>
      </c>
      <c r="O176" s="1072">
        <f t="shared" si="14"/>
        <v>47049</v>
      </c>
      <c r="P176" s="1072">
        <f t="shared" si="14"/>
        <v>58616</v>
      </c>
      <c r="Q176" s="1072">
        <f t="shared" si="14"/>
        <v>53730</v>
      </c>
      <c r="R176" s="1072">
        <f t="shared" si="14"/>
        <v>47541</v>
      </c>
      <c r="S176" s="1072">
        <f t="shared" si="14"/>
        <v>41854</v>
      </c>
      <c r="T176" s="1072">
        <f t="shared" si="14"/>
        <v>44997</v>
      </c>
      <c r="U176" s="1072">
        <f t="shared" si="14"/>
        <v>52528</v>
      </c>
      <c r="V176" s="1072">
        <f t="shared" si="14"/>
        <v>42517</v>
      </c>
      <c r="W176" s="1072">
        <f t="shared" si="14"/>
        <v>31170</v>
      </c>
      <c r="X176" s="1072">
        <f t="shared" si="14"/>
        <v>20337</v>
      </c>
      <c r="Y176" s="1072">
        <f t="shared" si="14"/>
        <v>9396</v>
      </c>
      <c r="Z176" s="1072">
        <f t="shared" si="14"/>
        <v>2491</v>
      </c>
      <c r="AA176" s="1072">
        <f t="shared" si="14"/>
        <v>453</v>
      </c>
      <c r="AB176" s="801">
        <f t="shared" si="14"/>
        <v>92856</v>
      </c>
      <c r="AC176" s="1222">
        <f t="shared" si="14"/>
        <v>419064</v>
      </c>
      <c r="AD176" s="1717">
        <f t="shared" si="14"/>
        <v>203889</v>
      </c>
      <c r="AE176" s="1222">
        <f t="shared" si="14"/>
        <v>106364</v>
      </c>
      <c r="AF176" s="1222">
        <f t="shared" si="14"/>
        <v>32677</v>
      </c>
      <c r="AG176" s="1717">
        <f t="shared" si="14"/>
        <v>428773</v>
      </c>
      <c r="AH176" s="1718">
        <f t="shared" si="4"/>
        <v>12.972175538446709</v>
      </c>
      <c r="AI176" s="1227">
        <f t="shared" si="5"/>
        <v>58.544108833501674</v>
      </c>
      <c r="AJ176" s="1712">
        <f t="shared" si="6"/>
        <v>28.483715628051616</v>
      </c>
      <c r="AK176" s="1204"/>
      <c r="AL176" s="1204"/>
      <c r="AM176" s="1204"/>
      <c r="AN176" s="1204"/>
      <c r="AO176" s="1204"/>
    </row>
    <row r="177" spans="4:41">
      <c r="D177" s="1651" t="s">
        <v>329</v>
      </c>
      <c r="E177" s="1652" t="s">
        <v>352</v>
      </c>
      <c r="F177" s="1072">
        <f>F79+F85+F88+F90+F101</f>
        <v>336871</v>
      </c>
      <c r="G177" s="1072">
        <f t="shared" ref="G177:AG177" si="15">G79+G85+G88+G90+G101</f>
        <v>13798</v>
      </c>
      <c r="H177" s="1072">
        <f t="shared" si="15"/>
        <v>16361</v>
      </c>
      <c r="I177" s="1072">
        <f t="shared" si="15"/>
        <v>17262</v>
      </c>
      <c r="J177" s="1072">
        <f t="shared" si="15"/>
        <v>17767</v>
      </c>
      <c r="K177" s="1072">
        <f t="shared" si="15"/>
        <v>16386</v>
      </c>
      <c r="L177" s="1072">
        <f t="shared" si="15"/>
        <v>13795</v>
      </c>
      <c r="M177" s="1072">
        <f t="shared" si="15"/>
        <v>15975</v>
      </c>
      <c r="N177" s="1072">
        <f t="shared" si="15"/>
        <v>18869</v>
      </c>
      <c r="O177" s="1072">
        <f t="shared" si="15"/>
        <v>22538</v>
      </c>
      <c r="P177" s="1072">
        <f t="shared" si="15"/>
        <v>28100</v>
      </c>
      <c r="Q177" s="1072">
        <f t="shared" si="15"/>
        <v>25425</v>
      </c>
      <c r="R177" s="1072">
        <f t="shared" si="15"/>
        <v>22535</v>
      </c>
      <c r="S177" s="1072">
        <f t="shared" si="15"/>
        <v>19718</v>
      </c>
      <c r="T177" s="1072">
        <f t="shared" si="15"/>
        <v>21016</v>
      </c>
      <c r="U177" s="1072">
        <f t="shared" si="15"/>
        <v>24100</v>
      </c>
      <c r="V177" s="1072">
        <f t="shared" si="15"/>
        <v>18932</v>
      </c>
      <c r="W177" s="1072">
        <f t="shared" si="15"/>
        <v>13449</v>
      </c>
      <c r="X177" s="1072">
        <f t="shared" si="15"/>
        <v>7600</v>
      </c>
      <c r="Y177" s="1072">
        <f t="shared" si="15"/>
        <v>2689</v>
      </c>
      <c r="Z177" s="1072">
        <f t="shared" si="15"/>
        <v>508</v>
      </c>
      <c r="AA177" s="1072">
        <f t="shared" si="15"/>
        <v>48</v>
      </c>
      <c r="AB177" s="801">
        <f t="shared" si="15"/>
        <v>47421</v>
      </c>
      <c r="AC177" s="1222">
        <f t="shared" si="15"/>
        <v>201108</v>
      </c>
      <c r="AD177" s="1717">
        <f t="shared" si="15"/>
        <v>88342</v>
      </c>
      <c r="AE177" s="1222">
        <f t="shared" si="15"/>
        <v>43226</v>
      </c>
      <c r="AF177" s="1222">
        <f t="shared" si="15"/>
        <v>10845</v>
      </c>
      <c r="AG177" s="1717">
        <f t="shared" si="15"/>
        <v>204357</v>
      </c>
      <c r="AH177" s="1718">
        <f t="shared" si="4"/>
        <v>14.076901840763972</v>
      </c>
      <c r="AI177" s="1227">
        <f t="shared" si="5"/>
        <v>59.69881646090046</v>
      </c>
      <c r="AJ177" s="1712">
        <f t="shared" si="6"/>
        <v>26.224281698335567</v>
      </c>
      <c r="AK177" s="1204"/>
      <c r="AL177" s="1204"/>
      <c r="AM177" s="1204"/>
      <c r="AN177" s="1204"/>
      <c r="AO177" s="1204"/>
    </row>
    <row r="178" spans="4:41">
      <c r="D178" s="1651" t="s">
        <v>329</v>
      </c>
      <c r="E178" s="1652" t="s">
        <v>351</v>
      </c>
      <c r="F178" s="1072">
        <f>F130+F136+F139+F141+F152</f>
        <v>378938</v>
      </c>
      <c r="G178" s="1072">
        <f t="shared" ref="G178:AG178" si="16">G130+G136+G139+G141+G152</f>
        <v>13273</v>
      </c>
      <c r="H178" s="1072">
        <f t="shared" si="16"/>
        <v>15578</v>
      </c>
      <c r="I178" s="1072">
        <f t="shared" si="16"/>
        <v>16584</v>
      </c>
      <c r="J178" s="1072">
        <f t="shared" si="16"/>
        <v>17521</v>
      </c>
      <c r="K178" s="1072">
        <f t="shared" si="16"/>
        <v>17571</v>
      </c>
      <c r="L178" s="1072">
        <f t="shared" si="16"/>
        <v>14921</v>
      </c>
      <c r="M178" s="1072">
        <f t="shared" si="16"/>
        <v>17101</v>
      </c>
      <c r="N178" s="1072">
        <f t="shared" si="16"/>
        <v>20368</v>
      </c>
      <c r="O178" s="1072">
        <f t="shared" si="16"/>
        <v>24511</v>
      </c>
      <c r="P178" s="1072">
        <f t="shared" si="16"/>
        <v>30516</v>
      </c>
      <c r="Q178" s="1072">
        <f t="shared" si="16"/>
        <v>28305</v>
      </c>
      <c r="R178" s="1072">
        <f t="shared" si="16"/>
        <v>25006</v>
      </c>
      <c r="S178" s="1072">
        <f t="shared" si="16"/>
        <v>22136</v>
      </c>
      <c r="T178" s="1072">
        <f t="shared" si="16"/>
        <v>23981</v>
      </c>
      <c r="U178" s="1072">
        <f t="shared" si="16"/>
        <v>28428</v>
      </c>
      <c r="V178" s="1072">
        <f t="shared" si="16"/>
        <v>23585</v>
      </c>
      <c r="W178" s="1072">
        <f t="shared" si="16"/>
        <v>17721</v>
      </c>
      <c r="X178" s="1072">
        <f t="shared" si="16"/>
        <v>12737</v>
      </c>
      <c r="Y178" s="1072">
        <f t="shared" si="16"/>
        <v>6707</v>
      </c>
      <c r="Z178" s="1072">
        <f t="shared" si="16"/>
        <v>1983</v>
      </c>
      <c r="AA178" s="1072">
        <f t="shared" si="16"/>
        <v>405</v>
      </c>
      <c r="AB178" s="801">
        <f t="shared" si="16"/>
        <v>45435</v>
      </c>
      <c r="AC178" s="1222">
        <f t="shared" si="16"/>
        <v>217956</v>
      </c>
      <c r="AD178" s="1717">
        <f t="shared" si="16"/>
        <v>115547</v>
      </c>
      <c r="AE178" s="1222">
        <f t="shared" si="16"/>
        <v>63138</v>
      </c>
      <c r="AF178" s="1222">
        <f t="shared" si="16"/>
        <v>21832</v>
      </c>
      <c r="AG178" s="1717">
        <f t="shared" si="16"/>
        <v>224416</v>
      </c>
      <c r="AH178" s="1718">
        <f t="shared" si="4"/>
        <v>11.99008808828885</v>
      </c>
      <c r="AI178" s="1227">
        <f t="shared" si="5"/>
        <v>57.517588629274442</v>
      </c>
      <c r="AJ178" s="1712">
        <f t="shared" si="6"/>
        <v>30.492323282436708</v>
      </c>
      <c r="AK178" s="1204"/>
      <c r="AL178" s="1204"/>
      <c r="AM178" s="1204"/>
      <c r="AN178" s="1204"/>
      <c r="AO178" s="1204"/>
    </row>
    <row r="179" spans="4:41">
      <c r="D179" s="1649" t="s">
        <v>389</v>
      </c>
      <c r="E179" s="1650" t="s">
        <v>364</v>
      </c>
      <c r="F179" s="1636">
        <f>F24+F31+F36+F52+F53</f>
        <v>716073</v>
      </c>
      <c r="G179" s="1636">
        <f t="shared" ref="G179:AG179" si="17">G24+G31+G36+G52+G53</f>
        <v>29107</v>
      </c>
      <c r="H179" s="1636">
        <f t="shared" si="17"/>
        <v>32226</v>
      </c>
      <c r="I179" s="1636">
        <f t="shared" si="17"/>
        <v>32566</v>
      </c>
      <c r="J179" s="1636">
        <f t="shared" si="17"/>
        <v>33584</v>
      </c>
      <c r="K179" s="1636">
        <f t="shared" si="17"/>
        <v>33335</v>
      </c>
      <c r="L179" s="1636">
        <f t="shared" si="17"/>
        <v>34977</v>
      </c>
      <c r="M179" s="1636">
        <f t="shared" si="17"/>
        <v>38881</v>
      </c>
      <c r="N179" s="1636">
        <f t="shared" si="17"/>
        <v>42794</v>
      </c>
      <c r="O179" s="1636">
        <f t="shared" si="17"/>
        <v>47905</v>
      </c>
      <c r="P179" s="1636">
        <f t="shared" si="17"/>
        <v>57691</v>
      </c>
      <c r="Q179" s="1636">
        <f t="shared" si="17"/>
        <v>49683</v>
      </c>
      <c r="R179" s="1636">
        <f t="shared" si="17"/>
        <v>43698</v>
      </c>
      <c r="S179" s="1636">
        <f t="shared" si="17"/>
        <v>39735</v>
      </c>
      <c r="T179" s="1636">
        <f t="shared" si="17"/>
        <v>45825</v>
      </c>
      <c r="U179" s="1636">
        <f t="shared" si="17"/>
        <v>54424</v>
      </c>
      <c r="V179" s="1636">
        <f t="shared" si="17"/>
        <v>42865</v>
      </c>
      <c r="W179" s="1636">
        <f t="shared" si="17"/>
        <v>28713</v>
      </c>
      <c r="X179" s="1636">
        <f t="shared" si="17"/>
        <v>18019</v>
      </c>
      <c r="Y179" s="1636">
        <f t="shared" si="17"/>
        <v>7845</v>
      </c>
      <c r="Z179" s="1636">
        <f t="shared" si="17"/>
        <v>1924</v>
      </c>
      <c r="AA179" s="1636">
        <f t="shared" si="17"/>
        <v>276</v>
      </c>
      <c r="AB179" s="802">
        <f t="shared" si="17"/>
        <v>93899</v>
      </c>
      <c r="AC179" s="1221">
        <f t="shared" si="17"/>
        <v>422283</v>
      </c>
      <c r="AD179" s="1715">
        <f t="shared" si="17"/>
        <v>199891</v>
      </c>
      <c r="AE179" s="1221">
        <f t="shared" si="17"/>
        <v>99642</v>
      </c>
      <c r="AF179" s="1221">
        <f t="shared" si="17"/>
        <v>28064</v>
      </c>
      <c r="AG179" s="1715">
        <f t="shared" si="17"/>
        <v>434524</v>
      </c>
      <c r="AH179" s="1716">
        <f t="shared" si="4"/>
        <v>13.113048529968314</v>
      </c>
      <c r="AI179" s="1226">
        <f t="shared" si="5"/>
        <v>58.972060111189784</v>
      </c>
      <c r="AJ179" s="1711">
        <f t="shared" si="6"/>
        <v>27.914891358841903</v>
      </c>
      <c r="AK179" s="1204"/>
      <c r="AL179" s="1204"/>
      <c r="AM179" s="1204"/>
      <c r="AN179" s="1204"/>
      <c r="AO179" s="1204"/>
    </row>
    <row r="180" spans="4:41">
      <c r="D180" s="1651" t="s">
        <v>329</v>
      </c>
      <c r="E180" s="1652" t="s">
        <v>352</v>
      </c>
      <c r="F180" s="1072">
        <f>F75+F82+F87+F103+F104</f>
        <v>347705</v>
      </c>
      <c r="G180" s="1072">
        <f t="shared" ref="G180:AG180" si="18">G75+G82+G87+G103+G104</f>
        <v>14877</v>
      </c>
      <c r="H180" s="1072">
        <f t="shared" si="18"/>
        <v>16472</v>
      </c>
      <c r="I180" s="1072">
        <f t="shared" si="18"/>
        <v>16622</v>
      </c>
      <c r="J180" s="1072">
        <f t="shared" si="18"/>
        <v>17267</v>
      </c>
      <c r="K180" s="1072">
        <f t="shared" si="18"/>
        <v>17079</v>
      </c>
      <c r="L180" s="1072">
        <f t="shared" si="18"/>
        <v>18234</v>
      </c>
      <c r="M180" s="1072">
        <f t="shared" si="18"/>
        <v>20157</v>
      </c>
      <c r="N180" s="1072">
        <f t="shared" si="18"/>
        <v>21531</v>
      </c>
      <c r="O180" s="1072">
        <f t="shared" si="18"/>
        <v>24085</v>
      </c>
      <c r="P180" s="1072">
        <f t="shared" si="18"/>
        <v>28763</v>
      </c>
      <c r="Q180" s="1072">
        <f t="shared" si="18"/>
        <v>24543</v>
      </c>
      <c r="R180" s="1072">
        <f t="shared" si="18"/>
        <v>21159</v>
      </c>
      <c r="S180" s="1072">
        <f t="shared" si="18"/>
        <v>19205</v>
      </c>
      <c r="T180" s="1072">
        <f t="shared" si="18"/>
        <v>21864</v>
      </c>
      <c r="U180" s="1072">
        <f t="shared" si="18"/>
        <v>25258</v>
      </c>
      <c r="V180" s="1072">
        <f t="shared" si="18"/>
        <v>19426</v>
      </c>
      <c r="W180" s="1072">
        <f t="shared" si="18"/>
        <v>12256</v>
      </c>
      <c r="X180" s="1072">
        <f t="shared" si="18"/>
        <v>6357</v>
      </c>
      <c r="Y180" s="1072">
        <f t="shared" si="18"/>
        <v>2162</v>
      </c>
      <c r="Z180" s="1072">
        <f t="shared" si="18"/>
        <v>357</v>
      </c>
      <c r="AA180" s="1072">
        <f t="shared" si="18"/>
        <v>31</v>
      </c>
      <c r="AB180" s="801">
        <f t="shared" si="18"/>
        <v>47971</v>
      </c>
      <c r="AC180" s="1222">
        <f t="shared" si="18"/>
        <v>212023</v>
      </c>
      <c r="AD180" s="1717">
        <f t="shared" si="18"/>
        <v>87711</v>
      </c>
      <c r="AE180" s="1222">
        <f t="shared" si="18"/>
        <v>40589</v>
      </c>
      <c r="AF180" s="1222">
        <f t="shared" si="18"/>
        <v>8907</v>
      </c>
      <c r="AG180" s="1717">
        <f t="shared" si="18"/>
        <v>216620</v>
      </c>
      <c r="AH180" s="1718">
        <f t="shared" si="4"/>
        <v>13.796465394515467</v>
      </c>
      <c r="AI180" s="1227">
        <f t="shared" si="5"/>
        <v>60.977840410692977</v>
      </c>
      <c r="AJ180" s="1712">
        <f t="shared" si="6"/>
        <v>25.225694194791558</v>
      </c>
      <c r="AK180" s="1204"/>
      <c r="AL180" s="1204"/>
      <c r="AM180" s="1204"/>
      <c r="AN180" s="1204"/>
      <c r="AO180" s="1204"/>
    </row>
    <row r="181" spans="4:41">
      <c r="D181" s="1653" t="s">
        <v>329</v>
      </c>
      <c r="E181" s="1654" t="s">
        <v>351</v>
      </c>
      <c r="F181" s="1639">
        <f>F126+F133+F138+F154+F155</f>
        <v>368368</v>
      </c>
      <c r="G181" s="1639">
        <f t="shared" ref="G181:AG181" si="19">G126+G133+G138+G154+G155</f>
        <v>14230</v>
      </c>
      <c r="H181" s="1639">
        <f t="shared" si="19"/>
        <v>15754</v>
      </c>
      <c r="I181" s="1639">
        <f t="shared" si="19"/>
        <v>15944</v>
      </c>
      <c r="J181" s="1639">
        <f t="shared" si="19"/>
        <v>16317</v>
      </c>
      <c r="K181" s="1639">
        <f t="shared" si="19"/>
        <v>16256</v>
      </c>
      <c r="L181" s="1639">
        <f t="shared" si="19"/>
        <v>16743</v>
      </c>
      <c r="M181" s="1639">
        <f t="shared" si="19"/>
        <v>18724</v>
      </c>
      <c r="N181" s="1639">
        <f t="shared" si="19"/>
        <v>21263</v>
      </c>
      <c r="O181" s="1639">
        <f t="shared" si="19"/>
        <v>23820</v>
      </c>
      <c r="P181" s="1639">
        <f t="shared" si="19"/>
        <v>28928</v>
      </c>
      <c r="Q181" s="1639">
        <f t="shared" si="19"/>
        <v>25140</v>
      </c>
      <c r="R181" s="1639">
        <f t="shared" si="19"/>
        <v>22539</v>
      </c>
      <c r="S181" s="1639">
        <f t="shared" si="19"/>
        <v>20530</v>
      </c>
      <c r="T181" s="1639">
        <f t="shared" si="19"/>
        <v>23961</v>
      </c>
      <c r="U181" s="1639">
        <f t="shared" si="19"/>
        <v>29166</v>
      </c>
      <c r="V181" s="1639">
        <f t="shared" si="19"/>
        <v>23439</v>
      </c>
      <c r="W181" s="1639">
        <f t="shared" si="19"/>
        <v>16457</v>
      </c>
      <c r="X181" s="1639">
        <f t="shared" si="19"/>
        <v>11662</v>
      </c>
      <c r="Y181" s="1639">
        <f t="shared" si="19"/>
        <v>5683</v>
      </c>
      <c r="Z181" s="1639">
        <f t="shared" si="19"/>
        <v>1567</v>
      </c>
      <c r="AA181" s="1639">
        <f t="shared" si="19"/>
        <v>245</v>
      </c>
      <c r="AB181" s="812">
        <f t="shared" si="19"/>
        <v>45928</v>
      </c>
      <c r="AC181" s="1223">
        <f t="shared" si="19"/>
        <v>210260</v>
      </c>
      <c r="AD181" s="1719">
        <f t="shared" si="19"/>
        <v>112180</v>
      </c>
      <c r="AE181" s="1223">
        <f t="shared" si="19"/>
        <v>59053</v>
      </c>
      <c r="AF181" s="1223">
        <f t="shared" si="19"/>
        <v>19157</v>
      </c>
      <c r="AG181" s="1719">
        <f t="shared" si="19"/>
        <v>217904</v>
      </c>
      <c r="AH181" s="1720">
        <f t="shared" si="4"/>
        <v>12.467966815792902</v>
      </c>
      <c r="AI181" s="1721">
        <f t="shared" si="5"/>
        <v>57.078790774442943</v>
      </c>
      <c r="AJ181" s="1713">
        <f t="shared" si="6"/>
        <v>30.453242409764147</v>
      </c>
      <c r="AK181" s="1204"/>
      <c r="AL181" s="1204"/>
      <c r="AM181" s="1204"/>
      <c r="AN181" s="1204"/>
      <c r="AO181" s="1204"/>
    </row>
    <row r="182" spans="4:41">
      <c r="D182" s="1651" t="s">
        <v>390</v>
      </c>
      <c r="E182" s="1652" t="s">
        <v>364</v>
      </c>
      <c r="F182" s="1072">
        <f>F33+F35+F38+F40+F48+F51</f>
        <v>264135</v>
      </c>
      <c r="G182" s="1072">
        <f t="shared" ref="G182:AG182" si="20">G33+G35+G38+G40+G48+G51</f>
        <v>8732</v>
      </c>
      <c r="H182" s="1072">
        <f t="shared" si="20"/>
        <v>10589</v>
      </c>
      <c r="I182" s="1072">
        <f t="shared" si="20"/>
        <v>11541</v>
      </c>
      <c r="J182" s="1072">
        <f t="shared" si="20"/>
        <v>12307</v>
      </c>
      <c r="K182" s="1072">
        <f t="shared" si="20"/>
        <v>11738</v>
      </c>
      <c r="L182" s="1072">
        <f t="shared" si="20"/>
        <v>11497</v>
      </c>
      <c r="M182" s="1072">
        <f t="shared" si="20"/>
        <v>12215</v>
      </c>
      <c r="N182" s="1072">
        <f t="shared" si="20"/>
        <v>13779</v>
      </c>
      <c r="O182" s="1072">
        <f t="shared" si="20"/>
        <v>15919</v>
      </c>
      <c r="P182" s="1072">
        <f t="shared" si="20"/>
        <v>19496</v>
      </c>
      <c r="Q182" s="1072">
        <f t="shared" si="20"/>
        <v>17076</v>
      </c>
      <c r="R182" s="1072">
        <f t="shared" si="20"/>
        <v>16520</v>
      </c>
      <c r="S182" s="1072">
        <f t="shared" si="20"/>
        <v>16627</v>
      </c>
      <c r="T182" s="1072">
        <f t="shared" si="20"/>
        <v>19383</v>
      </c>
      <c r="U182" s="1072">
        <f t="shared" si="20"/>
        <v>21737</v>
      </c>
      <c r="V182" s="1072">
        <f t="shared" si="20"/>
        <v>17194</v>
      </c>
      <c r="W182" s="1072">
        <f t="shared" si="20"/>
        <v>12451</v>
      </c>
      <c r="X182" s="1072">
        <f t="shared" si="20"/>
        <v>8982</v>
      </c>
      <c r="Y182" s="1072">
        <f t="shared" si="20"/>
        <v>4725</v>
      </c>
      <c r="Z182" s="1072">
        <f t="shared" si="20"/>
        <v>1384</v>
      </c>
      <c r="AA182" s="1072">
        <f t="shared" si="20"/>
        <v>243</v>
      </c>
      <c r="AB182" s="801">
        <f t="shared" si="20"/>
        <v>30862</v>
      </c>
      <c r="AC182" s="1222">
        <f t="shared" si="20"/>
        <v>147174</v>
      </c>
      <c r="AD182" s="1717">
        <f t="shared" si="20"/>
        <v>86099</v>
      </c>
      <c r="AE182" s="1222">
        <f t="shared" si="20"/>
        <v>44979</v>
      </c>
      <c r="AF182" s="1222">
        <f t="shared" si="20"/>
        <v>15334</v>
      </c>
      <c r="AG182" s="1717">
        <f t="shared" si="20"/>
        <v>154250</v>
      </c>
      <c r="AH182" s="1718">
        <f t="shared" si="4"/>
        <v>11.684176652090787</v>
      </c>
      <c r="AI182" s="1227">
        <f t="shared" si="5"/>
        <v>55.719234482366971</v>
      </c>
      <c r="AJ182" s="1712">
        <f t="shared" si="6"/>
        <v>32.596588865542245</v>
      </c>
      <c r="AK182" s="1204"/>
      <c r="AL182" s="1204"/>
      <c r="AM182" s="1204"/>
      <c r="AN182" s="1204"/>
      <c r="AO182" s="1204"/>
    </row>
    <row r="183" spans="4:41">
      <c r="D183" s="1651" t="s">
        <v>329</v>
      </c>
      <c r="E183" s="1652" t="s">
        <v>352</v>
      </c>
      <c r="F183" s="1072">
        <f>F84+F86+F89+F91+F99+F102</f>
        <v>128375</v>
      </c>
      <c r="G183" s="1072">
        <f t="shared" ref="G183:AG183" si="21">G84+G86+G89+G91+G99+G102</f>
        <v>4579</v>
      </c>
      <c r="H183" s="1072">
        <f t="shared" si="21"/>
        <v>5391</v>
      </c>
      <c r="I183" s="1072">
        <f t="shared" si="21"/>
        <v>5903</v>
      </c>
      <c r="J183" s="1072">
        <f t="shared" si="21"/>
        <v>6346</v>
      </c>
      <c r="K183" s="1072">
        <f t="shared" si="21"/>
        <v>5849</v>
      </c>
      <c r="L183" s="1072">
        <f t="shared" si="21"/>
        <v>6031</v>
      </c>
      <c r="M183" s="1072">
        <f t="shared" si="21"/>
        <v>6437</v>
      </c>
      <c r="N183" s="1072">
        <f t="shared" si="21"/>
        <v>7110</v>
      </c>
      <c r="O183" s="1072">
        <f t="shared" si="21"/>
        <v>8063</v>
      </c>
      <c r="P183" s="1072">
        <f t="shared" si="21"/>
        <v>9843</v>
      </c>
      <c r="Q183" s="1072">
        <f t="shared" si="21"/>
        <v>8527</v>
      </c>
      <c r="R183" s="1072">
        <f t="shared" si="21"/>
        <v>8197</v>
      </c>
      <c r="S183" s="1072">
        <f t="shared" si="21"/>
        <v>8159</v>
      </c>
      <c r="T183" s="1072">
        <f t="shared" si="21"/>
        <v>9258</v>
      </c>
      <c r="U183" s="1072">
        <f t="shared" si="21"/>
        <v>10428</v>
      </c>
      <c r="V183" s="1072">
        <f t="shared" si="21"/>
        <v>7849</v>
      </c>
      <c r="W183" s="1072">
        <f t="shared" si="21"/>
        <v>5442</v>
      </c>
      <c r="X183" s="1072">
        <f t="shared" si="21"/>
        <v>3350</v>
      </c>
      <c r="Y183" s="1072">
        <f t="shared" si="21"/>
        <v>1326</v>
      </c>
      <c r="Z183" s="1072">
        <f t="shared" si="21"/>
        <v>258</v>
      </c>
      <c r="AA183" s="1072">
        <f t="shared" si="21"/>
        <v>29</v>
      </c>
      <c r="AB183" s="801">
        <f t="shared" si="21"/>
        <v>15873</v>
      </c>
      <c r="AC183" s="1222">
        <f t="shared" si="21"/>
        <v>74562</v>
      </c>
      <c r="AD183" s="1717">
        <f t="shared" si="21"/>
        <v>37940</v>
      </c>
      <c r="AE183" s="1222">
        <f t="shared" si="21"/>
        <v>18254</v>
      </c>
      <c r="AF183" s="1222">
        <f t="shared" si="21"/>
        <v>4963</v>
      </c>
      <c r="AG183" s="1717">
        <f t="shared" si="21"/>
        <v>77474</v>
      </c>
      <c r="AH183" s="1718">
        <f t="shared" si="4"/>
        <v>12.364556962025317</v>
      </c>
      <c r="AI183" s="1227">
        <f t="shared" si="5"/>
        <v>58.081402142161629</v>
      </c>
      <c r="AJ183" s="1712">
        <f t="shared" si="6"/>
        <v>29.554040895813049</v>
      </c>
      <c r="AK183" s="1204"/>
      <c r="AL183" s="1204"/>
      <c r="AM183" s="1204"/>
      <c r="AN183" s="1204"/>
      <c r="AO183" s="1204"/>
    </row>
    <row r="184" spans="4:41">
      <c r="D184" s="1651" t="s">
        <v>329</v>
      </c>
      <c r="E184" s="1652" t="s">
        <v>351</v>
      </c>
      <c r="F184" s="1072">
        <f>F135+F137+F140+F142+F150+F153</f>
        <v>135760</v>
      </c>
      <c r="G184" s="1072">
        <f t="shared" ref="G184:AG184" si="22">G135+G137+G140+G142+G150+G153</f>
        <v>4153</v>
      </c>
      <c r="H184" s="1072">
        <f t="shared" si="22"/>
        <v>5198</v>
      </c>
      <c r="I184" s="1072">
        <f t="shared" si="22"/>
        <v>5638</v>
      </c>
      <c r="J184" s="1072">
        <f t="shared" si="22"/>
        <v>5961</v>
      </c>
      <c r="K184" s="1072">
        <f t="shared" si="22"/>
        <v>5889</v>
      </c>
      <c r="L184" s="1072">
        <f t="shared" si="22"/>
        <v>5466</v>
      </c>
      <c r="M184" s="1072">
        <f t="shared" si="22"/>
        <v>5778</v>
      </c>
      <c r="N184" s="1072">
        <f t="shared" si="22"/>
        <v>6669</v>
      </c>
      <c r="O184" s="1072">
        <f t="shared" si="22"/>
        <v>7856</v>
      </c>
      <c r="P184" s="1072">
        <f t="shared" si="22"/>
        <v>9653</v>
      </c>
      <c r="Q184" s="1072">
        <f t="shared" si="22"/>
        <v>8549</v>
      </c>
      <c r="R184" s="1072">
        <f t="shared" si="22"/>
        <v>8323</v>
      </c>
      <c r="S184" s="1072">
        <f t="shared" si="22"/>
        <v>8468</v>
      </c>
      <c r="T184" s="1072">
        <f t="shared" si="22"/>
        <v>10125</v>
      </c>
      <c r="U184" s="1072">
        <f t="shared" si="22"/>
        <v>11309</v>
      </c>
      <c r="V184" s="1072">
        <f t="shared" si="22"/>
        <v>9345</v>
      </c>
      <c r="W184" s="1072">
        <f t="shared" si="22"/>
        <v>7009</v>
      </c>
      <c r="X184" s="1072">
        <f t="shared" si="22"/>
        <v>5632</v>
      </c>
      <c r="Y184" s="1072">
        <f t="shared" si="22"/>
        <v>3399</v>
      </c>
      <c r="Z184" s="1072">
        <f t="shared" si="22"/>
        <v>1126</v>
      </c>
      <c r="AA184" s="1072">
        <f t="shared" si="22"/>
        <v>214</v>
      </c>
      <c r="AB184" s="801">
        <f t="shared" si="22"/>
        <v>14989</v>
      </c>
      <c r="AC184" s="1222">
        <f t="shared" si="22"/>
        <v>72612</v>
      </c>
      <c r="AD184" s="1717">
        <f t="shared" si="22"/>
        <v>48159</v>
      </c>
      <c r="AE184" s="1222">
        <f t="shared" si="22"/>
        <v>26725</v>
      </c>
      <c r="AF184" s="1222">
        <f t="shared" si="22"/>
        <v>10371</v>
      </c>
      <c r="AG184" s="1717">
        <f t="shared" si="22"/>
        <v>76776</v>
      </c>
      <c r="AH184" s="1718">
        <f t="shared" si="4"/>
        <v>11.040807307012376</v>
      </c>
      <c r="AI184" s="1227">
        <f t="shared" si="5"/>
        <v>53.485562757807891</v>
      </c>
      <c r="AJ184" s="1712">
        <f t="shared" si="6"/>
        <v>35.47362993517973</v>
      </c>
      <c r="AK184" s="1204"/>
      <c r="AL184" s="1204"/>
      <c r="AM184" s="1204"/>
      <c r="AN184" s="1204"/>
      <c r="AO184" s="1204"/>
    </row>
    <row r="185" spans="4:41">
      <c r="D185" s="1649" t="s">
        <v>391</v>
      </c>
      <c r="E185" s="1650" t="s">
        <v>364</v>
      </c>
      <c r="F185" s="1636">
        <f>F22+F54+F55+F56</f>
        <v>571719</v>
      </c>
      <c r="G185" s="1636">
        <f t="shared" ref="G185:AG185" si="23">G22+G54+G55+G56</f>
        <v>22046</v>
      </c>
      <c r="H185" s="1636">
        <f t="shared" si="23"/>
        <v>25279</v>
      </c>
      <c r="I185" s="1636">
        <f t="shared" si="23"/>
        <v>26917</v>
      </c>
      <c r="J185" s="1636">
        <f t="shared" si="23"/>
        <v>28052</v>
      </c>
      <c r="K185" s="1636">
        <f t="shared" si="23"/>
        <v>28554</v>
      </c>
      <c r="L185" s="1636">
        <f t="shared" si="23"/>
        <v>28030</v>
      </c>
      <c r="M185" s="1636">
        <f t="shared" si="23"/>
        <v>29275</v>
      </c>
      <c r="N185" s="1636">
        <f t="shared" si="23"/>
        <v>32824</v>
      </c>
      <c r="O185" s="1636">
        <f t="shared" si="23"/>
        <v>37676</v>
      </c>
      <c r="P185" s="1636">
        <f t="shared" si="23"/>
        <v>46369</v>
      </c>
      <c r="Q185" s="1636">
        <f t="shared" si="23"/>
        <v>39664</v>
      </c>
      <c r="R185" s="1636">
        <f t="shared" si="23"/>
        <v>36090</v>
      </c>
      <c r="S185" s="1636">
        <f t="shared" si="23"/>
        <v>32571</v>
      </c>
      <c r="T185" s="1636">
        <f t="shared" si="23"/>
        <v>35557</v>
      </c>
      <c r="U185" s="1636">
        <f t="shared" si="23"/>
        <v>41650</v>
      </c>
      <c r="V185" s="1636">
        <f t="shared" si="23"/>
        <v>32814</v>
      </c>
      <c r="W185" s="1636">
        <f t="shared" si="23"/>
        <v>23353</v>
      </c>
      <c r="X185" s="1636">
        <f t="shared" si="23"/>
        <v>15682</v>
      </c>
      <c r="Y185" s="1636">
        <f t="shared" si="23"/>
        <v>7071</v>
      </c>
      <c r="Z185" s="1636">
        <f t="shared" si="23"/>
        <v>1967</v>
      </c>
      <c r="AA185" s="1636">
        <f t="shared" si="23"/>
        <v>278</v>
      </c>
      <c r="AB185" s="802">
        <f t="shared" si="23"/>
        <v>74242</v>
      </c>
      <c r="AC185" s="1221">
        <f t="shared" si="23"/>
        <v>339105</v>
      </c>
      <c r="AD185" s="1715">
        <f t="shared" si="23"/>
        <v>158372</v>
      </c>
      <c r="AE185" s="1221">
        <f t="shared" si="23"/>
        <v>81165</v>
      </c>
      <c r="AF185" s="1221">
        <f t="shared" si="23"/>
        <v>24998</v>
      </c>
      <c r="AG185" s="1715">
        <f t="shared" si="23"/>
        <v>346610</v>
      </c>
      <c r="AH185" s="1716">
        <f t="shared" si="4"/>
        <v>12.985749992566278</v>
      </c>
      <c r="AI185" s="1226">
        <f t="shared" si="5"/>
        <v>59.313229051334659</v>
      </c>
      <c r="AJ185" s="1711">
        <f t="shared" si="6"/>
        <v>27.701020956099065</v>
      </c>
      <c r="AK185" s="1204"/>
      <c r="AL185" s="1204"/>
      <c r="AM185" s="1204"/>
      <c r="AN185" s="1204"/>
      <c r="AO185" s="1204"/>
    </row>
    <row r="186" spans="4:41">
      <c r="D186" s="1651" t="s">
        <v>329</v>
      </c>
      <c r="E186" s="1652" t="s">
        <v>352</v>
      </c>
      <c r="F186" s="1072">
        <f>F73+F105+F106+F107</f>
        <v>276517</v>
      </c>
      <c r="G186" s="1072">
        <f t="shared" ref="G186:AG186" si="24">G73+G105+G106+G107</f>
        <v>11252</v>
      </c>
      <c r="H186" s="1072">
        <f t="shared" si="24"/>
        <v>12921</v>
      </c>
      <c r="I186" s="1072">
        <f t="shared" si="24"/>
        <v>13788</v>
      </c>
      <c r="J186" s="1072">
        <f t="shared" si="24"/>
        <v>14233</v>
      </c>
      <c r="K186" s="1072">
        <f t="shared" si="24"/>
        <v>14691</v>
      </c>
      <c r="L186" s="1072">
        <f t="shared" si="24"/>
        <v>14750</v>
      </c>
      <c r="M186" s="1072">
        <f t="shared" si="24"/>
        <v>15071</v>
      </c>
      <c r="N186" s="1072">
        <f t="shared" si="24"/>
        <v>16573</v>
      </c>
      <c r="O186" s="1072">
        <f t="shared" si="24"/>
        <v>18975</v>
      </c>
      <c r="P186" s="1072">
        <f t="shared" si="24"/>
        <v>23155</v>
      </c>
      <c r="Q186" s="1072">
        <f t="shared" si="24"/>
        <v>19602</v>
      </c>
      <c r="R186" s="1072">
        <f t="shared" si="24"/>
        <v>17646</v>
      </c>
      <c r="S186" s="1072">
        <f t="shared" si="24"/>
        <v>15921</v>
      </c>
      <c r="T186" s="1072">
        <f t="shared" si="24"/>
        <v>17091</v>
      </c>
      <c r="U186" s="1072">
        <f t="shared" si="24"/>
        <v>19355</v>
      </c>
      <c r="V186" s="1072">
        <f t="shared" si="24"/>
        <v>14327</v>
      </c>
      <c r="W186" s="1072">
        <f t="shared" si="24"/>
        <v>9531</v>
      </c>
      <c r="X186" s="1072">
        <f t="shared" si="24"/>
        <v>5366</v>
      </c>
      <c r="Y186" s="1072">
        <f t="shared" si="24"/>
        <v>1862</v>
      </c>
      <c r="Z186" s="1072">
        <f t="shared" si="24"/>
        <v>374</v>
      </c>
      <c r="AA186" s="1072">
        <f t="shared" si="24"/>
        <v>33</v>
      </c>
      <c r="AB186" s="801">
        <f t="shared" si="24"/>
        <v>37961</v>
      </c>
      <c r="AC186" s="1222">
        <f t="shared" si="24"/>
        <v>170617</v>
      </c>
      <c r="AD186" s="1717">
        <f t="shared" si="24"/>
        <v>67939</v>
      </c>
      <c r="AE186" s="1222">
        <f t="shared" si="24"/>
        <v>31493</v>
      </c>
      <c r="AF186" s="1222">
        <f t="shared" si="24"/>
        <v>7635</v>
      </c>
      <c r="AG186" s="1717">
        <f t="shared" si="24"/>
        <v>173475</v>
      </c>
      <c r="AH186" s="1718">
        <f t="shared" si="4"/>
        <v>13.72826987129182</v>
      </c>
      <c r="AI186" s="1227">
        <f t="shared" si="5"/>
        <v>61.702173826564014</v>
      </c>
      <c r="AJ186" s="1712">
        <f t="shared" si="6"/>
        <v>24.569556302144171</v>
      </c>
      <c r="AK186" s="1204"/>
      <c r="AL186" s="1204"/>
      <c r="AM186" s="1204"/>
      <c r="AN186" s="1204"/>
      <c r="AO186" s="1204"/>
    </row>
    <row r="187" spans="4:41">
      <c r="D187" s="1653" t="s">
        <v>329</v>
      </c>
      <c r="E187" s="1654" t="s">
        <v>351</v>
      </c>
      <c r="F187" s="1639">
        <f>F124+F156+F157+F158</f>
        <v>295202</v>
      </c>
      <c r="G187" s="1639">
        <f t="shared" ref="G187:AG187" si="25">G124+G156+G157+G158</f>
        <v>10794</v>
      </c>
      <c r="H187" s="1639">
        <f t="shared" si="25"/>
        <v>12358</v>
      </c>
      <c r="I187" s="1639">
        <f t="shared" si="25"/>
        <v>13129</v>
      </c>
      <c r="J187" s="1639">
        <f t="shared" si="25"/>
        <v>13819</v>
      </c>
      <c r="K187" s="1639">
        <f t="shared" si="25"/>
        <v>13863</v>
      </c>
      <c r="L187" s="1639">
        <f t="shared" si="25"/>
        <v>13280</v>
      </c>
      <c r="M187" s="1639">
        <f t="shared" si="25"/>
        <v>14204</v>
      </c>
      <c r="N187" s="1639">
        <f t="shared" si="25"/>
        <v>16251</v>
      </c>
      <c r="O187" s="1639">
        <f t="shared" si="25"/>
        <v>18701</v>
      </c>
      <c r="P187" s="1639">
        <f t="shared" si="25"/>
        <v>23214</v>
      </c>
      <c r="Q187" s="1639">
        <f t="shared" si="25"/>
        <v>20062</v>
      </c>
      <c r="R187" s="1639">
        <f t="shared" si="25"/>
        <v>18444</v>
      </c>
      <c r="S187" s="1639">
        <f t="shared" si="25"/>
        <v>16650</v>
      </c>
      <c r="T187" s="1639">
        <f t="shared" si="25"/>
        <v>18466</v>
      </c>
      <c r="U187" s="1639">
        <f t="shared" si="25"/>
        <v>22295</v>
      </c>
      <c r="V187" s="1639">
        <f t="shared" si="25"/>
        <v>18487</v>
      </c>
      <c r="W187" s="1639">
        <f t="shared" si="25"/>
        <v>13822</v>
      </c>
      <c r="X187" s="1639">
        <f t="shared" si="25"/>
        <v>10316</v>
      </c>
      <c r="Y187" s="1639">
        <f t="shared" si="25"/>
        <v>5209</v>
      </c>
      <c r="Z187" s="1639">
        <f t="shared" si="25"/>
        <v>1593</v>
      </c>
      <c r="AA187" s="1639">
        <f t="shared" si="25"/>
        <v>245</v>
      </c>
      <c r="AB187" s="812">
        <f t="shared" si="25"/>
        <v>36281</v>
      </c>
      <c r="AC187" s="1223">
        <f t="shared" si="25"/>
        <v>168488</v>
      </c>
      <c r="AD187" s="1719">
        <f t="shared" si="25"/>
        <v>90433</v>
      </c>
      <c r="AE187" s="1223">
        <f t="shared" si="25"/>
        <v>49672</v>
      </c>
      <c r="AF187" s="1223">
        <f t="shared" si="25"/>
        <v>17363</v>
      </c>
      <c r="AG187" s="1719">
        <f t="shared" si="25"/>
        <v>173135</v>
      </c>
      <c r="AH187" s="1720">
        <f t="shared" si="4"/>
        <v>12.290228385986545</v>
      </c>
      <c r="AI187" s="1721">
        <f t="shared" si="5"/>
        <v>57.075494068468366</v>
      </c>
      <c r="AJ187" s="1713">
        <f t="shared" si="6"/>
        <v>30.634277545545086</v>
      </c>
      <c r="AK187" s="1204"/>
      <c r="AL187" s="1204"/>
      <c r="AM187" s="1204"/>
      <c r="AN187" s="1204"/>
      <c r="AO187" s="1204"/>
    </row>
    <row r="188" spans="4:41">
      <c r="D188" s="1651" t="s">
        <v>392</v>
      </c>
      <c r="E188" s="1652" t="s">
        <v>364</v>
      </c>
      <c r="F188" s="1072">
        <f>F29+F32+F47+F49+F57+F58+F59</f>
        <v>246601</v>
      </c>
      <c r="G188" s="1072">
        <f t="shared" ref="G188:AG188" si="26">G29+G32+G47+G49+G57+G58+G59</f>
        <v>7902</v>
      </c>
      <c r="H188" s="1072">
        <f t="shared" si="26"/>
        <v>10160</v>
      </c>
      <c r="I188" s="1072">
        <f t="shared" si="26"/>
        <v>11224</v>
      </c>
      <c r="J188" s="1072">
        <f t="shared" si="26"/>
        <v>11428</v>
      </c>
      <c r="K188" s="1072">
        <f t="shared" si="26"/>
        <v>9689</v>
      </c>
      <c r="L188" s="1072">
        <f t="shared" si="26"/>
        <v>9017</v>
      </c>
      <c r="M188" s="1072">
        <f t="shared" si="26"/>
        <v>10991</v>
      </c>
      <c r="N188" s="1072">
        <f t="shared" si="26"/>
        <v>12859</v>
      </c>
      <c r="O188" s="1072">
        <f t="shared" si="26"/>
        <v>15176</v>
      </c>
      <c r="P188" s="1072">
        <f t="shared" si="26"/>
        <v>18260</v>
      </c>
      <c r="Q188" s="1072">
        <f t="shared" si="26"/>
        <v>15472</v>
      </c>
      <c r="R188" s="1072">
        <f t="shared" si="26"/>
        <v>15252</v>
      </c>
      <c r="S188" s="1072">
        <f t="shared" si="26"/>
        <v>15881</v>
      </c>
      <c r="T188" s="1072">
        <f t="shared" si="26"/>
        <v>19142</v>
      </c>
      <c r="U188" s="1072">
        <f t="shared" si="26"/>
        <v>21649</v>
      </c>
      <c r="V188" s="1072">
        <f t="shared" si="26"/>
        <v>16320</v>
      </c>
      <c r="W188" s="1072">
        <f t="shared" si="26"/>
        <v>11827</v>
      </c>
      <c r="X188" s="1072">
        <f t="shared" si="26"/>
        <v>8631</v>
      </c>
      <c r="Y188" s="1072">
        <f t="shared" si="26"/>
        <v>4227</v>
      </c>
      <c r="Z188" s="1072">
        <f t="shared" si="26"/>
        <v>1291</v>
      </c>
      <c r="AA188" s="1072">
        <f t="shared" si="26"/>
        <v>203</v>
      </c>
      <c r="AB188" s="801">
        <f t="shared" si="26"/>
        <v>29286</v>
      </c>
      <c r="AC188" s="1222">
        <f t="shared" si="26"/>
        <v>134025</v>
      </c>
      <c r="AD188" s="1717">
        <f t="shared" si="26"/>
        <v>83290</v>
      </c>
      <c r="AE188" s="1222">
        <f t="shared" si="26"/>
        <v>42499</v>
      </c>
      <c r="AF188" s="1222">
        <f t="shared" si="26"/>
        <v>14352</v>
      </c>
      <c r="AG188" s="1717">
        <f t="shared" si="26"/>
        <v>141739</v>
      </c>
      <c r="AH188" s="1718">
        <f t="shared" si="4"/>
        <v>11.875864250347727</v>
      </c>
      <c r="AI188" s="1227">
        <f t="shared" si="5"/>
        <v>54.348928025433793</v>
      </c>
      <c r="AJ188" s="1712">
        <f t="shared" si="6"/>
        <v>33.775207724218475</v>
      </c>
      <c r="AK188" s="1204"/>
      <c r="AL188" s="1204"/>
      <c r="AM188" s="1204"/>
      <c r="AN188" s="1204"/>
      <c r="AO188" s="1204"/>
    </row>
    <row r="189" spans="4:41">
      <c r="D189" s="1651" t="s">
        <v>329</v>
      </c>
      <c r="E189" s="1652" t="s">
        <v>352</v>
      </c>
      <c r="F189" s="1072">
        <f>F80+F83+F98+F100+F108+F109+F110</f>
        <v>118777</v>
      </c>
      <c r="G189" s="1072">
        <f t="shared" ref="G189:AG189" si="27">G80+G83+G98+G100+G108+G109+G110</f>
        <v>4034</v>
      </c>
      <c r="H189" s="1072">
        <f t="shared" si="27"/>
        <v>5346</v>
      </c>
      <c r="I189" s="1072">
        <f t="shared" si="27"/>
        <v>5883</v>
      </c>
      <c r="J189" s="1072">
        <f t="shared" si="27"/>
        <v>5764</v>
      </c>
      <c r="K189" s="1072">
        <f t="shared" si="27"/>
        <v>4935</v>
      </c>
      <c r="L189" s="1072">
        <f t="shared" si="27"/>
        <v>4742</v>
      </c>
      <c r="M189" s="1072">
        <f t="shared" si="27"/>
        <v>5706</v>
      </c>
      <c r="N189" s="1072">
        <f t="shared" si="27"/>
        <v>6608</v>
      </c>
      <c r="O189" s="1072">
        <f t="shared" si="27"/>
        <v>7762</v>
      </c>
      <c r="P189" s="1072">
        <f t="shared" si="27"/>
        <v>9173</v>
      </c>
      <c r="Q189" s="1072">
        <f t="shared" si="27"/>
        <v>7564</v>
      </c>
      <c r="R189" s="1072">
        <f t="shared" si="27"/>
        <v>7458</v>
      </c>
      <c r="S189" s="1072">
        <f t="shared" si="27"/>
        <v>7732</v>
      </c>
      <c r="T189" s="1072">
        <f t="shared" si="27"/>
        <v>9194</v>
      </c>
      <c r="U189" s="1072">
        <f t="shared" si="27"/>
        <v>10318</v>
      </c>
      <c r="V189" s="1072">
        <f t="shared" si="27"/>
        <v>7358</v>
      </c>
      <c r="W189" s="1072">
        <f t="shared" si="27"/>
        <v>4873</v>
      </c>
      <c r="X189" s="1072">
        <f t="shared" si="27"/>
        <v>2974</v>
      </c>
      <c r="Y189" s="1072">
        <f t="shared" si="27"/>
        <v>1125</v>
      </c>
      <c r="Z189" s="1072">
        <f t="shared" si="27"/>
        <v>210</v>
      </c>
      <c r="AA189" s="1072">
        <f t="shared" si="27"/>
        <v>18</v>
      </c>
      <c r="AB189" s="801">
        <f t="shared" si="27"/>
        <v>15263</v>
      </c>
      <c r="AC189" s="1222">
        <f t="shared" si="27"/>
        <v>67444</v>
      </c>
      <c r="AD189" s="1717">
        <f t="shared" si="27"/>
        <v>36070</v>
      </c>
      <c r="AE189" s="1222">
        <f t="shared" si="27"/>
        <v>16558</v>
      </c>
      <c r="AF189" s="1222">
        <f t="shared" si="27"/>
        <v>4327</v>
      </c>
      <c r="AG189" s="1717">
        <f t="shared" si="27"/>
        <v>70874</v>
      </c>
      <c r="AH189" s="1718">
        <f t="shared" si="4"/>
        <v>12.850130917601893</v>
      </c>
      <c r="AI189" s="1227">
        <f t="shared" si="5"/>
        <v>56.782036926340965</v>
      </c>
      <c r="AJ189" s="1712">
        <f t="shared" si="6"/>
        <v>30.367832156057151</v>
      </c>
      <c r="AK189" s="1204"/>
      <c r="AL189" s="1204"/>
      <c r="AM189" s="1204"/>
      <c r="AN189" s="1204"/>
      <c r="AO189" s="1204"/>
    </row>
    <row r="190" spans="4:41">
      <c r="D190" s="1651" t="s">
        <v>329</v>
      </c>
      <c r="E190" s="1652" t="s">
        <v>351</v>
      </c>
      <c r="F190" s="1072">
        <f>F131+F134+F149+F151+F159+F160+F161</f>
        <v>127824</v>
      </c>
      <c r="G190" s="1072">
        <f t="shared" ref="G190:AG190" si="28">G131+G134+G149+G151+G159+G160+G161</f>
        <v>3868</v>
      </c>
      <c r="H190" s="1072">
        <f t="shared" si="28"/>
        <v>4814</v>
      </c>
      <c r="I190" s="1072">
        <f t="shared" si="28"/>
        <v>5341</v>
      </c>
      <c r="J190" s="1072">
        <f t="shared" si="28"/>
        <v>5664</v>
      </c>
      <c r="K190" s="1072">
        <f t="shared" si="28"/>
        <v>4754</v>
      </c>
      <c r="L190" s="1072">
        <f t="shared" si="28"/>
        <v>4275</v>
      </c>
      <c r="M190" s="1072">
        <f t="shared" si="28"/>
        <v>5285</v>
      </c>
      <c r="N190" s="1072">
        <f t="shared" si="28"/>
        <v>6251</v>
      </c>
      <c r="O190" s="1072">
        <f t="shared" si="28"/>
        <v>7414</v>
      </c>
      <c r="P190" s="1072">
        <f t="shared" si="28"/>
        <v>9087</v>
      </c>
      <c r="Q190" s="1072">
        <f t="shared" si="28"/>
        <v>7908</v>
      </c>
      <c r="R190" s="1072">
        <f t="shared" si="28"/>
        <v>7794</v>
      </c>
      <c r="S190" s="1072">
        <f t="shared" si="28"/>
        <v>8149</v>
      </c>
      <c r="T190" s="1072">
        <f t="shared" si="28"/>
        <v>9948</v>
      </c>
      <c r="U190" s="1072">
        <f t="shared" si="28"/>
        <v>11331</v>
      </c>
      <c r="V190" s="1072">
        <f t="shared" si="28"/>
        <v>8962</v>
      </c>
      <c r="W190" s="1072">
        <f t="shared" si="28"/>
        <v>6954</v>
      </c>
      <c r="X190" s="1072">
        <f t="shared" si="28"/>
        <v>5657</v>
      </c>
      <c r="Y190" s="1072">
        <f t="shared" si="28"/>
        <v>3102</v>
      </c>
      <c r="Z190" s="1072">
        <f t="shared" si="28"/>
        <v>1081</v>
      </c>
      <c r="AA190" s="1072">
        <f t="shared" si="28"/>
        <v>185</v>
      </c>
      <c r="AB190" s="801">
        <f t="shared" si="28"/>
        <v>14023</v>
      </c>
      <c r="AC190" s="1222">
        <f t="shared" si="28"/>
        <v>66581</v>
      </c>
      <c r="AD190" s="1717">
        <f t="shared" si="28"/>
        <v>47220</v>
      </c>
      <c r="AE190" s="1222">
        <f t="shared" si="28"/>
        <v>25941</v>
      </c>
      <c r="AF190" s="1222">
        <f t="shared" si="28"/>
        <v>10025</v>
      </c>
      <c r="AG190" s="1717">
        <f t="shared" si="28"/>
        <v>70865</v>
      </c>
      <c r="AH190" s="1718">
        <f t="shared" si="4"/>
        <v>10.970553260733508</v>
      </c>
      <c r="AI190" s="1227">
        <f t="shared" si="5"/>
        <v>52.088027287520347</v>
      </c>
      <c r="AJ190" s="1712">
        <f t="shared" si="6"/>
        <v>36.94141945174615</v>
      </c>
      <c r="AK190" s="1204"/>
      <c r="AL190" s="1204"/>
      <c r="AM190" s="1204"/>
      <c r="AN190" s="1204"/>
      <c r="AO190" s="1204"/>
    </row>
    <row r="191" spans="4:41">
      <c r="D191" s="1649" t="s">
        <v>393</v>
      </c>
      <c r="E191" s="1650" t="s">
        <v>364</v>
      </c>
      <c r="F191" s="1636">
        <f>F30+F42+F45+F60+F61</f>
        <v>157989</v>
      </c>
      <c r="G191" s="1636">
        <f t="shared" ref="G191:AG191" si="29">G30+G42+G45+G60+G61</f>
        <v>5132</v>
      </c>
      <c r="H191" s="1636">
        <f t="shared" si="29"/>
        <v>6263</v>
      </c>
      <c r="I191" s="1636">
        <f t="shared" si="29"/>
        <v>7032</v>
      </c>
      <c r="J191" s="1636">
        <f t="shared" si="29"/>
        <v>6534</v>
      </c>
      <c r="K191" s="1636">
        <f t="shared" si="29"/>
        <v>4237</v>
      </c>
      <c r="L191" s="1636">
        <f t="shared" si="29"/>
        <v>5415</v>
      </c>
      <c r="M191" s="1636">
        <f t="shared" si="29"/>
        <v>6527</v>
      </c>
      <c r="N191" s="1636">
        <f t="shared" si="29"/>
        <v>7924</v>
      </c>
      <c r="O191" s="1636">
        <f t="shared" si="29"/>
        <v>8981</v>
      </c>
      <c r="P191" s="1636">
        <f t="shared" si="29"/>
        <v>10572</v>
      </c>
      <c r="Q191" s="1636">
        <f t="shared" si="29"/>
        <v>9726</v>
      </c>
      <c r="R191" s="1636">
        <f t="shared" si="29"/>
        <v>10296</v>
      </c>
      <c r="S191" s="1636">
        <f t="shared" si="29"/>
        <v>11563</v>
      </c>
      <c r="T191" s="1636">
        <f t="shared" si="29"/>
        <v>12759</v>
      </c>
      <c r="U191" s="1636">
        <f t="shared" si="29"/>
        <v>13381</v>
      </c>
      <c r="V191" s="1636">
        <f t="shared" si="29"/>
        <v>10403</v>
      </c>
      <c r="W191" s="1636">
        <f t="shared" si="29"/>
        <v>8459</v>
      </c>
      <c r="X191" s="1636">
        <f t="shared" si="29"/>
        <v>7248</v>
      </c>
      <c r="Y191" s="1636">
        <f t="shared" si="29"/>
        <v>4053</v>
      </c>
      <c r="Z191" s="1636">
        <f t="shared" si="29"/>
        <v>1266</v>
      </c>
      <c r="AA191" s="1636">
        <f t="shared" si="29"/>
        <v>218</v>
      </c>
      <c r="AB191" s="802">
        <f t="shared" si="29"/>
        <v>18427</v>
      </c>
      <c r="AC191" s="1221">
        <f t="shared" si="29"/>
        <v>81775</v>
      </c>
      <c r="AD191" s="1715">
        <f t="shared" si="29"/>
        <v>57787</v>
      </c>
      <c r="AE191" s="1221">
        <f t="shared" si="29"/>
        <v>31647</v>
      </c>
      <c r="AF191" s="1221">
        <f t="shared" si="29"/>
        <v>12785</v>
      </c>
      <c r="AG191" s="1715">
        <f t="shared" si="29"/>
        <v>88000</v>
      </c>
      <c r="AH191" s="1716">
        <f t="shared" si="4"/>
        <v>11.663470241599098</v>
      </c>
      <c r="AI191" s="1226">
        <f t="shared" si="5"/>
        <v>51.759932653539174</v>
      </c>
      <c r="AJ191" s="1711">
        <f t="shared" si="6"/>
        <v>36.576597104861733</v>
      </c>
      <c r="AK191" s="1204"/>
      <c r="AL191" s="1204"/>
      <c r="AM191" s="1204"/>
      <c r="AN191" s="1204"/>
      <c r="AO191" s="1204"/>
    </row>
    <row r="192" spans="4:41">
      <c r="D192" s="1651" t="s">
        <v>329</v>
      </c>
      <c r="E192" s="1652" t="s">
        <v>352</v>
      </c>
      <c r="F192" s="1072">
        <f>F81+F93+F96+F111+F112</f>
        <v>75757</v>
      </c>
      <c r="G192" s="1072">
        <f t="shared" ref="G192:AG192" si="30">G81+G93+G96+G111+G112</f>
        <v>2626</v>
      </c>
      <c r="H192" s="1072">
        <f t="shared" si="30"/>
        <v>3245</v>
      </c>
      <c r="I192" s="1072">
        <f t="shared" si="30"/>
        <v>3578</v>
      </c>
      <c r="J192" s="1072">
        <f t="shared" si="30"/>
        <v>3406</v>
      </c>
      <c r="K192" s="1072">
        <f t="shared" si="30"/>
        <v>2188</v>
      </c>
      <c r="L192" s="1072">
        <f t="shared" si="30"/>
        <v>2833</v>
      </c>
      <c r="M192" s="1072">
        <f t="shared" si="30"/>
        <v>3382</v>
      </c>
      <c r="N192" s="1072">
        <f t="shared" si="30"/>
        <v>4044</v>
      </c>
      <c r="O192" s="1072">
        <f t="shared" si="30"/>
        <v>4597</v>
      </c>
      <c r="P192" s="1072">
        <f t="shared" si="30"/>
        <v>5435</v>
      </c>
      <c r="Q192" s="1072">
        <f t="shared" si="30"/>
        <v>4876</v>
      </c>
      <c r="R192" s="1072">
        <f t="shared" si="30"/>
        <v>5011</v>
      </c>
      <c r="S192" s="1072">
        <f t="shared" si="30"/>
        <v>5777</v>
      </c>
      <c r="T192" s="1072">
        <f t="shared" si="30"/>
        <v>6235</v>
      </c>
      <c r="U192" s="1072">
        <f t="shared" si="30"/>
        <v>6483</v>
      </c>
      <c r="V192" s="1072">
        <f t="shared" si="30"/>
        <v>4588</v>
      </c>
      <c r="W192" s="1072">
        <f t="shared" si="30"/>
        <v>3412</v>
      </c>
      <c r="X192" s="1072">
        <f t="shared" si="30"/>
        <v>2583</v>
      </c>
      <c r="Y192" s="1072">
        <f t="shared" si="30"/>
        <v>1201</v>
      </c>
      <c r="Z192" s="1072">
        <f t="shared" si="30"/>
        <v>230</v>
      </c>
      <c r="AA192" s="1072">
        <f t="shared" si="30"/>
        <v>27</v>
      </c>
      <c r="AB192" s="801">
        <f t="shared" si="30"/>
        <v>9449</v>
      </c>
      <c r="AC192" s="1222">
        <f t="shared" si="30"/>
        <v>41549</v>
      </c>
      <c r="AD192" s="1717">
        <f t="shared" si="30"/>
        <v>24759</v>
      </c>
      <c r="AE192" s="1222">
        <f t="shared" si="30"/>
        <v>12041</v>
      </c>
      <c r="AF192" s="1222">
        <f t="shared" si="30"/>
        <v>4041</v>
      </c>
      <c r="AG192" s="1717">
        <f t="shared" si="30"/>
        <v>44378</v>
      </c>
      <c r="AH192" s="1718">
        <f t="shared" si="4"/>
        <v>12.472774793088428</v>
      </c>
      <c r="AI192" s="1227">
        <f t="shared" si="5"/>
        <v>54.845096822735847</v>
      </c>
      <c r="AJ192" s="1712">
        <f t="shared" si="6"/>
        <v>32.682128384175719</v>
      </c>
      <c r="AK192" s="1204"/>
      <c r="AL192" s="1204"/>
      <c r="AM192" s="1204"/>
      <c r="AN192" s="1204"/>
      <c r="AO192" s="1204"/>
    </row>
    <row r="193" spans="4:41">
      <c r="D193" s="1653" t="s">
        <v>329</v>
      </c>
      <c r="E193" s="1654" t="s">
        <v>351</v>
      </c>
      <c r="F193" s="1639">
        <f>F132+F144+F147+F162+F163</f>
        <v>82232</v>
      </c>
      <c r="G193" s="1639">
        <f t="shared" ref="G193:AG193" si="31">G132+G144+G147+G162+G163</f>
        <v>2506</v>
      </c>
      <c r="H193" s="1639">
        <f t="shared" si="31"/>
        <v>3018</v>
      </c>
      <c r="I193" s="1639">
        <f t="shared" si="31"/>
        <v>3454</v>
      </c>
      <c r="J193" s="1639">
        <f t="shared" si="31"/>
        <v>3128</v>
      </c>
      <c r="K193" s="1639">
        <f t="shared" si="31"/>
        <v>2049</v>
      </c>
      <c r="L193" s="1639">
        <f t="shared" si="31"/>
        <v>2582</v>
      </c>
      <c r="M193" s="1639">
        <f t="shared" si="31"/>
        <v>3145</v>
      </c>
      <c r="N193" s="1639">
        <f t="shared" si="31"/>
        <v>3880</v>
      </c>
      <c r="O193" s="1639">
        <f t="shared" si="31"/>
        <v>4384</v>
      </c>
      <c r="P193" s="1639">
        <f t="shared" si="31"/>
        <v>5137</v>
      </c>
      <c r="Q193" s="1639">
        <f t="shared" si="31"/>
        <v>4850</v>
      </c>
      <c r="R193" s="1639">
        <f t="shared" si="31"/>
        <v>5285</v>
      </c>
      <c r="S193" s="1639">
        <f t="shared" si="31"/>
        <v>5786</v>
      </c>
      <c r="T193" s="1639">
        <f t="shared" si="31"/>
        <v>6524</v>
      </c>
      <c r="U193" s="1639">
        <f t="shared" si="31"/>
        <v>6898</v>
      </c>
      <c r="V193" s="1639">
        <f t="shared" si="31"/>
        <v>5815</v>
      </c>
      <c r="W193" s="1639">
        <f t="shared" si="31"/>
        <v>5047</v>
      </c>
      <c r="X193" s="1639">
        <f t="shared" si="31"/>
        <v>4665</v>
      </c>
      <c r="Y193" s="1639">
        <f t="shared" si="31"/>
        <v>2852</v>
      </c>
      <c r="Z193" s="1639">
        <f t="shared" si="31"/>
        <v>1036</v>
      </c>
      <c r="AA193" s="1639">
        <f t="shared" si="31"/>
        <v>191</v>
      </c>
      <c r="AB193" s="812">
        <f t="shared" si="31"/>
        <v>8978</v>
      </c>
      <c r="AC193" s="1223">
        <f t="shared" si="31"/>
        <v>40226</v>
      </c>
      <c r="AD193" s="1719">
        <f t="shared" si="31"/>
        <v>33028</v>
      </c>
      <c r="AE193" s="1223">
        <f t="shared" si="31"/>
        <v>19606</v>
      </c>
      <c r="AF193" s="1223">
        <f t="shared" si="31"/>
        <v>8744</v>
      </c>
      <c r="AG193" s="1719">
        <f t="shared" si="31"/>
        <v>43622</v>
      </c>
      <c r="AH193" s="1720">
        <f t="shared" si="4"/>
        <v>10.917890845412979</v>
      </c>
      <c r="AI193" s="1721">
        <f t="shared" si="5"/>
        <v>48.917696273956615</v>
      </c>
      <c r="AJ193" s="1713">
        <f t="shared" si="6"/>
        <v>40.164412880630415</v>
      </c>
      <c r="AK193" s="1204"/>
      <c r="AL193" s="1204"/>
      <c r="AM193" s="1204"/>
      <c r="AN193" s="1204"/>
      <c r="AO193" s="1204"/>
    </row>
    <row r="194" spans="4:41">
      <c r="D194" s="1651" t="s">
        <v>394</v>
      </c>
      <c r="E194" s="1652" t="s">
        <v>364</v>
      </c>
      <c r="F194" s="1072">
        <f>F41+F43</f>
        <v>101082</v>
      </c>
      <c r="G194" s="1072">
        <f t="shared" ref="G194:AG194" si="32">G41+G43</f>
        <v>3430</v>
      </c>
      <c r="H194" s="1072">
        <f t="shared" si="32"/>
        <v>4196</v>
      </c>
      <c r="I194" s="1072">
        <f t="shared" si="32"/>
        <v>4359</v>
      </c>
      <c r="J194" s="1072">
        <f t="shared" si="32"/>
        <v>4221</v>
      </c>
      <c r="K194" s="1072">
        <f t="shared" si="32"/>
        <v>3554</v>
      </c>
      <c r="L194" s="1072">
        <f t="shared" si="32"/>
        <v>3934</v>
      </c>
      <c r="M194" s="1072">
        <f t="shared" si="32"/>
        <v>4453</v>
      </c>
      <c r="N194" s="1072">
        <f t="shared" si="32"/>
        <v>5164</v>
      </c>
      <c r="O194" s="1072">
        <f t="shared" si="32"/>
        <v>5899</v>
      </c>
      <c r="P194" s="1072">
        <f t="shared" si="32"/>
        <v>6621</v>
      </c>
      <c r="Q194" s="1072">
        <f t="shared" si="32"/>
        <v>6029</v>
      </c>
      <c r="R194" s="1072">
        <f t="shared" si="32"/>
        <v>6364</v>
      </c>
      <c r="S194" s="1072">
        <f t="shared" si="32"/>
        <v>7163</v>
      </c>
      <c r="T194" s="1072">
        <f t="shared" si="32"/>
        <v>8078</v>
      </c>
      <c r="U194" s="1072">
        <f t="shared" si="32"/>
        <v>8660</v>
      </c>
      <c r="V194" s="1072">
        <f t="shared" si="32"/>
        <v>6316</v>
      </c>
      <c r="W194" s="1072">
        <f t="shared" si="32"/>
        <v>5123</v>
      </c>
      <c r="X194" s="1072">
        <f t="shared" si="32"/>
        <v>4283</v>
      </c>
      <c r="Y194" s="1072">
        <f t="shared" si="32"/>
        <v>2383</v>
      </c>
      <c r="Z194" s="1072">
        <f t="shared" si="32"/>
        <v>726</v>
      </c>
      <c r="AA194" s="1072">
        <f t="shared" si="32"/>
        <v>126</v>
      </c>
      <c r="AB194" s="801">
        <f t="shared" si="32"/>
        <v>11985</v>
      </c>
      <c r="AC194" s="1222">
        <f t="shared" si="32"/>
        <v>53402</v>
      </c>
      <c r="AD194" s="1717">
        <f t="shared" si="32"/>
        <v>35695</v>
      </c>
      <c r="AE194" s="1222">
        <f t="shared" si="32"/>
        <v>18957</v>
      </c>
      <c r="AF194" s="1222">
        <f t="shared" si="32"/>
        <v>7518</v>
      </c>
      <c r="AG194" s="1717">
        <f t="shared" si="32"/>
        <v>57259</v>
      </c>
      <c r="AH194" s="1718">
        <f t="shared" si="4"/>
        <v>11.856710393541876</v>
      </c>
      <c r="AI194" s="1227">
        <f t="shared" si="5"/>
        <v>52.830375338833811</v>
      </c>
      <c r="AJ194" s="1712">
        <f t="shared" si="6"/>
        <v>35.312914267624308</v>
      </c>
      <c r="AK194" s="1204"/>
      <c r="AL194" s="1204"/>
      <c r="AM194" s="1204"/>
      <c r="AN194" s="1204"/>
      <c r="AO194" s="1204"/>
    </row>
    <row r="195" spans="4:41">
      <c r="D195" s="1651" t="s">
        <v>329</v>
      </c>
      <c r="E195" s="1652" t="s">
        <v>352</v>
      </c>
      <c r="F195" s="1072">
        <f>F92+F94</f>
        <v>48275</v>
      </c>
      <c r="G195" s="1072">
        <f t="shared" ref="G195:AG195" si="33">G92+G94</f>
        <v>1735</v>
      </c>
      <c r="H195" s="1072">
        <f t="shared" si="33"/>
        <v>2141</v>
      </c>
      <c r="I195" s="1072">
        <f t="shared" si="33"/>
        <v>2234</v>
      </c>
      <c r="J195" s="1072">
        <f t="shared" si="33"/>
        <v>2138</v>
      </c>
      <c r="K195" s="1072">
        <f t="shared" si="33"/>
        <v>1707</v>
      </c>
      <c r="L195" s="1072">
        <f t="shared" si="33"/>
        <v>2010</v>
      </c>
      <c r="M195" s="1072">
        <f t="shared" si="33"/>
        <v>2325</v>
      </c>
      <c r="N195" s="1072">
        <f t="shared" si="33"/>
        <v>2633</v>
      </c>
      <c r="O195" s="1072">
        <f t="shared" si="33"/>
        <v>3002</v>
      </c>
      <c r="P195" s="1072">
        <f t="shared" si="33"/>
        <v>3326</v>
      </c>
      <c r="Q195" s="1072">
        <f t="shared" si="33"/>
        <v>2917</v>
      </c>
      <c r="R195" s="1072">
        <f t="shared" si="33"/>
        <v>3032</v>
      </c>
      <c r="S195" s="1072">
        <f t="shared" si="33"/>
        <v>3507</v>
      </c>
      <c r="T195" s="1072">
        <f t="shared" si="33"/>
        <v>4008</v>
      </c>
      <c r="U195" s="1072">
        <f t="shared" si="33"/>
        <v>4271</v>
      </c>
      <c r="V195" s="1072">
        <f t="shared" si="33"/>
        <v>2848</v>
      </c>
      <c r="W195" s="1072">
        <f t="shared" si="33"/>
        <v>2108</v>
      </c>
      <c r="X195" s="1072">
        <f t="shared" si="33"/>
        <v>1490</v>
      </c>
      <c r="Y195" s="1072">
        <f t="shared" si="33"/>
        <v>701</v>
      </c>
      <c r="Z195" s="1072">
        <f t="shared" si="33"/>
        <v>126</v>
      </c>
      <c r="AA195" s="1072">
        <f t="shared" si="33"/>
        <v>16</v>
      </c>
      <c r="AB195" s="801">
        <f t="shared" si="33"/>
        <v>6110</v>
      </c>
      <c r="AC195" s="1222">
        <f t="shared" si="33"/>
        <v>26597</v>
      </c>
      <c r="AD195" s="1717">
        <f t="shared" si="33"/>
        <v>15568</v>
      </c>
      <c r="AE195" s="1222">
        <f t="shared" si="33"/>
        <v>7289</v>
      </c>
      <c r="AF195" s="1222">
        <f t="shared" si="33"/>
        <v>2333</v>
      </c>
      <c r="AG195" s="1717">
        <f t="shared" si="33"/>
        <v>28467</v>
      </c>
      <c r="AH195" s="1718">
        <f t="shared" si="4"/>
        <v>12.656654583117554</v>
      </c>
      <c r="AI195" s="1227">
        <f t="shared" si="5"/>
        <v>55.094769549456238</v>
      </c>
      <c r="AJ195" s="1712">
        <f t="shared" si="6"/>
        <v>32.248575867426204</v>
      </c>
      <c r="AK195" s="1204"/>
      <c r="AL195" s="1204"/>
      <c r="AM195" s="1204"/>
      <c r="AN195" s="1204"/>
      <c r="AO195" s="1204"/>
    </row>
    <row r="196" spans="4:41">
      <c r="D196" s="1651" t="s">
        <v>329</v>
      </c>
      <c r="E196" s="1652" t="s">
        <v>351</v>
      </c>
      <c r="F196" s="1072">
        <f>F143+F145</f>
        <v>52807</v>
      </c>
      <c r="G196" s="1072">
        <f t="shared" ref="G196:AG196" si="34">G143+G145</f>
        <v>1695</v>
      </c>
      <c r="H196" s="1072">
        <f t="shared" si="34"/>
        <v>2055</v>
      </c>
      <c r="I196" s="1072">
        <f t="shared" si="34"/>
        <v>2125</v>
      </c>
      <c r="J196" s="1072">
        <f t="shared" si="34"/>
        <v>2083</v>
      </c>
      <c r="K196" s="1072">
        <f t="shared" si="34"/>
        <v>1847</v>
      </c>
      <c r="L196" s="1072">
        <f t="shared" si="34"/>
        <v>1924</v>
      </c>
      <c r="M196" s="1072">
        <f t="shared" si="34"/>
        <v>2128</v>
      </c>
      <c r="N196" s="1072">
        <f t="shared" si="34"/>
        <v>2531</v>
      </c>
      <c r="O196" s="1072">
        <f t="shared" si="34"/>
        <v>2897</v>
      </c>
      <c r="P196" s="1072">
        <f t="shared" si="34"/>
        <v>3295</v>
      </c>
      <c r="Q196" s="1072">
        <f t="shared" si="34"/>
        <v>3112</v>
      </c>
      <c r="R196" s="1072">
        <f t="shared" si="34"/>
        <v>3332</v>
      </c>
      <c r="S196" s="1072">
        <f t="shared" si="34"/>
        <v>3656</v>
      </c>
      <c r="T196" s="1072">
        <f t="shared" si="34"/>
        <v>4070</v>
      </c>
      <c r="U196" s="1072">
        <f t="shared" si="34"/>
        <v>4389</v>
      </c>
      <c r="V196" s="1072">
        <f t="shared" si="34"/>
        <v>3468</v>
      </c>
      <c r="W196" s="1072">
        <f t="shared" si="34"/>
        <v>3015</v>
      </c>
      <c r="X196" s="1072">
        <f t="shared" si="34"/>
        <v>2793</v>
      </c>
      <c r="Y196" s="1072">
        <f t="shared" si="34"/>
        <v>1682</v>
      </c>
      <c r="Z196" s="1072">
        <f t="shared" si="34"/>
        <v>600</v>
      </c>
      <c r="AA196" s="1072">
        <f t="shared" si="34"/>
        <v>110</v>
      </c>
      <c r="AB196" s="801">
        <f t="shared" si="34"/>
        <v>5875</v>
      </c>
      <c r="AC196" s="1222">
        <f t="shared" si="34"/>
        <v>26805</v>
      </c>
      <c r="AD196" s="1717">
        <f t="shared" si="34"/>
        <v>20127</v>
      </c>
      <c r="AE196" s="1222">
        <f t="shared" si="34"/>
        <v>11668</v>
      </c>
      <c r="AF196" s="1222">
        <f t="shared" si="34"/>
        <v>5185</v>
      </c>
      <c r="AG196" s="1717">
        <f t="shared" si="34"/>
        <v>28792</v>
      </c>
      <c r="AH196" s="1718">
        <f t="shared" si="4"/>
        <v>11.125418978544511</v>
      </c>
      <c r="AI196" s="1227">
        <f t="shared" si="5"/>
        <v>50.76031586721458</v>
      </c>
      <c r="AJ196" s="1712">
        <f t="shared" si="6"/>
        <v>38.114265154240918</v>
      </c>
      <c r="AK196" s="1204"/>
      <c r="AL196" s="1204"/>
      <c r="AM196" s="1204"/>
      <c r="AN196" s="1204"/>
      <c r="AO196" s="1204"/>
    </row>
    <row r="197" spans="4:41">
      <c r="D197" s="1649" t="s">
        <v>395</v>
      </c>
      <c r="E197" s="1650" t="s">
        <v>364</v>
      </c>
      <c r="F197" s="1636">
        <f>F26+F44+F46</f>
        <v>127340</v>
      </c>
      <c r="G197" s="1636">
        <f t="shared" ref="G197:AG197" si="35">G26+G44+G46</f>
        <v>3988</v>
      </c>
      <c r="H197" s="1636">
        <f t="shared" si="35"/>
        <v>4829</v>
      </c>
      <c r="I197" s="1636">
        <f t="shared" si="35"/>
        <v>5246</v>
      </c>
      <c r="J197" s="1636">
        <f t="shared" si="35"/>
        <v>5131</v>
      </c>
      <c r="K197" s="1636">
        <f t="shared" si="35"/>
        <v>4212</v>
      </c>
      <c r="L197" s="1636">
        <f t="shared" si="35"/>
        <v>4282</v>
      </c>
      <c r="M197" s="1636">
        <f t="shared" si="35"/>
        <v>5141</v>
      </c>
      <c r="N197" s="1636">
        <f t="shared" si="35"/>
        <v>6136</v>
      </c>
      <c r="O197" s="1636">
        <f t="shared" si="35"/>
        <v>7396</v>
      </c>
      <c r="P197" s="1636">
        <f t="shared" si="35"/>
        <v>8633</v>
      </c>
      <c r="Q197" s="1636">
        <f t="shared" si="35"/>
        <v>7788</v>
      </c>
      <c r="R197" s="1636">
        <f t="shared" si="35"/>
        <v>8042</v>
      </c>
      <c r="S197" s="1636">
        <f t="shared" si="35"/>
        <v>8776</v>
      </c>
      <c r="T197" s="1636">
        <f t="shared" si="35"/>
        <v>10488</v>
      </c>
      <c r="U197" s="1636">
        <f t="shared" si="35"/>
        <v>11943</v>
      </c>
      <c r="V197" s="1636">
        <f t="shared" si="35"/>
        <v>8336</v>
      </c>
      <c r="W197" s="1636">
        <f t="shared" si="35"/>
        <v>6760</v>
      </c>
      <c r="X197" s="1636">
        <f t="shared" si="35"/>
        <v>5763</v>
      </c>
      <c r="Y197" s="1636">
        <f t="shared" si="35"/>
        <v>3288</v>
      </c>
      <c r="Z197" s="1636">
        <f t="shared" si="35"/>
        <v>993</v>
      </c>
      <c r="AA197" s="1636">
        <f t="shared" si="35"/>
        <v>169</v>
      </c>
      <c r="AB197" s="802">
        <f t="shared" si="35"/>
        <v>14063</v>
      </c>
      <c r="AC197" s="1221">
        <f t="shared" si="35"/>
        <v>65537</v>
      </c>
      <c r="AD197" s="1715">
        <f t="shared" si="35"/>
        <v>47740</v>
      </c>
      <c r="AE197" s="1221">
        <f t="shared" si="35"/>
        <v>25309</v>
      </c>
      <c r="AF197" s="1221">
        <f t="shared" si="35"/>
        <v>10213</v>
      </c>
      <c r="AG197" s="1715">
        <f t="shared" si="35"/>
        <v>70894</v>
      </c>
      <c r="AH197" s="1716">
        <f t="shared" si="4"/>
        <v>11.043662635464111</v>
      </c>
      <c r="AI197" s="1226">
        <f t="shared" si="5"/>
        <v>51.466153604523321</v>
      </c>
      <c r="AJ197" s="1711">
        <f t="shared" si="6"/>
        <v>37.490183760012563</v>
      </c>
      <c r="AK197" s="1204"/>
      <c r="AL197" s="1204"/>
      <c r="AM197" s="1204"/>
      <c r="AN197" s="1204"/>
      <c r="AO197" s="1204"/>
    </row>
    <row r="198" spans="4:41">
      <c r="D198" s="1651" t="s">
        <v>329</v>
      </c>
      <c r="E198" s="1652" t="s">
        <v>352</v>
      </c>
      <c r="F198" s="1072">
        <f>F77+F95+F97</f>
        <v>60621</v>
      </c>
      <c r="G198" s="1072">
        <f t="shared" ref="G198:AG198" si="36">G77+G95+G97</f>
        <v>2035</v>
      </c>
      <c r="H198" s="1072">
        <f t="shared" si="36"/>
        <v>2462</v>
      </c>
      <c r="I198" s="1072">
        <f t="shared" si="36"/>
        <v>2678</v>
      </c>
      <c r="J198" s="1072">
        <f t="shared" si="36"/>
        <v>2640</v>
      </c>
      <c r="K198" s="1072">
        <f t="shared" si="36"/>
        <v>2058</v>
      </c>
      <c r="L198" s="1072">
        <f t="shared" si="36"/>
        <v>2225</v>
      </c>
      <c r="M198" s="1072">
        <f t="shared" si="36"/>
        <v>2577</v>
      </c>
      <c r="N198" s="1072">
        <f t="shared" si="36"/>
        <v>3067</v>
      </c>
      <c r="O198" s="1072">
        <f t="shared" si="36"/>
        <v>3704</v>
      </c>
      <c r="P198" s="1072">
        <f t="shared" si="36"/>
        <v>4375</v>
      </c>
      <c r="Q198" s="1072">
        <f t="shared" si="36"/>
        <v>3806</v>
      </c>
      <c r="R198" s="1072">
        <f t="shared" si="36"/>
        <v>3896</v>
      </c>
      <c r="S198" s="1072">
        <f t="shared" si="36"/>
        <v>4255</v>
      </c>
      <c r="T198" s="1072">
        <f t="shared" si="36"/>
        <v>5175</v>
      </c>
      <c r="U198" s="1072">
        <f t="shared" si="36"/>
        <v>5818</v>
      </c>
      <c r="V198" s="1072">
        <f t="shared" si="36"/>
        <v>3765</v>
      </c>
      <c r="W198" s="1072">
        <f t="shared" si="36"/>
        <v>2824</v>
      </c>
      <c r="X198" s="1072">
        <f t="shared" si="36"/>
        <v>2082</v>
      </c>
      <c r="Y198" s="1072">
        <f t="shared" si="36"/>
        <v>955</v>
      </c>
      <c r="Z198" s="1072">
        <f t="shared" si="36"/>
        <v>200</v>
      </c>
      <c r="AA198" s="1072">
        <f t="shared" si="36"/>
        <v>24</v>
      </c>
      <c r="AB198" s="801">
        <f t="shared" si="36"/>
        <v>7175</v>
      </c>
      <c r="AC198" s="1222">
        <f t="shared" si="36"/>
        <v>32603</v>
      </c>
      <c r="AD198" s="1717">
        <f t="shared" si="36"/>
        <v>20843</v>
      </c>
      <c r="AE198" s="1222">
        <f t="shared" si="36"/>
        <v>9850</v>
      </c>
      <c r="AF198" s="1222">
        <f t="shared" si="36"/>
        <v>3261</v>
      </c>
      <c r="AG198" s="1717">
        <f t="shared" si="36"/>
        <v>35138</v>
      </c>
      <c r="AH198" s="1718">
        <f t="shared" si="4"/>
        <v>11.835832467296811</v>
      </c>
      <c r="AI198" s="1227">
        <f t="shared" si="5"/>
        <v>53.781692812721658</v>
      </c>
      <c r="AJ198" s="1712">
        <f t="shared" si="6"/>
        <v>34.382474719981523</v>
      </c>
      <c r="AK198" s="1204"/>
      <c r="AL198" s="1204"/>
      <c r="AM198" s="1204"/>
      <c r="AN198" s="1204"/>
      <c r="AO198" s="1204"/>
    </row>
    <row r="199" spans="4:41">
      <c r="D199" s="1653" t="s">
        <v>329</v>
      </c>
      <c r="E199" s="1654" t="s">
        <v>351</v>
      </c>
      <c r="F199" s="1639">
        <f>F128+F146+F148</f>
        <v>66719</v>
      </c>
      <c r="G199" s="1639">
        <f t="shared" ref="G199:AG199" si="37">G128+G146+G148</f>
        <v>1953</v>
      </c>
      <c r="H199" s="1639">
        <f t="shared" si="37"/>
        <v>2367</v>
      </c>
      <c r="I199" s="1639">
        <f t="shared" si="37"/>
        <v>2568</v>
      </c>
      <c r="J199" s="1639">
        <f t="shared" si="37"/>
        <v>2491</v>
      </c>
      <c r="K199" s="1639">
        <f t="shared" si="37"/>
        <v>2154</v>
      </c>
      <c r="L199" s="1639">
        <f t="shared" si="37"/>
        <v>2057</v>
      </c>
      <c r="M199" s="1639">
        <f t="shared" si="37"/>
        <v>2564</v>
      </c>
      <c r="N199" s="1639">
        <f t="shared" si="37"/>
        <v>3069</v>
      </c>
      <c r="O199" s="1639">
        <f t="shared" si="37"/>
        <v>3692</v>
      </c>
      <c r="P199" s="1639">
        <f t="shared" si="37"/>
        <v>4258</v>
      </c>
      <c r="Q199" s="1639">
        <f t="shared" si="37"/>
        <v>3982</v>
      </c>
      <c r="R199" s="1639">
        <f t="shared" si="37"/>
        <v>4146</v>
      </c>
      <c r="S199" s="1639">
        <f t="shared" si="37"/>
        <v>4521</v>
      </c>
      <c r="T199" s="1639">
        <f t="shared" si="37"/>
        <v>5313</v>
      </c>
      <c r="U199" s="1639">
        <f t="shared" si="37"/>
        <v>6125</v>
      </c>
      <c r="V199" s="1639">
        <f t="shared" si="37"/>
        <v>4571</v>
      </c>
      <c r="W199" s="1639">
        <f t="shared" si="37"/>
        <v>3936</v>
      </c>
      <c r="X199" s="1639">
        <f t="shared" si="37"/>
        <v>3681</v>
      </c>
      <c r="Y199" s="1639">
        <f t="shared" si="37"/>
        <v>2333</v>
      </c>
      <c r="Z199" s="1639">
        <f t="shared" si="37"/>
        <v>793</v>
      </c>
      <c r="AA199" s="1639">
        <f t="shared" si="37"/>
        <v>145</v>
      </c>
      <c r="AB199" s="812">
        <f t="shared" si="37"/>
        <v>6888</v>
      </c>
      <c r="AC199" s="1223">
        <f t="shared" si="37"/>
        <v>32934</v>
      </c>
      <c r="AD199" s="1719">
        <f t="shared" si="37"/>
        <v>26897</v>
      </c>
      <c r="AE199" s="1223">
        <f t="shared" si="37"/>
        <v>15459</v>
      </c>
      <c r="AF199" s="1223">
        <f t="shared" si="37"/>
        <v>6952</v>
      </c>
      <c r="AG199" s="1719">
        <f t="shared" si="37"/>
        <v>35756</v>
      </c>
      <c r="AH199" s="1720">
        <f t="shared" si="4"/>
        <v>10.323895741842653</v>
      </c>
      <c r="AI199" s="1721">
        <f t="shared" si="5"/>
        <v>49.362250633252899</v>
      </c>
      <c r="AJ199" s="1713">
        <f t="shared" si="6"/>
        <v>40.313853624904453</v>
      </c>
      <c r="AK199" s="1204"/>
      <c r="AL199" s="1204"/>
      <c r="AM199" s="1204"/>
      <c r="AN199" s="1204"/>
      <c r="AO199" s="1204"/>
    </row>
  </sheetData>
  <mergeCells count="1">
    <mergeCell ref="D166:E166"/>
  </mergeCells>
  <phoneticPr fontId="2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2610-F794-458C-BCF4-BC388B392B1E}">
  <dimension ref="A1:AQ199"/>
  <sheetViews>
    <sheetView workbookViewId="0">
      <pane xSplit="5" ySplit="10" topLeftCell="X11" activePane="bottomRight" state="frozen"/>
      <selection pane="topRight" activeCell="F1" sqref="F1"/>
      <selection pane="bottomLeft" activeCell="A11" sqref="A11"/>
      <selection pane="bottomRight" activeCell="AA23" sqref="AA23"/>
    </sheetView>
  </sheetViews>
  <sheetFormatPr defaultRowHeight="13.5"/>
  <cols>
    <col min="1" max="1" width="6.25" customWidth="1"/>
    <col min="2" max="2" width="5.375" customWidth="1"/>
    <col min="4" max="4" width="5.25" customWidth="1"/>
    <col min="5" max="5" width="11.375" customWidth="1"/>
    <col min="6" max="29" width="9.625" customWidth="1"/>
    <col min="30" max="30" width="9.25" bestFit="1" customWidth="1"/>
    <col min="31" max="32" width="9.125" bestFit="1" customWidth="1"/>
    <col min="33" max="33" width="9.25" bestFit="1" customWidth="1"/>
  </cols>
  <sheetData>
    <row r="1" spans="1:43" s="1612" customFormat="1" ht="12">
      <c r="A1" s="1612" t="s">
        <v>1246</v>
      </c>
    </row>
    <row r="2" spans="1:43" s="1612" customFormat="1" ht="12">
      <c r="A2" s="1612" t="s">
        <v>1250</v>
      </c>
    </row>
    <row r="3" spans="1:43" hidden="1">
      <c r="A3">
        <v>3</v>
      </c>
      <c r="F3" t="s">
        <v>1251</v>
      </c>
    </row>
    <row r="4" spans="1:43" hidden="1">
      <c r="A4">
        <v>4</v>
      </c>
    </row>
    <row r="5" spans="1:43" hidden="1">
      <c r="A5">
        <v>5</v>
      </c>
      <c r="F5" t="s">
        <v>1129</v>
      </c>
      <c r="G5" t="s">
        <v>1130</v>
      </c>
    </row>
    <row r="6" spans="1:43" hidden="1">
      <c r="A6">
        <v>6</v>
      </c>
      <c r="G6" t="s">
        <v>1131</v>
      </c>
    </row>
    <row r="7" spans="1:43" hidden="1">
      <c r="A7">
        <v>7</v>
      </c>
      <c r="G7" t="s">
        <v>1132</v>
      </c>
    </row>
    <row r="8" spans="1:43" hidden="1">
      <c r="A8">
        <v>8</v>
      </c>
    </row>
    <row r="9" spans="1:43">
      <c r="A9">
        <v>9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H9" s="125" t="s">
        <v>1252</v>
      </c>
      <c r="AI9" s="125" t="s">
        <v>1252</v>
      </c>
      <c r="AJ9" s="125" t="s">
        <v>1252</v>
      </c>
      <c r="AK9" s="125" t="s">
        <v>1252</v>
      </c>
      <c r="AL9" s="125" t="s">
        <v>1252</v>
      </c>
    </row>
    <row r="10" spans="1:43" ht="24">
      <c r="A10" s="1866">
        <v>10</v>
      </c>
      <c r="B10" s="1866" t="s">
        <v>1129</v>
      </c>
      <c r="C10" s="1866" t="s">
        <v>1140</v>
      </c>
      <c r="D10" s="1866" t="s">
        <v>1141</v>
      </c>
      <c r="E10" s="1866"/>
      <c r="F10" s="1648" t="s">
        <v>317</v>
      </c>
      <c r="G10" s="1610" t="s">
        <v>974</v>
      </c>
      <c r="H10" s="1610" t="s">
        <v>975</v>
      </c>
      <c r="I10" s="1610" t="s">
        <v>976</v>
      </c>
      <c r="J10" s="1610" t="s">
        <v>977</v>
      </c>
      <c r="K10" s="1610" t="s">
        <v>978</v>
      </c>
      <c r="L10" s="1610" t="s">
        <v>979</v>
      </c>
      <c r="M10" s="1610" t="s">
        <v>980</v>
      </c>
      <c r="N10" s="1610" t="s">
        <v>981</v>
      </c>
      <c r="O10" s="1610" t="s">
        <v>1133</v>
      </c>
      <c r="P10" s="1610" t="s">
        <v>983</v>
      </c>
      <c r="Q10" s="1610" t="s">
        <v>984</v>
      </c>
      <c r="R10" s="1610" t="s">
        <v>985</v>
      </c>
      <c r="S10" s="1610" t="s">
        <v>986</v>
      </c>
      <c r="T10" s="1610" t="s">
        <v>987</v>
      </c>
      <c r="U10" s="1610" t="s">
        <v>988</v>
      </c>
      <c r="V10" s="1610" t="s">
        <v>989</v>
      </c>
      <c r="W10" s="1610" t="s">
        <v>990</v>
      </c>
      <c r="X10" s="1610" t="s">
        <v>991</v>
      </c>
      <c r="Y10" s="1610" t="s">
        <v>1134</v>
      </c>
      <c r="Z10" s="1610" t="s">
        <v>1135</v>
      </c>
      <c r="AA10" s="1641" t="s">
        <v>904</v>
      </c>
      <c r="AB10" s="1610" t="s">
        <v>1236</v>
      </c>
      <c r="AC10" s="1610" t="s">
        <v>1237</v>
      </c>
      <c r="AD10" s="1610" t="s">
        <v>1238</v>
      </c>
      <c r="AE10" s="1648" t="s">
        <v>1239</v>
      </c>
      <c r="AF10" s="1610" t="s">
        <v>1240</v>
      </c>
      <c r="AG10" s="1610" t="s">
        <v>1241</v>
      </c>
      <c r="AH10" s="1867" t="s">
        <v>1253</v>
      </c>
      <c r="AI10" s="1867" t="s">
        <v>1254</v>
      </c>
      <c r="AJ10" s="1867" t="s">
        <v>1255</v>
      </c>
      <c r="AK10" s="1867" t="s">
        <v>1256</v>
      </c>
      <c r="AL10" s="1867" t="s">
        <v>1257</v>
      </c>
      <c r="AM10" s="1867" t="s">
        <v>1252</v>
      </c>
      <c r="AN10" s="1867" t="s">
        <v>1252</v>
      </c>
      <c r="AO10" s="1867" t="s">
        <v>1252</v>
      </c>
      <c r="AP10" s="1867" t="s">
        <v>906</v>
      </c>
      <c r="AQ10" s="1867" t="s">
        <v>907</v>
      </c>
    </row>
    <row r="11" spans="1:43">
      <c r="A11" s="1868">
        <v>1330</v>
      </c>
      <c r="B11" s="1868">
        <v>1</v>
      </c>
      <c r="C11" s="1868">
        <v>28000</v>
      </c>
      <c r="D11" s="1868" t="s">
        <v>919</v>
      </c>
      <c r="E11" s="1868" t="s">
        <v>465</v>
      </c>
      <c r="F11" s="1636">
        <v>5534800</v>
      </c>
      <c r="G11" s="1636">
        <v>219357</v>
      </c>
      <c r="H11" s="1636">
        <v>237490</v>
      </c>
      <c r="I11" s="1636">
        <v>253800</v>
      </c>
      <c r="J11" s="1636">
        <v>273096</v>
      </c>
      <c r="K11" s="1636">
        <v>255435</v>
      </c>
      <c r="L11" s="1636">
        <v>267118</v>
      </c>
      <c r="M11" s="1636">
        <v>304004</v>
      </c>
      <c r="N11" s="1636">
        <v>354457</v>
      </c>
      <c r="O11" s="1636">
        <v>435646</v>
      </c>
      <c r="P11" s="1636">
        <v>387696</v>
      </c>
      <c r="Q11" s="1636">
        <v>351761</v>
      </c>
      <c r="R11" s="1636">
        <v>325755</v>
      </c>
      <c r="S11" s="1636">
        <v>367676</v>
      </c>
      <c r="T11" s="1636">
        <v>439724</v>
      </c>
      <c r="U11" s="1636">
        <v>357014</v>
      </c>
      <c r="V11" s="1636">
        <v>278626</v>
      </c>
      <c r="W11" s="1636">
        <v>219115</v>
      </c>
      <c r="X11" s="1636">
        <v>133439</v>
      </c>
      <c r="Y11" s="1636">
        <v>56144</v>
      </c>
      <c r="Z11" s="1636">
        <v>14840</v>
      </c>
      <c r="AA11" s="1636">
        <v>2607</v>
      </c>
      <c r="AB11" s="1636">
        <v>710647</v>
      </c>
      <c r="AC11" s="1636">
        <v>3322644</v>
      </c>
      <c r="AD11" s="1636">
        <v>1501509</v>
      </c>
      <c r="AE11" s="1636">
        <v>704771</v>
      </c>
      <c r="AF11" s="1636">
        <v>207030</v>
      </c>
      <c r="AG11" s="1636">
        <v>3489272</v>
      </c>
      <c r="AH11" s="1202">
        <v>12.83961</v>
      </c>
      <c r="AI11" s="1202">
        <v>60.031869999999998</v>
      </c>
      <c r="AJ11" s="1202">
        <v>27.128509999999999</v>
      </c>
      <c r="AK11" s="1202">
        <v>33.771500000000003</v>
      </c>
      <c r="AL11" s="1202">
        <v>12.733449999999999</v>
      </c>
      <c r="AM11" s="1202">
        <v>3.74051</v>
      </c>
      <c r="AN11" s="1202">
        <v>4.7100000000000003E-2</v>
      </c>
      <c r="AO11" s="1202">
        <v>63.04242</v>
      </c>
      <c r="AP11" s="1202">
        <v>46.498269999999998</v>
      </c>
      <c r="AQ11" s="1202">
        <v>47.00271</v>
      </c>
    </row>
    <row r="12" spans="1:43">
      <c r="A12" s="1868">
        <v>1331</v>
      </c>
      <c r="B12" s="1868">
        <v>1</v>
      </c>
      <c r="C12" s="1868">
        <v>28100</v>
      </c>
      <c r="D12" s="1868">
        <v>1</v>
      </c>
      <c r="E12" s="1869" t="s">
        <v>180</v>
      </c>
      <c r="F12" s="1636">
        <v>1537272</v>
      </c>
      <c r="G12" s="1636">
        <v>57958</v>
      </c>
      <c r="H12" s="1636">
        <v>62478</v>
      </c>
      <c r="I12" s="1636">
        <v>65462</v>
      </c>
      <c r="J12" s="1636">
        <v>73413</v>
      </c>
      <c r="K12" s="1636">
        <v>77745</v>
      </c>
      <c r="L12" s="1636">
        <v>77851</v>
      </c>
      <c r="M12" s="1636">
        <v>86688</v>
      </c>
      <c r="N12" s="1636">
        <v>98926</v>
      </c>
      <c r="O12" s="1636">
        <v>120890</v>
      </c>
      <c r="P12" s="1636">
        <v>107481</v>
      </c>
      <c r="Q12" s="1636">
        <v>98315</v>
      </c>
      <c r="R12" s="1636">
        <v>91660</v>
      </c>
      <c r="S12" s="1636">
        <v>101003</v>
      </c>
      <c r="T12" s="1636">
        <v>121641</v>
      </c>
      <c r="U12" s="1636">
        <v>98634</v>
      </c>
      <c r="V12" s="1636">
        <v>77828</v>
      </c>
      <c r="W12" s="1636">
        <v>62619</v>
      </c>
      <c r="X12" s="1636">
        <v>36786</v>
      </c>
      <c r="Y12" s="1636">
        <v>15193</v>
      </c>
      <c r="Z12" s="1636">
        <v>3989</v>
      </c>
      <c r="AA12" s="1636">
        <v>712</v>
      </c>
      <c r="AB12" s="1636">
        <v>185898</v>
      </c>
      <c r="AC12" s="1636">
        <v>933972</v>
      </c>
      <c r="AD12" s="1636">
        <v>417402</v>
      </c>
      <c r="AE12" s="1636">
        <v>197127</v>
      </c>
      <c r="AF12" s="1636">
        <v>56680</v>
      </c>
      <c r="AG12" s="1636">
        <v>982200</v>
      </c>
      <c r="AH12" s="1202">
        <v>12.09272</v>
      </c>
      <c r="AI12" s="1202">
        <v>60.755159999999997</v>
      </c>
      <c r="AJ12" s="1202">
        <v>27.15212</v>
      </c>
      <c r="AK12" s="1202">
        <v>33.7224</v>
      </c>
      <c r="AL12" s="1202">
        <v>12.823169999999999</v>
      </c>
      <c r="AM12" s="1202">
        <v>3.6870500000000002</v>
      </c>
      <c r="AN12" s="1202">
        <v>4.632E-2</v>
      </c>
      <c r="AO12" s="1202">
        <v>63.892400000000002</v>
      </c>
      <c r="AP12" s="1202">
        <v>46.66178</v>
      </c>
      <c r="AQ12" s="1202">
        <v>47.037280000000003</v>
      </c>
    </row>
    <row r="13" spans="1:43">
      <c r="A13">
        <v>1332</v>
      </c>
      <c r="B13">
        <v>1</v>
      </c>
      <c r="C13">
        <v>28101</v>
      </c>
      <c r="D13">
        <v>0</v>
      </c>
      <c r="E13" s="84" t="s">
        <v>19</v>
      </c>
      <c r="F13" s="1072">
        <v>213634</v>
      </c>
      <c r="G13" s="1072">
        <v>8903</v>
      </c>
      <c r="H13" s="1072">
        <v>9406</v>
      </c>
      <c r="I13" s="1072">
        <v>10024</v>
      </c>
      <c r="J13" s="1072">
        <v>11324</v>
      </c>
      <c r="K13" s="1072">
        <v>11764</v>
      </c>
      <c r="L13" s="1072">
        <v>10403</v>
      </c>
      <c r="M13" s="1072">
        <v>12032</v>
      </c>
      <c r="N13" s="1072">
        <v>14319</v>
      </c>
      <c r="O13" s="1072">
        <v>18265</v>
      </c>
      <c r="P13" s="1072">
        <v>16899</v>
      </c>
      <c r="Q13" s="1072">
        <v>14771</v>
      </c>
      <c r="R13" s="1072">
        <v>12697</v>
      </c>
      <c r="S13" s="1072">
        <v>12431</v>
      </c>
      <c r="T13" s="1072">
        <v>14905</v>
      </c>
      <c r="U13" s="1072">
        <v>11459</v>
      </c>
      <c r="V13" s="1072">
        <v>9165</v>
      </c>
      <c r="W13" s="1072">
        <v>7718</v>
      </c>
      <c r="X13" s="1072">
        <v>4649</v>
      </c>
      <c r="Y13" s="1072">
        <v>1921</v>
      </c>
      <c r="Z13" s="1072">
        <v>499</v>
      </c>
      <c r="AA13" s="1072">
        <v>80</v>
      </c>
      <c r="AB13" s="1072">
        <v>28333</v>
      </c>
      <c r="AC13" s="1072">
        <v>134905</v>
      </c>
      <c r="AD13" s="1072">
        <v>50396</v>
      </c>
      <c r="AE13" s="1072">
        <v>24032</v>
      </c>
      <c r="AF13" s="1072">
        <v>7149</v>
      </c>
      <c r="AG13" s="1072">
        <v>138486</v>
      </c>
      <c r="AH13" s="1204">
        <v>13.2624</v>
      </c>
      <c r="AI13" s="1204">
        <v>63.14772</v>
      </c>
      <c r="AJ13" s="1204">
        <v>23.589880000000001</v>
      </c>
      <c r="AK13" s="1204">
        <v>29.408709999999999</v>
      </c>
      <c r="AL13" s="1204">
        <v>11.24915</v>
      </c>
      <c r="AM13" s="1204">
        <v>3.3463799999999999</v>
      </c>
      <c r="AN13" s="1204">
        <v>3.7449999999999997E-2</v>
      </c>
      <c r="AO13" s="1204">
        <v>64.823949999999996</v>
      </c>
      <c r="AP13" s="1204">
        <v>44.824539999999999</v>
      </c>
      <c r="AQ13" s="1204">
        <v>45.104869999999998</v>
      </c>
    </row>
    <row r="14" spans="1:43">
      <c r="A14">
        <v>1333</v>
      </c>
      <c r="B14">
        <v>1</v>
      </c>
      <c r="C14">
        <v>28102</v>
      </c>
      <c r="D14">
        <v>0</v>
      </c>
      <c r="E14" s="84" t="s">
        <v>181</v>
      </c>
      <c r="F14" s="1072">
        <v>136088</v>
      </c>
      <c r="G14" s="1072">
        <v>5445</v>
      </c>
      <c r="H14" s="1072">
        <v>5475</v>
      </c>
      <c r="I14" s="1072">
        <v>5628</v>
      </c>
      <c r="J14" s="1072">
        <v>6775</v>
      </c>
      <c r="K14" s="1072">
        <v>8915</v>
      </c>
      <c r="L14" s="1072">
        <v>7181</v>
      </c>
      <c r="M14" s="1072">
        <v>8124</v>
      </c>
      <c r="N14" s="1072">
        <v>9494</v>
      </c>
      <c r="O14" s="1072">
        <v>11596</v>
      </c>
      <c r="P14" s="1072">
        <v>9900</v>
      </c>
      <c r="Q14" s="1072">
        <v>8512</v>
      </c>
      <c r="R14" s="1072">
        <v>7194</v>
      </c>
      <c r="S14" s="1072">
        <v>7796</v>
      </c>
      <c r="T14" s="1072">
        <v>9231</v>
      </c>
      <c r="U14" s="1072">
        <v>7526</v>
      </c>
      <c r="V14" s="1072">
        <v>6287</v>
      </c>
      <c r="W14" s="1072">
        <v>5619</v>
      </c>
      <c r="X14" s="1072">
        <v>3594</v>
      </c>
      <c r="Y14" s="1072">
        <v>1371</v>
      </c>
      <c r="Z14" s="1072">
        <v>342</v>
      </c>
      <c r="AA14" s="1072">
        <v>83</v>
      </c>
      <c r="AB14" s="1072">
        <v>16548</v>
      </c>
      <c r="AC14" s="1072">
        <v>85487</v>
      </c>
      <c r="AD14" s="1072">
        <v>34053</v>
      </c>
      <c r="AE14" s="1072">
        <v>17296</v>
      </c>
      <c r="AF14" s="1072">
        <v>5390</v>
      </c>
      <c r="AG14" s="1072">
        <v>87943</v>
      </c>
      <c r="AH14" s="1204">
        <v>12.15978</v>
      </c>
      <c r="AI14" s="1204">
        <v>62.817439999999998</v>
      </c>
      <c r="AJ14" s="1204">
        <v>25.022780000000001</v>
      </c>
      <c r="AK14" s="1204">
        <v>30.751429999999999</v>
      </c>
      <c r="AL14" s="1204">
        <v>12.70942</v>
      </c>
      <c r="AM14" s="1204">
        <v>3.9606699999999999</v>
      </c>
      <c r="AN14" s="1204">
        <v>6.0990000000000003E-2</v>
      </c>
      <c r="AO14" s="1204">
        <v>64.622159999999994</v>
      </c>
      <c r="AP14" s="1204">
        <v>45.350349999999999</v>
      </c>
      <c r="AQ14" s="1204">
        <v>44.740989999999996</v>
      </c>
    </row>
    <row r="15" spans="1:43">
      <c r="A15">
        <v>1334</v>
      </c>
      <c r="B15">
        <v>1</v>
      </c>
      <c r="C15">
        <v>28105</v>
      </c>
      <c r="D15">
        <v>0</v>
      </c>
      <c r="E15" s="84" t="s">
        <v>21</v>
      </c>
      <c r="F15" s="1072">
        <v>106956</v>
      </c>
      <c r="G15" s="1072">
        <v>3349</v>
      </c>
      <c r="H15" s="1072">
        <v>3324</v>
      </c>
      <c r="I15" s="1072">
        <v>3534</v>
      </c>
      <c r="J15" s="1072">
        <v>3874</v>
      </c>
      <c r="K15" s="1072">
        <v>5039</v>
      </c>
      <c r="L15" s="1072">
        <v>6703</v>
      </c>
      <c r="M15" s="1072">
        <v>6798</v>
      </c>
      <c r="N15" s="1072">
        <v>6820</v>
      </c>
      <c r="O15" s="1072">
        <v>8155</v>
      </c>
      <c r="P15" s="1072">
        <v>7283</v>
      </c>
      <c r="Q15" s="1072">
        <v>6525</v>
      </c>
      <c r="R15" s="1072">
        <v>6043</v>
      </c>
      <c r="S15" s="1072">
        <v>6850</v>
      </c>
      <c r="T15" s="1072">
        <v>8711</v>
      </c>
      <c r="U15" s="1072">
        <v>7664</v>
      </c>
      <c r="V15" s="1072">
        <v>6340</v>
      </c>
      <c r="W15" s="1072">
        <v>5317</v>
      </c>
      <c r="X15" s="1072">
        <v>3010</v>
      </c>
      <c r="Y15" s="1072">
        <v>1255</v>
      </c>
      <c r="Z15" s="1072">
        <v>304</v>
      </c>
      <c r="AA15" s="1072">
        <v>58</v>
      </c>
      <c r="AB15" s="1072">
        <v>10207</v>
      </c>
      <c r="AC15" s="1072">
        <v>64090</v>
      </c>
      <c r="AD15" s="1072">
        <v>32659</v>
      </c>
      <c r="AE15" s="1072">
        <v>16284</v>
      </c>
      <c r="AF15" s="1072">
        <v>4627</v>
      </c>
      <c r="AG15" s="1072">
        <v>68927</v>
      </c>
      <c r="AH15" s="1204">
        <v>9.5431799999999996</v>
      </c>
      <c r="AI15" s="1204">
        <v>59.921840000000003</v>
      </c>
      <c r="AJ15" s="1204">
        <v>30.534990000000001</v>
      </c>
      <c r="AK15" s="1204">
        <v>36.939489999999999</v>
      </c>
      <c r="AL15" s="1204">
        <v>15.22495</v>
      </c>
      <c r="AM15" s="1204">
        <v>4.3260800000000001</v>
      </c>
      <c r="AN15" s="1204">
        <v>5.423E-2</v>
      </c>
      <c r="AO15" s="1204">
        <v>64.44426</v>
      </c>
      <c r="AP15" s="1204">
        <v>48.774650000000001</v>
      </c>
      <c r="AQ15" s="1204">
        <v>48.832180000000001</v>
      </c>
    </row>
    <row r="16" spans="1:43">
      <c r="A16">
        <v>1335</v>
      </c>
      <c r="B16">
        <v>1</v>
      </c>
      <c r="C16">
        <v>28106</v>
      </c>
      <c r="D16">
        <v>0</v>
      </c>
      <c r="E16" s="84" t="s">
        <v>22</v>
      </c>
      <c r="F16" s="1072">
        <v>97912</v>
      </c>
      <c r="G16" s="1072">
        <v>2955</v>
      </c>
      <c r="H16" s="1072">
        <v>3362</v>
      </c>
      <c r="I16" s="1072">
        <v>3388</v>
      </c>
      <c r="J16" s="1072">
        <v>4108</v>
      </c>
      <c r="K16" s="1072">
        <v>4345</v>
      </c>
      <c r="L16" s="1072">
        <v>4843</v>
      </c>
      <c r="M16" s="1072">
        <v>5012</v>
      </c>
      <c r="N16" s="1072">
        <v>5499</v>
      </c>
      <c r="O16" s="1072">
        <v>7092</v>
      </c>
      <c r="P16" s="1072">
        <v>6466</v>
      </c>
      <c r="Q16" s="1072">
        <v>6117</v>
      </c>
      <c r="R16" s="1072">
        <v>5637</v>
      </c>
      <c r="S16" s="1072">
        <v>6749</v>
      </c>
      <c r="T16" s="1072">
        <v>8419</v>
      </c>
      <c r="U16" s="1072">
        <v>7580</v>
      </c>
      <c r="V16" s="1072">
        <v>6507</v>
      </c>
      <c r="W16" s="1072">
        <v>5292</v>
      </c>
      <c r="X16" s="1072">
        <v>2905</v>
      </c>
      <c r="Y16" s="1072">
        <v>1253</v>
      </c>
      <c r="Z16" s="1072">
        <v>330</v>
      </c>
      <c r="AA16" s="1072">
        <v>53</v>
      </c>
      <c r="AB16" s="1072">
        <v>9705</v>
      </c>
      <c r="AC16" s="1072">
        <v>55868</v>
      </c>
      <c r="AD16" s="1072">
        <v>32339</v>
      </c>
      <c r="AE16" s="1072">
        <v>16340</v>
      </c>
      <c r="AF16" s="1072">
        <v>4541</v>
      </c>
      <c r="AG16" s="1072">
        <v>60179</v>
      </c>
      <c r="AH16" s="1204">
        <v>9.9119600000000005</v>
      </c>
      <c r="AI16" s="1204">
        <v>57.059399999999997</v>
      </c>
      <c r="AJ16" s="1204">
        <v>33.028640000000003</v>
      </c>
      <c r="AK16" s="1204">
        <v>39.921559999999999</v>
      </c>
      <c r="AL16" s="1204">
        <v>16.68845</v>
      </c>
      <c r="AM16" s="1204">
        <v>4.6378399999999997</v>
      </c>
      <c r="AN16" s="1204">
        <v>5.4129999999999998E-2</v>
      </c>
      <c r="AO16" s="1204">
        <v>61.462330000000001</v>
      </c>
      <c r="AP16" s="1204">
        <v>49.913139999999999</v>
      </c>
      <c r="AQ16" s="1204">
        <v>51.470950000000002</v>
      </c>
    </row>
    <row r="17" spans="1:43">
      <c r="A17">
        <v>1336</v>
      </c>
      <c r="B17">
        <v>1</v>
      </c>
      <c r="C17">
        <v>28107</v>
      </c>
      <c r="D17">
        <v>0</v>
      </c>
      <c r="E17" s="84" t="s">
        <v>23</v>
      </c>
      <c r="F17" s="1072">
        <v>162468</v>
      </c>
      <c r="G17" s="1072">
        <v>5755</v>
      </c>
      <c r="H17" s="1072">
        <v>6174</v>
      </c>
      <c r="I17" s="1072">
        <v>6572</v>
      </c>
      <c r="J17" s="1072">
        <v>7540</v>
      </c>
      <c r="K17" s="1072">
        <v>7648</v>
      </c>
      <c r="L17" s="1072">
        <v>7428</v>
      </c>
      <c r="M17" s="1072">
        <v>8447</v>
      </c>
      <c r="N17" s="1072">
        <v>9721</v>
      </c>
      <c r="O17" s="1072">
        <v>11665</v>
      </c>
      <c r="P17" s="1072">
        <v>10799</v>
      </c>
      <c r="Q17" s="1072">
        <v>10225</v>
      </c>
      <c r="R17" s="1072">
        <v>9678</v>
      </c>
      <c r="S17" s="1072">
        <v>11086</v>
      </c>
      <c r="T17" s="1072">
        <v>14441</v>
      </c>
      <c r="U17" s="1072">
        <v>12092</v>
      </c>
      <c r="V17" s="1072">
        <v>9601</v>
      </c>
      <c r="W17" s="1072">
        <v>7244</v>
      </c>
      <c r="X17" s="1072">
        <v>4234</v>
      </c>
      <c r="Y17" s="1072">
        <v>1619</v>
      </c>
      <c r="Z17" s="1072">
        <v>419</v>
      </c>
      <c r="AA17" s="1072">
        <v>80</v>
      </c>
      <c r="AB17" s="1072">
        <v>18501</v>
      </c>
      <c r="AC17" s="1072">
        <v>94237</v>
      </c>
      <c r="AD17" s="1072">
        <v>49730</v>
      </c>
      <c r="AE17" s="1072">
        <v>23197</v>
      </c>
      <c r="AF17" s="1072">
        <v>6352</v>
      </c>
      <c r="AG17" s="1072">
        <v>101138</v>
      </c>
      <c r="AH17" s="1204">
        <v>11.38747</v>
      </c>
      <c r="AI17" s="1204">
        <v>58.003419999999998</v>
      </c>
      <c r="AJ17" s="1204">
        <v>30.609100000000002</v>
      </c>
      <c r="AK17" s="1204">
        <v>37.432600000000001</v>
      </c>
      <c r="AL17" s="1204">
        <v>14.277889999999999</v>
      </c>
      <c r="AM17" s="1204">
        <v>3.9096899999999999</v>
      </c>
      <c r="AN17" s="1204">
        <v>4.9239999999999999E-2</v>
      </c>
      <c r="AO17" s="1204">
        <v>62.25103</v>
      </c>
      <c r="AP17" s="1204">
        <v>48.281260000000003</v>
      </c>
      <c r="AQ17" s="1204">
        <v>49.70317</v>
      </c>
    </row>
    <row r="18" spans="1:43">
      <c r="A18">
        <v>1337</v>
      </c>
      <c r="B18">
        <v>1</v>
      </c>
      <c r="C18">
        <v>28108</v>
      </c>
      <c r="D18">
        <v>0</v>
      </c>
      <c r="E18" s="84" t="s">
        <v>24</v>
      </c>
      <c r="F18" s="1072">
        <v>219474</v>
      </c>
      <c r="G18" s="1072">
        <v>9341</v>
      </c>
      <c r="H18" s="1072">
        <v>9799</v>
      </c>
      <c r="I18" s="1072">
        <v>9774</v>
      </c>
      <c r="J18" s="1072">
        <v>10332</v>
      </c>
      <c r="K18" s="1072">
        <v>9341</v>
      </c>
      <c r="L18" s="1072">
        <v>10214</v>
      </c>
      <c r="M18" s="1072">
        <v>12110</v>
      </c>
      <c r="N18" s="1072">
        <v>13639</v>
      </c>
      <c r="O18" s="1072">
        <v>16911</v>
      </c>
      <c r="P18" s="1072">
        <v>14741</v>
      </c>
      <c r="Q18" s="1072">
        <v>13488</v>
      </c>
      <c r="R18" s="1072">
        <v>12622</v>
      </c>
      <c r="S18" s="1072">
        <v>14080</v>
      </c>
      <c r="T18" s="1072">
        <v>17381</v>
      </c>
      <c r="U18" s="1072">
        <v>14866</v>
      </c>
      <c r="V18" s="1072">
        <v>12148</v>
      </c>
      <c r="W18" s="1072">
        <v>9890</v>
      </c>
      <c r="X18" s="1072">
        <v>5729</v>
      </c>
      <c r="Y18" s="1072">
        <v>2356</v>
      </c>
      <c r="Z18" s="1072">
        <v>599</v>
      </c>
      <c r="AA18" s="1072">
        <v>113</v>
      </c>
      <c r="AB18" s="1072">
        <v>28914</v>
      </c>
      <c r="AC18" s="1072">
        <v>127478</v>
      </c>
      <c r="AD18" s="1072">
        <v>63082</v>
      </c>
      <c r="AE18" s="1072">
        <v>30835</v>
      </c>
      <c r="AF18" s="1072">
        <v>8797</v>
      </c>
      <c r="AG18" s="1072">
        <v>134527</v>
      </c>
      <c r="AH18" s="1204">
        <v>13.17423</v>
      </c>
      <c r="AI18" s="1204">
        <v>58.083419999999997</v>
      </c>
      <c r="AJ18" s="1204">
        <v>28.742360000000001</v>
      </c>
      <c r="AK18" s="1204">
        <v>35.157699999999998</v>
      </c>
      <c r="AL18" s="1204">
        <v>14.0495</v>
      </c>
      <c r="AM18" s="1204">
        <v>4.0082199999999997</v>
      </c>
      <c r="AN18" s="1204">
        <v>5.1490000000000001E-2</v>
      </c>
      <c r="AO18" s="1204">
        <v>61.295189999999998</v>
      </c>
      <c r="AP18" s="1204">
        <v>47.025950000000002</v>
      </c>
      <c r="AQ18" s="1204">
        <v>47.620780000000003</v>
      </c>
    </row>
    <row r="19" spans="1:43">
      <c r="A19">
        <v>1338</v>
      </c>
      <c r="B19">
        <v>1</v>
      </c>
      <c r="C19">
        <v>28109</v>
      </c>
      <c r="D19">
        <v>0</v>
      </c>
      <c r="E19" s="84" t="s">
        <v>182</v>
      </c>
      <c r="F19" s="1072">
        <v>219805</v>
      </c>
      <c r="G19" s="1072">
        <v>8068</v>
      </c>
      <c r="H19" s="1072">
        <v>9767</v>
      </c>
      <c r="I19" s="1072">
        <v>10610</v>
      </c>
      <c r="J19" s="1072">
        <v>11152</v>
      </c>
      <c r="K19" s="1072">
        <v>9508</v>
      </c>
      <c r="L19" s="1072">
        <v>9163</v>
      </c>
      <c r="M19" s="1072">
        <v>10631</v>
      </c>
      <c r="N19" s="1072">
        <v>13138</v>
      </c>
      <c r="O19" s="1072">
        <v>17094</v>
      </c>
      <c r="P19" s="1072">
        <v>15162</v>
      </c>
      <c r="Q19" s="1072">
        <v>13947</v>
      </c>
      <c r="R19" s="1072">
        <v>13460</v>
      </c>
      <c r="S19" s="1072">
        <v>15229</v>
      </c>
      <c r="T19" s="1072">
        <v>18887</v>
      </c>
      <c r="U19" s="1072">
        <v>15569</v>
      </c>
      <c r="V19" s="1072">
        <v>11999</v>
      </c>
      <c r="W19" s="1072">
        <v>8588</v>
      </c>
      <c r="X19" s="1072">
        <v>4977</v>
      </c>
      <c r="Y19" s="1072">
        <v>2146</v>
      </c>
      <c r="Z19" s="1072">
        <v>616</v>
      </c>
      <c r="AA19" s="1072">
        <v>94</v>
      </c>
      <c r="AB19" s="1072">
        <v>28445</v>
      </c>
      <c r="AC19" s="1072">
        <v>128484</v>
      </c>
      <c r="AD19" s="1072">
        <v>62876</v>
      </c>
      <c r="AE19" s="1072">
        <v>28420</v>
      </c>
      <c r="AF19" s="1072">
        <v>7833</v>
      </c>
      <c r="AG19" s="1072">
        <v>136219</v>
      </c>
      <c r="AH19" s="1204">
        <v>12.94102</v>
      </c>
      <c r="AI19" s="1204">
        <v>58.453629999999997</v>
      </c>
      <c r="AJ19" s="1204">
        <v>28.605350000000001</v>
      </c>
      <c r="AK19" s="1204">
        <v>35.533769999999997</v>
      </c>
      <c r="AL19" s="1204">
        <v>12.929639999999999</v>
      </c>
      <c r="AM19" s="1204">
        <v>3.5636100000000002</v>
      </c>
      <c r="AN19" s="1204">
        <v>4.2770000000000002E-2</v>
      </c>
      <c r="AO19" s="1204">
        <v>61.972659999999998</v>
      </c>
      <c r="AP19" s="1204">
        <v>47.183320000000002</v>
      </c>
      <c r="AQ19" s="1204">
        <v>48.377319999999997</v>
      </c>
    </row>
    <row r="20" spans="1:43">
      <c r="A20">
        <v>1339</v>
      </c>
      <c r="B20">
        <v>1</v>
      </c>
      <c r="C20">
        <v>28110</v>
      </c>
      <c r="D20">
        <v>0</v>
      </c>
      <c r="E20" s="84" t="s">
        <v>20</v>
      </c>
      <c r="F20" s="1072">
        <v>135153</v>
      </c>
      <c r="G20" s="1072">
        <v>4439</v>
      </c>
      <c r="H20" s="1072">
        <v>3699</v>
      </c>
      <c r="I20" s="1072">
        <v>3600</v>
      </c>
      <c r="J20" s="1072">
        <v>4748</v>
      </c>
      <c r="K20" s="1072">
        <v>8530</v>
      </c>
      <c r="L20" s="1072">
        <v>10096</v>
      </c>
      <c r="M20" s="1072">
        <v>10187</v>
      </c>
      <c r="N20" s="1072">
        <v>10274</v>
      </c>
      <c r="O20" s="1072">
        <v>11059</v>
      </c>
      <c r="P20" s="1072">
        <v>9490</v>
      </c>
      <c r="Q20" s="1072">
        <v>8417</v>
      </c>
      <c r="R20" s="1072">
        <v>7729</v>
      </c>
      <c r="S20" s="1072">
        <v>8340</v>
      </c>
      <c r="T20" s="1072">
        <v>10114</v>
      </c>
      <c r="U20" s="1072">
        <v>8078</v>
      </c>
      <c r="V20" s="1072">
        <v>6505</v>
      </c>
      <c r="W20" s="1072">
        <v>5320</v>
      </c>
      <c r="X20" s="1072">
        <v>2943</v>
      </c>
      <c r="Y20" s="1072">
        <v>1207</v>
      </c>
      <c r="Z20" s="1072">
        <v>323</v>
      </c>
      <c r="AA20" s="1072">
        <v>55</v>
      </c>
      <c r="AB20" s="1072">
        <v>11738</v>
      </c>
      <c r="AC20" s="1072">
        <v>88870</v>
      </c>
      <c r="AD20" s="1072">
        <v>34545</v>
      </c>
      <c r="AE20" s="1072">
        <v>16353</v>
      </c>
      <c r="AF20" s="1072">
        <v>4528</v>
      </c>
      <c r="AG20" s="1072">
        <v>94236</v>
      </c>
      <c r="AH20" s="1204">
        <v>8.6849699999999999</v>
      </c>
      <c r="AI20" s="1204">
        <v>65.755110000000002</v>
      </c>
      <c r="AJ20" s="1204">
        <v>25.559920000000002</v>
      </c>
      <c r="AK20" s="1204">
        <v>31.730709999999998</v>
      </c>
      <c r="AL20" s="1204">
        <v>12.09962</v>
      </c>
      <c r="AM20" s="1204">
        <v>3.3502800000000001</v>
      </c>
      <c r="AN20" s="1204">
        <v>4.0689999999999997E-2</v>
      </c>
      <c r="AO20" s="1204">
        <v>69.72542</v>
      </c>
      <c r="AP20" s="1204">
        <v>46.576599999999999</v>
      </c>
      <c r="AQ20" s="1204">
        <v>45.443429999999999</v>
      </c>
    </row>
    <row r="21" spans="1:43">
      <c r="A21" s="1660">
        <v>1340</v>
      </c>
      <c r="B21" s="1660">
        <v>1</v>
      </c>
      <c r="C21" s="1660">
        <v>28111</v>
      </c>
      <c r="D21" s="1660">
        <v>0</v>
      </c>
      <c r="E21" s="1870" t="s">
        <v>183</v>
      </c>
      <c r="F21" s="1639">
        <v>245782</v>
      </c>
      <c r="G21" s="1639">
        <v>9703</v>
      </c>
      <c r="H21" s="1639">
        <v>11472</v>
      </c>
      <c r="I21" s="1639">
        <v>12332</v>
      </c>
      <c r="J21" s="1639">
        <v>13560</v>
      </c>
      <c r="K21" s="1639">
        <v>12655</v>
      </c>
      <c r="L21" s="1639">
        <v>11820</v>
      </c>
      <c r="M21" s="1639">
        <v>13347</v>
      </c>
      <c r="N21" s="1639">
        <v>16022</v>
      </c>
      <c r="O21" s="1639">
        <v>19053</v>
      </c>
      <c r="P21" s="1639">
        <v>16741</v>
      </c>
      <c r="Q21" s="1639">
        <v>16313</v>
      </c>
      <c r="R21" s="1639">
        <v>16600</v>
      </c>
      <c r="S21" s="1639">
        <v>18442</v>
      </c>
      <c r="T21" s="1639">
        <v>19552</v>
      </c>
      <c r="U21" s="1639">
        <v>13800</v>
      </c>
      <c r="V21" s="1639">
        <v>9276</v>
      </c>
      <c r="W21" s="1639">
        <v>7631</v>
      </c>
      <c r="X21" s="1639">
        <v>4745</v>
      </c>
      <c r="Y21" s="1639">
        <v>2065</v>
      </c>
      <c r="Z21" s="1639">
        <v>557</v>
      </c>
      <c r="AA21" s="1639">
        <v>96</v>
      </c>
      <c r="AB21" s="1639">
        <v>33507</v>
      </c>
      <c r="AC21" s="1639">
        <v>154553</v>
      </c>
      <c r="AD21" s="1639">
        <v>57722</v>
      </c>
      <c r="AE21" s="1639">
        <v>24370</v>
      </c>
      <c r="AF21" s="1639">
        <v>7463</v>
      </c>
      <c r="AG21" s="1639">
        <v>160545</v>
      </c>
      <c r="AH21" s="1206">
        <v>13.632809999999999</v>
      </c>
      <c r="AI21" s="1206">
        <v>62.882150000000003</v>
      </c>
      <c r="AJ21" s="1206">
        <v>23.485040000000001</v>
      </c>
      <c r="AK21" s="1206">
        <v>30.988440000000001</v>
      </c>
      <c r="AL21" s="1206">
        <v>9.9152900000000006</v>
      </c>
      <c r="AM21" s="1206">
        <v>3.0364300000000002</v>
      </c>
      <c r="AN21" s="1206">
        <v>3.9059999999999997E-2</v>
      </c>
      <c r="AO21" s="1206">
        <v>65.320080000000004</v>
      </c>
      <c r="AP21" s="1206">
        <v>44.95487</v>
      </c>
      <c r="AQ21" s="1206">
        <v>45.809910000000002</v>
      </c>
    </row>
    <row r="22" spans="1:43">
      <c r="A22">
        <v>1341</v>
      </c>
      <c r="B22">
        <v>1</v>
      </c>
      <c r="C22">
        <v>28201</v>
      </c>
      <c r="D22">
        <v>2</v>
      </c>
      <c r="E22" s="87" t="s">
        <v>184</v>
      </c>
      <c r="F22" s="1072">
        <v>535664</v>
      </c>
      <c r="G22" s="1072">
        <v>23447</v>
      </c>
      <c r="H22" s="1072">
        <v>25012</v>
      </c>
      <c r="I22" s="1072">
        <v>26724</v>
      </c>
      <c r="J22" s="1072">
        <v>28541</v>
      </c>
      <c r="K22" s="1072">
        <v>25854</v>
      </c>
      <c r="L22" s="1072">
        <v>27486</v>
      </c>
      <c r="M22" s="1072">
        <v>30404</v>
      </c>
      <c r="N22" s="1072">
        <v>35173</v>
      </c>
      <c r="O22" s="1072">
        <v>43337</v>
      </c>
      <c r="P22" s="1072">
        <v>36924</v>
      </c>
      <c r="Q22" s="1072">
        <v>33785</v>
      </c>
      <c r="R22" s="1072">
        <v>30138</v>
      </c>
      <c r="S22" s="1072">
        <v>33697</v>
      </c>
      <c r="T22" s="1072">
        <v>40505</v>
      </c>
      <c r="U22" s="1072">
        <v>33326</v>
      </c>
      <c r="V22" s="1072">
        <v>25069</v>
      </c>
      <c r="W22" s="1072">
        <v>19125</v>
      </c>
      <c r="X22" s="1072">
        <v>11137</v>
      </c>
      <c r="Y22" s="1072">
        <v>4602</v>
      </c>
      <c r="Z22" s="1072">
        <v>1165</v>
      </c>
      <c r="AA22" s="1072">
        <v>213</v>
      </c>
      <c r="AB22" s="1072">
        <v>75183</v>
      </c>
      <c r="AC22" s="1072">
        <v>325339</v>
      </c>
      <c r="AD22" s="1072">
        <v>135142</v>
      </c>
      <c r="AE22" s="1072">
        <v>61311</v>
      </c>
      <c r="AF22" s="1072">
        <v>17117</v>
      </c>
      <c r="AG22" s="1072">
        <v>337303</v>
      </c>
      <c r="AH22" s="1204">
        <v>14.03548</v>
      </c>
      <c r="AI22" s="1204">
        <v>60.73565</v>
      </c>
      <c r="AJ22" s="1204">
        <v>25.228870000000001</v>
      </c>
      <c r="AK22" s="1204">
        <v>31.519570000000002</v>
      </c>
      <c r="AL22" s="1204">
        <v>11.445790000000001</v>
      </c>
      <c r="AM22" s="1204">
        <v>3.1954699999999998</v>
      </c>
      <c r="AN22" s="1204">
        <v>3.9759999999999997E-2</v>
      </c>
      <c r="AO22" s="1204">
        <v>62.969140000000003</v>
      </c>
      <c r="AP22" s="1204">
        <v>45.04513</v>
      </c>
      <c r="AQ22" s="1204">
        <v>45.230600000000003</v>
      </c>
    </row>
    <row r="23" spans="1:43">
      <c r="A23">
        <v>1342</v>
      </c>
      <c r="B23">
        <v>1</v>
      </c>
      <c r="C23">
        <v>28202</v>
      </c>
      <c r="D23">
        <v>2</v>
      </c>
      <c r="E23" s="87" t="s">
        <v>185</v>
      </c>
      <c r="F23" s="1072">
        <v>452563</v>
      </c>
      <c r="G23" s="1072">
        <v>16745</v>
      </c>
      <c r="H23" s="1072">
        <v>16712</v>
      </c>
      <c r="I23" s="1072">
        <v>17363</v>
      </c>
      <c r="J23" s="1072">
        <v>19034</v>
      </c>
      <c r="K23" s="1072">
        <v>20750</v>
      </c>
      <c r="L23" s="1072">
        <v>23893</v>
      </c>
      <c r="M23" s="1072">
        <v>27101</v>
      </c>
      <c r="N23" s="1072">
        <v>30940</v>
      </c>
      <c r="O23" s="1072">
        <v>37292</v>
      </c>
      <c r="P23" s="1072">
        <v>33263</v>
      </c>
      <c r="Q23" s="1072">
        <v>28510</v>
      </c>
      <c r="R23" s="1072">
        <v>25108</v>
      </c>
      <c r="S23" s="1072">
        <v>29552</v>
      </c>
      <c r="T23" s="1072">
        <v>37002</v>
      </c>
      <c r="U23" s="1072">
        <v>31613</v>
      </c>
      <c r="V23" s="1072">
        <v>25039</v>
      </c>
      <c r="W23" s="1072">
        <v>17950</v>
      </c>
      <c r="X23" s="1072">
        <v>9719</v>
      </c>
      <c r="Y23" s="1072">
        <v>3852</v>
      </c>
      <c r="Z23" s="1072">
        <v>968</v>
      </c>
      <c r="AA23" s="1072">
        <v>157</v>
      </c>
      <c r="AB23" s="1072">
        <v>50820</v>
      </c>
      <c r="AC23" s="1072">
        <v>275443</v>
      </c>
      <c r="AD23" s="1072">
        <v>126300</v>
      </c>
      <c r="AE23" s="1072">
        <v>57685</v>
      </c>
      <c r="AF23" s="1072">
        <v>14696</v>
      </c>
      <c r="AG23" s="1072">
        <v>293411</v>
      </c>
      <c r="AH23" s="1204">
        <v>11.229380000000001</v>
      </c>
      <c r="AI23" s="1204">
        <v>60.862909999999999</v>
      </c>
      <c r="AJ23" s="1204">
        <v>27.907720000000001</v>
      </c>
      <c r="AK23" s="1204">
        <v>34.437640000000002</v>
      </c>
      <c r="AL23" s="1204">
        <v>12.74629</v>
      </c>
      <c r="AM23" s="1204">
        <v>3.2472799999999999</v>
      </c>
      <c r="AN23" s="1204">
        <v>3.4689999999999999E-2</v>
      </c>
      <c r="AO23" s="1204">
        <v>64.833179999999999</v>
      </c>
      <c r="AP23" s="1204">
        <v>47.184620000000002</v>
      </c>
      <c r="AQ23" s="1204">
        <v>47.303829999999998</v>
      </c>
    </row>
    <row r="24" spans="1:43">
      <c r="A24">
        <v>1343</v>
      </c>
      <c r="B24">
        <v>1</v>
      </c>
      <c r="C24">
        <v>28203</v>
      </c>
      <c r="D24">
        <v>2</v>
      </c>
      <c r="E24" s="87" t="s">
        <v>186</v>
      </c>
      <c r="F24" s="1072">
        <v>293409</v>
      </c>
      <c r="G24" s="1072">
        <v>13108</v>
      </c>
      <c r="H24" s="1072">
        <v>12976</v>
      </c>
      <c r="I24" s="1072">
        <v>13651</v>
      </c>
      <c r="J24" s="1072">
        <v>14538</v>
      </c>
      <c r="K24" s="1072">
        <v>13327</v>
      </c>
      <c r="L24" s="1072">
        <v>15205</v>
      </c>
      <c r="M24" s="1072">
        <v>17433</v>
      </c>
      <c r="N24" s="1072">
        <v>19684</v>
      </c>
      <c r="O24" s="1072">
        <v>23806</v>
      </c>
      <c r="P24" s="1072">
        <v>21573</v>
      </c>
      <c r="Q24" s="1072">
        <v>18899</v>
      </c>
      <c r="R24" s="1072">
        <v>16420</v>
      </c>
      <c r="S24" s="1072">
        <v>18400</v>
      </c>
      <c r="T24" s="1072">
        <v>22726</v>
      </c>
      <c r="U24" s="1072">
        <v>18637</v>
      </c>
      <c r="V24" s="1072">
        <v>13890</v>
      </c>
      <c r="W24" s="1072">
        <v>10160</v>
      </c>
      <c r="X24" s="1072">
        <v>5894</v>
      </c>
      <c r="Y24" s="1072">
        <v>2352</v>
      </c>
      <c r="Z24" s="1072">
        <v>623</v>
      </c>
      <c r="AA24" s="1072">
        <v>107</v>
      </c>
      <c r="AB24" s="1072">
        <v>39735</v>
      </c>
      <c r="AC24" s="1072">
        <v>179285</v>
      </c>
      <c r="AD24" s="1072">
        <v>74389</v>
      </c>
      <c r="AE24" s="1072">
        <v>33026</v>
      </c>
      <c r="AF24" s="1072">
        <v>8976</v>
      </c>
      <c r="AG24" s="1072">
        <v>187473</v>
      </c>
      <c r="AH24" s="1204">
        <v>13.542529999999999</v>
      </c>
      <c r="AI24" s="1204">
        <v>61.104120000000002</v>
      </c>
      <c r="AJ24" s="1204">
        <v>25.353349999999999</v>
      </c>
      <c r="AK24" s="1204">
        <v>31.624459999999999</v>
      </c>
      <c r="AL24" s="1204">
        <v>11.25596</v>
      </c>
      <c r="AM24" s="1204">
        <v>3.0592100000000002</v>
      </c>
      <c r="AN24" s="1204">
        <v>3.6470000000000002E-2</v>
      </c>
      <c r="AO24" s="1204">
        <v>63.894770000000001</v>
      </c>
      <c r="AP24" s="1204">
        <v>45.323300000000003</v>
      </c>
      <c r="AQ24" s="1204">
        <v>45.635460000000002</v>
      </c>
    </row>
    <row r="25" spans="1:43">
      <c r="A25">
        <v>1344</v>
      </c>
      <c r="B25">
        <v>1</v>
      </c>
      <c r="C25">
        <v>28204</v>
      </c>
      <c r="D25">
        <v>2</v>
      </c>
      <c r="E25" s="87" t="s">
        <v>187</v>
      </c>
      <c r="F25" s="1072">
        <v>487850</v>
      </c>
      <c r="G25" s="1072">
        <v>21033</v>
      </c>
      <c r="H25" s="1072">
        <v>22648</v>
      </c>
      <c r="I25" s="1072">
        <v>24238</v>
      </c>
      <c r="J25" s="1072">
        <v>26529</v>
      </c>
      <c r="K25" s="1072">
        <v>24908</v>
      </c>
      <c r="L25" s="1072">
        <v>22989</v>
      </c>
      <c r="M25" s="1072">
        <v>27864</v>
      </c>
      <c r="N25" s="1072">
        <v>33939</v>
      </c>
      <c r="O25" s="1072">
        <v>43039</v>
      </c>
      <c r="P25" s="1072">
        <v>39103</v>
      </c>
      <c r="Q25" s="1072">
        <v>32658</v>
      </c>
      <c r="R25" s="1072">
        <v>26943</v>
      </c>
      <c r="S25" s="1072">
        <v>28317</v>
      </c>
      <c r="T25" s="1072">
        <v>34766</v>
      </c>
      <c r="U25" s="1072">
        <v>27176</v>
      </c>
      <c r="V25" s="1072">
        <v>21267</v>
      </c>
      <c r="W25" s="1072">
        <v>16060</v>
      </c>
      <c r="X25" s="1072">
        <v>9490</v>
      </c>
      <c r="Y25" s="1072">
        <v>3691</v>
      </c>
      <c r="Z25" s="1072">
        <v>992</v>
      </c>
      <c r="AA25" s="1072">
        <v>200</v>
      </c>
      <c r="AB25" s="1072">
        <v>67919</v>
      </c>
      <c r="AC25" s="1072">
        <v>306289</v>
      </c>
      <c r="AD25" s="1072">
        <v>113642</v>
      </c>
      <c r="AE25" s="1072">
        <v>51700</v>
      </c>
      <c r="AF25" s="1072">
        <v>14373</v>
      </c>
      <c r="AG25" s="1072">
        <v>314526</v>
      </c>
      <c r="AH25" s="1204">
        <v>13.92211</v>
      </c>
      <c r="AI25" s="1204">
        <v>62.783439999999999</v>
      </c>
      <c r="AJ25" s="1204">
        <v>23.294460000000001</v>
      </c>
      <c r="AK25" s="1204">
        <v>29.0989</v>
      </c>
      <c r="AL25" s="1204">
        <v>10.597519999999999</v>
      </c>
      <c r="AM25" s="1204">
        <v>2.9461900000000001</v>
      </c>
      <c r="AN25" s="1204">
        <v>4.1000000000000002E-2</v>
      </c>
      <c r="AO25" s="1204">
        <v>64.471869999999996</v>
      </c>
      <c r="AP25" s="1204">
        <v>44.374119999999998</v>
      </c>
      <c r="AQ25" s="1204">
        <v>44.617089999999997</v>
      </c>
    </row>
    <row r="26" spans="1:43">
      <c r="A26">
        <v>1345</v>
      </c>
      <c r="B26">
        <v>1</v>
      </c>
      <c r="C26">
        <v>28205</v>
      </c>
      <c r="D26">
        <v>2</v>
      </c>
      <c r="E26" s="87" t="s">
        <v>188</v>
      </c>
      <c r="F26" s="1072">
        <v>44258</v>
      </c>
      <c r="G26" s="1072">
        <v>1470</v>
      </c>
      <c r="H26" s="1072">
        <v>1743</v>
      </c>
      <c r="I26" s="1072">
        <v>1961</v>
      </c>
      <c r="J26" s="1072">
        <v>1949</v>
      </c>
      <c r="K26" s="1072">
        <v>1420</v>
      </c>
      <c r="L26" s="1072">
        <v>1623</v>
      </c>
      <c r="M26" s="1072">
        <v>2052</v>
      </c>
      <c r="N26" s="1072">
        <v>2516</v>
      </c>
      <c r="O26" s="1072">
        <v>2990</v>
      </c>
      <c r="P26" s="1072">
        <v>2782</v>
      </c>
      <c r="Q26" s="1072">
        <v>2703</v>
      </c>
      <c r="R26" s="1072">
        <v>2825</v>
      </c>
      <c r="S26" s="1072">
        <v>3462</v>
      </c>
      <c r="T26" s="1072">
        <v>4165</v>
      </c>
      <c r="U26" s="1072">
        <v>3018</v>
      </c>
      <c r="V26" s="1072">
        <v>2521</v>
      </c>
      <c r="W26" s="1072">
        <v>2416</v>
      </c>
      <c r="X26" s="1072">
        <v>1703</v>
      </c>
      <c r="Y26" s="1072">
        <v>730</v>
      </c>
      <c r="Z26" s="1072">
        <v>173</v>
      </c>
      <c r="AA26" s="1072">
        <v>36</v>
      </c>
      <c r="AB26" s="1072">
        <v>5174</v>
      </c>
      <c r="AC26" s="1072">
        <v>24322</v>
      </c>
      <c r="AD26" s="1072">
        <v>14762</v>
      </c>
      <c r="AE26" s="1072">
        <v>7579</v>
      </c>
      <c r="AF26" s="1072">
        <v>2642</v>
      </c>
      <c r="AG26" s="1072">
        <v>26538</v>
      </c>
      <c r="AH26" s="1204">
        <v>11.69054</v>
      </c>
      <c r="AI26" s="1204">
        <v>54.955039999999997</v>
      </c>
      <c r="AJ26" s="1204">
        <v>33.354419999999998</v>
      </c>
      <c r="AK26" s="1204">
        <v>41.176740000000002</v>
      </c>
      <c r="AL26" s="1204">
        <v>17.124590000000001</v>
      </c>
      <c r="AM26" s="1204">
        <v>5.9695400000000003</v>
      </c>
      <c r="AN26" s="1204">
        <v>8.1339999999999996E-2</v>
      </c>
      <c r="AO26" s="1204">
        <v>59.962040000000002</v>
      </c>
      <c r="AP26" s="1204">
        <v>50.258299999999998</v>
      </c>
      <c r="AQ26" s="1204">
        <v>52.893070000000002</v>
      </c>
    </row>
    <row r="27" spans="1:43">
      <c r="A27">
        <v>1346</v>
      </c>
      <c r="B27">
        <v>1</v>
      </c>
      <c r="C27">
        <v>28206</v>
      </c>
      <c r="D27">
        <v>2</v>
      </c>
      <c r="E27" s="87" t="s">
        <v>189</v>
      </c>
      <c r="F27" s="1072">
        <v>95350</v>
      </c>
      <c r="G27" s="1072">
        <v>3773</v>
      </c>
      <c r="H27" s="1072">
        <v>4344</v>
      </c>
      <c r="I27" s="1072">
        <v>4403</v>
      </c>
      <c r="J27" s="1072">
        <v>4411</v>
      </c>
      <c r="K27" s="1072">
        <v>3654</v>
      </c>
      <c r="L27" s="1072">
        <v>3578</v>
      </c>
      <c r="M27" s="1072">
        <v>4703</v>
      </c>
      <c r="N27" s="1072">
        <v>5936</v>
      </c>
      <c r="O27" s="1072">
        <v>8018</v>
      </c>
      <c r="P27" s="1072">
        <v>7739</v>
      </c>
      <c r="Q27" s="1072">
        <v>6686</v>
      </c>
      <c r="R27" s="1072">
        <v>5776</v>
      </c>
      <c r="S27" s="1072">
        <v>6073</v>
      </c>
      <c r="T27" s="1072">
        <v>7546</v>
      </c>
      <c r="U27" s="1072">
        <v>5967</v>
      </c>
      <c r="V27" s="1072">
        <v>4836</v>
      </c>
      <c r="W27" s="1072">
        <v>3961</v>
      </c>
      <c r="X27" s="1072">
        <v>2533</v>
      </c>
      <c r="Y27" s="1072">
        <v>1058</v>
      </c>
      <c r="Z27" s="1072">
        <v>307</v>
      </c>
      <c r="AA27" s="1072">
        <v>48</v>
      </c>
      <c r="AB27" s="1072">
        <v>12520</v>
      </c>
      <c r="AC27" s="1072">
        <v>56574</v>
      </c>
      <c r="AD27" s="1072">
        <v>26256</v>
      </c>
      <c r="AE27" s="1072">
        <v>12743</v>
      </c>
      <c r="AF27" s="1072">
        <v>3946</v>
      </c>
      <c r="AG27" s="1072">
        <v>59709</v>
      </c>
      <c r="AH27" s="1204">
        <v>13.130570000000001</v>
      </c>
      <c r="AI27" s="1204">
        <v>59.332979999999999</v>
      </c>
      <c r="AJ27" s="1204">
        <v>27.536439999999999</v>
      </c>
      <c r="AK27" s="1204">
        <v>33.905610000000003</v>
      </c>
      <c r="AL27" s="1204">
        <v>13.36445</v>
      </c>
      <c r="AM27" s="1204">
        <v>4.1384400000000001</v>
      </c>
      <c r="AN27" s="1204">
        <v>5.0340000000000003E-2</v>
      </c>
      <c r="AO27" s="1204">
        <v>62.620869999999996</v>
      </c>
      <c r="AP27" s="1204">
        <v>47.165469999999999</v>
      </c>
      <c r="AQ27" s="1204">
        <v>47.943539999999999</v>
      </c>
    </row>
    <row r="28" spans="1:43">
      <c r="A28">
        <v>1347</v>
      </c>
      <c r="B28">
        <v>1</v>
      </c>
      <c r="C28">
        <v>28207</v>
      </c>
      <c r="D28">
        <v>2</v>
      </c>
      <c r="E28" s="87" t="s">
        <v>190</v>
      </c>
      <c r="F28" s="1072">
        <v>196883</v>
      </c>
      <c r="G28" s="1072">
        <v>8919</v>
      </c>
      <c r="H28" s="1072">
        <v>9445</v>
      </c>
      <c r="I28" s="1072">
        <v>9456</v>
      </c>
      <c r="J28" s="1072">
        <v>10200</v>
      </c>
      <c r="K28" s="1072">
        <v>9531</v>
      </c>
      <c r="L28" s="1072">
        <v>10262</v>
      </c>
      <c r="M28" s="1072">
        <v>11694</v>
      </c>
      <c r="N28" s="1072">
        <v>14074</v>
      </c>
      <c r="O28" s="1072">
        <v>16917</v>
      </c>
      <c r="P28" s="1072">
        <v>15028</v>
      </c>
      <c r="Q28" s="1072">
        <v>12587</v>
      </c>
      <c r="R28" s="1072">
        <v>10008</v>
      </c>
      <c r="S28" s="1072">
        <v>11328</v>
      </c>
      <c r="T28" s="1072">
        <v>14133</v>
      </c>
      <c r="U28" s="1072">
        <v>11985</v>
      </c>
      <c r="V28" s="1072">
        <v>9259</v>
      </c>
      <c r="W28" s="1072">
        <v>6525</v>
      </c>
      <c r="X28" s="1072">
        <v>3673</v>
      </c>
      <c r="Y28" s="1072">
        <v>1419</v>
      </c>
      <c r="Z28" s="1072">
        <v>382</v>
      </c>
      <c r="AA28" s="1072">
        <v>58</v>
      </c>
      <c r="AB28" s="1072">
        <v>27820</v>
      </c>
      <c r="AC28" s="1072">
        <v>121629</v>
      </c>
      <c r="AD28" s="1072">
        <v>47434</v>
      </c>
      <c r="AE28" s="1072">
        <v>21316</v>
      </c>
      <c r="AF28" s="1072">
        <v>5532</v>
      </c>
      <c r="AG28" s="1072">
        <v>125562</v>
      </c>
      <c r="AH28" s="1204">
        <v>14.13022</v>
      </c>
      <c r="AI28" s="1204">
        <v>61.777299999999997</v>
      </c>
      <c r="AJ28" s="1204">
        <v>24.092479999999998</v>
      </c>
      <c r="AK28" s="1204">
        <v>29.846150000000002</v>
      </c>
      <c r="AL28" s="1204">
        <v>10.82673</v>
      </c>
      <c r="AM28" s="1204">
        <v>2.80979</v>
      </c>
      <c r="AN28" s="1204">
        <v>2.946E-2</v>
      </c>
      <c r="AO28" s="1204">
        <v>63.774929999999998</v>
      </c>
      <c r="AP28" s="1204">
        <v>44.395710000000001</v>
      </c>
      <c r="AQ28" s="1204">
        <v>44.397449999999999</v>
      </c>
    </row>
    <row r="29" spans="1:43">
      <c r="A29">
        <v>1348</v>
      </c>
      <c r="B29">
        <v>1</v>
      </c>
      <c r="C29">
        <v>28208</v>
      </c>
      <c r="D29">
        <v>2</v>
      </c>
      <c r="E29" s="87" t="s">
        <v>191</v>
      </c>
      <c r="F29" s="1072">
        <v>30129</v>
      </c>
      <c r="G29" s="1072">
        <v>1104</v>
      </c>
      <c r="H29" s="1072">
        <v>1134</v>
      </c>
      <c r="I29" s="1072">
        <v>1129</v>
      </c>
      <c r="J29" s="1072">
        <v>1349</v>
      </c>
      <c r="K29" s="1072">
        <v>1170</v>
      </c>
      <c r="L29" s="1072">
        <v>1347</v>
      </c>
      <c r="M29" s="1072">
        <v>1511</v>
      </c>
      <c r="N29" s="1072">
        <v>1681</v>
      </c>
      <c r="O29" s="1072">
        <v>2040</v>
      </c>
      <c r="P29" s="1072">
        <v>1721</v>
      </c>
      <c r="Q29" s="1072">
        <v>1708</v>
      </c>
      <c r="R29" s="1072">
        <v>1659</v>
      </c>
      <c r="S29" s="1072">
        <v>2215</v>
      </c>
      <c r="T29" s="1072">
        <v>2975</v>
      </c>
      <c r="U29" s="1072">
        <v>2416</v>
      </c>
      <c r="V29" s="1072">
        <v>1899</v>
      </c>
      <c r="W29" s="1072">
        <v>1466</v>
      </c>
      <c r="X29" s="1072">
        <v>945</v>
      </c>
      <c r="Y29" s="1072">
        <v>488</v>
      </c>
      <c r="Z29" s="1072">
        <v>143</v>
      </c>
      <c r="AA29" s="1072">
        <v>29</v>
      </c>
      <c r="AB29" s="1072">
        <v>3367</v>
      </c>
      <c r="AC29" s="1072">
        <v>16401</v>
      </c>
      <c r="AD29" s="1072">
        <v>10361</v>
      </c>
      <c r="AE29" s="1072">
        <v>4970</v>
      </c>
      <c r="AF29" s="1072">
        <v>1605</v>
      </c>
      <c r="AG29" s="1072">
        <v>18027</v>
      </c>
      <c r="AH29" s="1204">
        <v>11.175280000000001</v>
      </c>
      <c r="AI29" s="1204">
        <v>54.435929999999999</v>
      </c>
      <c r="AJ29" s="1204">
        <v>34.38879</v>
      </c>
      <c r="AK29" s="1204">
        <v>41.740519999999997</v>
      </c>
      <c r="AL29" s="1204">
        <v>16.495740000000001</v>
      </c>
      <c r="AM29" s="1204">
        <v>5.3270900000000001</v>
      </c>
      <c r="AN29" s="1204">
        <v>9.6250000000000002E-2</v>
      </c>
      <c r="AO29" s="1204">
        <v>59.832720000000002</v>
      </c>
      <c r="AP29" s="1204">
        <v>49.92906</v>
      </c>
      <c r="AQ29" s="1204">
        <v>52.36486</v>
      </c>
    </row>
    <row r="30" spans="1:43">
      <c r="A30">
        <v>1349</v>
      </c>
      <c r="B30">
        <v>1</v>
      </c>
      <c r="C30">
        <v>28209</v>
      </c>
      <c r="D30">
        <v>2</v>
      </c>
      <c r="E30" s="87" t="s">
        <v>192</v>
      </c>
      <c r="F30" s="1072">
        <v>82250</v>
      </c>
      <c r="G30" s="1072">
        <v>3201</v>
      </c>
      <c r="H30" s="1072">
        <v>3614</v>
      </c>
      <c r="I30" s="1072">
        <v>3825</v>
      </c>
      <c r="J30" s="1072">
        <v>3780</v>
      </c>
      <c r="K30" s="1072">
        <v>2376</v>
      </c>
      <c r="L30" s="1072">
        <v>3279</v>
      </c>
      <c r="M30" s="1072">
        <v>4080</v>
      </c>
      <c r="N30" s="1072">
        <v>4615</v>
      </c>
      <c r="O30" s="1072">
        <v>5574</v>
      </c>
      <c r="P30" s="1072">
        <v>5041</v>
      </c>
      <c r="Q30" s="1072">
        <v>5090</v>
      </c>
      <c r="R30" s="1072">
        <v>5515</v>
      </c>
      <c r="S30" s="1072">
        <v>6183</v>
      </c>
      <c r="T30" s="1072">
        <v>6780</v>
      </c>
      <c r="U30" s="1072">
        <v>5342</v>
      </c>
      <c r="V30" s="1072">
        <v>4588</v>
      </c>
      <c r="W30" s="1072">
        <v>4381</v>
      </c>
      <c r="X30" s="1072">
        <v>3070</v>
      </c>
      <c r="Y30" s="1072">
        <v>1434</v>
      </c>
      <c r="Z30" s="1072">
        <v>416</v>
      </c>
      <c r="AA30" s="1072">
        <v>66</v>
      </c>
      <c r="AB30" s="1072">
        <v>10640</v>
      </c>
      <c r="AC30" s="1072">
        <v>45533</v>
      </c>
      <c r="AD30" s="1072">
        <v>26077</v>
      </c>
      <c r="AE30" s="1072">
        <v>13955</v>
      </c>
      <c r="AF30" s="1072">
        <v>4986</v>
      </c>
      <c r="AG30" s="1072">
        <v>48533</v>
      </c>
      <c r="AH30" s="1204">
        <v>12.936170000000001</v>
      </c>
      <c r="AI30" s="1204">
        <v>55.359270000000002</v>
      </c>
      <c r="AJ30" s="1204">
        <v>31.704560000000001</v>
      </c>
      <c r="AK30" s="1204">
        <v>39.221879999999999</v>
      </c>
      <c r="AL30" s="1204">
        <v>16.966570000000001</v>
      </c>
      <c r="AM30" s="1204">
        <v>6.0620099999999999</v>
      </c>
      <c r="AN30" s="1204">
        <v>8.0240000000000006E-2</v>
      </c>
      <c r="AO30" s="1204">
        <v>59.006689999999999</v>
      </c>
      <c r="AP30" s="1204">
        <v>49.288800000000002</v>
      </c>
      <c r="AQ30" s="1204">
        <v>51.709580000000003</v>
      </c>
    </row>
    <row r="31" spans="1:43">
      <c r="A31">
        <v>1350</v>
      </c>
      <c r="B31">
        <v>1</v>
      </c>
      <c r="C31">
        <v>28210</v>
      </c>
      <c r="D31">
        <v>2</v>
      </c>
      <c r="E31" s="87" t="s">
        <v>25</v>
      </c>
      <c r="F31" s="1072">
        <v>267435</v>
      </c>
      <c r="G31" s="1072">
        <v>11442</v>
      </c>
      <c r="H31" s="1072">
        <v>12156</v>
      </c>
      <c r="I31" s="1072">
        <v>13133</v>
      </c>
      <c r="J31" s="1072">
        <v>14115</v>
      </c>
      <c r="K31" s="1072">
        <v>12249</v>
      </c>
      <c r="L31" s="1072">
        <v>14148</v>
      </c>
      <c r="M31" s="1072">
        <v>15796</v>
      </c>
      <c r="N31" s="1072">
        <v>17883</v>
      </c>
      <c r="O31" s="1072">
        <v>21807</v>
      </c>
      <c r="P31" s="1072">
        <v>18344</v>
      </c>
      <c r="Q31" s="1072">
        <v>16119</v>
      </c>
      <c r="R31" s="1072">
        <v>15021</v>
      </c>
      <c r="S31" s="1072">
        <v>18142</v>
      </c>
      <c r="T31" s="1072">
        <v>21138</v>
      </c>
      <c r="U31" s="1072">
        <v>17376</v>
      </c>
      <c r="V31" s="1072">
        <v>12251</v>
      </c>
      <c r="W31" s="1072">
        <v>8672</v>
      </c>
      <c r="X31" s="1072">
        <v>5027</v>
      </c>
      <c r="Y31" s="1072">
        <v>2038</v>
      </c>
      <c r="Z31" s="1072">
        <v>498</v>
      </c>
      <c r="AA31" s="1072">
        <v>80</v>
      </c>
      <c r="AB31" s="1072">
        <v>36731</v>
      </c>
      <c r="AC31" s="1072">
        <v>163624</v>
      </c>
      <c r="AD31" s="1072">
        <v>67080</v>
      </c>
      <c r="AE31" s="1072">
        <v>28566</v>
      </c>
      <c r="AF31" s="1072">
        <v>7643</v>
      </c>
      <c r="AG31" s="1072">
        <v>170647</v>
      </c>
      <c r="AH31" s="1204">
        <v>13.73455</v>
      </c>
      <c r="AI31" s="1204">
        <v>61.182720000000003</v>
      </c>
      <c r="AJ31" s="1204">
        <v>25.082730000000002</v>
      </c>
      <c r="AK31" s="1204">
        <v>31.866430000000001</v>
      </c>
      <c r="AL31" s="1204">
        <v>10.681469999999999</v>
      </c>
      <c r="AM31" s="1204">
        <v>2.8578899999999998</v>
      </c>
      <c r="AN31" s="1204">
        <v>2.9909999999999999E-2</v>
      </c>
      <c r="AO31" s="1204">
        <v>63.808779999999999</v>
      </c>
      <c r="AP31" s="1204">
        <v>45.073650000000001</v>
      </c>
      <c r="AQ31" s="1204">
        <v>45.24371</v>
      </c>
    </row>
    <row r="32" spans="1:43">
      <c r="A32">
        <v>1351</v>
      </c>
      <c r="B32">
        <v>1</v>
      </c>
      <c r="C32">
        <v>28212</v>
      </c>
      <c r="D32">
        <v>2</v>
      </c>
      <c r="E32" s="87" t="s">
        <v>193</v>
      </c>
      <c r="F32" s="1072">
        <v>48567</v>
      </c>
      <c r="G32" s="1072">
        <v>1751</v>
      </c>
      <c r="H32" s="1072">
        <v>1986</v>
      </c>
      <c r="I32" s="1072">
        <v>2338</v>
      </c>
      <c r="J32" s="1072">
        <v>2527</v>
      </c>
      <c r="K32" s="1072">
        <v>1970</v>
      </c>
      <c r="L32" s="1072">
        <v>2277</v>
      </c>
      <c r="M32" s="1072">
        <v>2336</v>
      </c>
      <c r="N32" s="1072">
        <v>2826</v>
      </c>
      <c r="O32" s="1072">
        <v>3386</v>
      </c>
      <c r="P32" s="1072">
        <v>3126</v>
      </c>
      <c r="Q32" s="1072">
        <v>2954</v>
      </c>
      <c r="R32" s="1072">
        <v>2910</v>
      </c>
      <c r="S32" s="1072">
        <v>3515</v>
      </c>
      <c r="T32" s="1072">
        <v>4110</v>
      </c>
      <c r="U32" s="1072">
        <v>3321</v>
      </c>
      <c r="V32" s="1072">
        <v>2724</v>
      </c>
      <c r="W32" s="1072">
        <v>2270</v>
      </c>
      <c r="X32" s="1072">
        <v>1438</v>
      </c>
      <c r="Y32" s="1072">
        <v>602</v>
      </c>
      <c r="Z32" s="1072">
        <v>176</v>
      </c>
      <c r="AA32" s="1072">
        <v>24</v>
      </c>
      <c r="AB32" s="1072">
        <v>6075</v>
      </c>
      <c r="AC32" s="1072">
        <v>27827</v>
      </c>
      <c r="AD32" s="1072">
        <v>14665</v>
      </c>
      <c r="AE32" s="1072">
        <v>7234</v>
      </c>
      <c r="AF32" s="1072">
        <v>2240</v>
      </c>
      <c r="AG32" s="1072">
        <v>29410</v>
      </c>
      <c r="AH32" s="1204">
        <v>12.50849</v>
      </c>
      <c r="AI32" s="1204">
        <v>57.296109999999999</v>
      </c>
      <c r="AJ32" s="1204">
        <v>30.195399999999999</v>
      </c>
      <c r="AK32" s="1204">
        <v>37.43282</v>
      </c>
      <c r="AL32" s="1204">
        <v>14.89489</v>
      </c>
      <c r="AM32" s="1204">
        <v>4.61219</v>
      </c>
      <c r="AN32" s="1204">
        <v>4.9419999999999999E-2</v>
      </c>
      <c r="AO32" s="1204">
        <v>60.555520000000001</v>
      </c>
      <c r="AP32" s="1204">
        <v>48.048499999999997</v>
      </c>
      <c r="AQ32" s="1204">
        <v>49.538539999999998</v>
      </c>
    </row>
    <row r="33" spans="1:43">
      <c r="A33">
        <v>1352</v>
      </c>
      <c r="B33">
        <v>1</v>
      </c>
      <c r="C33">
        <v>28213</v>
      </c>
      <c r="D33">
        <v>2</v>
      </c>
      <c r="E33" s="87" t="s">
        <v>194</v>
      </c>
      <c r="F33" s="1072">
        <v>40866</v>
      </c>
      <c r="G33" s="1072">
        <v>1573</v>
      </c>
      <c r="H33" s="1072">
        <v>1724</v>
      </c>
      <c r="I33" s="1072">
        <v>1956</v>
      </c>
      <c r="J33" s="1072">
        <v>2009</v>
      </c>
      <c r="K33" s="1072">
        <v>1506</v>
      </c>
      <c r="L33" s="1072">
        <v>1735</v>
      </c>
      <c r="M33" s="1072">
        <v>1973</v>
      </c>
      <c r="N33" s="1072">
        <v>2338</v>
      </c>
      <c r="O33" s="1072">
        <v>2881</v>
      </c>
      <c r="P33" s="1072">
        <v>2614</v>
      </c>
      <c r="Q33" s="1072">
        <v>2567</v>
      </c>
      <c r="R33" s="1072">
        <v>2499</v>
      </c>
      <c r="S33" s="1072">
        <v>2826</v>
      </c>
      <c r="T33" s="1072">
        <v>3292</v>
      </c>
      <c r="U33" s="1072">
        <v>2888</v>
      </c>
      <c r="V33" s="1072">
        <v>2457</v>
      </c>
      <c r="W33" s="1072">
        <v>1988</v>
      </c>
      <c r="X33" s="1072">
        <v>1303</v>
      </c>
      <c r="Y33" s="1072">
        <v>558</v>
      </c>
      <c r="Z33" s="1072">
        <v>152</v>
      </c>
      <c r="AA33" s="1072">
        <v>27</v>
      </c>
      <c r="AB33" s="1072">
        <v>5253</v>
      </c>
      <c r="AC33" s="1072">
        <v>22948</v>
      </c>
      <c r="AD33" s="1072">
        <v>12665</v>
      </c>
      <c r="AE33" s="1072">
        <v>6485</v>
      </c>
      <c r="AF33" s="1072">
        <v>2040</v>
      </c>
      <c r="AG33" s="1072">
        <v>24231</v>
      </c>
      <c r="AH33" s="1204">
        <v>12.85421</v>
      </c>
      <c r="AI33" s="1204">
        <v>56.154260000000001</v>
      </c>
      <c r="AJ33" s="1204">
        <v>30.991530000000001</v>
      </c>
      <c r="AK33" s="1204">
        <v>37.906820000000003</v>
      </c>
      <c r="AL33" s="1204">
        <v>15.86894</v>
      </c>
      <c r="AM33" s="1204">
        <v>4.9919200000000004</v>
      </c>
      <c r="AN33" s="1204">
        <v>6.6070000000000004E-2</v>
      </c>
      <c r="AO33" s="1204">
        <v>59.293790000000001</v>
      </c>
      <c r="AP33" s="1204">
        <v>48.458129999999997</v>
      </c>
      <c r="AQ33" s="1204">
        <v>50.219470000000001</v>
      </c>
    </row>
    <row r="34" spans="1:43">
      <c r="A34">
        <v>1353</v>
      </c>
      <c r="B34">
        <v>1</v>
      </c>
      <c r="C34">
        <v>28214</v>
      </c>
      <c r="D34">
        <v>2</v>
      </c>
      <c r="E34" s="87" t="s">
        <v>195</v>
      </c>
      <c r="F34" s="1072">
        <v>224903</v>
      </c>
      <c r="G34" s="1072">
        <v>8863</v>
      </c>
      <c r="H34" s="1072">
        <v>10108</v>
      </c>
      <c r="I34" s="1072">
        <v>10766</v>
      </c>
      <c r="J34" s="1072">
        <v>11153</v>
      </c>
      <c r="K34" s="1072">
        <v>9435</v>
      </c>
      <c r="L34" s="1072">
        <v>8919</v>
      </c>
      <c r="M34" s="1072">
        <v>10994</v>
      </c>
      <c r="N34" s="1072">
        <v>14243</v>
      </c>
      <c r="O34" s="1072">
        <v>18995</v>
      </c>
      <c r="P34" s="1072">
        <v>17587</v>
      </c>
      <c r="Q34" s="1072">
        <v>14912</v>
      </c>
      <c r="R34" s="1072">
        <v>13021</v>
      </c>
      <c r="S34" s="1072">
        <v>14111</v>
      </c>
      <c r="T34" s="1072">
        <v>18212</v>
      </c>
      <c r="U34" s="1072">
        <v>14915</v>
      </c>
      <c r="V34" s="1072">
        <v>11888</v>
      </c>
      <c r="W34" s="1072">
        <v>8708</v>
      </c>
      <c r="X34" s="1072">
        <v>5203</v>
      </c>
      <c r="Y34" s="1072">
        <v>2169</v>
      </c>
      <c r="Z34" s="1072">
        <v>610</v>
      </c>
      <c r="AA34" s="1072">
        <v>91</v>
      </c>
      <c r="AB34" s="1072">
        <v>29737</v>
      </c>
      <c r="AC34" s="1072">
        <v>133370</v>
      </c>
      <c r="AD34" s="1072">
        <v>61796</v>
      </c>
      <c r="AE34" s="1072">
        <v>28669</v>
      </c>
      <c r="AF34" s="1072">
        <v>8073</v>
      </c>
      <c r="AG34" s="1072">
        <v>140429</v>
      </c>
      <c r="AH34" s="1204">
        <v>13.22214</v>
      </c>
      <c r="AI34" s="1204">
        <v>59.301119999999997</v>
      </c>
      <c r="AJ34" s="1204">
        <v>27.47673</v>
      </c>
      <c r="AK34" s="1204">
        <v>33.750990000000002</v>
      </c>
      <c r="AL34" s="1204">
        <v>12.74727</v>
      </c>
      <c r="AM34" s="1204">
        <v>3.58955</v>
      </c>
      <c r="AN34" s="1204">
        <v>4.0460000000000003E-2</v>
      </c>
      <c r="AO34" s="1204">
        <v>62.439810000000001</v>
      </c>
      <c r="AP34" s="1204">
        <v>46.699590000000001</v>
      </c>
      <c r="AQ34" s="1204">
        <v>47.361460000000001</v>
      </c>
    </row>
    <row r="35" spans="1:43">
      <c r="A35">
        <v>1354</v>
      </c>
      <c r="B35">
        <v>1</v>
      </c>
      <c r="C35">
        <v>28215</v>
      </c>
      <c r="D35">
        <v>2</v>
      </c>
      <c r="E35" s="87" t="s">
        <v>196</v>
      </c>
      <c r="F35" s="1072">
        <v>77178</v>
      </c>
      <c r="G35" s="1072">
        <v>2586</v>
      </c>
      <c r="H35" s="1072">
        <v>3000</v>
      </c>
      <c r="I35" s="1072">
        <v>3410</v>
      </c>
      <c r="J35" s="1072">
        <v>3735</v>
      </c>
      <c r="K35" s="1072">
        <v>3124</v>
      </c>
      <c r="L35" s="1072">
        <v>3191</v>
      </c>
      <c r="M35" s="1072">
        <v>3684</v>
      </c>
      <c r="N35" s="1072">
        <v>4492</v>
      </c>
      <c r="O35" s="1072">
        <v>5413</v>
      </c>
      <c r="P35" s="1072">
        <v>4705</v>
      </c>
      <c r="Q35" s="1072">
        <v>4550</v>
      </c>
      <c r="R35" s="1072">
        <v>4794</v>
      </c>
      <c r="S35" s="1072">
        <v>5950</v>
      </c>
      <c r="T35" s="1072">
        <v>7246</v>
      </c>
      <c r="U35" s="1072">
        <v>6174</v>
      </c>
      <c r="V35" s="1072">
        <v>4365</v>
      </c>
      <c r="W35" s="1072">
        <v>3323</v>
      </c>
      <c r="X35" s="1072">
        <v>2121</v>
      </c>
      <c r="Y35" s="1072">
        <v>1003</v>
      </c>
      <c r="Z35" s="1072">
        <v>256</v>
      </c>
      <c r="AA35" s="1072">
        <v>56</v>
      </c>
      <c r="AB35" s="1072">
        <v>8996</v>
      </c>
      <c r="AC35" s="1072">
        <v>43638</v>
      </c>
      <c r="AD35" s="1072">
        <v>24544</v>
      </c>
      <c r="AE35" s="1072">
        <v>11124</v>
      </c>
      <c r="AF35" s="1072">
        <v>3436</v>
      </c>
      <c r="AG35" s="1072">
        <v>47149</v>
      </c>
      <c r="AH35" s="1204">
        <v>11.656169999999999</v>
      </c>
      <c r="AI35" s="1204">
        <v>56.542020000000001</v>
      </c>
      <c r="AJ35" s="1204">
        <v>31.80181</v>
      </c>
      <c r="AK35" s="1204">
        <v>39.51126</v>
      </c>
      <c r="AL35" s="1204">
        <v>14.41343</v>
      </c>
      <c r="AM35" s="1204">
        <v>4.4520499999999998</v>
      </c>
      <c r="AN35" s="1204">
        <v>7.2559999999999999E-2</v>
      </c>
      <c r="AO35" s="1204">
        <v>61.091239999999999</v>
      </c>
      <c r="AP35" s="1204">
        <v>48.980449999999998</v>
      </c>
      <c r="AQ35" s="1204">
        <v>51.300629999999998</v>
      </c>
    </row>
    <row r="36" spans="1:43">
      <c r="A36">
        <v>1355</v>
      </c>
      <c r="B36">
        <v>1</v>
      </c>
      <c r="C36">
        <v>28216</v>
      </c>
      <c r="D36">
        <v>2</v>
      </c>
      <c r="E36" s="87" t="s">
        <v>197</v>
      </c>
      <c r="F36" s="1072">
        <v>91030</v>
      </c>
      <c r="G36" s="1072">
        <v>3601</v>
      </c>
      <c r="H36" s="1072">
        <v>4102</v>
      </c>
      <c r="I36" s="1072">
        <v>4434</v>
      </c>
      <c r="J36" s="1072">
        <v>4727</v>
      </c>
      <c r="K36" s="1072">
        <v>4380</v>
      </c>
      <c r="L36" s="1072">
        <v>4947</v>
      </c>
      <c r="M36" s="1072">
        <v>5126</v>
      </c>
      <c r="N36" s="1072">
        <v>5716</v>
      </c>
      <c r="O36" s="1072">
        <v>7095</v>
      </c>
      <c r="P36" s="1072">
        <v>5919</v>
      </c>
      <c r="Q36" s="1072">
        <v>5462</v>
      </c>
      <c r="R36" s="1072">
        <v>5158</v>
      </c>
      <c r="S36" s="1072">
        <v>6342</v>
      </c>
      <c r="T36" s="1072">
        <v>7767</v>
      </c>
      <c r="U36" s="1072">
        <v>6113</v>
      </c>
      <c r="V36" s="1072">
        <v>4288</v>
      </c>
      <c r="W36" s="1072">
        <v>3140</v>
      </c>
      <c r="X36" s="1072">
        <v>1767</v>
      </c>
      <c r="Y36" s="1072">
        <v>715</v>
      </c>
      <c r="Z36" s="1072">
        <v>203</v>
      </c>
      <c r="AA36" s="1072">
        <v>28</v>
      </c>
      <c r="AB36" s="1072">
        <v>12137</v>
      </c>
      <c r="AC36" s="1072">
        <v>54872</v>
      </c>
      <c r="AD36" s="1072">
        <v>24021</v>
      </c>
      <c r="AE36" s="1072">
        <v>10141</v>
      </c>
      <c r="AF36" s="1072">
        <v>2713</v>
      </c>
      <c r="AG36" s="1072">
        <v>57912</v>
      </c>
      <c r="AH36" s="1204">
        <v>13.33297</v>
      </c>
      <c r="AI36" s="1204">
        <v>60.279029999999999</v>
      </c>
      <c r="AJ36" s="1204">
        <v>26.388000000000002</v>
      </c>
      <c r="AK36" s="1204">
        <v>33.354939999999999</v>
      </c>
      <c r="AL36" s="1204">
        <v>11.140280000000001</v>
      </c>
      <c r="AM36" s="1204">
        <v>2.98034</v>
      </c>
      <c r="AN36" s="1204">
        <v>3.0759999999999999E-2</v>
      </c>
      <c r="AO36" s="1204">
        <v>63.618589999999998</v>
      </c>
      <c r="AP36" s="1204">
        <v>45.664029999999997</v>
      </c>
      <c r="AQ36" s="1204">
        <v>46.025979999999997</v>
      </c>
    </row>
    <row r="37" spans="1:43">
      <c r="A37">
        <v>1356</v>
      </c>
      <c r="B37">
        <v>1</v>
      </c>
      <c r="C37">
        <v>28217</v>
      </c>
      <c r="D37">
        <v>2</v>
      </c>
      <c r="E37" s="87" t="s">
        <v>198</v>
      </c>
      <c r="F37" s="1072">
        <v>156375</v>
      </c>
      <c r="G37" s="1072">
        <v>5893</v>
      </c>
      <c r="H37" s="1072">
        <v>6860</v>
      </c>
      <c r="I37" s="1072">
        <v>7601</v>
      </c>
      <c r="J37" s="1072">
        <v>7817</v>
      </c>
      <c r="K37" s="1072">
        <v>6395</v>
      </c>
      <c r="L37" s="1072">
        <v>6146</v>
      </c>
      <c r="M37" s="1072">
        <v>7558</v>
      </c>
      <c r="N37" s="1072">
        <v>9242</v>
      </c>
      <c r="O37" s="1072">
        <v>12865</v>
      </c>
      <c r="P37" s="1072">
        <v>11659</v>
      </c>
      <c r="Q37" s="1072">
        <v>9529</v>
      </c>
      <c r="R37" s="1072">
        <v>8176</v>
      </c>
      <c r="S37" s="1072">
        <v>9542</v>
      </c>
      <c r="T37" s="1072">
        <v>12686</v>
      </c>
      <c r="U37" s="1072">
        <v>12121</v>
      </c>
      <c r="V37" s="1072">
        <v>9873</v>
      </c>
      <c r="W37" s="1072">
        <v>6640</v>
      </c>
      <c r="X37" s="1072">
        <v>3720</v>
      </c>
      <c r="Y37" s="1072">
        <v>1520</v>
      </c>
      <c r="Z37" s="1072">
        <v>444</v>
      </c>
      <c r="AA37" s="1072">
        <v>88</v>
      </c>
      <c r="AB37" s="1072">
        <v>20354</v>
      </c>
      <c r="AC37" s="1072">
        <v>88929</v>
      </c>
      <c r="AD37" s="1072">
        <v>47092</v>
      </c>
      <c r="AE37" s="1072">
        <v>22285</v>
      </c>
      <c r="AF37" s="1072">
        <v>5772</v>
      </c>
      <c r="AG37" s="1072">
        <v>93798</v>
      </c>
      <c r="AH37" s="1204">
        <v>13.01615</v>
      </c>
      <c r="AI37" s="1204">
        <v>56.869059999999998</v>
      </c>
      <c r="AJ37" s="1204">
        <v>30.114789999999999</v>
      </c>
      <c r="AK37" s="1204">
        <v>36.216790000000003</v>
      </c>
      <c r="AL37" s="1204">
        <v>14.250999999999999</v>
      </c>
      <c r="AM37" s="1204">
        <v>3.6911299999999998</v>
      </c>
      <c r="AN37" s="1204">
        <v>5.6270000000000001E-2</v>
      </c>
      <c r="AO37" s="1204">
        <v>59.982729999999997</v>
      </c>
      <c r="AP37" s="1204">
        <v>47.54222</v>
      </c>
      <c r="AQ37" s="1204">
        <v>48.125259999999997</v>
      </c>
    </row>
    <row r="38" spans="1:43">
      <c r="A38">
        <v>1357</v>
      </c>
      <c r="B38">
        <v>1</v>
      </c>
      <c r="C38">
        <v>28218</v>
      </c>
      <c r="D38">
        <v>2</v>
      </c>
      <c r="E38" s="87" t="s">
        <v>199</v>
      </c>
      <c r="F38" s="1072">
        <v>48580</v>
      </c>
      <c r="G38" s="1072">
        <v>2030</v>
      </c>
      <c r="H38" s="1072">
        <v>2407</v>
      </c>
      <c r="I38" s="1072">
        <v>2622</v>
      </c>
      <c r="J38" s="1072">
        <v>2544</v>
      </c>
      <c r="K38" s="1072">
        <v>2171</v>
      </c>
      <c r="L38" s="1072">
        <v>2319</v>
      </c>
      <c r="M38" s="1072">
        <v>2607</v>
      </c>
      <c r="N38" s="1072">
        <v>3086</v>
      </c>
      <c r="O38" s="1072">
        <v>3823</v>
      </c>
      <c r="P38" s="1072">
        <v>3197</v>
      </c>
      <c r="Q38" s="1072">
        <v>2896</v>
      </c>
      <c r="R38" s="1072">
        <v>2834</v>
      </c>
      <c r="S38" s="1072">
        <v>3359</v>
      </c>
      <c r="T38" s="1072">
        <v>3821</v>
      </c>
      <c r="U38" s="1072">
        <v>2992</v>
      </c>
      <c r="V38" s="1072">
        <v>2182</v>
      </c>
      <c r="W38" s="1072">
        <v>1789</v>
      </c>
      <c r="X38" s="1072">
        <v>1178</v>
      </c>
      <c r="Y38" s="1072">
        <v>556</v>
      </c>
      <c r="Z38" s="1072">
        <v>147</v>
      </c>
      <c r="AA38" s="1072">
        <v>20</v>
      </c>
      <c r="AB38" s="1072">
        <v>7059</v>
      </c>
      <c r="AC38" s="1072">
        <v>28836</v>
      </c>
      <c r="AD38" s="1072">
        <v>12685</v>
      </c>
      <c r="AE38" s="1072">
        <v>5872</v>
      </c>
      <c r="AF38" s="1072">
        <v>1901</v>
      </c>
      <c r="AG38" s="1072">
        <v>30113</v>
      </c>
      <c r="AH38" s="1204">
        <v>14.530670000000001</v>
      </c>
      <c r="AI38" s="1204">
        <v>59.357759999999999</v>
      </c>
      <c r="AJ38" s="1204">
        <v>26.11157</v>
      </c>
      <c r="AK38" s="1204">
        <v>33.025939999999999</v>
      </c>
      <c r="AL38" s="1204">
        <v>12.08728</v>
      </c>
      <c r="AM38" s="1204">
        <v>3.9131300000000002</v>
      </c>
      <c r="AN38" s="1204">
        <v>4.1169999999999998E-2</v>
      </c>
      <c r="AO38" s="1204">
        <v>61.986409999999999</v>
      </c>
      <c r="AP38" s="1204">
        <v>45.57067</v>
      </c>
      <c r="AQ38" s="1204">
        <v>46.022260000000003</v>
      </c>
    </row>
    <row r="39" spans="1:43">
      <c r="A39">
        <v>1358</v>
      </c>
      <c r="B39">
        <v>1</v>
      </c>
      <c r="C39">
        <v>28219</v>
      </c>
      <c r="D39">
        <v>2</v>
      </c>
      <c r="E39" s="87" t="s">
        <v>200</v>
      </c>
      <c r="F39" s="1072">
        <v>112691</v>
      </c>
      <c r="G39" s="1072">
        <v>4415</v>
      </c>
      <c r="H39" s="1072">
        <v>4932</v>
      </c>
      <c r="I39" s="1072">
        <v>5287</v>
      </c>
      <c r="J39" s="1072">
        <v>6828</v>
      </c>
      <c r="K39" s="1072">
        <v>6966</v>
      </c>
      <c r="L39" s="1072">
        <v>5896</v>
      </c>
      <c r="M39" s="1072">
        <v>5869</v>
      </c>
      <c r="N39" s="1072">
        <v>6392</v>
      </c>
      <c r="O39" s="1072">
        <v>7389</v>
      </c>
      <c r="P39" s="1072">
        <v>7706</v>
      </c>
      <c r="Q39" s="1072">
        <v>9175</v>
      </c>
      <c r="R39" s="1072">
        <v>8981</v>
      </c>
      <c r="S39" s="1072">
        <v>8862</v>
      </c>
      <c r="T39" s="1072">
        <v>7939</v>
      </c>
      <c r="U39" s="1072">
        <v>5339</v>
      </c>
      <c r="V39" s="1072">
        <v>3984</v>
      </c>
      <c r="W39" s="1072">
        <v>3368</v>
      </c>
      <c r="X39" s="1072">
        <v>2185</v>
      </c>
      <c r="Y39" s="1072">
        <v>922</v>
      </c>
      <c r="Z39" s="1072">
        <v>212</v>
      </c>
      <c r="AA39" s="1072">
        <v>44</v>
      </c>
      <c r="AB39" s="1072">
        <v>14634</v>
      </c>
      <c r="AC39" s="1072">
        <v>74064</v>
      </c>
      <c r="AD39" s="1072">
        <v>23993</v>
      </c>
      <c r="AE39" s="1072">
        <v>10715</v>
      </c>
      <c r="AF39" s="1072">
        <v>3363</v>
      </c>
      <c r="AG39" s="1072">
        <v>75175</v>
      </c>
      <c r="AH39" s="1204">
        <v>12.985950000000001</v>
      </c>
      <c r="AI39" s="1204">
        <v>65.723079999999996</v>
      </c>
      <c r="AJ39" s="1204">
        <v>21.290959999999998</v>
      </c>
      <c r="AK39" s="1204">
        <v>29.154949999999999</v>
      </c>
      <c r="AL39" s="1204">
        <v>9.5083000000000002</v>
      </c>
      <c r="AM39" s="1204">
        <v>2.98427</v>
      </c>
      <c r="AN39" s="1204">
        <v>3.9039999999999998E-2</v>
      </c>
      <c r="AO39" s="1204">
        <v>66.708969999999994</v>
      </c>
      <c r="AP39" s="1204">
        <v>44.58137</v>
      </c>
      <c r="AQ39" s="1204">
        <v>46.574109999999997</v>
      </c>
    </row>
    <row r="40" spans="1:43">
      <c r="A40">
        <v>1359</v>
      </c>
      <c r="B40">
        <v>1</v>
      </c>
      <c r="C40">
        <v>28220</v>
      </c>
      <c r="D40">
        <v>2</v>
      </c>
      <c r="E40" s="87" t="s">
        <v>201</v>
      </c>
      <c r="F40" s="1072">
        <v>44313</v>
      </c>
      <c r="G40" s="1072">
        <v>1474</v>
      </c>
      <c r="H40" s="1072">
        <v>1644</v>
      </c>
      <c r="I40" s="1072">
        <v>2007</v>
      </c>
      <c r="J40" s="1072">
        <v>2298</v>
      </c>
      <c r="K40" s="1072">
        <v>1828</v>
      </c>
      <c r="L40" s="1072">
        <v>2001</v>
      </c>
      <c r="M40" s="1072">
        <v>2188</v>
      </c>
      <c r="N40" s="1072">
        <v>2384</v>
      </c>
      <c r="O40" s="1072">
        <v>2946</v>
      </c>
      <c r="P40" s="1072">
        <v>2758</v>
      </c>
      <c r="Q40" s="1072">
        <v>2842</v>
      </c>
      <c r="R40" s="1072">
        <v>2932</v>
      </c>
      <c r="S40" s="1072">
        <v>3519</v>
      </c>
      <c r="T40" s="1072">
        <v>3817</v>
      </c>
      <c r="U40" s="1072">
        <v>2916</v>
      </c>
      <c r="V40" s="1072">
        <v>2272</v>
      </c>
      <c r="W40" s="1072">
        <v>2062</v>
      </c>
      <c r="X40" s="1072">
        <v>1488</v>
      </c>
      <c r="Y40" s="1072">
        <v>723</v>
      </c>
      <c r="Z40" s="1072">
        <v>174</v>
      </c>
      <c r="AA40" s="1072">
        <v>40</v>
      </c>
      <c r="AB40" s="1072">
        <v>5125</v>
      </c>
      <c r="AC40" s="1072">
        <v>25696</v>
      </c>
      <c r="AD40" s="1072">
        <v>13492</v>
      </c>
      <c r="AE40" s="1072">
        <v>6759</v>
      </c>
      <c r="AF40" s="1072">
        <v>2425</v>
      </c>
      <c r="AG40" s="1072">
        <v>27215</v>
      </c>
      <c r="AH40" s="1204">
        <v>11.56545</v>
      </c>
      <c r="AI40" s="1204">
        <v>57.987499999999997</v>
      </c>
      <c r="AJ40" s="1204">
        <v>30.447050000000001</v>
      </c>
      <c r="AK40" s="1204">
        <v>38.388280000000002</v>
      </c>
      <c r="AL40" s="1204">
        <v>15.25286</v>
      </c>
      <c r="AM40" s="1204">
        <v>5.4724300000000001</v>
      </c>
      <c r="AN40" s="1204">
        <v>9.0270000000000003E-2</v>
      </c>
      <c r="AO40" s="1204">
        <v>61.415390000000002</v>
      </c>
      <c r="AP40" s="1204">
        <v>48.836829999999999</v>
      </c>
      <c r="AQ40" s="1204">
        <v>51.009720000000002</v>
      </c>
    </row>
    <row r="41" spans="1:43">
      <c r="A41">
        <v>1360</v>
      </c>
      <c r="B41">
        <v>1</v>
      </c>
      <c r="C41">
        <v>28221</v>
      </c>
      <c r="D41">
        <v>2</v>
      </c>
      <c r="E41" s="87" t="s">
        <v>353</v>
      </c>
      <c r="F41" s="1072">
        <v>41490</v>
      </c>
      <c r="G41" s="1072">
        <v>1544</v>
      </c>
      <c r="H41" s="1072">
        <v>1591</v>
      </c>
      <c r="I41" s="1072">
        <v>1778</v>
      </c>
      <c r="J41" s="1072">
        <v>1808</v>
      </c>
      <c r="K41" s="1072">
        <v>1546</v>
      </c>
      <c r="L41" s="1072">
        <v>1774</v>
      </c>
      <c r="M41" s="1072">
        <v>2014</v>
      </c>
      <c r="N41" s="1072">
        <v>2234</v>
      </c>
      <c r="O41" s="1072">
        <v>2585</v>
      </c>
      <c r="P41" s="1072">
        <v>2355</v>
      </c>
      <c r="Q41" s="1072">
        <v>2575</v>
      </c>
      <c r="R41" s="1072">
        <v>2848</v>
      </c>
      <c r="S41" s="1072">
        <v>3328</v>
      </c>
      <c r="T41" s="1072">
        <v>3624</v>
      </c>
      <c r="U41" s="1072">
        <v>2666</v>
      </c>
      <c r="V41" s="1072">
        <v>2377</v>
      </c>
      <c r="W41" s="1072">
        <v>2217</v>
      </c>
      <c r="X41" s="1072">
        <v>1664</v>
      </c>
      <c r="Y41" s="1072">
        <v>718</v>
      </c>
      <c r="Z41" s="1072">
        <v>212</v>
      </c>
      <c r="AA41" s="1072">
        <v>32</v>
      </c>
      <c r="AB41" s="1072">
        <v>4913</v>
      </c>
      <c r="AC41" s="1072">
        <v>23067</v>
      </c>
      <c r="AD41" s="1072">
        <v>13510</v>
      </c>
      <c r="AE41" s="1072">
        <v>7220</v>
      </c>
      <c r="AF41" s="1072">
        <v>2626</v>
      </c>
      <c r="AG41" s="1072">
        <v>24883</v>
      </c>
      <c r="AH41" s="1204">
        <v>11.84141</v>
      </c>
      <c r="AI41" s="1204">
        <v>55.596530000000001</v>
      </c>
      <c r="AJ41" s="1204">
        <v>32.562060000000002</v>
      </c>
      <c r="AK41" s="1204">
        <v>40.583269999999999</v>
      </c>
      <c r="AL41" s="1204">
        <v>17.401779999999999</v>
      </c>
      <c r="AM41" s="1204">
        <v>6.3292400000000004</v>
      </c>
      <c r="AN41" s="1204">
        <v>7.7130000000000004E-2</v>
      </c>
      <c r="AO41" s="1204">
        <v>59.973489999999998</v>
      </c>
      <c r="AP41" s="1204">
        <v>49.917259999999999</v>
      </c>
      <c r="AQ41" s="1204">
        <v>53.02852</v>
      </c>
    </row>
    <row r="42" spans="1:43">
      <c r="A42">
        <v>1361</v>
      </c>
      <c r="B42">
        <v>1</v>
      </c>
      <c r="C42">
        <v>28222</v>
      </c>
      <c r="D42">
        <v>2</v>
      </c>
      <c r="E42" s="87" t="s">
        <v>26</v>
      </c>
      <c r="F42" s="1072">
        <v>24288</v>
      </c>
      <c r="G42" s="1072">
        <v>811</v>
      </c>
      <c r="H42" s="1072">
        <v>927</v>
      </c>
      <c r="I42" s="1072">
        <v>1083</v>
      </c>
      <c r="J42" s="1072">
        <v>1013</v>
      </c>
      <c r="K42" s="1072">
        <v>602</v>
      </c>
      <c r="L42" s="1072">
        <v>877</v>
      </c>
      <c r="M42" s="1072">
        <v>1072</v>
      </c>
      <c r="N42" s="1072">
        <v>1232</v>
      </c>
      <c r="O42" s="1072">
        <v>1403</v>
      </c>
      <c r="P42" s="1072">
        <v>1281</v>
      </c>
      <c r="Q42" s="1072">
        <v>1460</v>
      </c>
      <c r="R42" s="1072">
        <v>1766</v>
      </c>
      <c r="S42" s="1072">
        <v>1976</v>
      </c>
      <c r="T42" s="1072">
        <v>2116</v>
      </c>
      <c r="U42" s="1072">
        <v>1730</v>
      </c>
      <c r="V42" s="1072">
        <v>1465</v>
      </c>
      <c r="W42" s="1072">
        <v>1531</v>
      </c>
      <c r="X42" s="1072">
        <v>1222</v>
      </c>
      <c r="Y42" s="1072">
        <v>538</v>
      </c>
      <c r="Z42" s="1072">
        <v>152</v>
      </c>
      <c r="AA42" s="1072">
        <v>31</v>
      </c>
      <c r="AB42" s="1072">
        <v>2821</v>
      </c>
      <c r="AC42" s="1072">
        <v>12682</v>
      </c>
      <c r="AD42" s="1072">
        <v>8785</v>
      </c>
      <c r="AE42" s="1072">
        <v>4939</v>
      </c>
      <c r="AF42" s="1072">
        <v>1943</v>
      </c>
      <c r="AG42" s="1072">
        <v>13785</v>
      </c>
      <c r="AH42" s="1204">
        <v>11.614789999999999</v>
      </c>
      <c r="AI42" s="1204">
        <v>52.215089999999996</v>
      </c>
      <c r="AJ42" s="1204">
        <v>36.17013</v>
      </c>
      <c r="AK42" s="1204">
        <v>44.30583</v>
      </c>
      <c r="AL42" s="1204">
        <v>20.335139999999999</v>
      </c>
      <c r="AM42" s="1204">
        <v>7.9998399999999998</v>
      </c>
      <c r="AN42" s="1204">
        <v>0.12764</v>
      </c>
      <c r="AO42" s="1204">
        <v>56.756419999999999</v>
      </c>
      <c r="AP42" s="1204">
        <v>52.022770000000001</v>
      </c>
      <c r="AQ42" s="1204">
        <v>56.088329999999999</v>
      </c>
    </row>
    <row r="43" spans="1:43">
      <c r="A43">
        <v>1362</v>
      </c>
      <c r="B43">
        <v>1</v>
      </c>
      <c r="C43">
        <v>28223</v>
      </c>
      <c r="D43">
        <v>2</v>
      </c>
      <c r="E43" s="87" t="s">
        <v>27</v>
      </c>
      <c r="F43" s="1072">
        <v>64660</v>
      </c>
      <c r="G43" s="1072">
        <v>2515</v>
      </c>
      <c r="H43" s="1072">
        <v>2692</v>
      </c>
      <c r="I43" s="1072">
        <v>3148</v>
      </c>
      <c r="J43" s="1072">
        <v>3104</v>
      </c>
      <c r="K43" s="1072">
        <v>2169</v>
      </c>
      <c r="L43" s="1072">
        <v>2717</v>
      </c>
      <c r="M43" s="1072">
        <v>3105</v>
      </c>
      <c r="N43" s="1072">
        <v>3690</v>
      </c>
      <c r="O43" s="1072">
        <v>4033</v>
      </c>
      <c r="P43" s="1072">
        <v>3656</v>
      </c>
      <c r="Q43" s="1072">
        <v>3732</v>
      </c>
      <c r="R43" s="1072">
        <v>4299</v>
      </c>
      <c r="S43" s="1072">
        <v>4890</v>
      </c>
      <c r="T43" s="1072">
        <v>5491</v>
      </c>
      <c r="U43" s="1072">
        <v>4281</v>
      </c>
      <c r="V43" s="1072">
        <v>3568</v>
      </c>
      <c r="W43" s="1072">
        <v>3460</v>
      </c>
      <c r="X43" s="1072">
        <v>2531</v>
      </c>
      <c r="Y43" s="1072">
        <v>1223</v>
      </c>
      <c r="Z43" s="1072">
        <v>308</v>
      </c>
      <c r="AA43" s="1072">
        <v>48</v>
      </c>
      <c r="AB43" s="1072">
        <v>8355</v>
      </c>
      <c r="AC43" s="1072">
        <v>35395</v>
      </c>
      <c r="AD43" s="1072">
        <v>20910</v>
      </c>
      <c r="AE43" s="1072">
        <v>11138</v>
      </c>
      <c r="AF43" s="1072">
        <v>4110</v>
      </c>
      <c r="AG43" s="1072">
        <v>37782</v>
      </c>
      <c r="AH43" s="1204">
        <v>12.92144</v>
      </c>
      <c r="AI43" s="1204">
        <v>54.740180000000002</v>
      </c>
      <c r="AJ43" s="1204">
        <v>32.338389999999997</v>
      </c>
      <c r="AK43" s="1204">
        <v>39.901020000000003</v>
      </c>
      <c r="AL43" s="1204">
        <v>17.225490000000001</v>
      </c>
      <c r="AM43" s="1204">
        <v>6.3563299999999998</v>
      </c>
      <c r="AN43" s="1204">
        <v>7.4230000000000004E-2</v>
      </c>
      <c r="AO43" s="1204">
        <v>58.431800000000003</v>
      </c>
      <c r="AP43" s="1204">
        <v>49.301139999999997</v>
      </c>
      <c r="AQ43" s="1204">
        <v>52.053130000000003</v>
      </c>
    </row>
    <row r="44" spans="1:43">
      <c r="A44">
        <v>1363</v>
      </c>
      <c r="B44">
        <v>1</v>
      </c>
      <c r="C44">
        <v>28224</v>
      </c>
      <c r="D44">
        <v>2</v>
      </c>
      <c r="E44" s="87" t="s">
        <v>28</v>
      </c>
      <c r="F44" s="1072">
        <v>46912</v>
      </c>
      <c r="G44" s="1072">
        <v>1739</v>
      </c>
      <c r="H44" s="1072">
        <v>1887</v>
      </c>
      <c r="I44" s="1072">
        <v>2136</v>
      </c>
      <c r="J44" s="1072">
        <v>1879</v>
      </c>
      <c r="K44" s="1072">
        <v>1410</v>
      </c>
      <c r="L44" s="1072">
        <v>1801</v>
      </c>
      <c r="M44" s="1072">
        <v>2231</v>
      </c>
      <c r="N44" s="1072">
        <v>2573</v>
      </c>
      <c r="O44" s="1072">
        <v>3114</v>
      </c>
      <c r="P44" s="1072">
        <v>2742</v>
      </c>
      <c r="Q44" s="1072">
        <v>2868</v>
      </c>
      <c r="R44" s="1072">
        <v>3129</v>
      </c>
      <c r="S44" s="1072">
        <v>3705</v>
      </c>
      <c r="T44" s="1072">
        <v>4306</v>
      </c>
      <c r="U44" s="1072">
        <v>3063</v>
      </c>
      <c r="V44" s="1072">
        <v>2679</v>
      </c>
      <c r="W44" s="1072">
        <v>2590</v>
      </c>
      <c r="X44" s="1072">
        <v>1935</v>
      </c>
      <c r="Y44" s="1072">
        <v>836</v>
      </c>
      <c r="Z44" s="1072">
        <v>244</v>
      </c>
      <c r="AA44" s="1072">
        <v>45</v>
      </c>
      <c r="AB44" s="1072">
        <v>5762</v>
      </c>
      <c r="AC44" s="1072">
        <v>25452</v>
      </c>
      <c r="AD44" s="1072">
        <v>15698</v>
      </c>
      <c r="AE44" s="1072">
        <v>8329</v>
      </c>
      <c r="AF44" s="1072">
        <v>3060</v>
      </c>
      <c r="AG44" s="1072">
        <v>27879</v>
      </c>
      <c r="AH44" s="1204">
        <v>12.28257</v>
      </c>
      <c r="AI44" s="1204">
        <v>54.254770000000001</v>
      </c>
      <c r="AJ44" s="1204">
        <v>33.462649999999996</v>
      </c>
      <c r="AK44" s="1204">
        <v>41.360419999999998</v>
      </c>
      <c r="AL44" s="1204">
        <v>17.754519999999999</v>
      </c>
      <c r="AM44" s="1204">
        <v>6.52285</v>
      </c>
      <c r="AN44" s="1204">
        <v>9.5920000000000005E-2</v>
      </c>
      <c r="AO44" s="1204">
        <v>59.428289999999997</v>
      </c>
      <c r="AP44" s="1204">
        <v>50.32734</v>
      </c>
      <c r="AQ44" s="1204">
        <v>53.340069999999997</v>
      </c>
    </row>
    <row r="45" spans="1:43">
      <c r="A45">
        <v>1364</v>
      </c>
      <c r="B45">
        <v>1</v>
      </c>
      <c r="C45">
        <v>28225</v>
      </c>
      <c r="D45">
        <v>2</v>
      </c>
      <c r="E45" s="87" t="s">
        <v>29</v>
      </c>
      <c r="F45" s="1072">
        <v>30805</v>
      </c>
      <c r="G45" s="1072">
        <v>1158</v>
      </c>
      <c r="H45" s="1072">
        <v>1226</v>
      </c>
      <c r="I45" s="1072">
        <v>1440</v>
      </c>
      <c r="J45" s="1072">
        <v>1382</v>
      </c>
      <c r="K45" s="1072">
        <v>875</v>
      </c>
      <c r="L45" s="1072">
        <v>1233</v>
      </c>
      <c r="M45" s="1072">
        <v>1431</v>
      </c>
      <c r="N45" s="1072">
        <v>1665</v>
      </c>
      <c r="O45" s="1072">
        <v>1941</v>
      </c>
      <c r="P45" s="1072">
        <v>1791</v>
      </c>
      <c r="Q45" s="1072">
        <v>1898</v>
      </c>
      <c r="R45" s="1072">
        <v>2093</v>
      </c>
      <c r="S45" s="1072">
        <v>2423</v>
      </c>
      <c r="T45" s="1072">
        <v>2557</v>
      </c>
      <c r="U45" s="1072">
        <v>2048</v>
      </c>
      <c r="V45" s="1072">
        <v>1710</v>
      </c>
      <c r="W45" s="1072">
        <v>1722</v>
      </c>
      <c r="X45" s="1072">
        <v>1362</v>
      </c>
      <c r="Y45" s="1072">
        <v>645</v>
      </c>
      <c r="Z45" s="1072">
        <v>181</v>
      </c>
      <c r="AA45" s="1072">
        <v>24</v>
      </c>
      <c r="AB45" s="1072">
        <v>3824</v>
      </c>
      <c r="AC45" s="1072">
        <v>16732</v>
      </c>
      <c r="AD45" s="1072">
        <v>10249</v>
      </c>
      <c r="AE45" s="1072">
        <v>5644</v>
      </c>
      <c r="AF45" s="1072">
        <v>2212</v>
      </c>
      <c r="AG45" s="1072">
        <v>17907</v>
      </c>
      <c r="AH45" s="1204">
        <v>12.41357</v>
      </c>
      <c r="AI45" s="1204">
        <v>54.315860000000001</v>
      </c>
      <c r="AJ45" s="1204">
        <v>33.270569999999999</v>
      </c>
      <c r="AK45" s="1204">
        <v>41.136180000000003</v>
      </c>
      <c r="AL45" s="1204">
        <v>18.3217</v>
      </c>
      <c r="AM45" s="1204">
        <v>7.18065</v>
      </c>
      <c r="AN45" s="1204">
        <v>7.7909999999999993E-2</v>
      </c>
      <c r="AO45" s="1204">
        <v>58.13017</v>
      </c>
      <c r="AP45" s="1204">
        <v>50.304029999999997</v>
      </c>
      <c r="AQ45" s="1204">
        <v>53.294939999999997</v>
      </c>
    </row>
    <row r="46" spans="1:43">
      <c r="A46">
        <v>1365</v>
      </c>
      <c r="B46">
        <v>1</v>
      </c>
      <c r="C46">
        <v>28226</v>
      </c>
      <c r="D46">
        <v>2</v>
      </c>
      <c r="E46" s="87" t="s">
        <v>30</v>
      </c>
      <c r="F46" s="1072">
        <v>43977</v>
      </c>
      <c r="G46" s="1072">
        <v>1484</v>
      </c>
      <c r="H46" s="1072">
        <v>1629</v>
      </c>
      <c r="I46" s="1072">
        <v>1831</v>
      </c>
      <c r="J46" s="1072">
        <v>1846</v>
      </c>
      <c r="K46" s="1072">
        <v>1445</v>
      </c>
      <c r="L46" s="1072">
        <v>1731</v>
      </c>
      <c r="M46" s="1072">
        <v>1890</v>
      </c>
      <c r="N46" s="1072">
        <v>2326</v>
      </c>
      <c r="O46" s="1072">
        <v>2618</v>
      </c>
      <c r="P46" s="1072">
        <v>2386</v>
      </c>
      <c r="Q46" s="1072">
        <v>2432</v>
      </c>
      <c r="R46" s="1072">
        <v>2854</v>
      </c>
      <c r="S46" s="1072">
        <v>3536</v>
      </c>
      <c r="T46" s="1072">
        <v>4007</v>
      </c>
      <c r="U46" s="1072">
        <v>3129</v>
      </c>
      <c r="V46" s="1072">
        <v>2770</v>
      </c>
      <c r="W46" s="1072">
        <v>2697</v>
      </c>
      <c r="X46" s="1072">
        <v>2046</v>
      </c>
      <c r="Y46" s="1072">
        <v>990</v>
      </c>
      <c r="Z46" s="1072">
        <v>273</v>
      </c>
      <c r="AA46" s="1072">
        <v>57</v>
      </c>
      <c r="AB46" s="1072">
        <v>4944</v>
      </c>
      <c r="AC46" s="1072">
        <v>23064</v>
      </c>
      <c r="AD46" s="1072">
        <v>15969</v>
      </c>
      <c r="AE46" s="1072">
        <v>8833</v>
      </c>
      <c r="AF46" s="1072">
        <v>3366</v>
      </c>
      <c r="AG46" s="1072">
        <v>25225</v>
      </c>
      <c r="AH46" s="1204">
        <v>11.242240000000001</v>
      </c>
      <c r="AI46" s="1204">
        <v>52.445599999999999</v>
      </c>
      <c r="AJ46" s="1204">
        <v>36.312159999999999</v>
      </c>
      <c r="AK46" s="1204">
        <v>44.352730000000001</v>
      </c>
      <c r="AL46" s="1204">
        <v>20.0855</v>
      </c>
      <c r="AM46" s="1204">
        <v>7.6539999999999999</v>
      </c>
      <c r="AN46" s="1204">
        <v>0.12961</v>
      </c>
      <c r="AO46" s="1204">
        <v>57.359529999999999</v>
      </c>
      <c r="AP46" s="1204">
        <v>51.730350000000001</v>
      </c>
      <c r="AQ46" s="1204">
        <v>55.709769999999999</v>
      </c>
    </row>
    <row r="47" spans="1:43">
      <c r="A47">
        <v>1366</v>
      </c>
      <c r="B47">
        <v>1</v>
      </c>
      <c r="C47">
        <v>28227</v>
      </c>
      <c r="D47">
        <v>2</v>
      </c>
      <c r="E47" s="87" t="s">
        <v>31</v>
      </c>
      <c r="F47" s="1072">
        <v>37773</v>
      </c>
      <c r="G47" s="1072">
        <v>1319</v>
      </c>
      <c r="H47" s="1072">
        <v>1661</v>
      </c>
      <c r="I47" s="1072">
        <v>1850</v>
      </c>
      <c r="J47" s="1072">
        <v>1692</v>
      </c>
      <c r="K47" s="1072">
        <v>1064</v>
      </c>
      <c r="L47" s="1072">
        <v>1524</v>
      </c>
      <c r="M47" s="1072">
        <v>1774</v>
      </c>
      <c r="N47" s="1072">
        <v>2069</v>
      </c>
      <c r="O47" s="1072">
        <v>2473</v>
      </c>
      <c r="P47" s="1072">
        <v>2085</v>
      </c>
      <c r="Q47" s="1072">
        <v>2296</v>
      </c>
      <c r="R47" s="1072">
        <v>2696</v>
      </c>
      <c r="S47" s="1072">
        <v>3149</v>
      </c>
      <c r="T47" s="1072">
        <v>3327</v>
      </c>
      <c r="U47" s="1072">
        <v>2428</v>
      </c>
      <c r="V47" s="1072">
        <v>2144</v>
      </c>
      <c r="W47" s="1072">
        <v>2055</v>
      </c>
      <c r="X47" s="1072">
        <v>1393</v>
      </c>
      <c r="Y47" s="1072">
        <v>611</v>
      </c>
      <c r="Z47" s="1072">
        <v>136</v>
      </c>
      <c r="AA47" s="1072">
        <v>27</v>
      </c>
      <c r="AB47" s="1072">
        <v>4830</v>
      </c>
      <c r="AC47" s="1072">
        <v>20822</v>
      </c>
      <c r="AD47" s="1072">
        <v>12121</v>
      </c>
      <c r="AE47" s="1072">
        <v>6366</v>
      </c>
      <c r="AF47" s="1072">
        <v>2167</v>
      </c>
      <c r="AG47" s="1072">
        <v>22457</v>
      </c>
      <c r="AH47" s="1204">
        <v>12.786910000000001</v>
      </c>
      <c r="AI47" s="1204">
        <v>55.124029999999998</v>
      </c>
      <c r="AJ47" s="1204">
        <v>32.089060000000003</v>
      </c>
      <c r="AK47" s="1204">
        <v>40.425699999999999</v>
      </c>
      <c r="AL47" s="1204">
        <v>16.85331</v>
      </c>
      <c r="AM47" s="1204">
        <v>5.7369000000000003</v>
      </c>
      <c r="AN47" s="1204">
        <v>7.1480000000000002E-2</v>
      </c>
      <c r="AO47" s="1204">
        <v>59.45252</v>
      </c>
      <c r="AP47" s="1204">
        <v>49.671579999999999</v>
      </c>
      <c r="AQ47" s="1204">
        <v>53.121679999999998</v>
      </c>
    </row>
    <row r="48" spans="1:43">
      <c r="A48">
        <v>1367</v>
      </c>
      <c r="B48">
        <v>1</v>
      </c>
      <c r="C48">
        <v>28228</v>
      </c>
      <c r="D48">
        <v>2</v>
      </c>
      <c r="E48" s="87" t="s">
        <v>32</v>
      </c>
      <c r="F48" s="1072">
        <v>40310</v>
      </c>
      <c r="G48" s="1072">
        <v>1723</v>
      </c>
      <c r="H48" s="1072">
        <v>1802</v>
      </c>
      <c r="I48" s="1072">
        <v>1906</v>
      </c>
      <c r="J48" s="1072">
        <v>2091</v>
      </c>
      <c r="K48" s="1072">
        <v>2256</v>
      </c>
      <c r="L48" s="1072">
        <v>2257</v>
      </c>
      <c r="M48" s="1072">
        <v>2337</v>
      </c>
      <c r="N48" s="1072">
        <v>2590</v>
      </c>
      <c r="O48" s="1072">
        <v>2986</v>
      </c>
      <c r="P48" s="1072">
        <v>2602</v>
      </c>
      <c r="Q48" s="1072">
        <v>2426</v>
      </c>
      <c r="R48" s="1072">
        <v>2438</v>
      </c>
      <c r="S48" s="1072">
        <v>2702</v>
      </c>
      <c r="T48" s="1072">
        <v>2898</v>
      </c>
      <c r="U48" s="1072">
        <v>2150</v>
      </c>
      <c r="V48" s="1072">
        <v>1872</v>
      </c>
      <c r="W48" s="1072">
        <v>1570</v>
      </c>
      <c r="X48" s="1072">
        <v>1097</v>
      </c>
      <c r="Y48" s="1072">
        <v>463</v>
      </c>
      <c r="Z48" s="1072">
        <v>127</v>
      </c>
      <c r="AA48" s="1072">
        <v>17</v>
      </c>
      <c r="AB48" s="1072">
        <v>5431</v>
      </c>
      <c r="AC48" s="1072">
        <v>24685</v>
      </c>
      <c r="AD48" s="1072">
        <v>10194</v>
      </c>
      <c r="AE48" s="1072">
        <v>5146</v>
      </c>
      <c r="AF48" s="1072">
        <v>1704</v>
      </c>
      <c r="AG48" s="1072">
        <v>25492</v>
      </c>
      <c r="AH48" s="1204">
        <v>13.47308</v>
      </c>
      <c r="AI48" s="1204">
        <v>61.237909999999999</v>
      </c>
      <c r="AJ48" s="1204">
        <v>25.289010000000001</v>
      </c>
      <c r="AK48" s="1204">
        <v>31.992059999999999</v>
      </c>
      <c r="AL48" s="1204">
        <v>12.76606</v>
      </c>
      <c r="AM48" s="1204">
        <v>4.2272400000000001</v>
      </c>
      <c r="AN48" s="1204">
        <v>4.2169999999999999E-2</v>
      </c>
      <c r="AO48" s="1204">
        <v>63.239890000000003</v>
      </c>
      <c r="AP48" s="1204">
        <v>45.37829</v>
      </c>
      <c r="AQ48" s="1204">
        <v>45.359380000000002</v>
      </c>
    </row>
    <row r="49" spans="1:43">
      <c r="A49">
        <v>1368</v>
      </c>
      <c r="B49">
        <v>1</v>
      </c>
      <c r="C49">
        <v>28229</v>
      </c>
      <c r="D49">
        <v>2</v>
      </c>
      <c r="E49" s="87" t="s">
        <v>33</v>
      </c>
      <c r="F49" s="1072">
        <v>77419</v>
      </c>
      <c r="G49" s="1072">
        <v>3081</v>
      </c>
      <c r="H49" s="1072">
        <v>3384</v>
      </c>
      <c r="I49" s="1072">
        <v>3746</v>
      </c>
      <c r="J49" s="1072">
        <v>4011</v>
      </c>
      <c r="K49" s="1072">
        <v>3346</v>
      </c>
      <c r="L49" s="1072">
        <v>3566</v>
      </c>
      <c r="M49" s="1072">
        <v>4147</v>
      </c>
      <c r="N49" s="1072">
        <v>4740</v>
      </c>
      <c r="O49" s="1072">
        <v>5686</v>
      </c>
      <c r="P49" s="1072">
        <v>4845</v>
      </c>
      <c r="Q49" s="1072">
        <v>4554</v>
      </c>
      <c r="R49" s="1072">
        <v>4713</v>
      </c>
      <c r="S49" s="1072">
        <v>5693</v>
      </c>
      <c r="T49" s="1072">
        <v>6581</v>
      </c>
      <c r="U49" s="1072">
        <v>5280</v>
      </c>
      <c r="V49" s="1072">
        <v>3816</v>
      </c>
      <c r="W49" s="1072">
        <v>3079</v>
      </c>
      <c r="X49" s="1072">
        <v>2010</v>
      </c>
      <c r="Y49" s="1072">
        <v>875</v>
      </c>
      <c r="Z49" s="1072">
        <v>223</v>
      </c>
      <c r="AA49" s="1072">
        <v>43</v>
      </c>
      <c r="AB49" s="1072">
        <v>10211</v>
      </c>
      <c r="AC49" s="1072">
        <v>45301</v>
      </c>
      <c r="AD49" s="1072">
        <v>21907</v>
      </c>
      <c r="AE49" s="1072">
        <v>10046</v>
      </c>
      <c r="AF49" s="1072">
        <v>3151</v>
      </c>
      <c r="AG49" s="1072">
        <v>47871</v>
      </c>
      <c r="AH49" s="1204">
        <v>13.18927</v>
      </c>
      <c r="AI49" s="1204">
        <v>58.514060000000001</v>
      </c>
      <c r="AJ49" s="1204">
        <v>28.296669999999999</v>
      </c>
      <c r="AK49" s="1204">
        <v>35.65016</v>
      </c>
      <c r="AL49" s="1204">
        <v>12.976139999999999</v>
      </c>
      <c r="AM49" s="1204">
        <v>4.0700599999999998</v>
      </c>
      <c r="AN49" s="1204">
        <v>5.5539999999999999E-2</v>
      </c>
      <c r="AO49" s="1204">
        <v>61.833660000000002</v>
      </c>
      <c r="AP49" s="1204">
        <v>46.918579999999999</v>
      </c>
      <c r="AQ49" s="1204">
        <v>47.968409999999999</v>
      </c>
    </row>
    <row r="50" spans="1:43">
      <c r="A50" s="1868">
        <v>1369</v>
      </c>
      <c r="B50" s="1868">
        <v>1</v>
      </c>
      <c r="C50" s="1868">
        <v>28301</v>
      </c>
      <c r="D50" s="1868">
        <v>3</v>
      </c>
      <c r="E50" s="1871" t="s">
        <v>34</v>
      </c>
      <c r="F50" s="1636">
        <v>30838</v>
      </c>
      <c r="G50" s="1636">
        <v>1061</v>
      </c>
      <c r="H50" s="1636">
        <v>1666</v>
      </c>
      <c r="I50" s="1636">
        <v>1924</v>
      </c>
      <c r="J50" s="1636">
        <v>1624</v>
      </c>
      <c r="K50" s="1636">
        <v>1177</v>
      </c>
      <c r="L50" s="1636">
        <v>1070</v>
      </c>
      <c r="M50" s="1636">
        <v>1269</v>
      </c>
      <c r="N50" s="1636">
        <v>1891</v>
      </c>
      <c r="O50" s="1636">
        <v>2365</v>
      </c>
      <c r="P50" s="1636">
        <v>2182</v>
      </c>
      <c r="Q50" s="1636">
        <v>1986</v>
      </c>
      <c r="R50" s="1636">
        <v>2068</v>
      </c>
      <c r="S50" s="1636">
        <v>2456</v>
      </c>
      <c r="T50" s="1636">
        <v>2567</v>
      </c>
      <c r="U50" s="1636">
        <v>1980</v>
      </c>
      <c r="V50" s="1636">
        <v>1324</v>
      </c>
      <c r="W50" s="1636">
        <v>1012</v>
      </c>
      <c r="X50" s="1636">
        <v>738</v>
      </c>
      <c r="Y50" s="1636">
        <v>348</v>
      </c>
      <c r="Z50" s="1636">
        <v>105</v>
      </c>
      <c r="AA50" s="1636">
        <v>25</v>
      </c>
      <c r="AB50" s="1636">
        <v>4651</v>
      </c>
      <c r="AC50" s="1636">
        <v>18088</v>
      </c>
      <c r="AD50" s="1636">
        <v>8099</v>
      </c>
      <c r="AE50" s="1636">
        <v>3552</v>
      </c>
      <c r="AF50" s="1636">
        <v>1216</v>
      </c>
      <c r="AG50" s="1636">
        <v>19031</v>
      </c>
      <c r="AH50" s="1202">
        <v>15.082039999999999</v>
      </c>
      <c r="AI50" s="1202">
        <v>58.654910000000001</v>
      </c>
      <c r="AJ50" s="1202">
        <v>26.26305</v>
      </c>
      <c r="AK50" s="1202">
        <v>34.227249999999998</v>
      </c>
      <c r="AL50" s="1202">
        <v>11.51826</v>
      </c>
      <c r="AM50" s="1202">
        <v>3.94319</v>
      </c>
      <c r="AN50" s="1202">
        <v>8.1070000000000003E-2</v>
      </c>
      <c r="AO50" s="1202">
        <v>61.712820000000001</v>
      </c>
      <c r="AP50" s="1202">
        <v>46.314030000000002</v>
      </c>
      <c r="AQ50" s="1202">
        <v>47.858139999999999</v>
      </c>
    </row>
    <row r="51" spans="1:43">
      <c r="A51">
        <v>1370</v>
      </c>
      <c r="B51">
        <v>1</v>
      </c>
      <c r="C51">
        <v>28365</v>
      </c>
      <c r="D51">
        <v>3</v>
      </c>
      <c r="E51" s="87" t="s">
        <v>35</v>
      </c>
      <c r="F51" s="1072">
        <v>21200</v>
      </c>
      <c r="G51" s="1072">
        <v>649</v>
      </c>
      <c r="H51" s="1072">
        <v>830</v>
      </c>
      <c r="I51" s="1072">
        <v>1101</v>
      </c>
      <c r="J51" s="1072">
        <v>1069</v>
      </c>
      <c r="K51" s="1072">
        <v>716</v>
      </c>
      <c r="L51" s="1072">
        <v>754</v>
      </c>
      <c r="M51" s="1072">
        <v>861</v>
      </c>
      <c r="N51" s="1072">
        <v>1015</v>
      </c>
      <c r="O51" s="1072">
        <v>1382</v>
      </c>
      <c r="P51" s="1072">
        <v>1248</v>
      </c>
      <c r="Q51" s="1072">
        <v>1358</v>
      </c>
      <c r="R51" s="1072">
        <v>1395</v>
      </c>
      <c r="S51" s="1072">
        <v>1611</v>
      </c>
      <c r="T51" s="1072">
        <v>1831</v>
      </c>
      <c r="U51" s="1072">
        <v>1527</v>
      </c>
      <c r="V51" s="1072">
        <v>1355</v>
      </c>
      <c r="W51" s="1072">
        <v>1136</v>
      </c>
      <c r="X51" s="1072">
        <v>817</v>
      </c>
      <c r="Y51" s="1072">
        <v>402</v>
      </c>
      <c r="Z51" s="1072">
        <v>123</v>
      </c>
      <c r="AA51" s="1072">
        <v>20</v>
      </c>
      <c r="AB51" s="1072">
        <v>2580</v>
      </c>
      <c r="AC51" s="1072">
        <v>11409</v>
      </c>
      <c r="AD51" s="1072">
        <v>7211</v>
      </c>
      <c r="AE51" s="1072">
        <v>3853</v>
      </c>
      <c r="AF51" s="1072">
        <v>1362</v>
      </c>
      <c r="AG51" s="1072">
        <v>12171</v>
      </c>
      <c r="AH51" s="1204">
        <v>12.16981</v>
      </c>
      <c r="AI51" s="1204">
        <v>53.816040000000001</v>
      </c>
      <c r="AJ51" s="1204">
        <v>34.014150000000001</v>
      </c>
      <c r="AK51" s="1204">
        <v>41.613210000000002</v>
      </c>
      <c r="AL51" s="1204">
        <v>18.174530000000001</v>
      </c>
      <c r="AM51" s="1204">
        <v>6.4245299999999999</v>
      </c>
      <c r="AN51" s="1204">
        <v>9.4339999999999993E-2</v>
      </c>
      <c r="AO51" s="1204">
        <v>57.410380000000004</v>
      </c>
      <c r="AP51" s="1204">
        <v>50.417920000000002</v>
      </c>
      <c r="AQ51" s="1204">
        <v>53.613639999999997</v>
      </c>
    </row>
    <row r="52" spans="1:43">
      <c r="A52">
        <v>1371</v>
      </c>
      <c r="B52">
        <v>1</v>
      </c>
      <c r="C52">
        <v>28381</v>
      </c>
      <c r="D52">
        <v>3</v>
      </c>
      <c r="E52" s="87" t="s">
        <v>36</v>
      </c>
      <c r="F52" s="1072">
        <v>31020</v>
      </c>
      <c r="G52" s="1072">
        <v>1245</v>
      </c>
      <c r="H52" s="1072">
        <v>1362</v>
      </c>
      <c r="I52" s="1072">
        <v>1505</v>
      </c>
      <c r="J52" s="1072">
        <v>1505</v>
      </c>
      <c r="K52" s="1072">
        <v>1285</v>
      </c>
      <c r="L52" s="1072">
        <v>1342</v>
      </c>
      <c r="M52" s="1072">
        <v>1626</v>
      </c>
      <c r="N52" s="1072">
        <v>1896</v>
      </c>
      <c r="O52" s="1072">
        <v>2380</v>
      </c>
      <c r="P52" s="1072">
        <v>1931</v>
      </c>
      <c r="Q52" s="1072">
        <v>1778</v>
      </c>
      <c r="R52" s="1072">
        <v>1848</v>
      </c>
      <c r="S52" s="1072">
        <v>2339</v>
      </c>
      <c r="T52" s="1072">
        <v>3015</v>
      </c>
      <c r="U52" s="1072">
        <v>2338</v>
      </c>
      <c r="V52" s="1072">
        <v>1542</v>
      </c>
      <c r="W52" s="1072">
        <v>1072</v>
      </c>
      <c r="X52" s="1072">
        <v>647</v>
      </c>
      <c r="Y52" s="1072">
        <v>284</v>
      </c>
      <c r="Z52" s="1072">
        <v>67</v>
      </c>
      <c r="AA52" s="1072">
        <v>13</v>
      </c>
      <c r="AB52" s="1072">
        <v>4112</v>
      </c>
      <c r="AC52" s="1072">
        <v>17930</v>
      </c>
      <c r="AD52" s="1072">
        <v>8978</v>
      </c>
      <c r="AE52" s="1072">
        <v>3625</v>
      </c>
      <c r="AF52" s="1072">
        <v>1011</v>
      </c>
      <c r="AG52" s="1072">
        <v>19440</v>
      </c>
      <c r="AH52" s="1204">
        <v>13.25596</v>
      </c>
      <c r="AI52" s="1204">
        <v>57.80142</v>
      </c>
      <c r="AJ52" s="1204">
        <v>28.942620000000002</v>
      </c>
      <c r="AK52" s="1204">
        <v>36.482909999999997</v>
      </c>
      <c r="AL52" s="1204">
        <v>11.68601</v>
      </c>
      <c r="AM52" s="1204">
        <v>3.2591899999999998</v>
      </c>
      <c r="AN52" s="1204">
        <v>4.1910000000000003E-2</v>
      </c>
      <c r="AO52" s="1204">
        <v>62.669249999999998</v>
      </c>
      <c r="AP52" s="1204">
        <v>47.006709999999998</v>
      </c>
      <c r="AQ52" s="1204">
        <v>48.183250000000001</v>
      </c>
    </row>
    <row r="53" spans="1:43">
      <c r="A53">
        <v>1372</v>
      </c>
      <c r="B53">
        <v>1</v>
      </c>
      <c r="C53">
        <v>28382</v>
      </c>
      <c r="D53">
        <v>3</v>
      </c>
      <c r="E53" s="87" t="s">
        <v>37</v>
      </c>
      <c r="F53" s="1072">
        <v>33739</v>
      </c>
      <c r="G53" s="1072">
        <v>1616</v>
      </c>
      <c r="H53" s="1072">
        <v>1645</v>
      </c>
      <c r="I53" s="1072">
        <v>1674</v>
      </c>
      <c r="J53" s="1072">
        <v>1732</v>
      </c>
      <c r="K53" s="1072">
        <v>1656</v>
      </c>
      <c r="L53" s="1072">
        <v>1706</v>
      </c>
      <c r="M53" s="1072">
        <v>1967</v>
      </c>
      <c r="N53" s="1072">
        <v>2354</v>
      </c>
      <c r="O53" s="1072">
        <v>2730</v>
      </c>
      <c r="P53" s="1072">
        <v>2259</v>
      </c>
      <c r="Q53" s="1072">
        <v>1905</v>
      </c>
      <c r="R53" s="1072">
        <v>1862</v>
      </c>
      <c r="S53" s="1072">
        <v>2174</v>
      </c>
      <c r="T53" s="1072">
        <v>2748</v>
      </c>
      <c r="U53" s="1072">
        <v>2308</v>
      </c>
      <c r="V53" s="1072">
        <v>1569</v>
      </c>
      <c r="W53" s="1072">
        <v>1042</v>
      </c>
      <c r="X53" s="1072">
        <v>554</v>
      </c>
      <c r="Y53" s="1072">
        <v>190</v>
      </c>
      <c r="Z53" s="1072">
        <v>43</v>
      </c>
      <c r="AA53" s="1072">
        <v>5</v>
      </c>
      <c r="AB53" s="1072">
        <v>4935</v>
      </c>
      <c r="AC53" s="1072">
        <v>20345</v>
      </c>
      <c r="AD53" s="1072">
        <v>8459</v>
      </c>
      <c r="AE53" s="1072">
        <v>3403</v>
      </c>
      <c r="AF53" s="1072">
        <v>792</v>
      </c>
      <c r="AG53" s="1072">
        <v>21361</v>
      </c>
      <c r="AH53" s="1204">
        <v>14.626989999999999</v>
      </c>
      <c r="AI53" s="1204">
        <v>60.301139999999997</v>
      </c>
      <c r="AJ53" s="1204">
        <v>25.07188</v>
      </c>
      <c r="AK53" s="1204">
        <v>31.515460000000001</v>
      </c>
      <c r="AL53" s="1204">
        <v>10.08625</v>
      </c>
      <c r="AM53" s="1204">
        <v>2.3474300000000001</v>
      </c>
      <c r="AN53" s="1204">
        <v>1.482E-2</v>
      </c>
      <c r="AO53" s="1204">
        <v>63.312489999999997</v>
      </c>
      <c r="AP53" s="1204">
        <v>44.472549999999998</v>
      </c>
      <c r="AQ53" s="1204">
        <v>44.558700000000002</v>
      </c>
    </row>
    <row r="54" spans="1:43">
      <c r="A54">
        <v>1373</v>
      </c>
      <c r="B54">
        <v>1</v>
      </c>
      <c r="C54">
        <v>28442</v>
      </c>
      <c r="D54">
        <v>3</v>
      </c>
      <c r="E54" s="87" t="s">
        <v>38</v>
      </c>
      <c r="F54" s="1072">
        <v>12300</v>
      </c>
      <c r="G54" s="1072">
        <v>353</v>
      </c>
      <c r="H54" s="1072">
        <v>445</v>
      </c>
      <c r="I54" s="1072">
        <v>512</v>
      </c>
      <c r="J54" s="1072">
        <v>614</v>
      </c>
      <c r="K54" s="1072">
        <v>501</v>
      </c>
      <c r="L54" s="1072">
        <v>498</v>
      </c>
      <c r="M54" s="1072">
        <v>542</v>
      </c>
      <c r="N54" s="1072">
        <v>638</v>
      </c>
      <c r="O54" s="1072">
        <v>753</v>
      </c>
      <c r="P54" s="1072">
        <v>667</v>
      </c>
      <c r="Q54" s="1072">
        <v>758</v>
      </c>
      <c r="R54" s="1072">
        <v>904</v>
      </c>
      <c r="S54" s="1072">
        <v>1047</v>
      </c>
      <c r="T54" s="1072">
        <v>1137</v>
      </c>
      <c r="U54" s="1072">
        <v>875</v>
      </c>
      <c r="V54" s="1072">
        <v>722</v>
      </c>
      <c r="W54" s="1072">
        <v>624</v>
      </c>
      <c r="X54" s="1072">
        <v>453</v>
      </c>
      <c r="Y54" s="1072">
        <v>212</v>
      </c>
      <c r="Z54" s="1072">
        <v>40</v>
      </c>
      <c r="AA54" s="1072">
        <v>5</v>
      </c>
      <c r="AB54" s="1072">
        <v>1310</v>
      </c>
      <c r="AC54" s="1072">
        <v>6922</v>
      </c>
      <c r="AD54" s="1072">
        <v>4068</v>
      </c>
      <c r="AE54" s="1072">
        <v>2056</v>
      </c>
      <c r="AF54" s="1072">
        <v>710</v>
      </c>
      <c r="AG54" s="1072">
        <v>7445</v>
      </c>
      <c r="AH54" s="1204">
        <v>10.650410000000001</v>
      </c>
      <c r="AI54" s="1204">
        <v>56.276420000000002</v>
      </c>
      <c r="AJ54" s="1204">
        <v>33.073169999999998</v>
      </c>
      <c r="AK54" s="1204">
        <v>41.585369999999998</v>
      </c>
      <c r="AL54" s="1204">
        <v>16.715450000000001</v>
      </c>
      <c r="AM54" s="1204">
        <v>5.7723599999999999</v>
      </c>
      <c r="AN54" s="1204">
        <v>4.0649999999999999E-2</v>
      </c>
      <c r="AO54" s="1204">
        <v>60.528460000000003</v>
      </c>
      <c r="AP54" s="1204">
        <v>50.382440000000003</v>
      </c>
      <c r="AQ54" s="1204">
        <v>54.015039999999999</v>
      </c>
    </row>
    <row r="55" spans="1:43">
      <c r="A55">
        <v>1374</v>
      </c>
      <c r="B55">
        <v>1</v>
      </c>
      <c r="C55">
        <v>28443</v>
      </c>
      <c r="D55">
        <v>3</v>
      </c>
      <c r="E55" s="87" t="s">
        <v>39</v>
      </c>
      <c r="F55" s="1072">
        <v>19738</v>
      </c>
      <c r="G55" s="1072">
        <v>813</v>
      </c>
      <c r="H55" s="1072">
        <v>898</v>
      </c>
      <c r="I55" s="1072">
        <v>987</v>
      </c>
      <c r="J55" s="1072">
        <v>1174</v>
      </c>
      <c r="K55" s="1072">
        <v>1170</v>
      </c>
      <c r="L55" s="1072">
        <v>950</v>
      </c>
      <c r="M55" s="1072">
        <v>1022</v>
      </c>
      <c r="N55" s="1072">
        <v>1219</v>
      </c>
      <c r="O55" s="1072">
        <v>1410</v>
      </c>
      <c r="P55" s="1072">
        <v>1117</v>
      </c>
      <c r="Q55" s="1072">
        <v>1118</v>
      </c>
      <c r="R55" s="1072">
        <v>1163</v>
      </c>
      <c r="S55" s="1072">
        <v>1327</v>
      </c>
      <c r="T55" s="1072">
        <v>1568</v>
      </c>
      <c r="U55" s="1072">
        <v>1247</v>
      </c>
      <c r="V55" s="1072">
        <v>896</v>
      </c>
      <c r="W55" s="1072">
        <v>788</v>
      </c>
      <c r="X55" s="1072">
        <v>536</v>
      </c>
      <c r="Y55" s="1072">
        <v>258</v>
      </c>
      <c r="Z55" s="1072">
        <v>68</v>
      </c>
      <c r="AA55" s="1072">
        <v>9</v>
      </c>
      <c r="AB55" s="1072">
        <v>2698</v>
      </c>
      <c r="AC55" s="1072">
        <v>11670</v>
      </c>
      <c r="AD55" s="1072">
        <v>5370</v>
      </c>
      <c r="AE55" s="1072">
        <v>2555</v>
      </c>
      <c r="AF55" s="1072">
        <v>871</v>
      </c>
      <c r="AG55" s="1072">
        <v>12064</v>
      </c>
      <c r="AH55" s="1204">
        <v>13.66906</v>
      </c>
      <c r="AI55" s="1204">
        <v>59.12453</v>
      </c>
      <c r="AJ55" s="1204">
        <v>27.206399999999999</v>
      </c>
      <c r="AK55" s="1204">
        <v>33.929479999999998</v>
      </c>
      <c r="AL55" s="1204">
        <v>12.944570000000001</v>
      </c>
      <c r="AM55" s="1204">
        <v>4.4128100000000003</v>
      </c>
      <c r="AN55" s="1204">
        <v>4.5600000000000002E-2</v>
      </c>
      <c r="AO55" s="1204">
        <v>61.12068</v>
      </c>
      <c r="AP55" s="1204">
        <v>45.744860000000003</v>
      </c>
      <c r="AQ55" s="1204">
        <v>45.875970000000002</v>
      </c>
    </row>
    <row r="56" spans="1:43">
      <c r="A56">
        <v>1375</v>
      </c>
      <c r="B56">
        <v>1</v>
      </c>
      <c r="C56">
        <v>28446</v>
      </c>
      <c r="D56">
        <v>3</v>
      </c>
      <c r="E56" s="87" t="s">
        <v>40</v>
      </c>
      <c r="F56" s="1072">
        <v>11452</v>
      </c>
      <c r="G56" s="1072">
        <v>303</v>
      </c>
      <c r="H56" s="1072">
        <v>489</v>
      </c>
      <c r="I56" s="1072">
        <v>537</v>
      </c>
      <c r="J56" s="1072">
        <v>568</v>
      </c>
      <c r="K56" s="1072">
        <v>417</v>
      </c>
      <c r="L56" s="1072">
        <v>436</v>
      </c>
      <c r="M56" s="1072">
        <v>465</v>
      </c>
      <c r="N56" s="1072">
        <v>555</v>
      </c>
      <c r="O56" s="1072">
        <v>659</v>
      </c>
      <c r="P56" s="1072">
        <v>658</v>
      </c>
      <c r="Q56" s="1072">
        <v>767</v>
      </c>
      <c r="R56" s="1072">
        <v>753</v>
      </c>
      <c r="S56" s="1072">
        <v>939</v>
      </c>
      <c r="T56" s="1072">
        <v>976</v>
      </c>
      <c r="U56" s="1072">
        <v>802</v>
      </c>
      <c r="V56" s="1072">
        <v>647</v>
      </c>
      <c r="W56" s="1072">
        <v>686</v>
      </c>
      <c r="X56" s="1072">
        <v>465</v>
      </c>
      <c r="Y56" s="1072">
        <v>251</v>
      </c>
      <c r="Z56" s="1072">
        <v>68</v>
      </c>
      <c r="AA56" s="1072">
        <v>11</v>
      </c>
      <c r="AB56" s="1072">
        <v>1329</v>
      </c>
      <c r="AC56" s="1072">
        <v>6217</v>
      </c>
      <c r="AD56" s="1072">
        <v>3906</v>
      </c>
      <c r="AE56" s="1072">
        <v>2128</v>
      </c>
      <c r="AF56" s="1072">
        <v>795</v>
      </c>
      <c r="AG56" s="1072">
        <v>6625</v>
      </c>
      <c r="AH56" s="1204">
        <v>11.60496</v>
      </c>
      <c r="AI56" s="1204">
        <v>54.287460000000003</v>
      </c>
      <c r="AJ56" s="1204">
        <v>34.107579999999999</v>
      </c>
      <c r="AK56" s="1204">
        <v>42.307020000000001</v>
      </c>
      <c r="AL56" s="1204">
        <v>18.581910000000001</v>
      </c>
      <c r="AM56" s="1204">
        <v>6.9420200000000003</v>
      </c>
      <c r="AN56" s="1204">
        <v>9.6049999999999996E-2</v>
      </c>
      <c r="AO56" s="1204">
        <v>57.850160000000002</v>
      </c>
      <c r="AP56" s="1204">
        <v>50.84789</v>
      </c>
      <c r="AQ56" s="1204">
        <v>54.16883</v>
      </c>
    </row>
    <row r="57" spans="1:43">
      <c r="A57">
        <v>1376</v>
      </c>
      <c r="B57">
        <v>1</v>
      </c>
      <c r="C57">
        <v>28464</v>
      </c>
      <c r="D57">
        <v>3</v>
      </c>
      <c r="E57" s="87" t="s">
        <v>41</v>
      </c>
      <c r="F57" s="1072">
        <v>33690</v>
      </c>
      <c r="G57" s="1072">
        <v>1585</v>
      </c>
      <c r="H57" s="1072">
        <v>1911</v>
      </c>
      <c r="I57" s="1072">
        <v>2022</v>
      </c>
      <c r="J57" s="1072">
        <v>1778</v>
      </c>
      <c r="K57" s="1072">
        <v>1257</v>
      </c>
      <c r="L57" s="1072">
        <v>1524</v>
      </c>
      <c r="M57" s="1072">
        <v>1925</v>
      </c>
      <c r="N57" s="1072">
        <v>2432</v>
      </c>
      <c r="O57" s="1072">
        <v>3010</v>
      </c>
      <c r="P57" s="1072">
        <v>2192</v>
      </c>
      <c r="Q57" s="1072">
        <v>1843</v>
      </c>
      <c r="R57" s="1072">
        <v>1667</v>
      </c>
      <c r="S57" s="1072">
        <v>2296</v>
      </c>
      <c r="T57" s="1072">
        <v>2720</v>
      </c>
      <c r="U57" s="1072">
        <v>2164</v>
      </c>
      <c r="V57" s="1072">
        <v>1460</v>
      </c>
      <c r="W57" s="1072">
        <v>994</v>
      </c>
      <c r="X57" s="1072">
        <v>566</v>
      </c>
      <c r="Y57" s="1072">
        <v>258</v>
      </c>
      <c r="Z57" s="1072">
        <v>74</v>
      </c>
      <c r="AA57" s="1072">
        <v>12</v>
      </c>
      <c r="AB57" s="1072">
        <v>5518</v>
      </c>
      <c r="AC57" s="1072">
        <v>19924</v>
      </c>
      <c r="AD57" s="1072">
        <v>8248</v>
      </c>
      <c r="AE57" s="1072">
        <v>3364</v>
      </c>
      <c r="AF57" s="1072">
        <v>910</v>
      </c>
      <c r="AG57" s="1072">
        <v>20866</v>
      </c>
      <c r="AH57" s="1204">
        <v>16.37875</v>
      </c>
      <c r="AI57" s="1204">
        <v>59.139209999999999</v>
      </c>
      <c r="AJ57" s="1204">
        <v>24.482040000000001</v>
      </c>
      <c r="AK57" s="1204">
        <v>31.29712</v>
      </c>
      <c r="AL57" s="1204">
        <v>9.9851600000000005</v>
      </c>
      <c r="AM57" s="1204">
        <v>2.7010999999999998</v>
      </c>
      <c r="AN57" s="1204">
        <v>3.5619999999999999E-2</v>
      </c>
      <c r="AO57" s="1204">
        <v>61.935290000000002</v>
      </c>
      <c r="AP57" s="1204">
        <v>44.046660000000003</v>
      </c>
      <c r="AQ57" s="1204">
        <v>44.013179999999998</v>
      </c>
    </row>
    <row r="58" spans="1:43">
      <c r="A58">
        <v>1377</v>
      </c>
      <c r="B58">
        <v>1</v>
      </c>
      <c r="C58">
        <v>28481</v>
      </c>
      <c r="D58">
        <v>3</v>
      </c>
      <c r="E58" s="87" t="s">
        <v>42</v>
      </c>
      <c r="F58" s="1072">
        <v>15224</v>
      </c>
      <c r="G58" s="1072">
        <v>435</v>
      </c>
      <c r="H58" s="1072">
        <v>560</v>
      </c>
      <c r="I58" s="1072">
        <v>691</v>
      </c>
      <c r="J58" s="1072">
        <v>665</v>
      </c>
      <c r="K58" s="1072">
        <v>459</v>
      </c>
      <c r="L58" s="1072">
        <v>597</v>
      </c>
      <c r="M58" s="1072">
        <v>664</v>
      </c>
      <c r="N58" s="1072">
        <v>768</v>
      </c>
      <c r="O58" s="1072">
        <v>959</v>
      </c>
      <c r="P58" s="1072">
        <v>837</v>
      </c>
      <c r="Q58" s="1072">
        <v>941</v>
      </c>
      <c r="R58" s="1072">
        <v>1089</v>
      </c>
      <c r="S58" s="1072">
        <v>1324</v>
      </c>
      <c r="T58" s="1072">
        <v>1560</v>
      </c>
      <c r="U58" s="1072">
        <v>1199</v>
      </c>
      <c r="V58" s="1072">
        <v>834</v>
      </c>
      <c r="W58" s="1072">
        <v>786</v>
      </c>
      <c r="X58" s="1072">
        <v>539</v>
      </c>
      <c r="Y58" s="1072">
        <v>247</v>
      </c>
      <c r="Z58" s="1072">
        <v>58</v>
      </c>
      <c r="AA58" s="1072">
        <v>12</v>
      </c>
      <c r="AB58" s="1072">
        <v>1686</v>
      </c>
      <c r="AC58" s="1072">
        <v>8303</v>
      </c>
      <c r="AD58" s="1072">
        <v>5235</v>
      </c>
      <c r="AE58" s="1072">
        <v>2476</v>
      </c>
      <c r="AF58" s="1072">
        <v>856</v>
      </c>
      <c r="AG58" s="1072">
        <v>9198</v>
      </c>
      <c r="AH58" s="1204">
        <v>11.074619999999999</v>
      </c>
      <c r="AI58" s="1204">
        <v>54.538890000000002</v>
      </c>
      <c r="AJ58" s="1204">
        <v>34.386499999999998</v>
      </c>
      <c r="AK58" s="1204">
        <v>43.083289999999998</v>
      </c>
      <c r="AL58" s="1204">
        <v>16.26379</v>
      </c>
      <c r="AM58" s="1204">
        <v>5.6227</v>
      </c>
      <c r="AN58" s="1204">
        <v>7.8820000000000001E-2</v>
      </c>
      <c r="AO58" s="1204">
        <v>60.417760000000001</v>
      </c>
      <c r="AP58" s="1204">
        <v>50.988770000000002</v>
      </c>
      <c r="AQ58" s="1204">
        <v>55.184620000000002</v>
      </c>
    </row>
    <row r="59" spans="1:43">
      <c r="A59">
        <v>1378</v>
      </c>
      <c r="B59">
        <v>1</v>
      </c>
      <c r="C59">
        <v>28501</v>
      </c>
      <c r="D59">
        <v>3</v>
      </c>
      <c r="E59" s="87" t="s">
        <v>43</v>
      </c>
      <c r="F59" s="1072">
        <v>17510</v>
      </c>
      <c r="G59" s="1072">
        <v>489</v>
      </c>
      <c r="H59" s="1072">
        <v>598</v>
      </c>
      <c r="I59" s="1072">
        <v>700</v>
      </c>
      <c r="J59" s="1072">
        <v>664</v>
      </c>
      <c r="K59" s="1072">
        <v>491</v>
      </c>
      <c r="L59" s="1072">
        <v>599</v>
      </c>
      <c r="M59" s="1072">
        <v>658</v>
      </c>
      <c r="N59" s="1072">
        <v>888</v>
      </c>
      <c r="O59" s="1072">
        <v>901</v>
      </c>
      <c r="P59" s="1072">
        <v>879</v>
      </c>
      <c r="Q59" s="1072">
        <v>1068</v>
      </c>
      <c r="R59" s="1072">
        <v>1289</v>
      </c>
      <c r="S59" s="1072">
        <v>1589</v>
      </c>
      <c r="T59" s="1072">
        <v>1609</v>
      </c>
      <c r="U59" s="1072">
        <v>1208</v>
      </c>
      <c r="V59" s="1072">
        <v>1186</v>
      </c>
      <c r="W59" s="1072">
        <v>1217</v>
      </c>
      <c r="X59" s="1072">
        <v>889</v>
      </c>
      <c r="Y59" s="1072">
        <v>467</v>
      </c>
      <c r="Z59" s="1072">
        <v>105</v>
      </c>
      <c r="AA59" s="1072">
        <v>16</v>
      </c>
      <c r="AB59" s="1072">
        <v>1787</v>
      </c>
      <c r="AC59" s="1072">
        <v>9026</v>
      </c>
      <c r="AD59" s="1072">
        <v>6697</v>
      </c>
      <c r="AE59" s="1072">
        <v>3880</v>
      </c>
      <c r="AF59" s="1072">
        <v>1477</v>
      </c>
      <c r="AG59" s="1072">
        <v>9971</v>
      </c>
      <c r="AH59" s="1204">
        <v>10.2056</v>
      </c>
      <c r="AI59" s="1204">
        <v>51.547690000000003</v>
      </c>
      <c r="AJ59" s="1204">
        <v>38.246720000000003</v>
      </c>
      <c r="AK59" s="1204">
        <v>47.321530000000003</v>
      </c>
      <c r="AL59" s="1204">
        <v>22.158770000000001</v>
      </c>
      <c r="AM59" s="1204">
        <v>8.4351800000000008</v>
      </c>
      <c r="AN59" s="1204">
        <v>9.1380000000000003E-2</v>
      </c>
      <c r="AO59" s="1204">
        <v>56.944600000000001</v>
      </c>
      <c r="AP59" s="1204">
        <v>53.620959999999997</v>
      </c>
      <c r="AQ59" s="1204">
        <v>58.307119999999998</v>
      </c>
    </row>
    <row r="60" spans="1:43">
      <c r="A60">
        <v>1379</v>
      </c>
      <c r="B60">
        <v>1</v>
      </c>
      <c r="C60">
        <v>28585</v>
      </c>
      <c r="D60">
        <v>3</v>
      </c>
      <c r="E60" s="87" t="s">
        <v>44</v>
      </c>
      <c r="F60" s="1072">
        <v>18070</v>
      </c>
      <c r="G60" s="1072">
        <v>585</v>
      </c>
      <c r="H60" s="1072">
        <v>664</v>
      </c>
      <c r="I60" s="1072">
        <v>816</v>
      </c>
      <c r="J60" s="1072">
        <v>816</v>
      </c>
      <c r="K60" s="1072">
        <v>464</v>
      </c>
      <c r="L60" s="1072">
        <v>573</v>
      </c>
      <c r="M60" s="1072">
        <v>720</v>
      </c>
      <c r="N60" s="1072">
        <v>816</v>
      </c>
      <c r="O60" s="1072">
        <v>994</v>
      </c>
      <c r="P60" s="1072">
        <v>975</v>
      </c>
      <c r="Q60" s="1072">
        <v>1167</v>
      </c>
      <c r="R60" s="1072">
        <v>1355</v>
      </c>
      <c r="S60" s="1072">
        <v>1495</v>
      </c>
      <c r="T60" s="1072">
        <v>1497</v>
      </c>
      <c r="U60" s="1072">
        <v>1328</v>
      </c>
      <c r="V60" s="1072">
        <v>1259</v>
      </c>
      <c r="W60" s="1072">
        <v>1207</v>
      </c>
      <c r="X60" s="1072">
        <v>857</v>
      </c>
      <c r="Y60" s="1072">
        <v>366</v>
      </c>
      <c r="Z60" s="1072">
        <v>100</v>
      </c>
      <c r="AA60" s="1072">
        <v>16</v>
      </c>
      <c r="AB60" s="1072">
        <v>2065</v>
      </c>
      <c r="AC60" s="1072">
        <v>9375</v>
      </c>
      <c r="AD60" s="1072">
        <v>6630</v>
      </c>
      <c r="AE60" s="1072">
        <v>3805</v>
      </c>
      <c r="AF60" s="1072">
        <v>1339</v>
      </c>
      <c r="AG60" s="1072">
        <v>10056</v>
      </c>
      <c r="AH60" s="1204">
        <v>11.42778</v>
      </c>
      <c r="AI60" s="1204">
        <v>51.881570000000004</v>
      </c>
      <c r="AJ60" s="1204">
        <v>36.690649999999998</v>
      </c>
      <c r="AK60" s="1204">
        <v>44.964030000000001</v>
      </c>
      <c r="AL60" s="1204">
        <v>21.056999999999999</v>
      </c>
      <c r="AM60" s="1204">
        <v>7.4100700000000002</v>
      </c>
      <c r="AN60" s="1204">
        <v>8.8539999999999994E-2</v>
      </c>
      <c r="AO60" s="1204">
        <v>55.65025</v>
      </c>
      <c r="AP60" s="1204">
        <v>52.39967</v>
      </c>
      <c r="AQ60" s="1204">
        <v>56.638460000000002</v>
      </c>
    </row>
    <row r="61" spans="1:43">
      <c r="A61" s="1660">
        <v>1380</v>
      </c>
      <c r="B61" s="1660">
        <v>1</v>
      </c>
      <c r="C61" s="1660">
        <v>28586</v>
      </c>
      <c r="D61" s="1660">
        <v>3</v>
      </c>
      <c r="E61" s="93" t="s">
        <v>45</v>
      </c>
      <c r="F61" s="1639">
        <v>14819</v>
      </c>
      <c r="G61" s="1639">
        <v>463</v>
      </c>
      <c r="H61" s="1639">
        <v>598</v>
      </c>
      <c r="I61" s="1639">
        <v>647</v>
      </c>
      <c r="J61" s="1639">
        <v>564</v>
      </c>
      <c r="K61" s="1639">
        <v>370</v>
      </c>
      <c r="L61" s="1639">
        <v>497</v>
      </c>
      <c r="M61" s="1639">
        <v>623</v>
      </c>
      <c r="N61" s="1639">
        <v>780</v>
      </c>
      <c r="O61" s="1639">
        <v>761</v>
      </c>
      <c r="P61" s="1639">
        <v>738</v>
      </c>
      <c r="Q61" s="1639">
        <v>884</v>
      </c>
      <c r="R61" s="1639">
        <v>1148</v>
      </c>
      <c r="S61" s="1639">
        <v>1279</v>
      </c>
      <c r="T61" s="1639">
        <v>1322</v>
      </c>
      <c r="U61" s="1639">
        <v>994</v>
      </c>
      <c r="V61" s="1639">
        <v>951</v>
      </c>
      <c r="W61" s="1639">
        <v>1007</v>
      </c>
      <c r="X61" s="1639">
        <v>738</v>
      </c>
      <c r="Y61" s="1639">
        <v>337</v>
      </c>
      <c r="Z61" s="1639">
        <v>103</v>
      </c>
      <c r="AA61" s="1639">
        <v>15</v>
      </c>
      <c r="AB61" s="1639">
        <v>1708</v>
      </c>
      <c r="AC61" s="1639">
        <v>7644</v>
      </c>
      <c r="AD61" s="1639">
        <v>5467</v>
      </c>
      <c r="AE61" s="1639">
        <v>3151</v>
      </c>
      <c r="AF61" s="1639">
        <v>1193</v>
      </c>
      <c r="AG61" s="1639">
        <v>8402</v>
      </c>
      <c r="AH61" s="1206">
        <v>11.525740000000001</v>
      </c>
      <c r="AI61" s="1206">
        <v>51.582430000000002</v>
      </c>
      <c r="AJ61" s="1206">
        <v>36.891829999999999</v>
      </c>
      <c r="AK61" s="1206">
        <v>45.522640000000003</v>
      </c>
      <c r="AL61" s="1206">
        <v>21.26324</v>
      </c>
      <c r="AM61" s="1206">
        <v>8.0504800000000003</v>
      </c>
      <c r="AN61" s="1206">
        <v>0.10122</v>
      </c>
      <c r="AO61" s="1206">
        <v>56.697479999999999</v>
      </c>
      <c r="AP61" s="1206">
        <v>52.653379999999999</v>
      </c>
      <c r="AQ61" s="1206">
        <v>57.201390000000004</v>
      </c>
    </row>
    <row r="62" spans="1:43">
      <c r="A62">
        <v>3295</v>
      </c>
      <c r="B62">
        <v>2</v>
      </c>
      <c r="C62">
        <v>28000</v>
      </c>
      <c r="D62" t="s">
        <v>919</v>
      </c>
      <c r="E62" t="s">
        <v>465</v>
      </c>
      <c r="F62" s="1072">
        <v>2641561</v>
      </c>
      <c r="G62" s="1072">
        <v>112153</v>
      </c>
      <c r="H62" s="1072">
        <v>121443</v>
      </c>
      <c r="I62" s="1072">
        <v>130084</v>
      </c>
      <c r="J62" s="1072">
        <v>138428</v>
      </c>
      <c r="K62" s="1072">
        <v>125912</v>
      </c>
      <c r="L62" s="1072">
        <v>132972</v>
      </c>
      <c r="M62" s="1072">
        <v>149217</v>
      </c>
      <c r="N62" s="1072">
        <v>173271</v>
      </c>
      <c r="O62" s="1072">
        <v>214059</v>
      </c>
      <c r="P62" s="1072">
        <v>189544</v>
      </c>
      <c r="Q62" s="1072">
        <v>170538</v>
      </c>
      <c r="R62" s="1072">
        <v>157279</v>
      </c>
      <c r="S62" s="1072">
        <v>177522</v>
      </c>
      <c r="T62" s="1072">
        <v>210458</v>
      </c>
      <c r="U62" s="1072">
        <v>165346</v>
      </c>
      <c r="V62" s="1072">
        <v>123317</v>
      </c>
      <c r="W62" s="1072">
        <v>87672</v>
      </c>
      <c r="X62" s="1072">
        <v>45654</v>
      </c>
      <c r="Y62" s="1072">
        <v>13896</v>
      </c>
      <c r="Z62" s="1072">
        <v>2457</v>
      </c>
      <c r="AA62" s="1072">
        <v>339</v>
      </c>
      <c r="AB62" s="1072">
        <v>363680</v>
      </c>
      <c r="AC62" s="1072">
        <v>1628742</v>
      </c>
      <c r="AD62" s="1072">
        <v>649139</v>
      </c>
      <c r="AE62" s="1072">
        <v>273335</v>
      </c>
      <c r="AF62" s="1072">
        <v>62346</v>
      </c>
      <c r="AG62" s="1072">
        <v>1700772</v>
      </c>
      <c r="AH62" s="1204">
        <v>13.767620000000001</v>
      </c>
      <c r="AI62" s="1204">
        <v>61.65831</v>
      </c>
      <c r="AJ62" s="1204">
        <v>24.574069999999999</v>
      </c>
      <c r="AK62" s="1204">
        <v>31.294409999999999</v>
      </c>
      <c r="AL62" s="1204">
        <v>10.347479999999999</v>
      </c>
      <c r="AM62" s="1204">
        <v>2.3601999999999999</v>
      </c>
      <c r="AN62" s="1204">
        <v>1.2829999999999999E-2</v>
      </c>
      <c r="AO62" s="1204">
        <v>64.385109999999997</v>
      </c>
      <c r="AP62" s="1204">
        <v>44.953800000000001</v>
      </c>
      <c r="AQ62" s="1204">
        <v>45.56503</v>
      </c>
    </row>
    <row r="63" spans="1:43">
      <c r="A63" s="1868">
        <v>3296</v>
      </c>
      <c r="B63" s="1868">
        <v>2</v>
      </c>
      <c r="C63" s="1868">
        <v>28100</v>
      </c>
      <c r="D63" s="1868">
        <v>1</v>
      </c>
      <c r="E63" s="1869" t="s">
        <v>180</v>
      </c>
      <c r="F63" s="1636">
        <v>726700</v>
      </c>
      <c r="G63" s="1636">
        <v>29528</v>
      </c>
      <c r="H63" s="1636">
        <v>32013</v>
      </c>
      <c r="I63" s="1636">
        <v>33489</v>
      </c>
      <c r="J63" s="1636">
        <v>37289</v>
      </c>
      <c r="K63" s="1636">
        <v>38071</v>
      </c>
      <c r="L63" s="1636">
        <v>37719</v>
      </c>
      <c r="M63" s="1636">
        <v>41804</v>
      </c>
      <c r="N63" s="1636">
        <v>47394</v>
      </c>
      <c r="O63" s="1636">
        <v>58759</v>
      </c>
      <c r="P63" s="1636">
        <v>52243</v>
      </c>
      <c r="Q63" s="1636">
        <v>47244</v>
      </c>
      <c r="R63" s="1636">
        <v>43693</v>
      </c>
      <c r="S63" s="1636">
        <v>48783</v>
      </c>
      <c r="T63" s="1636">
        <v>58137</v>
      </c>
      <c r="U63" s="1636">
        <v>45266</v>
      </c>
      <c r="V63" s="1636">
        <v>33658</v>
      </c>
      <c r="W63" s="1636">
        <v>24606</v>
      </c>
      <c r="X63" s="1636">
        <v>12460</v>
      </c>
      <c r="Y63" s="1636">
        <v>3785</v>
      </c>
      <c r="Z63" s="1636">
        <v>667</v>
      </c>
      <c r="AA63" s="1636">
        <v>92</v>
      </c>
      <c r="AB63" s="1636">
        <v>95030</v>
      </c>
      <c r="AC63" s="1636">
        <v>452999</v>
      </c>
      <c r="AD63" s="1636">
        <v>178671</v>
      </c>
      <c r="AE63" s="1636">
        <v>75268</v>
      </c>
      <c r="AF63" s="1636">
        <v>17004</v>
      </c>
      <c r="AG63" s="1636">
        <v>473847</v>
      </c>
      <c r="AH63" s="1202">
        <v>13.076919999999999</v>
      </c>
      <c r="AI63" s="1202">
        <v>62.336449999999999</v>
      </c>
      <c r="AJ63" s="1202">
        <v>24.58662</v>
      </c>
      <c r="AK63" s="1202">
        <v>31.299569999999999</v>
      </c>
      <c r="AL63" s="1202">
        <v>10.35751</v>
      </c>
      <c r="AM63" s="1202">
        <v>2.33989</v>
      </c>
      <c r="AN63" s="1202">
        <v>1.2659999999999999E-2</v>
      </c>
      <c r="AO63" s="1202">
        <v>65.205309999999997</v>
      </c>
      <c r="AP63" s="1202">
        <v>45.102550000000001</v>
      </c>
      <c r="AQ63" s="1202">
        <v>45.639899999999997</v>
      </c>
    </row>
    <row r="64" spans="1:43">
      <c r="A64">
        <v>3297</v>
      </c>
      <c r="B64">
        <v>2</v>
      </c>
      <c r="C64">
        <v>28101</v>
      </c>
      <c r="D64">
        <v>0</v>
      </c>
      <c r="E64" s="84" t="s">
        <v>19</v>
      </c>
      <c r="F64" s="1072">
        <v>100886</v>
      </c>
      <c r="G64" s="1072">
        <v>4562</v>
      </c>
      <c r="H64" s="1072">
        <v>4858</v>
      </c>
      <c r="I64" s="1072">
        <v>5110</v>
      </c>
      <c r="J64" s="1072">
        <v>5724</v>
      </c>
      <c r="K64" s="1072">
        <v>5985</v>
      </c>
      <c r="L64" s="1072">
        <v>5125</v>
      </c>
      <c r="M64" s="1072">
        <v>5718</v>
      </c>
      <c r="N64" s="1072">
        <v>6767</v>
      </c>
      <c r="O64" s="1072">
        <v>8535</v>
      </c>
      <c r="P64" s="1072">
        <v>8087</v>
      </c>
      <c r="Q64" s="1072">
        <v>7127</v>
      </c>
      <c r="R64" s="1072">
        <v>6097</v>
      </c>
      <c r="S64" s="1072">
        <v>5908</v>
      </c>
      <c r="T64" s="1072">
        <v>7077</v>
      </c>
      <c r="U64" s="1072">
        <v>5122</v>
      </c>
      <c r="V64" s="1072">
        <v>3867</v>
      </c>
      <c r="W64" s="1072">
        <v>3000</v>
      </c>
      <c r="X64" s="1072">
        <v>1612</v>
      </c>
      <c r="Y64" s="1072">
        <v>508</v>
      </c>
      <c r="Z64" s="1072">
        <v>87</v>
      </c>
      <c r="AA64" s="1072">
        <v>10</v>
      </c>
      <c r="AB64" s="1072">
        <v>14530</v>
      </c>
      <c r="AC64" s="1072">
        <v>65073</v>
      </c>
      <c r="AD64" s="1072">
        <v>21283</v>
      </c>
      <c r="AE64" s="1072">
        <v>9084</v>
      </c>
      <c r="AF64" s="1072">
        <v>2217</v>
      </c>
      <c r="AG64" s="1072">
        <v>66426</v>
      </c>
      <c r="AH64" s="1204">
        <v>14.40239</v>
      </c>
      <c r="AI64" s="1204">
        <v>64.501519999999999</v>
      </c>
      <c r="AJ64" s="1204">
        <v>21.09609</v>
      </c>
      <c r="AK64" s="1204">
        <v>26.952200000000001</v>
      </c>
      <c r="AL64" s="1204">
        <v>9.0042200000000001</v>
      </c>
      <c r="AM64" s="1204">
        <v>2.19753</v>
      </c>
      <c r="AN64" s="1204">
        <v>9.9100000000000004E-3</v>
      </c>
      <c r="AO64" s="1204">
        <v>65.84263</v>
      </c>
      <c r="AP64" s="1204">
        <v>43.205370000000002</v>
      </c>
      <c r="AQ64" s="1204">
        <v>43.837560000000003</v>
      </c>
    </row>
    <row r="65" spans="1:43">
      <c r="A65">
        <v>3298</v>
      </c>
      <c r="B65">
        <v>2</v>
      </c>
      <c r="C65">
        <v>28102</v>
      </c>
      <c r="D65">
        <v>0</v>
      </c>
      <c r="E65" s="84" t="s">
        <v>181</v>
      </c>
      <c r="F65" s="1072">
        <v>64302</v>
      </c>
      <c r="G65" s="1072">
        <v>2763</v>
      </c>
      <c r="H65" s="1072">
        <v>2803</v>
      </c>
      <c r="I65" s="1072">
        <v>2853</v>
      </c>
      <c r="J65" s="1072">
        <v>3608</v>
      </c>
      <c r="K65" s="1072">
        <v>4906</v>
      </c>
      <c r="L65" s="1072">
        <v>3442</v>
      </c>
      <c r="M65" s="1072">
        <v>3741</v>
      </c>
      <c r="N65" s="1072">
        <v>4495</v>
      </c>
      <c r="O65" s="1072">
        <v>5557</v>
      </c>
      <c r="P65" s="1072">
        <v>4835</v>
      </c>
      <c r="Q65" s="1072">
        <v>4159</v>
      </c>
      <c r="R65" s="1072">
        <v>3450</v>
      </c>
      <c r="S65" s="1072">
        <v>3714</v>
      </c>
      <c r="T65" s="1072">
        <v>4328</v>
      </c>
      <c r="U65" s="1072">
        <v>3367</v>
      </c>
      <c r="V65" s="1072">
        <v>2580</v>
      </c>
      <c r="W65" s="1072">
        <v>2101</v>
      </c>
      <c r="X65" s="1072">
        <v>1212</v>
      </c>
      <c r="Y65" s="1072">
        <v>323</v>
      </c>
      <c r="Z65" s="1072">
        <v>58</v>
      </c>
      <c r="AA65" s="1072">
        <v>7</v>
      </c>
      <c r="AB65" s="1072">
        <v>8419</v>
      </c>
      <c r="AC65" s="1072">
        <v>41907</v>
      </c>
      <c r="AD65" s="1072">
        <v>13976</v>
      </c>
      <c r="AE65" s="1072">
        <v>6281</v>
      </c>
      <c r="AF65" s="1072">
        <v>1600</v>
      </c>
      <c r="AG65" s="1072">
        <v>42627</v>
      </c>
      <c r="AH65" s="1204">
        <v>13.09291</v>
      </c>
      <c r="AI65" s="1204">
        <v>65.172160000000005</v>
      </c>
      <c r="AJ65" s="1204">
        <v>21.734940000000002</v>
      </c>
      <c r="AK65" s="1204">
        <v>27.510809999999999</v>
      </c>
      <c r="AL65" s="1204">
        <v>9.76797</v>
      </c>
      <c r="AM65" s="1204">
        <v>2.4882599999999999</v>
      </c>
      <c r="AN65" s="1204">
        <v>1.089E-2</v>
      </c>
      <c r="AO65" s="1204">
        <v>66.291870000000003</v>
      </c>
      <c r="AP65" s="1204">
        <v>43.33128</v>
      </c>
      <c r="AQ65" s="1204">
        <v>43.18215</v>
      </c>
    </row>
    <row r="66" spans="1:43">
      <c r="A66">
        <v>3299</v>
      </c>
      <c r="B66">
        <v>2</v>
      </c>
      <c r="C66">
        <v>28105</v>
      </c>
      <c r="D66">
        <v>0</v>
      </c>
      <c r="E66" s="84" t="s">
        <v>21</v>
      </c>
      <c r="F66" s="1072">
        <v>52619</v>
      </c>
      <c r="G66" s="1072">
        <v>1703</v>
      </c>
      <c r="H66" s="1072">
        <v>1706</v>
      </c>
      <c r="I66" s="1072">
        <v>1793</v>
      </c>
      <c r="J66" s="1072">
        <v>1953</v>
      </c>
      <c r="K66" s="1072">
        <v>2476</v>
      </c>
      <c r="L66" s="1072">
        <v>3444</v>
      </c>
      <c r="M66" s="1072">
        <v>3511</v>
      </c>
      <c r="N66" s="1072">
        <v>3568</v>
      </c>
      <c r="O66" s="1072">
        <v>4227</v>
      </c>
      <c r="P66" s="1072">
        <v>3856</v>
      </c>
      <c r="Q66" s="1072">
        <v>3386</v>
      </c>
      <c r="R66" s="1072">
        <v>3078</v>
      </c>
      <c r="S66" s="1072">
        <v>3608</v>
      </c>
      <c r="T66" s="1072">
        <v>4527</v>
      </c>
      <c r="U66" s="1072">
        <v>3631</v>
      </c>
      <c r="V66" s="1072">
        <v>2773</v>
      </c>
      <c r="W66" s="1072">
        <v>2042</v>
      </c>
      <c r="X66" s="1072">
        <v>982</v>
      </c>
      <c r="Y66" s="1072">
        <v>288</v>
      </c>
      <c r="Z66" s="1072">
        <v>59</v>
      </c>
      <c r="AA66" s="1072">
        <v>8</v>
      </c>
      <c r="AB66" s="1072">
        <v>5202</v>
      </c>
      <c r="AC66" s="1072">
        <v>33107</v>
      </c>
      <c r="AD66" s="1072">
        <v>14310</v>
      </c>
      <c r="AE66" s="1072">
        <v>6152</v>
      </c>
      <c r="AF66" s="1072">
        <v>1337</v>
      </c>
      <c r="AG66" s="1072">
        <v>35681</v>
      </c>
      <c r="AH66" s="1204">
        <v>9.8861600000000003</v>
      </c>
      <c r="AI66" s="1204">
        <v>62.918340000000001</v>
      </c>
      <c r="AJ66" s="1204">
        <v>27.195499999999999</v>
      </c>
      <c r="AK66" s="1204">
        <v>34.052340000000001</v>
      </c>
      <c r="AL66" s="1204">
        <v>11.69159</v>
      </c>
      <c r="AM66" s="1204">
        <v>2.5409099999999998</v>
      </c>
      <c r="AN66" s="1204">
        <v>1.52E-2</v>
      </c>
      <c r="AO66" s="1204">
        <v>67.810109999999995</v>
      </c>
      <c r="AP66" s="1204">
        <v>47.232129999999998</v>
      </c>
      <c r="AQ66" s="1204">
        <v>47.348500000000001</v>
      </c>
    </row>
    <row r="67" spans="1:43">
      <c r="A67">
        <v>3300</v>
      </c>
      <c r="B67">
        <v>2</v>
      </c>
      <c r="C67">
        <v>28106</v>
      </c>
      <c r="D67">
        <v>0</v>
      </c>
      <c r="E67" s="84" t="s">
        <v>22</v>
      </c>
      <c r="F67" s="1072">
        <v>45842</v>
      </c>
      <c r="G67" s="1072">
        <v>1509</v>
      </c>
      <c r="H67" s="1072">
        <v>1762</v>
      </c>
      <c r="I67" s="1072">
        <v>1753</v>
      </c>
      <c r="J67" s="1072">
        <v>2044</v>
      </c>
      <c r="K67" s="1072">
        <v>2109</v>
      </c>
      <c r="L67" s="1072">
        <v>2392</v>
      </c>
      <c r="M67" s="1072">
        <v>2484</v>
      </c>
      <c r="N67" s="1072">
        <v>2716</v>
      </c>
      <c r="O67" s="1072">
        <v>3543</v>
      </c>
      <c r="P67" s="1072">
        <v>3201</v>
      </c>
      <c r="Q67" s="1072">
        <v>3010</v>
      </c>
      <c r="R67" s="1072">
        <v>2727</v>
      </c>
      <c r="S67" s="1072">
        <v>3395</v>
      </c>
      <c r="T67" s="1072">
        <v>4055</v>
      </c>
      <c r="U67" s="1072">
        <v>3320</v>
      </c>
      <c r="V67" s="1072">
        <v>2592</v>
      </c>
      <c r="W67" s="1072">
        <v>1945</v>
      </c>
      <c r="X67" s="1072">
        <v>913</v>
      </c>
      <c r="Y67" s="1072">
        <v>312</v>
      </c>
      <c r="Z67" s="1072">
        <v>54</v>
      </c>
      <c r="AA67" s="1072">
        <v>6</v>
      </c>
      <c r="AB67" s="1072">
        <v>5024</v>
      </c>
      <c r="AC67" s="1072">
        <v>27621</v>
      </c>
      <c r="AD67" s="1072">
        <v>13197</v>
      </c>
      <c r="AE67" s="1072">
        <v>5822</v>
      </c>
      <c r="AF67" s="1072">
        <v>1285</v>
      </c>
      <c r="AG67" s="1072">
        <v>29632</v>
      </c>
      <c r="AH67" s="1204">
        <v>10.959379999999999</v>
      </c>
      <c r="AI67" s="1204">
        <v>60.252609999999997</v>
      </c>
      <c r="AJ67" s="1204">
        <v>28.78801</v>
      </c>
      <c r="AK67" s="1204">
        <v>36.19388</v>
      </c>
      <c r="AL67" s="1204">
        <v>12.700139999999999</v>
      </c>
      <c r="AM67" s="1204">
        <v>2.8031100000000002</v>
      </c>
      <c r="AN67" s="1204">
        <v>1.3089999999999999E-2</v>
      </c>
      <c r="AO67" s="1204">
        <v>64.639409999999998</v>
      </c>
      <c r="AP67" s="1204">
        <v>47.753720000000001</v>
      </c>
      <c r="AQ67" s="1204">
        <v>48.91948</v>
      </c>
    </row>
    <row r="68" spans="1:43">
      <c r="A68">
        <v>3301</v>
      </c>
      <c r="B68">
        <v>2</v>
      </c>
      <c r="C68">
        <v>28107</v>
      </c>
      <c r="D68">
        <v>0</v>
      </c>
      <c r="E68" s="84" t="s">
        <v>23</v>
      </c>
      <c r="F68" s="1072">
        <v>74795</v>
      </c>
      <c r="G68" s="1072">
        <v>2881</v>
      </c>
      <c r="H68" s="1072">
        <v>3075</v>
      </c>
      <c r="I68" s="1072">
        <v>3380</v>
      </c>
      <c r="J68" s="1072">
        <v>3679</v>
      </c>
      <c r="K68" s="1072">
        <v>3312</v>
      </c>
      <c r="L68" s="1072">
        <v>3501</v>
      </c>
      <c r="M68" s="1072">
        <v>4052</v>
      </c>
      <c r="N68" s="1072">
        <v>4592</v>
      </c>
      <c r="O68" s="1072">
        <v>5644</v>
      </c>
      <c r="P68" s="1072">
        <v>5138</v>
      </c>
      <c r="Q68" s="1072">
        <v>4824</v>
      </c>
      <c r="R68" s="1072">
        <v>4510</v>
      </c>
      <c r="S68" s="1072">
        <v>5041</v>
      </c>
      <c r="T68" s="1072">
        <v>6733</v>
      </c>
      <c r="U68" s="1072">
        <v>5436</v>
      </c>
      <c r="V68" s="1072">
        <v>4166</v>
      </c>
      <c r="W68" s="1072">
        <v>2924</v>
      </c>
      <c r="X68" s="1072">
        <v>1445</v>
      </c>
      <c r="Y68" s="1072">
        <v>391</v>
      </c>
      <c r="Z68" s="1072">
        <v>59</v>
      </c>
      <c r="AA68" s="1072">
        <v>12</v>
      </c>
      <c r="AB68" s="1072">
        <v>9336</v>
      </c>
      <c r="AC68" s="1072">
        <v>44293</v>
      </c>
      <c r="AD68" s="1072">
        <v>21166</v>
      </c>
      <c r="AE68" s="1072">
        <v>8997</v>
      </c>
      <c r="AF68" s="1072">
        <v>1907</v>
      </c>
      <c r="AG68" s="1072">
        <v>47347</v>
      </c>
      <c r="AH68" s="1204">
        <v>12.48212</v>
      </c>
      <c r="AI68" s="1204">
        <v>59.219200000000001</v>
      </c>
      <c r="AJ68" s="1204">
        <v>28.298680000000001</v>
      </c>
      <c r="AK68" s="1204">
        <v>35.038440000000001</v>
      </c>
      <c r="AL68" s="1204">
        <v>12.028879999999999</v>
      </c>
      <c r="AM68" s="1204">
        <v>2.5496400000000001</v>
      </c>
      <c r="AN68" s="1204">
        <v>1.6039999999999999E-2</v>
      </c>
      <c r="AO68" s="1204">
        <v>63.30236</v>
      </c>
      <c r="AP68" s="1204">
        <v>46.841119999999997</v>
      </c>
      <c r="AQ68" s="1204">
        <v>48.017719999999997</v>
      </c>
    </row>
    <row r="69" spans="1:43">
      <c r="A69">
        <v>3302</v>
      </c>
      <c r="B69">
        <v>2</v>
      </c>
      <c r="C69">
        <v>28108</v>
      </c>
      <c r="D69">
        <v>0</v>
      </c>
      <c r="E69" s="84" t="s">
        <v>24</v>
      </c>
      <c r="F69" s="1072">
        <v>102740</v>
      </c>
      <c r="G69" s="1072">
        <v>4822</v>
      </c>
      <c r="H69" s="1072">
        <v>5027</v>
      </c>
      <c r="I69" s="1072">
        <v>5041</v>
      </c>
      <c r="J69" s="1072">
        <v>5240</v>
      </c>
      <c r="K69" s="1072">
        <v>4596</v>
      </c>
      <c r="L69" s="1072">
        <v>5044</v>
      </c>
      <c r="M69" s="1072">
        <v>5854</v>
      </c>
      <c r="N69" s="1072">
        <v>6500</v>
      </c>
      <c r="O69" s="1072">
        <v>8124</v>
      </c>
      <c r="P69" s="1072">
        <v>7036</v>
      </c>
      <c r="Q69" s="1072">
        <v>6332</v>
      </c>
      <c r="R69" s="1072">
        <v>5884</v>
      </c>
      <c r="S69" s="1072">
        <v>6655</v>
      </c>
      <c r="T69" s="1072">
        <v>7964</v>
      </c>
      <c r="U69" s="1072">
        <v>6639</v>
      </c>
      <c r="V69" s="1072">
        <v>5251</v>
      </c>
      <c r="W69" s="1072">
        <v>3997</v>
      </c>
      <c r="X69" s="1072">
        <v>1978</v>
      </c>
      <c r="Y69" s="1072">
        <v>618</v>
      </c>
      <c r="Z69" s="1072">
        <v>123</v>
      </c>
      <c r="AA69" s="1072">
        <v>15</v>
      </c>
      <c r="AB69" s="1072">
        <v>14890</v>
      </c>
      <c r="AC69" s="1072">
        <v>61265</v>
      </c>
      <c r="AD69" s="1072">
        <v>26585</v>
      </c>
      <c r="AE69" s="1072">
        <v>11982</v>
      </c>
      <c r="AF69" s="1072">
        <v>2734</v>
      </c>
      <c r="AG69" s="1072">
        <v>63989</v>
      </c>
      <c r="AH69" s="1204">
        <v>14.492889999999999</v>
      </c>
      <c r="AI69" s="1204">
        <v>59.63111</v>
      </c>
      <c r="AJ69" s="1204">
        <v>25.876000000000001</v>
      </c>
      <c r="AK69" s="1204">
        <v>32.35351</v>
      </c>
      <c r="AL69" s="1204">
        <v>11.66245</v>
      </c>
      <c r="AM69" s="1204">
        <v>2.6610900000000002</v>
      </c>
      <c r="AN69" s="1204">
        <v>1.46E-2</v>
      </c>
      <c r="AO69" s="1204">
        <v>62.28246</v>
      </c>
      <c r="AP69" s="1204">
        <v>45.196069999999999</v>
      </c>
      <c r="AQ69" s="1204">
        <v>45.711030000000001</v>
      </c>
    </row>
    <row r="70" spans="1:43">
      <c r="A70">
        <v>3303</v>
      </c>
      <c r="B70">
        <v>2</v>
      </c>
      <c r="C70">
        <v>28109</v>
      </c>
      <c r="D70">
        <v>0</v>
      </c>
      <c r="E70" s="84" t="s">
        <v>182</v>
      </c>
      <c r="F70" s="1072">
        <v>103783</v>
      </c>
      <c r="G70" s="1072">
        <v>4095</v>
      </c>
      <c r="H70" s="1072">
        <v>4980</v>
      </c>
      <c r="I70" s="1072">
        <v>5483</v>
      </c>
      <c r="J70" s="1072">
        <v>5593</v>
      </c>
      <c r="K70" s="1072">
        <v>4438</v>
      </c>
      <c r="L70" s="1072">
        <v>4326</v>
      </c>
      <c r="M70" s="1072">
        <v>5107</v>
      </c>
      <c r="N70" s="1072">
        <v>6266</v>
      </c>
      <c r="O70" s="1072">
        <v>8408</v>
      </c>
      <c r="P70" s="1072">
        <v>7299</v>
      </c>
      <c r="Q70" s="1072">
        <v>6553</v>
      </c>
      <c r="R70" s="1072">
        <v>6380</v>
      </c>
      <c r="S70" s="1072">
        <v>7250</v>
      </c>
      <c r="T70" s="1072">
        <v>8795</v>
      </c>
      <c r="U70" s="1072">
        <v>7308</v>
      </c>
      <c r="V70" s="1072">
        <v>5562</v>
      </c>
      <c r="W70" s="1072">
        <v>3521</v>
      </c>
      <c r="X70" s="1072">
        <v>1780</v>
      </c>
      <c r="Y70" s="1072">
        <v>546</v>
      </c>
      <c r="Z70" s="1072">
        <v>82</v>
      </c>
      <c r="AA70" s="1072">
        <v>11</v>
      </c>
      <c r="AB70" s="1072">
        <v>14558</v>
      </c>
      <c r="AC70" s="1072">
        <v>61620</v>
      </c>
      <c r="AD70" s="1072">
        <v>27605</v>
      </c>
      <c r="AE70" s="1072">
        <v>11502</v>
      </c>
      <c r="AF70" s="1072">
        <v>2419</v>
      </c>
      <c r="AG70" s="1072">
        <v>64822</v>
      </c>
      <c r="AH70" s="1204">
        <v>14.02735</v>
      </c>
      <c r="AI70" s="1204">
        <v>59.373890000000003</v>
      </c>
      <c r="AJ70" s="1204">
        <v>26.598769999999998</v>
      </c>
      <c r="AK70" s="1204">
        <v>33.584499999999998</v>
      </c>
      <c r="AL70" s="1204">
        <v>11.082739999999999</v>
      </c>
      <c r="AM70" s="1204">
        <v>2.3308200000000001</v>
      </c>
      <c r="AN70" s="1204">
        <v>1.06E-2</v>
      </c>
      <c r="AO70" s="1204">
        <v>62.45917</v>
      </c>
      <c r="AP70" s="1204">
        <v>45.867570000000001</v>
      </c>
      <c r="AQ70" s="1204">
        <v>47.046169999999996</v>
      </c>
    </row>
    <row r="71" spans="1:43">
      <c r="A71">
        <v>3304</v>
      </c>
      <c r="B71">
        <v>2</v>
      </c>
      <c r="C71">
        <v>28110</v>
      </c>
      <c r="D71">
        <v>0</v>
      </c>
      <c r="E71" s="84" t="s">
        <v>20</v>
      </c>
      <c r="F71" s="1072">
        <v>63013</v>
      </c>
      <c r="G71" s="1072">
        <v>2221</v>
      </c>
      <c r="H71" s="1072">
        <v>1854</v>
      </c>
      <c r="I71" s="1072">
        <v>1769</v>
      </c>
      <c r="J71" s="1072">
        <v>2432</v>
      </c>
      <c r="K71" s="1072">
        <v>3998</v>
      </c>
      <c r="L71" s="1072">
        <v>4659</v>
      </c>
      <c r="M71" s="1072">
        <v>4750</v>
      </c>
      <c r="N71" s="1072">
        <v>4748</v>
      </c>
      <c r="O71" s="1072">
        <v>5253</v>
      </c>
      <c r="P71" s="1072">
        <v>4626</v>
      </c>
      <c r="Q71" s="1072">
        <v>4197</v>
      </c>
      <c r="R71" s="1072">
        <v>3825</v>
      </c>
      <c r="S71" s="1072">
        <v>4147</v>
      </c>
      <c r="T71" s="1072">
        <v>4906</v>
      </c>
      <c r="U71" s="1072">
        <v>3678</v>
      </c>
      <c r="V71" s="1072">
        <v>2634</v>
      </c>
      <c r="W71" s="1072">
        <v>1995</v>
      </c>
      <c r="X71" s="1072">
        <v>949</v>
      </c>
      <c r="Y71" s="1072">
        <v>307</v>
      </c>
      <c r="Z71" s="1072">
        <v>54</v>
      </c>
      <c r="AA71" s="1072">
        <v>11</v>
      </c>
      <c r="AB71" s="1072">
        <v>5844</v>
      </c>
      <c r="AC71" s="1072">
        <v>42635</v>
      </c>
      <c r="AD71" s="1072">
        <v>14534</v>
      </c>
      <c r="AE71" s="1072">
        <v>5950</v>
      </c>
      <c r="AF71" s="1072">
        <v>1321</v>
      </c>
      <c r="AG71" s="1072">
        <v>45109</v>
      </c>
      <c r="AH71" s="1204">
        <v>9.2742799999999992</v>
      </c>
      <c r="AI71" s="1204">
        <v>67.660640000000001</v>
      </c>
      <c r="AJ71" s="1204">
        <v>23.065079999999998</v>
      </c>
      <c r="AK71" s="1204">
        <v>29.646260000000002</v>
      </c>
      <c r="AL71" s="1204">
        <v>9.4425000000000008</v>
      </c>
      <c r="AM71" s="1204">
        <v>2.09639</v>
      </c>
      <c r="AN71" s="1204">
        <v>1.746E-2</v>
      </c>
      <c r="AO71" s="1204">
        <v>71.586820000000003</v>
      </c>
      <c r="AP71" s="1204">
        <v>45.376519999999999</v>
      </c>
      <c r="AQ71" s="1204">
        <v>44.825299999999999</v>
      </c>
    </row>
    <row r="72" spans="1:43">
      <c r="A72" s="1660">
        <v>3305</v>
      </c>
      <c r="B72" s="1660">
        <v>2</v>
      </c>
      <c r="C72" s="1660">
        <v>28111</v>
      </c>
      <c r="D72" s="1660">
        <v>0</v>
      </c>
      <c r="E72" s="1870" t="s">
        <v>183</v>
      </c>
      <c r="F72" s="1639">
        <v>118720</v>
      </c>
      <c r="G72" s="1639">
        <v>4972</v>
      </c>
      <c r="H72" s="1639">
        <v>5948</v>
      </c>
      <c r="I72" s="1639">
        <v>6307</v>
      </c>
      <c r="J72" s="1639">
        <v>7016</v>
      </c>
      <c r="K72" s="1639">
        <v>6251</v>
      </c>
      <c r="L72" s="1639">
        <v>5786</v>
      </c>
      <c r="M72" s="1639">
        <v>6587</v>
      </c>
      <c r="N72" s="1639">
        <v>7742</v>
      </c>
      <c r="O72" s="1639">
        <v>9468</v>
      </c>
      <c r="P72" s="1639">
        <v>8165</v>
      </c>
      <c r="Q72" s="1639">
        <v>7656</v>
      </c>
      <c r="R72" s="1639">
        <v>7742</v>
      </c>
      <c r="S72" s="1639">
        <v>9065</v>
      </c>
      <c r="T72" s="1639">
        <v>9752</v>
      </c>
      <c r="U72" s="1639">
        <v>6765</v>
      </c>
      <c r="V72" s="1639">
        <v>4233</v>
      </c>
      <c r="W72" s="1639">
        <v>3081</v>
      </c>
      <c r="X72" s="1639">
        <v>1589</v>
      </c>
      <c r="Y72" s="1639">
        <v>492</v>
      </c>
      <c r="Z72" s="1639">
        <v>91</v>
      </c>
      <c r="AA72" s="1639">
        <v>12</v>
      </c>
      <c r="AB72" s="1639">
        <v>17227</v>
      </c>
      <c r="AC72" s="1639">
        <v>75478</v>
      </c>
      <c r="AD72" s="1639">
        <v>26015</v>
      </c>
      <c r="AE72" s="1639">
        <v>9498</v>
      </c>
      <c r="AF72" s="1639">
        <v>2184</v>
      </c>
      <c r="AG72" s="1639">
        <v>78214</v>
      </c>
      <c r="AH72" s="1206">
        <v>14.51061</v>
      </c>
      <c r="AI72" s="1206">
        <v>63.576479999999997</v>
      </c>
      <c r="AJ72" s="1206">
        <v>21.9129</v>
      </c>
      <c r="AK72" s="1206">
        <v>29.54852</v>
      </c>
      <c r="AL72" s="1206">
        <v>8.0003399999999996</v>
      </c>
      <c r="AM72" s="1206">
        <v>1.83962</v>
      </c>
      <c r="AN72" s="1206">
        <v>1.0109999999999999E-2</v>
      </c>
      <c r="AO72" s="1206">
        <v>65.881060000000005</v>
      </c>
      <c r="AP72" s="1206">
        <v>43.716070000000002</v>
      </c>
      <c r="AQ72" s="1206">
        <v>44.62283</v>
      </c>
    </row>
    <row r="73" spans="1:43">
      <c r="A73">
        <v>3306</v>
      </c>
      <c r="B73">
        <v>2</v>
      </c>
      <c r="C73">
        <v>28201</v>
      </c>
      <c r="D73">
        <v>2</v>
      </c>
      <c r="E73" s="87" t="s">
        <v>184</v>
      </c>
      <c r="F73" s="1072">
        <v>258724</v>
      </c>
      <c r="G73" s="1072">
        <v>12047</v>
      </c>
      <c r="H73" s="1072">
        <v>12873</v>
      </c>
      <c r="I73" s="1072">
        <v>13640</v>
      </c>
      <c r="J73" s="1072">
        <v>14528</v>
      </c>
      <c r="K73" s="1072">
        <v>13098</v>
      </c>
      <c r="L73" s="1072">
        <v>14085</v>
      </c>
      <c r="M73" s="1072">
        <v>15243</v>
      </c>
      <c r="N73" s="1072">
        <v>17617</v>
      </c>
      <c r="O73" s="1072">
        <v>21668</v>
      </c>
      <c r="P73" s="1072">
        <v>18142</v>
      </c>
      <c r="Q73" s="1072">
        <v>16524</v>
      </c>
      <c r="R73" s="1072">
        <v>14848</v>
      </c>
      <c r="S73" s="1072">
        <v>16423</v>
      </c>
      <c r="T73" s="1072">
        <v>19281</v>
      </c>
      <c r="U73" s="1072">
        <v>15252</v>
      </c>
      <c r="V73" s="1072">
        <v>10998</v>
      </c>
      <c r="W73" s="1072">
        <v>7512</v>
      </c>
      <c r="X73" s="1072">
        <v>3686</v>
      </c>
      <c r="Y73" s="1072">
        <v>1062</v>
      </c>
      <c r="Z73" s="1072">
        <v>180</v>
      </c>
      <c r="AA73" s="1072">
        <v>17</v>
      </c>
      <c r="AB73" s="1072">
        <v>38560</v>
      </c>
      <c r="AC73" s="1072">
        <v>162176</v>
      </c>
      <c r="AD73" s="1072">
        <v>57988</v>
      </c>
      <c r="AE73" s="1072">
        <v>23455</v>
      </c>
      <c r="AF73" s="1072">
        <v>4945</v>
      </c>
      <c r="AG73" s="1072">
        <v>166929</v>
      </c>
      <c r="AH73" s="1204">
        <v>14.90391</v>
      </c>
      <c r="AI73" s="1204">
        <v>62.683010000000003</v>
      </c>
      <c r="AJ73" s="1204">
        <v>22.413070000000001</v>
      </c>
      <c r="AK73" s="1204">
        <v>28.760760000000001</v>
      </c>
      <c r="AL73" s="1204">
        <v>9.0656499999999998</v>
      </c>
      <c r="AM73" s="1204">
        <v>1.9113</v>
      </c>
      <c r="AN73" s="1204">
        <v>6.5700000000000003E-3</v>
      </c>
      <c r="AO73" s="1204">
        <v>64.520110000000003</v>
      </c>
      <c r="AP73" s="1204">
        <v>43.421309999999998</v>
      </c>
      <c r="AQ73" s="1204">
        <v>43.72822</v>
      </c>
    </row>
    <row r="74" spans="1:43">
      <c r="A74">
        <v>3307</v>
      </c>
      <c r="B74">
        <v>2</v>
      </c>
      <c r="C74">
        <v>28202</v>
      </c>
      <c r="D74">
        <v>2</v>
      </c>
      <c r="E74" s="87" t="s">
        <v>185</v>
      </c>
      <c r="F74" s="1072">
        <v>219059</v>
      </c>
      <c r="G74" s="1072">
        <v>8545</v>
      </c>
      <c r="H74" s="1072">
        <v>8435</v>
      </c>
      <c r="I74" s="1072">
        <v>8872</v>
      </c>
      <c r="J74" s="1072">
        <v>9645</v>
      </c>
      <c r="K74" s="1072">
        <v>10387</v>
      </c>
      <c r="L74" s="1072">
        <v>11951</v>
      </c>
      <c r="M74" s="1072">
        <v>13556</v>
      </c>
      <c r="N74" s="1072">
        <v>15629</v>
      </c>
      <c r="O74" s="1072">
        <v>18869</v>
      </c>
      <c r="P74" s="1072">
        <v>16917</v>
      </c>
      <c r="Q74" s="1072">
        <v>14130</v>
      </c>
      <c r="R74" s="1072">
        <v>12534</v>
      </c>
      <c r="S74" s="1072">
        <v>14562</v>
      </c>
      <c r="T74" s="1072">
        <v>17845</v>
      </c>
      <c r="U74" s="1072">
        <v>14806</v>
      </c>
      <c r="V74" s="1072">
        <v>11007</v>
      </c>
      <c r="W74" s="1072">
        <v>7083</v>
      </c>
      <c r="X74" s="1072">
        <v>3249</v>
      </c>
      <c r="Y74" s="1072">
        <v>860</v>
      </c>
      <c r="Z74" s="1072">
        <v>153</v>
      </c>
      <c r="AA74" s="1072">
        <v>24</v>
      </c>
      <c r="AB74" s="1072">
        <v>25852</v>
      </c>
      <c r="AC74" s="1072">
        <v>138180</v>
      </c>
      <c r="AD74" s="1072">
        <v>55027</v>
      </c>
      <c r="AE74" s="1072">
        <v>22376</v>
      </c>
      <c r="AF74" s="1072">
        <v>4286</v>
      </c>
      <c r="AG74" s="1072">
        <v>146380</v>
      </c>
      <c r="AH74" s="1204">
        <v>11.80139</v>
      </c>
      <c r="AI74" s="1204">
        <v>63.078899999999997</v>
      </c>
      <c r="AJ74" s="1204">
        <v>25.119720000000001</v>
      </c>
      <c r="AK74" s="1204">
        <v>31.767240000000001</v>
      </c>
      <c r="AL74" s="1204">
        <v>10.214600000000001</v>
      </c>
      <c r="AM74" s="1204">
        <v>1.95655</v>
      </c>
      <c r="AN74" s="1204">
        <v>1.0959999999999999E-2</v>
      </c>
      <c r="AO74" s="1204">
        <v>66.822180000000003</v>
      </c>
      <c r="AP74" s="1204">
        <v>45.760300000000001</v>
      </c>
      <c r="AQ74" s="1204">
        <v>45.998489999999997</v>
      </c>
    </row>
    <row r="75" spans="1:43">
      <c r="A75">
        <v>3308</v>
      </c>
      <c r="B75">
        <v>2</v>
      </c>
      <c r="C75">
        <v>28203</v>
      </c>
      <c r="D75">
        <v>2</v>
      </c>
      <c r="E75" s="87" t="s">
        <v>186</v>
      </c>
      <c r="F75" s="1072">
        <v>141801</v>
      </c>
      <c r="G75" s="1072">
        <v>6625</v>
      </c>
      <c r="H75" s="1072">
        <v>6643</v>
      </c>
      <c r="I75" s="1072">
        <v>6952</v>
      </c>
      <c r="J75" s="1072">
        <v>7462</v>
      </c>
      <c r="K75" s="1072">
        <v>6519</v>
      </c>
      <c r="L75" s="1072">
        <v>7787</v>
      </c>
      <c r="M75" s="1072">
        <v>8624</v>
      </c>
      <c r="N75" s="1072">
        <v>9780</v>
      </c>
      <c r="O75" s="1072">
        <v>11814</v>
      </c>
      <c r="P75" s="1072">
        <v>10771</v>
      </c>
      <c r="Q75" s="1072">
        <v>9233</v>
      </c>
      <c r="R75" s="1072">
        <v>8133</v>
      </c>
      <c r="S75" s="1072">
        <v>8937</v>
      </c>
      <c r="T75" s="1072">
        <v>10884</v>
      </c>
      <c r="U75" s="1072">
        <v>8649</v>
      </c>
      <c r="V75" s="1072">
        <v>6191</v>
      </c>
      <c r="W75" s="1072">
        <v>4146</v>
      </c>
      <c r="X75" s="1072">
        <v>1954</v>
      </c>
      <c r="Y75" s="1072">
        <v>587</v>
      </c>
      <c r="Z75" s="1072">
        <v>95</v>
      </c>
      <c r="AA75" s="1072">
        <v>15</v>
      </c>
      <c r="AB75" s="1072">
        <v>20220</v>
      </c>
      <c r="AC75" s="1072">
        <v>89060</v>
      </c>
      <c r="AD75" s="1072">
        <v>32521</v>
      </c>
      <c r="AE75" s="1072">
        <v>12988</v>
      </c>
      <c r="AF75" s="1072">
        <v>2651</v>
      </c>
      <c r="AG75" s="1072">
        <v>92482</v>
      </c>
      <c r="AH75" s="1204">
        <v>14.25942</v>
      </c>
      <c r="AI75" s="1204">
        <v>62.806330000000003</v>
      </c>
      <c r="AJ75" s="1204">
        <v>22.934249999999999</v>
      </c>
      <c r="AK75" s="1204">
        <v>29.236750000000001</v>
      </c>
      <c r="AL75" s="1204">
        <v>9.1593099999999996</v>
      </c>
      <c r="AM75" s="1204">
        <v>1.8695200000000001</v>
      </c>
      <c r="AN75" s="1204">
        <v>1.0580000000000001E-2</v>
      </c>
      <c r="AO75" s="1204">
        <v>65.219570000000004</v>
      </c>
      <c r="AP75" s="1204">
        <v>43.951419999999999</v>
      </c>
      <c r="AQ75" s="1204">
        <v>44.459870000000002</v>
      </c>
    </row>
    <row r="76" spans="1:43">
      <c r="A76">
        <v>3309</v>
      </c>
      <c r="B76">
        <v>2</v>
      </c>
      <c r="C76">
        <v>28204</v>
      </c>
      <c r="D76">
        <v>2</v>
      </c>
      <c r="E76" s="87" t="s">
        <v>187</v>
      </c>
      <c r="F76" s="1072">
        <v>228354</v>
      </c>
      <c r="G76" s="1072">
        <v>10769</v>
      </c>
      <c r="H76" s="1072">
        <v>11580</v>
      </c>
      <c r="I76" s="1072">
        <v>12551</v>
      </c>
      <c r="J76" s="1072">
        <v>13300</v>
      </c>
      <c r="K76" s="1072">
        <v>11552</v>
      </c>
      <c r="L76" s="1072">
        <v>10818</v>
      </c>
      <c r="M76" s="1072">
        <v>12946</v>
      </c>
      <c r="N76" s="1072">
        <v>15587</v>
      </c>
      <c r="O76" s="1072">
        <v>20230</v>
      </c>
      <c r="P76" s="1072">
        <v>18758</v>
      </c>
      <c r="Q76" s="1072">
        <v>15799</v>
      </c>
      <c r="R76" s="1072">
        <v>12742</v>
      </c>
      <c r="S76" s="1072">
        <v>13121</v>
      </c>
      <c r="T76" s="1072">
        <v>16269</v>
      </c>
      <c r="U76" s="1072">
        <v>12357</v>
      </c>
      <c r="V76" s="1072">
        <v>9234</v>
      </c>
      <c r="W76" s="1072">
        <v>6417</v>
      </c>
      <c r="X76" s="1072">
        <v>3174</v>
      </c>
      <c r="Y76" s="1072">
        <v>945</v>
      </c>
      <c r="Z76" s="1072">
        <v>178</v>
      </c>
      <c r="AA76" s="1072">
        <v>27</v>
      </c>
      <c r="AB76" s="1072">
        <v>34900</v>
      </c>
      <c r="AC76" s="1072">
        <v>144853</v>
      </c>
      <c r="AD76" s="1072">
        <v>48601</v>
      </c>
      <c r="AE76" s="1072">
        <v>19975</v>
      </c>
      <c r="AF76" s="1072">
        <v>4324</v>
      </c>
      <c r="AG76" s="1072">
        <v>147822</v>
      </c>
      <c r="AH76" s="1204">
        <v>15.283289999999999</v>
      </c>
      <c r="AI76" s="1204">
        <v>63.433529999999998</v>
      </c>
      <c r="AJ76" s="1204">
        <v>21.283180000000002</v>
      </c>
      <c r="AK76" s="1204">
        <v>27.02909</v>
      </c>
      <c r="AL76" s="1204">
        <v>8.7473799999999997</v>
      </c>
      <c r="AM76" s="1204">
        <v>1.8935500000000001</v>
      </c>
      <c r="AN76" s="1204">
        <v>1.1820000000000001E-2</v>
      </c>
      <c r="AO76" s="1204">
        <v>64.733699999999999</v>
      </c>
      <c r="AP76" s="1204">
        <v>42.989600000000003</v>
      </c>
      <c r="AQ76" s="1204">
        <v>43.71123</v>
      </c>
    </row>
    <row r="77" spans="1:43">
      <c r="A77">
        <v>3310</v>
      </c>
      <c r="B77">
        <v>2</v>
      </c>
      <c r="C77">
        <v>28205</v>
      </c>
      <c r="D77">
        <v>2</v>
      </c>
      <c r="E77" s="87" t="s">
        <v>188</v>
      </c>
      <c r="F77" s="1072">
        <v>20992</v>
      </c>
      <c r="G77" s="1072">
        <v>772</v>
      </c>
      <c r="H77" s="1072">
        <v>893</v>
      </c>
      <c r="I77" s="1072">
        <v>1001</v>
      </c>
      <c r="J77" s="1072">
        <v>962</v>
      </c>
      <c r="K77" s="1072">
        <v>643</v>
      </c>
      <c r="L77" s="1072">
        <v>813</v>
      </c>
      <c r="M77" s="1072">
        <v>1013</v>
      </c>
      <c r="N77" s="1072">
        <v>1267</v>
      </c>
      <c r="O77" s="1072">
        <v>1481</v>
      </c>
      <c r="P77" s="1072">
        <v>1339</v>
      </c>
      <c r="Q77" s="1072">
        <v>1342</v>
      </c>
      <c r="R77" s="1072">
        <v>1343</v>
      </c>
      <c r="S77" s="1072">
        <v>1703</v>
      </c>
      <c r="T77" s="1072">
        <v>2044</v>
      </c>
      <c r="U77" s="1072">
        <v>1416</v>
      </c>
      <c r="V77" s="1072">
        <v>1118</v>
      </c>
      <c r="W77" s="1072">
        <v>968</v>
      </c>
      <c r="X77" s="1072">
        <v>622</v>
      </c>
      <c r="Y77" s="1072">
        <v>211</v>
      </c>
      <c r="Z77" s="1072">
        <v>32</v>
      </c>
      <c r="AA77" s="1072">
        <v>9</v>
      </c>
      <c r="AB77" s="1072">
        <v>2666</v>
      </c>
      <c r="AC77" s="1072">
        <v>11906</v>
      </c>
      <c r="AD77" s="1072">
        <v>6420</v>
      </c>
      <c r="AE77" s="1072">
        <v>2960</v>
      </c>
      <c r="AF77" s="1072">
        <v>874</v>
      </c>
      <c r="AG77" s="1072">
        <v>12988</v>
      </c>
      <c r="AH77" s="1204">
        <v>12.70008</v>
      </c>
      <c r="AI77" s="1204">
        <v>56.716839999999998</v>
      </c>
      <c r="AJ77" s="1204">
        <v>30.583079999999999</v>
      </c>
      <c r="AK77" s="1204">
        <v>38.695689999999999</v>
      </c>
      <c r="AL77" s="1204">
        <v>14.10061</v>
      </c>
      <c r="AM77" s="1204">
        <v>4.1634900000000004</v>
      </c>
      <c r="AN77" s="1204">
        <v>4.2869999999999998E-2</v>
      </c>
      <c r="AO77" s="1204">
        <v>61.871189999999999</v>
      </c>
      <c r="AP77" s="1204">
        <v>48.625190000000003</v>
      </c>
      <c r="AQ77" s="1204">
        <v>50.996810000000004</v>
      </c>
    </row>
    <row r="78" spans="1:43">
      <c r="A78">
        <v>3311</v>
      </c>
      <c r="B78">
        <v>2</v>
      </c>
      <c r="C78">
        <v>28206</v>
      </c>
      <c r="D78">
        <v>2</v>
      </c>
      <c r="E78" s="87" t="s">
        <v>189</v>
      </c>
      <c r="F78" s="1072">
        <v>43089</v>
      </c>
      <c r="G78" s="1072">
        <v>1908</v>
      </c>
      <c r="H78" s="1072">
        <v>2215</v>
      </c>
      <c r="I78" s="1072">
        <v>2266</v>
      </c>
      <c r="J78" s="1072">
        <v>2252</v>
      </c>
      <c r="K78" s="1072">
        <v>1728</v>
      </c>
      <c r="L78" s="1072">
        <v>1620</v>
      </c>
      <c r="M78" s="1072">
        <v>2097</v>
      </c>
      <c r="N78" s="1072">
        <v>2609</v>
      </c>
      <c r="O78" s="1072">
        <v>3549</v>
      </c>
      <c r="P78" s="1072">
        <v>3574</v>
      </c>
      <c r="Q78" s="1072">
        <v>3045</v>
      </c>
      <c r="R78" s="1072">
        <v>2642</v>
      </c>
      <c r="S78" s="1072">
        <v>2735</v>
      </c>
      <c r="T78" s="1072">
        <v>3409</v>
      </c>
      <c r="U78" s="1072">
        <v>2603</v>
      </c>
      <c r="V78" s="1072">
        <v>1999</v>
      </c>
      <c r="W78" s="1072">
        <v>1603</v>
      </c>
      <c r="X78" s="1072">
        <v>890</v>
      </c>
      <c r="Y78" s="1072">
        <v>289</v>
      </c>
      <c r="Z78" s="1072">
        <v>52</v>
      </c>
      <c r="AA78" s="1072">
        <v>4</v>
      </c>
      <c r="AB78" s="1072">
        <v>6389</v>
      </c>
      <c r="AC78" s="1072">
        <v>25851</v>
      </c>
      <c r="AD78" s="1072">
        <v>10849</v>
      </c>
      <c r="AE78" s="1072">
        <v>4837</v>
      </c>
      <c r="AF78" s="1072">
        <v>1235</v>
      </c>
      <c r="AG78" s="1072">
        <v>27008</v>
      </c>
      <c r="AH78" s="1204">
        <v>14.827450000000001</v>
      </c>
      <c r="AI78" s="1204">
        <v>59.994430000000001</v>
      </c>
      <c r="AJ78" s="1204">
        <v>25.17812</v>
      </c>
      <c r="AK78" s="1204">
        <v>31.525449999999999</v>
      </c>
      <c r="AL78" s="1204">
        <v>11.2256</v>
      </c>
      <c r="AM78" s="1204">
        <v>2.8661599999999998</v>
      </c>
      <c r="AN78" s="1204">
        <v>9.2800000000000001E-3</v>
      </c>
      <c r="AO78" s="1204">
        <v>62.679569999999998</v>
      </c>
      <c r="AP78" s="1204">
        <v>45.422490000000003</v>
      </c>
      <c r="AQ78" s="1204">
        <v>46.723269999999999</v>
      </c>
    </row>
    <row r="79" spans="1:43">
      <c r="A79">
        <v>3312</v>
      </c>
      <c r="B79">
        <v>2</v>
      </c>
      <c r="C79">
        <v>28207</v>
      </c>
      <c r="D79">
        <v>2</v>
      </c>
      <c r="E79" s="87" t="s">
        <v>190</v>
      </c>
      <c r="F79" s="1072">
        <v>95641</v>
      </c>
      <c r="G79" s="1072">
        <v>4548</v>
      </c>
      <c r="H79" s="1072">
        <v>4834</v>
      </c>
      <c r="I79" s="1072">
        <v>4763</v>
      </c>
      <c r="J79" s="1072">
        <v>5199</v>
      </c>
      <c r="K79" s="1072">
        <v>4991</v>
      </c>
      <c r="L79" s="1072">
        <v>5373</v>
      </c>
      <c r="M79" s="1072">
        <v>5828</v>
      </c>
      <c r="N79" s="1072">
        <v>7038</v>
      </c>
      <c r="O79" s="1072">
        <v>8421</v>
      </c>
      <c r="P79" s="1072">
        <v>7412</v>
      </c>
      <c r="Q79" s="1072">
        <v>6358</v>
      </c>
      <c r="R79" s="1072">
        <v>4912</v>
      </c>
      <c r="S79" s="1072">
        <v>5286</v>
      </c>
      <c r="T79" s="1072">
        <v>6614</v>
      </c>
      <c r="U79" s="1072">
        <v>5435</v>
      </c>
      <c r="V79" s="1072">
        <v>4218</v>
      </c>
      <c r="W79" s="1072">
        <v>2648</v>
      </c>
      <c r="X79" s="1072">
        <v>1309</v>
      </c>
      <c r="Y79" s="1072">
        <v>363</v>
      </c>
      <c r="Z79" s="1072">
        <v>78</v>
      </c>
      <c r="AA79" s="1072">
        <v>13</v>
      </c>
      <c r="AB79" s="1072">
        <v>14145</v>
      </c>
      <c r="AC79" s="1072">
        <v>60818</v>
      </c>
      <c r="AD79" s="1072">
        <v>20678</v>
      </c>
      <c r="AE79" s="1072">
        <v>8629</v>
      </c>
      <c r="AF79" s="1072">
        <v>1763</v>
      </c>
      <c r="AG79" s="1072">
        <v>62233</v>
      </c>
      <c r="AH79" s="1204">
        <v>14.789680000000001</v>
      </c>
      <c r="AI79" s="1204">
        <v>63.589880000000001</v>
      </c>
      <c r="AJ79" s="1204">
        <v>21.620429999999999</v>
      </c>
      <c r="AK79" s="1204">
        <v>27.147349999999999</v>
      </c>
      <c r="AL79" s="1204">
        <v>9.0222800000000003</v>
      </c>
      <c r="AM79" s="1204">
        <v>1.84335</v>
      </c>
      <c r="AN79" s="1204">
        <v>1.359E-2</v>
      </c>
      <c r="AO79" s="1204">
        <v>65.069370000000006</v>
      </c>
      <c r="AP79" s="1204">
        <v>42.959470000000003</v>
      </c>
      <c r="AQ79" s="1204">
        <v>43.134529999999998</v>
      </c>
    </row>
    <row r="80" spans="1:43">
      <c r="A80">
        <v>3313</v>
      </c>
      <c r="B80">
        <v>2</v>
      </c>
      <c r="C80">
        <v>28208</v>
      </c>
      <c r="D80">
        <v>2</v>
      </c>
      <c r="E80" s="87" t="s">
        <v>191</v>
      </c>
      <c r="F80" s="1072">
        <v>14511</v>
      </c>
      <c r="G80" s="1072">
        <v>553</v>
      </c>
      <c r="H80" s="1072">
        <v>603</v>
      </c>
      <c r="I80" s="1072">
        <v>551</v>
      </c>
      <c r="J80" s="1072">
        <v>724</v>
      </c>
      <c r="K80" s="1072">
        <v>626</v>
      </c>
      <c r="L80" s="1072">
        <v>729</v>
      </c>
      <c r="M80" s="1072">
        <v>775</v>
      </c>
      <c r="N80" s="1072">
        <v>880</v>
      </c>
      <c r="O80" s="1072">
        <v>1038</v>
      </c>
      <c r="P80" s="1072">
        <v>863</v>
      </c>
      <c r="Q80" s="1072">
        <v>844</v>
      </c>
      <c r="R80" s="1072">
        <v>827</v>
      </c>
      <c r="S80" s="1072">
        <v>1076</v>
      </c>
      <c r="T80" s="1072">
        <v>1444</v>
      </c>
      <c r="U80" s="1072">
        <v>1126</v>
      </c>
      <c r="V80" s="1072">
        <v>822</v>
      </c>
      <c r="W80" s="1072">
        <v>577</v>
      </c>
      <c r="X80" s="1072">
        <v>311</v>
      </c>
      <c r="Y80" s="1072">
        <v>121</v>
      </c>
      <c r="Z80" s="1072">
        <v>19</v>
      </c>
      <c r="AA80" s="1072">
        <v>2</v>
      </c>
      <c r="AB80" s="1072">
        <v>1707</v>
      </c>
      <c r="AC80" s="1072">
        <v>8382</v>
      </c>
      <c r="AD80" s="1072">
        <v>4422</v>
      </c>
      <c r="AE80" s="1072">
        <v>1852</v>
      </c>
      <c r="AF80" s="1072">
        <v>453</v>
      </c>
      <c r="AG80" s="1072">
        <v>9102</v>
      </c>
      <c r="AH80" s="1204">
        <v>11.763489999999999</v>
      </c>
      <c r="AI80" s="1204">
        <v>57.763080000000002</v>
      </c>
      <c r="AJ80" s="1204">
        <v>30.47343</v>
      </c>
      <c r="AK80" s="1204">
        <v>37.888500000000001</v>
      </c>
      <c r="AL80" s="1204">
        <v>12.762729999999999</v>
      </c>
      <c r="AM80" s="1204">
        <v>3.1217700000000002</v>
      </c>
      <c r="AN80" s="1204">
        <v>1.3780000000000001E-2</v>
      </c>
      <c r="AO80" s="1204">
        <v>62.724829999999997</v>
      </c>
      <c r="AP80" s="1204">
        <v>47.70722</v>
      </c>
      <c r="AQ80" s="1204">
        <v>49.308</v>
      </c>
    </row>
    <row r="81" spans="1:43">
      <c r="A81">
        <v>3314</v>
      </c>
      <c r="B81">
        <v>2</v>
      </c>
      <c r="C81">
        <v>28209</v>
      </c>
      <c r="D81">
        <v>2</v>
      </c>
      <c r="E81" s="87" t="s">
        <v>192</v>
      </c>
      <c r="F81" s="1072">
        <v>39494</v>
      </c>
      <c r="G81" s="1072">
        <v>1637</v>
      </c>
      <c r="H81" s="1072">
        <v>1790</v>
      </c>
      <c r="I81" s="1072">
        <v>2031</v>
      </c>
      <c r="J81" s="1072">
        <v>1888</v>
      </c>
      <c r="K81" s="1072">
        <v>1163</v>
      </c>
      <c r="L81" s="1072">
        <v>1714</v>
      </c>
      <c r="M81" s="1072">
        <v>2076</v>
      </c>
      <c r="N81" s="1072">
        <v>2392</v>
      </c>
      <c r="O81" s="1072">
        <v>2884</v>
      </c>
      <c r="P81" s="1072">
        <v>2503</v>
      </c>
      <c r="Q81" s="1072">
        <v>2507</v>
      </c>
      <c r="R81" s="1072">
        <v>2780</v>
      </c>
      <c r="S81" s="1072">
        <v>3025</v>
      </c>
      <c r="T81" s="1072">
        <v>3368</v>
      </c>
      <c r="U81" s="1072">
        <v>2464</v>
      </c>
      <c r="V81" s="1072">
        <v>2002</v>
      </c>
      <c r="W81" s="1072">
        <v>1732</v>
      </c>
      <c r="X81" s="1072">
        <v>1097</v>
      </c>
      <c r="Y81" s="1072">
        <v>357</v>
      </c>
      <c r="Z81" s="1072">
        <v>78</v>
      </c>
      <c r="AA81" s="1072">
        <v>6</v>
      </c>
      <c r="AB81" s="1072">
        <v>5458</v>
      </c>
      <c r="AC81" s="1072">
        <v>22932</v>
      </c>
      <c r="AD81" s="1072">
        <v>11104</v>
      </c>
      <c r="AE81" s="1072">
        <v>5272</v>
      </c>
      <c r="AF81" s="1072">
        <v>1538</v>
      </c>
      <c r="AG81" s="1072">
        <v>24412</v>
      </c>
      <c r="AH81" s="1204">
        <v>13.81982</v>
      </c>
      <c r="AI81" s="1204">
        <v>58.064520000000002</v>
      </c>
      <c r="AJ81" s="1204">
        <v>28.115659999999998</v>
      </c>
      <c r="AK81" s="1204">
        <v>35.77505</v>
      </c>
      <c r="AL81" s="1204">
        <v>13.34886</v>
      </c>
      <c r="AM81" s="1204">
        <v>3.8942600000000001</v>
      </c>
      <c r="AN81" s="1204">
        <v>1.519E-2</v>
      </c>
      <c r="AO81" s="1204">
        <v>61.811920000000001</v>
      </c>
      <c r="AP81" s="1204">
        <v>47.306829999999998</v>
      </c>
      <c r="AQ81" s="1204">
        <v>49.117330000000003</v>
      </c>
    </row>
    <row r="82" spans="1:43">
      <c r="A82">
        <v>3315</v>
      </c>
      <c r="B82">
        <v>2</v>
      </c>
      <c r="C82">
        <v>28210</v>
      </c>
      <c r="D82">
        <v>2</v>
      </c>
      <c r="E82" s="87" t="s">
        <v>25</v>
      </c>
      <c r="F82" s="1072">
        <v>131170</v>
      </c>
      <c r="G82" s="1072">
        <v>5881</v>
      </c>
      <c r="H82" s="1072">
        <v>6189</v>
      </c>
      <c r="I82" s="1072">
        <v>6752</v>
      </c>
      <c r="J82" s="1072">
        <v>7299</v>
      </c>
      <c r="K82" s="1072">
        <v>6297</v>
      </c>
      <c r="L82" s="1072">
        <v>7482</v>
      </c>
      <c r="M82" s="1072">
        <v>8128</v>
      </c>
      <c r="N82" s="1072">
        <v>9142</v>
      </c>
      <c r="O82" s="1072">
        <v>10978</v>
      </c>
      <c r="P82" s="1072">
        <v>9133</v>
      </c>
      <c r="Q82" s="1072">
        <v>7835</v>
      </c>
      <c r="R82" s="1072">
        <v>7249</v>
      </c>
      <c r="S82" s="1072">
        <v>8795</v>
      </c>
      <c r="T82" s="1072">
        <v>10022</v>
      </c>
      <c r="U82" s="1072">
        <v>8331</v>
      </c>
      <c r="V82" s="1072">
        <v>5761</v>
      </c>
      <c r="W82" s="1072">
        <v>3482</v>
      </c>
      <c r="X82" s="1072">
        <v>1802</v>
      </c>
      <c r="Y82" s="1072">
        <v>521</v>
      </c>
      <c r="Z82" s="1072">
        <v>82</v>
      </c>
      <c r="AA82" s="1072">
        <v>9</v>
      </c>
      <c r="AB82" s="1072">
        <v>18822</v>
      </c>
      <c r="AC82" s="1072">
        <v>82338</v>
      </c>
      <c r="AD82" s="1072">
        <v>30010</v>
      </c>
      <c r="AE82" s="1072">
        <v>11657</v>
      </c>
      <c r="AF82" s="1072">
        <v>2414</v>
      </c>
      <c r="AG82" s="1072">
        <v>85061</v>
      </c>
      <c r="AH82" s="1204">
        <v>14.349320000000001</v>
      </c>
      <c r="AI82" s="1204">
        <v>62.771979999999999</v>
      </c>
      <c r="AJ82" s="1204">
        <v>22.878710000000002</v>
      </c>
      <c r="AK82" s="1204">
        <v>29.583749999999998</v>
      </c>
      <c r="AL82" s="1204">
        <v>8.8869399999999992</v>
      </c>
      <c r="AM82" s="1204">
        <v>1.84036</v>
      </c>
      <c r="AN82" s="1204">
        <v>6.8599999999999998E-3</v>
      </c>
      <c r="AO82" s="1204">
        <v>64.847909999999999</v>
      </c>
      <c r="AP82" s="1204">
        <v>43.705309999999997</v>
      </c>
      <c r="AQ82" s="1204">
        <v>43.794719999999998</v>
      </c>
    </row>
    <row r="83" spans="1:43">
      <c r="A83">
        <v>3316</v>
      </c>
      <c r="B83">
        <v>2</v>
      </c>
      <c r="C83">
        <v>28212</v>
      </c>
      <c r="D83">
        <v>2</v>
      </c>
      <c r="E83" s="87" t="s">
        <v>193</v>
      </c>
      <c r="F83" s="1072">
        <v>23331</v>
      </c>
      <c r="G83" s="1072">
        <v>929</v>
      </c>
      <c r="H83" s="1072">
        <v>1058</v>
      </c>
      <c r="I83" s="1072">
        <v>1193</v>
      </c>
      <c r="J83" s="1072">
        <v>1272</v>
      </c>
      <c r="K83" s="1072">
        <v>975</v>
      </c>
      <c r="L83" s="1072">
        <v>1203</v>
      </c>
      <c r="M83" s="1072">
        <v>1229</v>
      </c>
      <c r="N83" s="1072">
        <v>1422</v>
      </c>
      <c r="O83" s="1072">
        <v>1651</v>
      </c>
      <c r="P83" s="1072">
        <v>1552</v>
      </c>
      <c r="Q83" s="1072">
        <v>1422</v>
      </c>
      <c r="R83" s="1072">
        <v>1434</v>
      </c>
      <c r="S83" s="1072">
        <v>1708</v>
      </c>
      <c r="T83" s="1072">
        <v>2003</v>
      </c>
      <c r="U83" s="1072">
        <v>1520</v>
      </c>
      <c r="V83" s="1072">
        <v>1215</v>
      </c>
      <c r="W83" s="1072">
        <v>880</v>
      </c>
      <c r="X83" s="1072">
        <v>498</v>
      </c>
      <c r="Y83" s="1072">
        <v>137</v>
      </c>
      <c r="Z83" s="1072">
        <v>25</v>
      </c>
      <c r="AA83" s="1072">
        <v>5</v>
      </c>
      <c r="AB83" s="1072">
        <v>3180</v>
      </c>
      <c r="AC83" s="1072">
        <v>13868</v>
      </c>
      <c r="AD83" s="1072">
        <v>6283</v>
      </c>
      <c r="AE83" s="1072">
        <v>2760</v>
      </c>
      <c r="AF83" s="1072">
        <v>665</v>
      </c>
      <c r="AG83" s="1072">
        <v>14599</v>
      </c>
      <c r="AH83" s="1204">
        <v>13.62993</v>
      </c>
      <c r="AI83" s="1204">
        <v>59.44023</v>
      </c>
      <c r="AJ83" s="1204">
        <v>26.929839999999999</v>
      </c>
      <c r="AK83" s="1204">
        <v>34.250570000000003</v>
      </c>
      <c r="AL83" s="1204">
        <v>11.829750000000001</v>
      </c>
      <c r="AM83" s="1204">
        <v>2.8502900000000002</v>
      </c>
      <c r="AN83" s="1204">
        <v>2.1430000000000001E-2</v>
      </c>
      <c r="AO83" s="1204">
        <v>62.573399999999999</v>
      </c>
      <c r="AP83" s="1204">
        <v>46.06183</v>
      </c>
      <c r="AQ83" s="1204">
        <v>47.292279999999998</v>
      </c>
    </row>
    <row r="84" spans="1:43">
      <c r="A84">
        <v>3317</v>
      </c>
      <c r="B84">
        <v>2</v>
      </c>
      <c r="C84">
        <v>28213</v>
      </c>
      <c r="D84">
        <v>2</v>
      </c>
      <c r="E84" s="87" t="s">
        <v>194</v>
      </c>
      <c r="F84" s="1072">
        <v>19512</v>
      </c>
      <c r="G84" s="1072">
        <v>827</v>
      </c>
      <c r="H84" s="1072">
        <v>899</v>
      </c>
      <c r="I84" s="1072">
        <v>989</v>
      </c>
      <c r="J84" s="1072">
        <v>1037</v>
      </c>
      <c r="K84" s="1072">
        <v>726</v>
      </c>
      <c r="L84" s="1072">
        <v>910</v>
      </c>
      <c r="M84" s="1072">
        <v>1017</v>
      </c>
      <c r="N84" s="1072">
        <v>1188</v>
      </c>
      <c r="O84" s="1072">
        <v>1421</v>
      </c>
      <c r="P84" s="1072">
        <v>1306</v>
      </c>
      <c r="Q84" s="1072">
        <v>1288</v>
      </c>
      <c r="R84" s="1072">
        <v>1204</v>
      </c>
      <c r="S84" s="1072">
        <v>1345</v>
      </c>
      <c r="T84" s="1072">
        <v>1611</v>
      </c>
      <c r="U84" s="1072">
        <v>1268</v>
      </c>
      <c r="V84" s="1072">
        <v>1080</v>
      </c>
      <c r="W84" s="1072">
        <v>814</v>
      </c>
      <c r="X84" s="1072">
        <v>431</v>
      </c>
      <c r="Y84" s="1072">
        <v>115</v>
      </c>
      <c r="Z84" s="1072">
        <v>30</v>
      </c>
      <c r="AA84" s="1072">
        <v>6</v>
      </c>
      <c r="AB84" s="1072">
        <v>2715</v>
      </c>
      <c r="AC84" s="1072">
        <v>11442</v>
      </c>
      <c r="AD84" s="1072">
        <v>5355</v>
      </c>
      <c r="AE84" s="1072">
        <v>2476</v>
      </c>
      <c r="AF84" s="1072">
        <v>582</v>
      </c>
      <c r="AG84" s="1072">
        <v>12016</v>
      </c>
      <c r="AH84" s="1204">
        <v>13.91451</v>
      </c>
      <c r="AI84" s="1204">
        <v>58.640839999999997</v>
      </c>
      <c r="AJ84" s="1204">
        <v>27.444649999999999</v>
      </c>
      <c r="AK84" s="1204">
        <v>34.33784</v>
      </c>
      <c r="AL84" s="1204">
        <v>12.689629999999999</v>
      </c>
      <c r="AM84" s="1204">
        <v>2.98278</v>
      </c>
      <c r="AN84" s="1204">
        <v>3.075E-2</v>
      </c>
      <c r="AO84" s="1204">
        <v>61.582619999999999</v>
      </c>
      <c r="AP84" s="1204">
        <v>46.372950000000003</v>
      </c>
      <c r="AQ84" s="1204">
        <v>47.742190000000001</v>
      </c>
    </row>
    <row r="85" spans="1:43">
      <c r="A85">
        <v>3318</v>
      </c>
      <c r="B85">
        <v>2</v>
      </c>
      <c r="C85">
        <v>28214</v>
      </c>
      <c r="D85">
        <v>2</v>
      </c>
      <c r="E85" s="87" t="s">
        <v>195</v>
      </c>
      <c r="F85" s="1072">
        <v>104215</v>
      </c>
      <c r="G85" s="1072">
        <v>4524</v>
      </c>
      <c r="H85" s="1072">
        <v>5084</v>
      </c>
      <c r="I85" s="1072">
        <v>5468</v>
      </c>
      <c r="J85" s="1072">
        <v>5382</v>
      </c>
      <c r="K85" s="1072">
        <v>4432</v>
      </c>
      <c r="L85" s="1072">
        <v>4060</v>
      </c>
      <c r="M85" s="1072">
        <v>5024</v>
      </c>
      <c r="N85" s="1072">
        <v>6613</v>
      </c>
      <c r="O85" s="1072">
        <v>9053</v>
      </c>
      <c r="P85" s="1072">
        <v>8344</v>
      </c>
      <c r="Q85" s="1072">
        <v>7062</v>
      </c>
      <c r="R85" s="1072">
        <v>6042</v>
      </c>
      <c r="S85" s="1072">
        <v>6475</v>
      </c>
      <c r="T85" s="1072">
        <v>8359</v>
      </c>
      <c r="U85" s="1072">
        <v>6790</v>
      </c>
      <c r="V85" s="1072">
        <v>5316</v>
      </c>
      <c r="W85" s="1072">
        <v>3632</v>
      </c>
      <c r="X85" s="1072">
        <v>1865</v>
      </c>
      <c r="Y85" s="1072">
        <v>569</v>
      </c>
      <c r="Z85" s="1072">
        <v>104</v>
      </c>
      <c r="AA85" s="1072">
        <v>17</v>
      </c>
      <c r="AB85" s="1072">
        <v>15076</v>
      </c>
      <c r="AC85" s="1072">
        <v>62487</v>
      </c>
      <c r="AD85" s="1072">
        <v>26652</v>
      </c>
      <c r="AE85" s="1072">
        <v>11503</v>
      </c>
      <c r="AF85" s="1072">
        <v>2555</v>
      </c>
      <c r="AG85" s="1072">
        <v>65464</v>
      </c>
      <c r="AH85" s="1204">
        <v>14.46625</v>
      </c>
      <c r="AI85" s="1204">
        <v>59.959699999999998</v>
      </c>
      <c r="AJ85" s="1204">
        <v>25.57405</v>
      </c>
      <c r="AK85" s="1204">
        <v>31.78717</v>
      </c>
      <c r="AL85" s="1204">
        <v>11.03776</v>
      </c>
      <c r="AM85" s="1204">
        <v>2.45166</v>
      </c>
      <c r="AN85" s="1204">
        <v>1.6310000000000002E-2</v>
      </c>
      <c r="AO85" s="1204">
        <v>62.816290000000002</v>
      </c>
      <c r="AP85" s="1204">
        <v>45.405990000000003</v>
      </c>
      <c r="AQ85" s="1204">
        <v>46.394190000000002</v>
      </c>
    </row>
    <row r="86" spans="1:43">
      <c r="A86">
        <v>3319</v>
      </c>
      <c r="B86">
        <v>2</v>
      </c>
      <c r="C86">
        <v>28215</v>
      </c>
      <c r="D86">
        <v>2</v>
      </c>
      <c r="E86" s="87" t="s">
        <v>196</v>
      </c>
      <c r="F86" s="1072">
        <v>37061</v>
      </c>
      <c r="G86" s="1072">
        <v>1301</v>
      </c>
      <c r="H86" s="1072">
        <v>1527</v>
      </c>
      <c r="I86" s="1072">
        <v>1771</v>
      </c>
      <c r="J86" s="1072">
        <v>1880</v>
      </c>
      <c r="K86" s="1072">
        <v>1537</v>
      </c>
      <c r="L86" s="1072">
        <v>1592</v>
      </c>
      <c r="M86" s="1072">
        <v>1857</v>
      </c>
      <c r="N86" s="1072">
        <v>2220</v>
      </c>
      <c r="O86" s="1072">
        <v>2757</v>
      </c>
      <c r="P86" s="1072">
        <v>2308</v>
      </c>
      <c r="Q86" s="1072">
        <v>2201</v>
      </c>
      <c r="R86" s="1072">
        <v>2277</v>
      </c>
      <c r="S86" s="1072">
        <v>2871</v>
      </c>
      <c r="T86" s="1072">
        <v>3411</v>
      </c>
      <c r="U86" s="1072">
        <v>2943</v>
      </c>
      <c r="V86" s="1072">
        <v>2142</v>
      </c>
      <c r="W86" s="1072">
        <v>1401</v>
      </c>
      <c r="X86" s="1072">
        <v>757</v>
      </c>
      <c r="Y86" s="1072">
        <v>257</v>
      </c>
      <c r="Z86" s="1072">
        <v>45</v>
      </c>
      <c r="AA86" s="1072">
        <v>6</v>
      </c>
      <c r="AB86" s="1072">
        <v>4599</v>
      </c>
      <c r="AC86" s="1072">
        <v>21500</v>
      </c>
      <c r="AD86" s="1072">
        <v>10962</v>
      </c>
      <c r="AE86" s="1072">
        <v>4608</v>
      </c>
      <c r="AF86" s="1072">
        <v>1065</v>
      </c>
      <c r="AG86" s="1072">
        <v>23031</v>
      </c>
      <c r="AH86" s="1204">
        <v>12.409269999999999</v>
      </c>
      <c r="AI86" s="1204">
        <v>58.01247</v>
      </c>
      <c r="AJ86" s="1204">
        <v>29.57826</v>
      </c>
      <c r="AK86" s="1204">
        <v>37.324950000000001</v>
      </c>
      <c r="AL86" s="1204">
        <v>12.43356</v>
      </c>
      <c r="AM86" s="1204">
        <v>2.87364</v>
      </c>
      <c r="AN86" s="1204">
        <v>1.619E-2</v>
      </c>
      <c r="AO86" s="1204">
        <v>62.14349</v>
      </c>
      <c r="AP86" s="1204">
        <v>47.601700000000001</v>
      </c>
      <c r="AQ86" s="1204">
        <v>49.420839999999998</v>
      </c>
    </row>
    <row r="87" spans="1:43">
      <c r="A87">
        <v>3320</v>
      </c>
      <c r="B87">
        <v>2</v>
      </c>
      <c r="C87">
        <v>28216</v>
      </c>
      <c r="D87">
        <v>2</v>
      </c>
      <c r="E87" s="87" t="s">
        <v>197</v>
      </c>
      <c r="F87" s="1072">
        <v>44397</v>
      </c>
      <c r="G87" s="1072">
        <v>1844</v>
      </c>
      <c r="H87" s="1072">
        <v>2057</v>
      </c>
      <c r="I87" s="1072">
        <v>2287</v>
      </c>
      <c r="J87" s="1072">
        <v>2409</v>
      </c>
      <c r="K87" s="1072">
        <v>2363</v>
      </c>
      <c r="L87" s="1072">
        <v>2684</v>
      </c>
      <c r="M87" s="1072">
        <v>2616</v>
      </c>
      <c r="N87" s="1072">
        <v>2865</v>
      </c>
      <c r="O87" s="1072">
        <v>3575</v>
      </c>
      <c r="P87" s="1072">
        <v>2912</v>
      </c>
      <c r="Q87" s="1072">
        <v>2620</v>
      </c>
      <c r="R87" s="1072">
        <v>2419</v>
      </c>
      <c r="S87" s="1072">
        <v>3101</v>
      </c>
      <c r="T87" s="1072">
        <v>3727</v>
      </c>
      <c r="U87" s="1072">
        <v>2958</v>
      </c>
      <c r="V87" s="1072">
        <v>1956</v>
      </c>
      <c r="W87" s="1072">
        <v>1240</v>
      </c>
      <c r="X87" s="1072">
        <v>591</v>
      </c>
      <c r="Y87" s="1072">
        <v>143</v>
      </c>
      <c r="Z87" s="1072">
        <v>27</v>
      </c>
      <c r="AA87" s="1072">
        <v>3</v>
      </c>
      <c r="AB87" s="1072">
        <v>6188</v>
      </c>
      <c r="AC87" s="1072">
        <v>27564</v>
      </c>
      <c r="AD87" s="1072">
        <v>10645</v>
      </c>
      <c r="AE87" s="1072">
        <v>3960</v>
      </c>
      <c r="AF87" s="1072">
        <v>764</v>
      </c>
      <c r="AG87" s="1072">
        <v>28882</v>
      </c>
      <c r="AH87" s="1204">
        <v>13.93788</v>
      </c>
      <c r="AI87" s="1204">
        <v>62.085279999999997</v>
      </c>
      <c r="AJ87" s="1204">
        <v>23.976849999999999</v>
      </c>
      <c r="AK87" s="1204">
        <v>30.961549999999999</v>
      </c>
      <c r="AL87" s="1204">
        <v>8.9195200000000003</v>
      </c>
      <c r="AM87" s="1204">
        <v>1.7208399999999999</v>
      </c>
      <c r="AN87" s="1204">
        <v>6.7600000000000004E-3</v>
      </c>
      <c r="AO87" s="1204">
        <v>65.05395</v>
      </c>
      <c r="AP87" s="1204">
        <v>44.098509999999997</v>
      </c>
      <c r="AQ87" s="1204">
        <v>44.277380000000001</v>
      </c>
    </row>
    <row r="88" spans="1:43">
      <c r="A88">
        <v>3321</v>
      </c>
      <c r="B88">
        <v>2</v>
      </c>
      <c r="C88">
        <v>28217</v>
      </c>
      <c r="D88">
        <v>2</v>
      </c>
      <c r="E88" s="87" t="s">
        <v>198</v>
      </c>
      <c r="F88" s="1072">
        <v>73882</v>
      </c>
      <c r="G88" s="1072">
        <v>3038</v>
      </c>
      <c r="H88" s="1072">
        <v>3494</v>
      </c>
      <c r="I88" s="1072">
        <v>3883</v>
      </c>
      <c r="J88" s="1072">
        <v>4022</v>
      </c>
      <c r="K88" s="1072">
        <v>3017</v>
      </c>
      <c r="L88" s="1072">
        <v>2952</v>
      </c>
      <c r="M88" s="1072">
        <v>3599</v>
      </c>
      <c r="N88" s="1072">
        <v>4371</v>
      </c>
      <c r="O88" s="1072">
        <v>6228</v>
      </c>
      <c r="P88" s="1072">
        <v>5634</v>
      </c>
      <c r="Q88" s="1072">
        <v>4635</v>
      </c>
      <c r="R88" s="1072">
        <v>3729</v>
      </c>
      <c r="S88" s="1072">
        <v>4413</v>
      </c>
      <c r="T88" s="1072">
        <v>5758</v>
      </c>
      <c r="U88" s="1072">
        <v>5502</v>
      </c>
      <c r="V88" s="1072">
        <v>4739</v>
      </c>
      <c r="W88" s="1072">
        <v>2968</v>
      </c>
      <c r="X88" s="1072">
        <v>1415</v>
      </c>
      <c r="Y88" s="1072">
        <v>424</v>
      </c>
      <c r="Z88" s="1072">
        <v>57</v>
      </c>
      <c r="AA88" s="1072">
        <v>4</v>
      </c>
      <c r="AB88" s="1072">
        <v>10415</v>
      </c>
      <c r="AC88" s="1072">
        <v>42600</v>
      </c>
      <c r="AD88" s="1072">
        <v>20867</v>
      </c>
      <c r="AE88" s="1072">
        <v>9607</v>
      </c>
      <c r="AF88" s="1072">
        <v>1900</v>
      </c>
      <c r="AG88" s="1072">
        <v>44336</v>
      </c>
      <c r="AH88" s="1204">
        <v>14.0968</v>
      </c>
      <c r="AI88" s="1204">
        <v>57.659509999999997</v>
      </c>
      <c r="AJ88" s="1204">
        <v>28.243690000000001</v>
      </c>
      <c r="AK88" s="1204">
        <v>34.216720000000002</v>
      </c>
      <c r="AL88" s="1204">
        <v>13.003170000000001</v>
      </c>
      <c r="AM88" s="1204">
        <v>2.5716700000000001</v>
      </c>
      <c r="AN88" s="1204">
        <v>5.4099999999999999E-3</v>
      </c>
      <c r="AO88" s="1204">
        <v>60.0092</v>
      </c>
      <c r="AP88" s="1204">
        <v>46.227119999999999</v>
      </c>
      <c r="AQ88" s="1204">
        <v>46.885019999999997</v>
      </c>
    </row>
    <row r="89" spans="1:43">
      <c r="A89">
        <v>3322</v>
      </c>
      <c r="B89">
        <v>2</v>
      </c>
      <c r="C89">
        <v>28218</v>
      </c>
      <c r="D89">
        <v>2</v>
      </c>
      <c r="E89" s="87" t="s">
        <v>199</v>
      </c>
      <c r="F89" s="1072">
        <v>23730</v>
      </c>
      <c r="G89" s="1072">
        <v>1070</v>
      </c>
      <c r="H89" s="1072">
        <v>1251</v>
      </c>
      <c r="I89" s="1072">
        <v>1340</v>
      </c>
      <c r="J89" s="1072">
        <v>1297</v>
      </c>
      <c r="K89" s="1072">
        <v>1116</v>
      </c>
      <c r="L89" s="1072">
        <v>1220</v>
      </c>
      <c r="M89" s="1072">
        <v>1309</v>
      </c>
      <c r="N89" s="1072">
        <v>1564</v>
      </c>
      <c r="O89" s="1072">
        <v>1884</v>
      </c>
      <c r="P89" s="1072">
        <v>1580</v>
      </c>
      <c r="Q89" s="1072">
        <v>1446</v>
      </c>
      <c r="R89" s="1072">
        <v>1406</v>
      </c>
      <c r="S89" s="1072">
        <v>1649</v>
      </c>
      <c r="T89" s="1072">
        <v>1841</v>
      </c>
      <c r="U89" s="1072">
        <v>1401</v>
      </c>
      <c r="V89" s="1072">
        <v>1038</v>
      </c>
      <c r="W89" s="1072">
        <v>766</v>
      </c>
      <c r="X89" s="1072">
        <v>388</v>
      </c>
      <c r="Y89" s="1072">
        <v>140</v>
      </c>
      <c r="Z89" s="1072">
        <v>22</v>
      </c>
      <c r="AA89" s="1072">
        <v>2</v>
      </c>
      <c r="AB89" s="1072">
        <v>3661</v>
      </c>
      <c r="AC89" s="1072">
        <v>14471</v>
      </c>
      <c r="AD89" s="1072">
        <v>5598</v>
      </c>
      <c r="AE89" s="1072">
        <v>2356</v>
      </c>
      <c r="AF89" s="1072">
        <v>552</v>
      </c>
      <c r="AG89" s="1072">
        <v>15015</v>
      </c>
      <c r="AH89" s="1204">
        <v>15.42773</v>
      </c>
      <c r="AI89" s="1204">
        <v>60.981879999999997</v>
      </c>
      <c r="AJ89" s="1204">
        <v>23.590389999999999</v>
      </c>
      <c r="AK89" s="1204">
        <v>30.539400000000001</v>
      </c>
      <c r="AL89" s="1204">
        <v>9.9283599999999996</v>
      </c>
      <c r="AM89" s="1204">
        <v>2.3261699999999998</v>
      </c>
      <c r="AN89" s="1204">
        <v>8.43E-3</v>
      </c>
      <c r="AO89" s="1204">
        <v>63.274340000000002</v>
      </c>
      <c r="AP89" s="1204">
        <v>44.00291</v>
      </c>
      <c r="AQ89" s="1204">
        <v>44.459299999999999</v>
      </c>
    </row>
    <row r="90" spans="1:43">
      <c r="A90">
        <v>3323</v>
      </c>
      <c r="B90">
        <v>2</v>
      </c>
      <c r="C90">
        <v>28219</v>
      </c>
      <c r="D90">
        <v>2</v>
      </c>
      <c r="E90" s="87" t="s">
        <v>200</v>
      </c>
      <c r="F90" s="1072">
        <v>54184</v>
      </c>
      <c r="G90" s="1072">
        <v>2265</v>
      </c>
      <c r="H90" s="1072">
        <v>2563</v>
      </c>
      <c r="I90" s="1072">
        <v>2735</v>
      </c>
      <c r="J90" s="1072">
        <v>3383</v>
      </c>
      <c r="K90" s="1072">
        <v>3424</v>
      </c>
      <c r="L90" s="1072">
        <v>2978</v>
      </c>
      <c r="M90" s="1072">
        <v>2875</v>
      </c>
      <c r="N90" s="1072">
        <v>3076</v>
      </c>
      <c r="O90" s="1072">
        <v>3485</v>
      </c>
      <c r="P90" s="1072">
        <v>3544</v>
      </c>
      <c r="Q90" s="1072">
        <v>4218</v>
      </c>
      <c r="R90" s="1072">
        <v>4290</v>
      </c>
      <c r="S90" s="1072">
        <v>4492</v>
      </c>
      <c r="T90" s="1072">
        <v>4186</v>
      </c>
      <c r="U90" s="1072">
        <v>2620</v>
      </c>
      <c r="V90" s="1072">
        <v>1772</v>
      </c>
      <c r="W90" s="1072">
        <v>1313</v>
      </c>
      <c r="X90" s="1072">
        <v>697</v>
      </c>
      <c r="Y90" s="1072">
        <v>239</v>
      </c>
      <c r="Z90" s="1072">
        <v>26</v>
      </c>
      <c r="AA90" s="1072">
        <v>3</v>
      </c>
      <c r="AB90" s="1072">
        <v>7563</v>
      </c>
      <c r="AC90" s="1072">
        <v>35765</v>
      </c>
      <c r="AD90" s="1072">
        <v>10856</v>
      </c>
      <c r="AE90" s="1072">
        <v>4050</v>
      </c>
      <c r="AF90" s="1072">
        <v>965</v>
      </c>
      <c r="AG90" s="1072">
        <v>36568</v>
      </c>
      <c r="AH90" s="1204">
        <v>13.957990000000001</v>
      </c>
      <c r="AI90" s="1204">
        <v>66.006569999999996</v>
      </c>
      <c r="AJ90" s="1204">
        <v>20.035430000000002</v>
      </c>
      <c r="AK90" s="1204">
        <v>28.325710000000001</v>
      </c>
      <c r="AL90" s="1204">
        <v>7.4745299999999997</v>
      </c>
      <c r="AM90" s="1204">
        <v>1.7809699999999999</v>
      </c>
      <c r="AN90" s="1204">
        <v>5.5399999999999998E-3</v>
      </c>
      <c r="AO90" s="1204">
        <v>67.488560000000007</v>
      </c>
      <c r="AP90" s="1204">
        <v>43.447569999999999</v>
      </c>
      <c r="AQ90" s="1204">
        <v>45.433799999999998</v>
      </c>
    </row>
    <row r="91" spans="1:43">
      <c r="A91">
        <v>3324</v>
      </c>
      <c r="B91">
        <v>2</v>
      </c>
      <c r="C91">
        <v>28220</v>
      </c>
      <c r="D91">
        <v>2</v>
      </c>
      <c r="E91" s="87" t="s">
        <v>201</v>
      </c>
      <c r="F91" s="1072">
        <v>21653</v>
      </c>
      <c r="G91" s="1072">
        <v>719</v>
      </c>
      <c r="H91" s="1072">
        <v>851</v>
      </c>
      <c r="I91" s="1072">
        <v>1052</v>
      </c>
      <c r="J91" s="1072">
        <v>1187</v>
      </c>
      <c r="K91" s="1072">
        <v>949</v>
      </c>
      <c r="L91" s="1072">
        <v>1043</v>
      </c>
      <c r="M91" s="1072">
        <v>1179</v>
      </c>
      <c r="N91" s="1072">
        <v>1243</v>
      </c>
      <c r="O91" s="1072">
        <v>1529</v>
      </c>
      <c r="P91" s="1072">
        <v>1345</v>
      </c>
      <c r="Q91" s="1072">
        <v>1411</v>
      </c>
      <c r="R91" s="1072">
        <v>1495</v>
      </c>
      <c r="S91" s="1072">
        <v>1722</v>
      </c>
      <c r="T91" s="1072">
        <v>1946</v>
      </c>
      <c r="U91" s="1072">
        <v>1411</v>
      </c>
      <c r="V91" s="1072">
        <v>1008</v>
      </c>
      <c r="W91" s="1072">
        <v>825</v>
      </c>
      <c r="X91" s="1072">
        <v>527</v>
      </c>
      <c r="Y91" s="1072">
        <v>173</v>
      </c>
      <c r="Z91" s="1072">
        <v>32</v>
      </c>
      <c r="AA91" s="1072">
        <v>6</v>
      </c>
      <c r="AB91" s="1072">
        <v>2622</v>
      </c>
      <c r="AC91" s="1072">
        <v>13103</v>
      </c>
      <c r="AD91" s="1072">
        <v>5928</v>
      </c>
      <c r="AE91" s="1072">
        <v>2571</v>
      </c>
      <c r="AF91" s="1072">
        <v>738</v>
      </c>
      <c r="AG91" s="1072">
        <v>13862</v>
      </c>
      <c r="AH91" s="1204">
        <v>12.10918</v>
      </c>
      <c r="AI91" s="1204">
        <v>60.513550000000002</v>
      </c>
      <c r="AJ91" s="1204">
        <v>27.377269999999999</v>
      </c>
      <c r="AK91" s="1204">
        <v>35.329979999999999</v>
      </c>
      <c r="AL91" s="1204">
        <v>11.87364</v>
      </c>
      <c r="AM91" s="1204">
        <v>3.4083000000000001</v>
      </c>
      <c r="AN91" s="1204">
        <v>2.7709999999999999E-2</v>
      </c>
      <c r="AO91" s="1204">
        <v>64.018839999999997</v>
      </c>
      <c r="AP91" s="1204">
        <v>47.058210000000003</v>
      </c>
      <c r="AQ91" s="1204">
        <v>48.8322</v>
      </c>
    </row>
    <row r="92" spans="1:43">
      <c r="A92">
        <v>3325</v>
      </c>
      <c r="B92">
        <v>2</v>
      </c>
      <c r="C92">
        <v>28221</v>
      </c>
      <c r="D92">
        <v>2</v>
      </c>
      <c r="E92" s="87" t="s">
        <v>353</v>
      </c>
      <c r="F92" s="1072">
        <v>19760</v>
      </c>
      <c r="G92" s="1072">
        <v>782</v>
      </c>
      <c r="H92" s="1072">
        <v>824</v>
      </c>
      <c r="I92" s="1072">
        <v>927</v>
      </c>
      <c r="J92" s="1072">
        <v>944</v>
      </c>
      <c r="K92" s="1072">
        <v>782</v>
      </c>
      <c r="L92" s="1072">
        <v>862</v>
      </c>
      <c r="M92" s="1072">
        <v>1009</v>
      </c>
      <c r="N92" s="1072">
        <v>1104</v>
      </c>
      <c r="O92" s="1072">
        <v>1313</v>
      </c>
      <c r="P92" s="1072">
        <v>1135</v>
      </c>
      <c r="Q92" s="1072">
        <v>1225</v>
      </c>
      <c r="R92" s="1072">
        <v>1400</v>
      </c>
      <c r="S92" s="1072">
        <v>1680</v>
      </c>
      <c r="T92" s="1072">
        <v>1826</v>
      </c>
      <c r="U92" s="1072">
        <v>1249</v>
      </c>
      <c r="V92" s="1072">
        <v>1025</v>
      </c>
      <c r="W92" s="1072">
        <v>889</v>
      </c>
      <c r="X92" s="1072">
        <v>584</v>
      </c>
      <c r="Y92" s="1072">
        <v>171</v>
      </c>
      <c r="Z92" s="1072">
        <v>26</v>
      </c>
      <c r="AA92" s="1072">
        <v>3</v>
      </c>
      <c r="AB92" s="1072">
        <v>2533</v>
      </c>
      <c r="AC92" s="1072">
        <v>11454</v>
      </c>
      <c r="AD92" s="1072">
        <v>5773</v>
      </c>
      <c r="AE92" s="1072">
        <v>2698</v>
      </c>
      <c r="AF92" s="1072">
        <v>784</v>
      </c>
      <c r="AG92" s="1072">
        <v>12336</v>
      </c>
      <c r="AH92" s="1204">
        <v>12.81883</v>
      </c>
      <c r="AI92" s="1204">
        <v>57.965589999999999</v>
      </c>
      <c r="AJ92" s="1204">
        <v>29.215589999999999</v>
      </c>
      <c r="AK92" s="1204">
        <v>37.717610000000001</v>
      </c>
      <c r="AL92" s="1204">
        <v>13.65385</v>
      </c>
      <c r="AM92" s="1204">
        <v>3.9676100000000001</v>
      </c>
      <c r="AN92" s="1204">
        <v>1.5180000000000001E-2</v>
      </c>
      <c r="AO92" s="1204">
        <v>62.42915</v>
      </c>
      <c r="AP92" s="1204">
        <v>47.917560000000002</v>
      </c>
      <c r="AQ92" s="1204">
        <v>50.811480000000003</v>
      </c>
    </row>
    <row r="93" spans="1:43">
      <c r="A93">
        <v>3326</v>
      </c>
      <c r="B93">
        <v>2</v>
      </c>
      <c r="C93">
        <v>28222</v>
      </c>
      <c r="D93">
        <v>2</v>
      </c>
      <c r="E93" s="87" t="s">
        <v>26</v>
      </c>
      <c r="F93" s="1072">
        <v>11694</v>
      </c>
      <c r="G93" s="1072">
        <v>425</v>
      </c>
      <c r="H93" s="1072">
        <v>491</v>
      </c>
      <c r="I93" s="1072">
        <v>562</v>
      </c>
      <c r="J93" s="1072">
        <v>526</v>
      </c>
      <c r="K93" s="1072">
        <v>301</v>
      </c>
      <c r="L93" s="1072">
        <v>453</v>
      </c>
      <c r="M93" s="1072">
        <v>546</v>
      </c>
      <c r="N93" s="1072">
        <v>638</v>
      </c>
      <c r="O93" s="1072">
        <v>734</v>
      </c>
      <c r="P93" s="1072">
        <v>645</v>
      </c>
      <c r="Q93" s="1072">
        <v>705</v>
      </c>
      <c r="R93" s="1072">
        <v>911</v>
      </c>
      <c r="S93" s="1072">
        <v>988</v>
      </c>
      <c r="T93" s="1072">
        <v>1062</v>
      </c>
      <c r="U93" s="1072">
        <v>862</v>
      </c>
      <c r="V93" s="1072">
        <v>614</v>
      </c>
      <c r="W93" s="1072">
        <v>614</v>
      </c>
      <c r="X93" s="1072">
        <v>439</v>
      </c>
      <c r="Y93" s="1072">
        <v>146</v>
      </c>
      <c r="Z93" s="1072">
        <v>27</v>
      </c>
      <c r="AA93" s="1072">
        <v>5</v>
      </c>
      <c r="AB93" s="1072">
        <v>1478</v>
      </c>
      <c r="AC93" s="1072">
        <v>6447</v>
      </c>
      <c r="AD93" s="1072">
        <v>3769</v>
      </c>
      <c r="AE93" s="1072">
        <v>1845</v>
      </c>
      <c r="AF93" s="1072">
        <v>617</v>
      </c>
      <c r="AG93" s="1072">
        <v>6983</v>
      </c>
      <c r="AH93" s="1204">
        <v>12.638960000000001</v>
      </c>
      <c r="AI93" s="1204">
        <v>55.130839999999999</v>
      </c>
      <c r="AJ93" s="1204">
        <v>32.230200000000004</v>
      </c>
      <c r="AK93" s="1204">
        <v>40.678980000000003</v>
      </c>
      <c r="AL93" s="1204">
        <v>15.77732</v>
      </c>
      <c r="AM93" s="1204">
        <v>5.2762099999999998</v>
      </c>
      <c r="AN93" s="1204">
        <v>4.2759999999999999E-2</v>
      </c>
      <c r="AO93" s="1204">
        <v>59.714379999999998</v>
      </c>
      <c r="AP93" s="1204">
        <v>49.792029999999997</v>
      </c>
      <c r="AQ93" s="1204">
        <v>53.810130000000001</v>
      </c>
    </row>
    <row r="94" spans="1:43">
      <c r="A94">
        <v>3327</v>
      </c>
      <c r="B94">
        <v>2</v>
      </c>
      <c r="C94">
        <v>28223</v>
      </c>
      <c r="D94">
        <v>2</v>
      </c>
      <c r="E94" s="87" t="s">
        <v>27</v>
      </c>
      <c r="F94" s="1072">
        <v>30793</v>
      </c>
      <c r="G94" s="1072">
        <v>1273</v>
      </c>
      <c r="H94" s="1072">
        <v>1355</v>
      </c>
      <c r="I94" s="1072">
        <v>1641</v>
      </c>
      <c r="J94" s="1072">
        <v>1465</v>
      </c>
      <c r="K94" s="1072">
        <v>1093</v>
      </c>
      <c r="L94" s="1072">
        <v>1436</v>
      </c>
      <c r="M94" s="1072">
        <v>1586</v>
      </c>
      <c r="N94" s="1072">
        <v>1920</v>
      </c>
      <c r="O94" s="1072">
        <v>2019</v>
      </c>
      <c r="P94" s="1072">
        <v>1773</v>
      </c>
      <c r="Q94" s="1072">
        <v>1800</v>
      </c>
      <c r="R94" s="1072">
        <v>2078</v>
      </c>
      <c r="S94" s="1072">
        <v>2408</v>
      </c>
      <c r="T94" s="1072">
        <v>2729</v>
      </c>
      <c r="U94" s="1072">
        <v>2028</v>
      </c>
      <c r="V94" s="1072">
        <v>1591</v>
      </c>
      <c r="W94" s="1072">
        <v>1350</v>
      </c>
      <c r="X94" s="1072">
        <v>871</v>
      </c>
      <c r="Y94" s="1072">
        <v>314</v>
      </c>
      <c r="Z94" s="1072">
        <v>59</v>
      </c>
      <c r="AA94" s="1072">
        <v>4</v>
      </c>
      <c r="AB94" s="1072">
        <v>4269</v>
      </c>
      <c r="AC94" s="1072">
        <v>17578</v>
      </c>
      <c r="AD94" s="1072">
        <v>8946</v>
      </c>
      <c r="AE94" s="1072">
        <v>4189</v>
      </c>
      <c r="AF94" s="1072">
        <v>1248</v>
      </c>
      <c r="AG94" s="1072">
        <v>18842</v>
      </c>
      <c r="AH94" s="1204">
        <v>13.86354</v>
      </c>
      <c r="AI94" s="1204">
        <v>57.084400000000002</v>
      </c>
      <c r="AJ94" s="1204">
        <v>29.052060000000001</v>
      </c>
      <c r="AK94" s="1204">
        <v>36.872019999999999</v>
      </c>
      <c r="AL94" s="1204">
        <v>13.60374</v>
      </c>
      <c r="AM94" s="1204">
        <v>4.0528700000000004</v>
      </c>
      <c r="AN94" s="1204">
        <v>1.299E-2</v>
      </c>
      <c r="AO94" s="1204">
        <v>61.189230000000002</v>
      </c>
      <c r="AP94" s="1204">
        <v>47.356720000000003</v>
      </c>
      <c r="AQ94" s="1204">
        <v>49.399639999999998</v>
      </c>
    </row>
    <row r="95" spans="1:43">
      <c r="A95">
        <v>3328</v>
      </c>
      <c r="B95">
        <v>2</v>
      </c>
      <c r="C95">
        <v>28224</v>
      </c>
      <c r="D95">
        <v>2</v>
      </c>
      <c r="E95" s="87" t="s">
        <v>28</v>
      </c>
      <c r="F95" s="1072">
        <v>22445</v>
      </c>
      <c r="G95" s="1072">
        <v>851</v>
      </c>
      <c r="H95" s="1072">
        <v>950</v>
      </c>
      <c r="I95" s="1072">
        <v>1088</v>
      </c>
      <c r="J95" s="1072">
        <v>953</v>
      </c>
      <c r="K95" s="1072">
        <v>727</v>
      </c>
      <c r="L95" s="1072">
        <v>875</v>
      </c>
      <c r="M95" s="1072">
        <v>1119</v>
      </c>
      <c r="N95" s="1072">
        <v>1308</v>
      </c>
      <c r="O95" s="1072">
        <v>1590</v>
      </c>
      <c r="P95" s="1072">
        <v>1377</v>
      </c>
      <c r="Q95" s="1072">
        <v>1400</v>
      </c>
      <c r="R95" s="1072">
        <v>1559</v>
      </c>
      <c r="S95" s="1072">
        <v>1822</v>
      </c>
      <c r="T95" s="1072">
        <v>2139</v>
      </c>
      <c r="U95" s="1072">
        <v>1445</v>
      </c>
      <c r="V95" s="1072">
        <v>1177</v>
      </c>
      <c r="W95" s="1072">
        <v>1107</v>
      </c>
      <c r="X95" s="1072">
        <v>695</v>
      </c>
      <c r="Y95" s="1072">
        <v>206</v>
      </c>
      <c r="Z95" s="1072">
        <v>50</v>
      </c>
      <c r="AA95" s="1072">
        <v>7</v>
      </c>
      <c r="AB95" s="1072">
        <v>2889</v>
      </c>
      <c r="AC95" s="1072">
        <v>12730</v>
      </c>
      <c r="AD95" s="1072">
        <v>6826</v>
      </c>
      <c r="AE95" s="1072">
        <v>3242</v>
      </c>
      <c r="AF95" s="1072">
        <v>958</v>
      </c>
      <c r="AG95" s="1072">
        <v>13916</v>
      </c>
      <c r="AH95" s="1204">
        <v>12.871460000000001</v>
      </c>
      <c r="AI95" s="1204">
        <v>56.716419999999999</v>
      </c>
      <c r="AJ95" s="1204">
        <v>30.412120000000002</v>
      </c>
      <c r="AK95" s="1204">
        <v>38.529739999999997</v>
      </c>
      <c r="AL95" s="1204">
        <v>14.4442</v>
      </c>
      <c r="AM95" s="1204">
        <v>4.2682099999999998</v>
      </c>
      <c r="AN95" s="1204">
        <v>3.1189999999999999E-2</v>
      </c>
      <c r="AO95" s="1204">
        <v>62.000450000000001</v>
      </c>
      <c r="AP95" s="1204">
        <v>48.657719999999998</v>
      </c>
      <c r="AQ95" s="1204">
        <v>51.345880000000001</v>
      </c>
    </row>
    <row r="96" spans="1:43">
      <c r="A96">
        <v>3329</v>
      </c>
      <c r="B96">
        <v>2</v>
      </c>
      <c r="C96">
        <v>28225</v>
      </c>
      <c r="D96">
        <v>2</v>
      </c>
      <c r="E96" s="87" t="s">
        <v>29</v>
      </c>
      <c r="F96" s="1072">
        <v>14810</v>
      </c>
      <c r="G96" s="1072">
        <v>604</v>
      </c>
      <c r="H96" s="1072">
        <v>634</v>
      </c>
      <c r="I96" s="1072">
        <v>777</v>
      </c>
      <c r="J96" s="1072">
        <v>713</v>
      </c>
      <c r="K96" s="1072">
        <v>416</v>
      </c>
      <c r="L96" s="1072">
        <v>648</v>
      </c>
      <c r="M96" s="1072">
        <v>714</v>
      </c>
      <c r="N96" s="1072">
        <v>860</v>
      </c>
      <c r="O96" s="1072">
        <v>974</v>
      </c>
      <c r="P96" s="1072">
        <v>923</v>
      </c>
      <c r="Q96" s="1072">
        <v>919</v>
      </c>
      <c r="R96" s="1072">
        <v>1038</v>
      </c>
      <c r="S96" s="1072">
        <v>1239</v>
      </c>
      <c r="T96" s="1072">
        <v>1269</v>
      </c>
      <c r="U96" s="1072">
        <v>929</v>
      </c>
      <c r="V96" s="1072">
        <v>745</v>
      </c>
      <c r="W96" s="1072">
        <v>685</v>
      </c>
      <c r="X96" s="1072">
        <v>507</v>
      </c>
      <c r="Y96" s="1072">
        <v>182</v>
      </c>
      <c r="Z96" s="1072">
        <v>31</v>
      </c>
      <c r="AA96" s="1072">
        <v>3</v>
      </c>
      <c r="AB96" s="1072">
        <v>2015</v>
      </c>
      <c r="AC96" s="1072">
        <v>8444</v>
      </c>
      <c r="AD96" s="1072">
        <v>4351</v>
      </c>
      <c r="AE96" s="1072">
        <v>2153</v>
      </c>
      <c r="AF96" s="1072">
        <v>723</v>
      </c>
      <c r="AG96" s="1072">
        <v>9000</v>
      </c>
      <c r="AH96" s="1204">
        <v>13.60567</v>
      </c>
      <c r="AI96" s="1204">
        <v>57.015529999999998</v>
      </c>
      <c r="AJ96" s="1204">
        <v>29.378799999999998</v>
      </c>
      <c r="AK96" s="1204">
        <v>37.744770000000003</v>
      </c>
      <c r="AL96" s="1204">
        <v>14.537470000000001</v>
      </c>
      <c r="AM96" s="1204">
        <v>4.8818400000000004</v>
      </c>
      <c r="AN96" s="1204">
        <v>2.026E-2</v>
      </c>
      <c r="AO96" s="1204">
        <v>60.769750000000002</v>
      </c>
      <c r="AP96" s="1204">
        <v>48.13984</v>
      </c>
      <c r="AQ96" s="1204">
        <v>50.759360000000001</v>
      </c>
    </row>
    <row r="97" spans="1:43">
      <c r="A97">
        <v>3330</v>
      </c>
      <c r="B97">
        <v>2</v>
      </c>
      <c r="C97">
        <v>28226</v>
      </c>
      <c r="D97">
        <v>2</v>
      </c>
      <c r="E97" s="87" t="s">
        <v>30</v>
      </c>
      <c r="F97" s="1072">
        <v>20808</v>
      </c>
      <c r="G97" s="1072">
        <v>750</v>
      </c>
      <c r="H97" s="1072">
        <v>837</v>
      </c>
      <c r="I97" s="1072">
        <v>963</v>
      </c>
      <c r="J97" s="1072">
        <v>936</v>
      </c>
      <c r="K97" s="1072">
        <v>727</v>
      </c>
      <c r="L97" s="1072">
        <v>887</v>
      </c>
      <c r="M97" s="1072">
        <v>945</v>
      </c>
      <c r="N97" s="1072">
        <v>1119</v>
      </c>
      <c r="O97" s="1072">
        <v>1333</v>
      </c>
      <c r="P97" s="1072">
        <v>1175</v>
      </c>
      <c r="Q97" s="1072">
        <v>1153</v>
      </c>
      <c r="R97" s="1072">
        <v>1400</v>
      </c>
      <c r="S97" s="1072">
        <v>1776</v>
      </c>
      <c r="T97" s="1072">
        <v>2021</v>
      </c>
      <c r="U97" s="1072">
        <v>1462</v>
      </c>
      <c r="V97" s="1072">
        <v>1239</v>
      </c>
      <c r="W97" s="1072">
        <v>1068</v>
      </c>
      <c r="X97" s="1072">
        <v>697</v>
      </c>
      <c r="Y97" s="1072">
        <v>259</v>
      </c>
      <c r="Z97" s="1072">
        <v>50</v>
      </c>
      <c r="AA97" s="1072">
        <v>11</v>
      </c>
      <c r="AB97" s="1072">
        <v>2550</v>
      </c>
      <c r="AC97" s="1072">
        <v>11451</v>
      </c>
      <c r="AD97" s="1072">
        <v>6807</v>
      </c>
      <c r="AE97" s="1072">
        <v>3324</v>
      </c>
      <c r="AF97" s="1072">
        <v>1017</v>
      </c>
      <c r="AG97" s="1072">
        <v>12536</v>
      </c>
      <c r="AH97" s="1204">
        <v>12.254899999999999</v>
      </c>
      <c r="AI97" s="1204">
        <v>55.03172</v>
      </c>
      <c r="AJ97" s="1204">
        <v>32.713380000000001</v>
      </c>
      <c r="AK97" s="1204">
        <v>41.248559999999998</v>
      </c>
      <c r="AL97" s="1204">
        <v>15.974629999999999</v>
      </c>
      <c r="AM97" s="1204">
        <v>4.8875400000000004</v>
      </c>
      <c r="AN97" s="1204">
        <v>5.2859999999999997E-2</v>
      </c>
      <c r="AO97" s="1204">
        <v>60.24606</v>
      </c>
      <c r="AP97" s="1204">
        <v>49.594679999999997</v>
      </c>
      <c r="AQ97" s="1204">
        <v>53.277059999999999</v>
      </c>
    </row>
    <row r="98" spans="1:43">
      <c r="A98">
        <v>3331</v>
      </c>
      <c r="B98">
        <v>2</v>
      </c>
      <c r="C98">
        <v>28227</v>
      </c>
      <c r="D98">
        <v>2</v>
      </c>
      <c r="E98" s="87" t="s">
        <v>31</v>
      </c>
      <c r="F98" s="1072">
        <v>18024</v>
      </c>
      <c r="G98" s="1072">
        <v>703</v>
      </c>
      <c r="H98" s="1072">
        <v>837</v>
      </c>
      <c r="I98" s="1072">
        <v>946</v>
      </c>
      <c r="J98" s="1072">
        <v>863</v>
      </c>
      <c r="K98" s="1072">
        <v>574</v>
      </c>
      <c r="L98" s="1072">
        <v>760</v>
      </c>
      <c r="M98" s="1072">
        <v>927</v>
      </c>
      <c r="N98" s="1072">
        <v>1050</v>
      </c>
      <c r="O98" s="1072">
        <v>1252</v>
      </c>
      <c r="P98" s="1072">
        <v>989</v>
      </c>
      <c r="Q98" s="1072">
        <v>1097</v>
      </c>
      <c r="R98" s="1072">
        <v>1313</v>
      </c>
      <c r="S98" s="1072">
        <v>1574</v>
      </c>
      <c r="T98" s="1072">
        <v>1638</v>
      </c>
      <c r="U98" s="1072">
        <v>1121</v>
      </c>
      <c r="V98" s="1072">
        <v>910</v>
      </c>
      <c r="W98" s="1072">
        <v>836</v>
      </c>
      <c r="X98" s="1072">
        <v>475</v>
      </c>
      <c r="Y98" s="1072">
        <v>140</v>
      </c>
      <c r="Z98" s="1072">
        <v>17</v>
      </c>
      <c r="AA98" s="1072">
        <v>2</v>
      </c>
      <c r="AB98" s="1072">
        <v>2486</v>
      </c>
      <c r="AC98" s="1072">
        <v>10399</v>
      </c>
      <c r="AD98" s="1072">
        <v>5139</v>
      </c>
      <c r="AE98" s="1072">
        <v>2380</v>
      </c>
      <c r="AF98" s="1072">
        <v>634</v>
      </c>
      <c r="AG98" s="1072">
        <v>11174</v>
      </c>
      <c r="AH98" s="1204">
        <v>13.792719999999999</v>
      </c>
      <c r="AI98" s="1204">
        <v>57.695300000000003</v>
      </c>
      <c r="AJ98" s="1204">
        <v>28.511980000000001</v>
      </c>
      <c r="AK98" s="1204">
        <v>37.244779999999999</v>
      </c>
      <c r="AL98" s="1204">
        <v>13.20462</v>
      </c>
      <c r="AM98" s="1204">
        <v>3.5175299999999998</v>
      </c>
      <c r="AN98" s="1204">
        <v>1.11E-2</v>
      </c>
      <c r="AO98" s="1204">
        <v>61.99512</v>
      </c>
      <c r="AP98" s="1204">
        <v>47.569569999999999</v>
      </c>
      <c r="AQ98" s="1204">
        <v>50.526069999999997</v>
      </c>
    </row>
    <row r="99" spans="1:43">
      <c r="A99">
        <v>3332</v>
      </c>
      <c r="B99">
        <v>2</v>
      </c>
      <c r="C99">
        <v>28228</v>
      </c>
      <c r="D99">
        <v>2</v>
      </c>
      <c r="E99" s="87" t="s">
        <v>32</v>
      </c>
      <c r="F99" s="1072">
        <v>19619</v>
      </c>
      <c r="G99" s="1072">
        <v>867</v>
      </c>
      <c r="H99" s="1072">
        <v>901</v>
      </c>
      <c r="I99" s="1072">
        <v>961</v>
      </c>
      <c r="J99" s="1072">
        <v>1047</v>
      </c>
      <c r="K99" s="1072">
        <v>1035</v>
      </c>
      <c r="L99" s="1072">
        <v>1132</v>
      </c>
      <c r="M99" s="1072">
        <v>1202</v>
      </c>
      <c r="N99" s="1072">
        <v>1336</v>
      </c>
      <c r="O99" s="1072">
        <v>1542</v>
      </c>
      <c r="P99" s="1072">
        <v>1290</v>
      </c>
      <c r="Q99" s="1072">
        <v>1247</v>
      </c>
      <c r="R99" s="1072">
        <v>1239</v>
      </c>
      <c r="S99" s="1072">
        <v>1350</v>
      </c>
      <c r="T99" s="1072">
        <v>1466</v>
      </c>
      <c r="U99" s="1072">
        <v>1036</v>
      </c>
      <c r="V99" s="1072">
        <v>804</v>
      </c>
      <c r="W99" s="1072">
        <v>633</v>
      </c>
      <c r="X99" s="1072">
        <v>368</v>
      </c>
      <c r="Y99" s="1072">
        <v>132</v>
      </c>
      <c r="Z99" s="1072">
        <v>28</v>
      </c>
      <c r="AA99" s="1072">
        <v>3</v>
      </c>
      <c r="AB99" s="1072">
        <v>2729</v>
      </c>
      <c r="AC99" s="1072">
        <v>12420</v>
      </c>
      <c r="AD99" s="1072">
        <v>4470</v>
      </c>
      <c r="AE99" s="1072">
        <v>1968</v>
      </c>
      <c r="AF99" s="1072">
        <v>531</v>
      </c>
      <c r="AG99" s="1072">
        <v>12839</v>
      </c>
      <c r="AH99" s="1204">
        <v>13.909990000000001</v>
      </c>
      <c r="AI99" s="1204">
        <v>63.305979999999998</v>
      </c>
      <c r="AJ99" s="1204">
        <v>22.784040000000001</v>
      </c>
      <c r="AK99" s="1204">
        <v>29.665120000000002</v>
      </c>
      <c r="AL99" s="1204">
        <v>10.031090000000001</v>
      </c>
      <c r="AM99" s="1204">
        <v>2.7065600000000001</v>
      </c>
      <c r="AN99" s="1204">
        <v>1.529E-2</v>
      </c>
      <c r="AO99" s="1204">
        <v>65.441659999999999</v>
      </c>
      <c r="AP99" s="1204">
        <v>44.141930000000002</v>
      </c>
      <c r="AQ99" s="1204">
        <v>44.26632</v>
      </c>
    </row>
    <row r="100" spans="1:43">
      <c r="A100">
        <v>3333</v>
      </c>
      <c r="B100">
        <v>2</v>
      </c>
      <c r="C100">
        <v>28229</v>
      </c>
      <c r="D100">
        <v>2</v>
      </c>
      <c r="E100" s="87" t="s">
        <v>33</v>
      </c>
      <c r="F100" s="1072">
        <v>37260</v>
      </c>
      <c r="G100" s="1072">
        <v>1616</v>
      </c>
      <c r="H100" s="1072">
        <v>1754</v>
      </c>
      <c r="I100" s="1072">
        <v>1877</v>
      </c>
      <c r="J100" s="1072">
        <v>2019</v>
      </c>
      <c r="K100" s="1072">
        <v>1748</v>
      </c>
      <c r="L100" s="1072">
        <v>1800</v>
      </c>
      <c r="M100" s="1072">
        <v>2128</v>
      </c>
      <c r="N100" s="1072">
        <v>2420</v>
      </c>
      <c r="O100" s="1072">
        <v>2844</v>
      </c>
      <c r="P100" s="1072">
        <v>2355</v>
      </c>
      <c r="Q100" s="1072">
        <v>2238</v>
      </c>
      <c r="R100" s="1072">
        <v>2288</v>
      </c>
      <c r="S100" s="1072">
        <v>2782</v>
      </c>
      <c r="T100" s="1072">
        <v>3167</v>
      </c>
      <c r="U100" s="1072">
        <v>2490</v>
      </c>
      <c r="V100" s="1072">
        <v>1669</v>
      </c>
      <c r="W100" s="1072">
        <v>1198</v>
      </c>
      <c r="X100" s="1072">
        <v>650</v>
      </c>
      <c r="Y100" s="1072">
        <v>170</v>
      </c>
      <c r="Z100" s="1072">
        <v>39</v>
      </c>
      <c r="AA100" s="1072">
        <v>8</v>
      </c>
      <c r="AB100" s="1072">
        <v>5247</v>
      </c>
      <c r="AC100" s="1072">
        <v>22622</v>
      </c>
      <c r="AD100" s="1072">
        <v>9391</v>
      </c>
      <c r="AE100" s="1072">
        <v>3734</v>
      </c>
      <c r="AF100" s="1072">
        <v>867</v>
      </c>
      <c r="AG100" s="1072">
        <v>23770</v>
      </c>
      <c r="AH100" s="1204">
        <v>14.082129999999999</v>
      </c>
      <c r="AI100" s="1204">
        <v>60.713900000000002</v>
      </c>
      <c r="AJ100" s="1204">
        <v>25.203970000000002</v>
      </c>
      <c r="AK100" s="1204">
        <v>32.67042</v>
      </c>
      <c r="AL100" s="1204">
        <v>10.021470000000001</v>
      </c>
      <c r="AM100" s="1204">
        <v>2.3268900000000001</v>
      </c>
      <c r="AN100" s="1204">
        <v>2.147E-2</v>
      </c>
      <c r="AO100" s="1204">
        <v>63.79495</v>
      </c>
      <c r="AP100" s="1204">
        <v>45.089689999999997</v>
      </c>
      <c r="AQ100" s="1204">
        <v>45.83137</v>
      </c>
    </row>
    <row r="101" spans="1:43">
      <c r="A101" s="1868">
        <v>3334</v>
      </c>
      <c r="B101" s="1868">
        <v>2</v>
      </c>
      <c r="C101" s="1868">
        <v>28301</v>
      </c>
      <c r="D101" s="1868">
        <v>3</v>
      </c>
      <c r="E101" s="1871" t="s">
        <v>34</v>
      </c>
      <c r="F101" s="1636">
        <v>14550</v>
      </c>
      <c r="G101" s="1636">
        <v>528</v>
      </c>
      <c r="H101" s="1636">
        <v>851</v>
      </c>
      <c r="I101" s="1636">
        <v>1006</v>
      </c>
      <c r="J101" s="1636">
        <v>824</v>
      </c>
      <c r="K101" s="1636">
        <v>538</v>
      </c>
      <c r="L101" s="1636">
        <v>504</v>
      </c>
      <c r="M101" s="1636">
        <v>578</v>
      </c>
      <c r="N101" s="1636">
        <v>871</v>
      </c>
      <c r="O101" s="1636">
        <v>1118</v>
      </c>
      <c r="P101" s="1636">
        <v>1037</v>
      </c>
      <c r="Q101" s="1636">
        <v>920</v>
      </c>
      <c r="R101" s="1636">
        <v>952</v>
      </c>
      <c r="S101" s="1636">
        <v>1220</v>
      </c>
      <c r="T101" s="1636">
        <v>1243</v>
      </c>
      <c r="U101" s="1636">
        <v>996</v>
      </c>
      <c r="V101" s="1636">
        <v>636</v>
      </c>
      <c r="W101" s="1636">
        <v>414</v>
      </c>
      <c r="X101" s="1636">
        <v>220</v>
      </c>
      <c r="Y101" s="1636">
        <v>71</v>
      </c>
      <c r="Z101" s="1636">
        <v>21</v>
      </c>
      <c r="AA101" s="1636">
        <v>2</v>
      </c>
      <c r="AB101" s="1636">
        <v>2385</v>
      </c>
      <c r="AC101" s="1636">
        <v>8562</v>
      </c>
      <c r="AD101" s="1636">
        <v>3603</v>
      </c>
      <c r="AE101" s="1636">
        <v>1364</v>
      </c>
      <c r="AF101" s="1636">
        <v>314</v>
      </c>
      <c r="AG101" s="1636">
        <v>8981</v>
      </c>
      <c r="AH101" s="1202">
        <v>16.391749999999998</v>
      </c>
      <c r="AI101" s="1202">
        <v>58.845359999999999</v>
      </c>
      <c r="AJ101" s="1202">
        <v>24.762889999999999</v>
      </c>
      <c r="AK101" s="1202">
        <v>33.147770000000001</v>
      </c>
      <c r="AL101" s="1202">
        <v>9.3745700000000003</v>
      </c>
      <c r="AM101" s="1202">
        <v>2.15808</v>
      </c>
      <c r="AN101" s="1202">
        <v>1.375E-2</v>
      </c>
      <c r="AO101" s="1202">
        <v>61.725090000000002</v>
      </c>
      <c r="AP101" s="1202">
        <v>45.042610000000003</v>
      </c>
      <c r="AQ101" s="1202">
        <v>46.928269999999998</v>
      </c>
    </row>
    <row r="102" spans="1:43">
      <c r="A102">
        <v>3335</v>
      </c>
      <c r="B102">
        <v>2</v>
      </c>
      <c r="C102">
        <v>28365</v>
      </c>
      <c r="D102">
        <v>3</v>
      </c>
      <c r="E102" s="87" t="s">
        <v>35</v>
      </c>
      <c r="F102" s="1072">
        <v>10208</v>
      </c>
      <c r="G102" s="1072">
        <v>338</v>
      </c>
      <c r="H102" s="1072">
        <v>410</v>
      </c>
      <c r="I102" s="1072">
        <v>598</v>
      </c>
      <c r="J102" s="1072">
        <v>553</v>
      </c>
      <c r="K102" s="1072">
        <v>354</v>
      </c>
      <c r="L102" s="1072">
        <v>413</v>
      </c>
      <c r="M102" s="1072">
        <v>438</v>
      </c>
      <c r="N102" s="1072">
        <v>517</v>
      </c>
      <c r="O102" s="1072">
        <v>680</v>
      </c>
      <c r="P102" s="1072">
        <v>629</v>
      </c>
      <c r="Q102" s="1072">
        <v>653</v>
      </c>
      <c r="R102" s="1072">
        <v>694</v>
      </c>
      <c r="S102" s="1072">
        <v>802</v>
      </c>
      <c r="T102" s="1072">
        <v>915</v>
      </c>
      <c r="U102" s="1072">
        <v>731</v>
      </c>
      <c r="V102" s="1072">
        <v>597</v>
      </c>
      <c r="W102" s="1072">
        <v>470</v>
      </c>
      <c r="X102" s="1072">
        <v>296</v>
      </c>
      <c r="Y102" s="1072">
        <v>97</v>
      </c>
      <c r="Z102" s="1072">
        <v>21</v>
      </c>
      <c r="AA102" s="1072">
        <v>2</v>
      </c>
      <c r="AB102" s="1072">
        <v>1346</v>
      </c>
      <c r="AC102" s="1072">
        <v>5733</v>
      </c>
      <c r="AD102" s="1072">
        <v>3129</v>
      </c>
      <c r="AE102" s="1072">
        <v>1483</v>
      </c>
      <c r="AF102" s="1072">
        <v>416</v>
      </c>
      <c r="AG102" s="1072">
        <v>6095</v>
      </c>
      <c r="AH102" s="1204">
        <v>13.185739999999999</v>
      </c>
      <c r="AI102" s="1204">
        <v>56.161830000000002</v>
      </c>
      <c r="AJ102" s="1204">
        <v>30.652429999999999</v>
      </c>
      <c r="AK102" s="1204">
        <v>38.509010000000004</v>
      </c>
      <c r="AL102" s="1204">
        <v>14.52782</v>
      </c>
      <c r="AM102" s="1204">
        <v>4.07524</v>
      </c>
      <c r="AN102" s="1204">
        <v>1.959E-2</v>
      </c>
      <c r="AO102" s="1204">
        <v>59.708069999999999</v>
      </c>
      <c r="AP102" s="1204">
        <v>48.382539999999999</v>
      </c>
      <c r="AQ102" s="1204">
        <v>51.305790000000002</v>
      </c>
    </row>
    <row r="103" spans="1:43">
      <c r="A103">
        <v>3336</v>
      </c>
      <c r="B103">
        <v>2</v>
      </c>
      <c r="C103">
        <v>28381</v>
      </c>
      <c r="D103">
        <v>3</v>
      </c>
      <c r="E103" s="87" t="s">
        <v>36</v>
      </c>
      <c r="F103" s="1072">
        <v>15218</v>
      </c>
      <c r="G103" s="1072">
        <v>651</v>
      </c>
      <c r="H103" s="1072">
        <v>722</v>
      </c>
      <c r="I103" s="1072">
        <v>774</v>
      </c>
      <c r="J103" s="1072">
        <v>765</v>
      </c>
      <c r="K103" s="1072">
        <v>660</v>
      </c>
      <c r="L103" s="1072">
        <v>675</v>
      </c>
      <c r="M103" s="1072">
        <v>837</v>
      </c>
      <c r="N103" s="1072">
        <v>940</v>
      </c>
      <c r="O103" s="1072">
        <v>1213</v>
      </c>
      <c r="P103" s="1072">
        <v>954</v>
      </c>
      <c r="Q103" s="1072">
        <v>884</v>
      </c>
      <c r="R103" s="1072">
        <v>899</v>
      </c>
      <c r="S103" s="1072">
        <v>1086</v>
      </c>
      <c r="T103" s="1072">
        <v>1450</v>
      </c>
      <c r="U103" s="1072">
        <v>1167</v>
      </c>
      <c r="V103" s="1072">
        <v>753</v>
      </c>
      <c r="W103" s="1072">
        <v>472</v>
      </c>
      <c r="X103" s="1072">
        <v>234</v>
      </c>
      <c r="Y103" s="1072">
        <v>71</v>
      </c>
      <c r="Z103" s="1072">
        <v>10</v>
      </c>
      <c r="AA103" s="1072">
        <v>1</v>
      </c>
      <c r="AB103" s="1072">
        <v>2147</v>
      </c>
      <c r="AC103" s="1072">
        <v>8913</v>
      </c>
      <c r="AD103" s="1072">
        <v>4158</v>
      </c>
      <c r="AE103" s="1072">
        <v>1541</v>
      </c>
      <c r="AF103" s="1072">
        <v>316</v>
      </c>
      <c r="AG103" s="1072">
        <v>9598</v>
      </c>
      <c r="AH103" s="1204">
        <v>14.10829</v>
      </c>
      <c r="AI103" s="1204">
        <v>58.568800000000003</v>
      </c>
      <c r="AJ103" s="1204">
        <v>27.32291</v>
      </c>
      <c r="AK103" s="1204">
        <v>34.45919</v>
      </c>
      <c r="AL103" s="1204">
        <v>10.12617</v>
      </c>
      <c r="AM103" s="1204">
        <v>2.0764900000000002</v>
      </c>
      <c r="AN103" s="1204">
        <v>6.5700000000000003E-3</v>
      </c>
      <c r="AO103" s="1204">
        <v>63.070050000000002</v>
      </c>
      <c r="AP103" s="1204">
        <v>45.767249999999997</v>
      </c>
      <c r="AQ103" s="1204">
        <v>46.698560000000001</v>
      </c>
    </row>
    <row r="104" spans="1:43">
      <c r="A104">
        <v>3337</v>
      </c>
      <c r="B104">
        <v>2</v>
      </c>
      <c r="C104">
        <v>28382</v>
      </c>
      <c r="D104">
        <v>3</v>
      </c>
      <c r="E104" s="87" t="s">
        <v>37</v>
      </c>
      <c r="F104" s="1072">
        <v>16409</v>
      </c>
      <c r="G104" s="1072">
        <v>834</v>
      </c>
      <c r="H104" s="1072">
        <v>855</v>
      </c>
      <c r="I104" s="1072">
        <v>848</v>
      </c>
      <c r="J104" s="1072">
        <v>877</v>
      </c>
      <c r="K104" s="1072">
        <v>809</v>
      </c>
      <c r="L104" s="1072">
        <v>887</v>
      </c>
      <c r="M104" s="1072">
        <v>982</v>
      </c>
      <c r="N104" s="1072">
        <v>1174</v>
      </c>
      <c r="O104" s="1072">
        <v>1385</v>
      </c>
      <c r="P104" s="1072">
        <v>1124</v>
      </c>
      <c r="Q104" s="1072">
        <v>916</v>
      </c>
      <c r="R104" s="1072">
        <v>879</v>
      </c>
      <c r="S104" s="1072">
        <v>1025</v>
      </c>
      <c r="T104" s="1072">
        <v>1269</v>
      </c>
      <c r="U104" s="1072">
        <v>1106</v>
      </c>
      <c r="V104" s="1072">
        <v>754</v>
      </c>
      <c r="W104" s="1072">
        <v>418</v>
      </c>
      <c r="X104" s="1072">
        <v>200</v>
      </c>
      <c r="Y104" s="1072">
        <v>57</v>
      </c>
      <c r="Z104" s="1072">
        <v>7</v>
      </c>
      <c r="AA104" s="1072">
        <v>3</v>
      </c>
      <c r="AB104" s="1072">
        <v>2537</v>
      </c>
      <c r="AC104" s="1072">
        <v>10058</v>
      </c>
      <c r="AD104" s="1072">
        <v>3814</v>
      </c>
      <c r="AE104" s="1072">
        <v>1439</v>
      </c>
      <c r="AF104" s="1072">
        <v>267</v>
      </c>
      <c r="AG104" s="1072">
        <v>10450</v>
      </c>
      <c r="AH104" s="1204">
        <v>15.461029999999999</v>
      </c>
      <c r="AI104" s="1204">
        <v>61.295630000000003</v>
      </c>
      <c r="AJ104" s="1204">
        <v>23.24334</v>
      </c>
      <c r="AK104" s="1204">
        <v>29.489909999999998</v>
      </c>
      <c r="AL104" s="1204">
        <v>8.7695799999999995</v>
      </c>
      <c r="AM104" s="1204">
        <v>1.6271599999999999</v>
      </c>
      <c r="AN104" s="1204">
        <v>1.8280000000000001E-2</v>
      </c>
      <c r="AO104" s="1204">
        <v>63.684559999999998</v>
      </c>
      <c r="AP104" s="1204">
        <v>43.270069999999997</v>
      </c>
      <c r="AQ104" s="1204">
        <v>43.257300000000001</v>
      </c>
    </row>
    <row r="105" spans="1:43">
      <c r="A105">
        <v>3338</v>
      </c>
      <c r="B105">
        <v>2</v>
      </c>
      <c r="C105">
        <v>28442</v>
      </c>
      <c r="D105">
        <v>3</v>
      </c>
      <c r="E105" s="87" t="s">
        <v>38</v>
      </c>
      <c r="F105" s="1072">
        <v>5977</v>
      </c>
      <c r="G105" s="1072">
        <v>179</v>
      </c>
      <c r="H105" s="1072">
        <v>223</v>
      </c>
      <c r="I105" s="1072">
        <v>254</v>
      </c>
      <c r="J105" s="1072">
        <v>328</v>
      </c>
      <c r="K105" s="1072">
        <v>259</v>
      </c>
      <c r="L105" s="1072">
        <v>270</v>
      </c>
      <c r="M105" s="1072">
        <v>284</v>
      </c>
      <c r="N105" s="1072">
        <v>320</v>
      </c>
      <c r="O105" s="1072">
        <v>383</v>
      </c>
      <c r="P105" s="1072">
        <v>316</v>
      </c>
      <c r="Q105" s="1072">
        <v>373</v>
      </c>
      <c r="R105" s="1072">
        <v>437</v>
      </c>
      <c r="S105" s="1072">
        <v>535</v>
      </c>
      <c r="T105" s="1072">
        <v>570</v>
      </c>
      <c r="U105" s="1072">
        <v>432</v>
      </c>
      <c r="V105" s="1072">
        <v>329</v>
      </c>
      <c r="W105" s="1072">
        <v>266</v>
      </c>
      <c r="X105" s="1072">
        <v>160</v>
      </c>
      <c r="Y105" s="1072">
        <v>54</v>
      </c>
      <c r="Z105" s="1072">
        <v>5</v>
      </c>
      <c r="AA105" s="1072">
        <v>0</v>
      </c>
      <c r="AB105" s="1072">
        <v>656</v>
      </c>
      <c r="AC105" s="1072">
        <v>3505</v>
      </c>
      <c r="AD105" s="1072">
        <v>1816</v>
      </c>
      <c r="AE105" s="1072">
        <v>814</v>
      </c>
      <c r="AF105" s="1072">
        <v>219</v>
      </c>
      <c r="AG105" s="1072">
        <v>3747</v>
      </c>
      <c r="AH105" s="1204">
        <v>10.97541</v>
      </c>
      <c r="AI105" s="1204">
        <v>58.641460000000002</v>
      </c>
      <c r="AJ105" s="1204">
        <v>30.383140000000001</v>
      </c>
      <c r="AK105" s="1204">
        <v>39.334110000000003</v>
      </c>
      <c r="AL105" s="1204">
        <v>13.618869999999999</v>
      </c>
      <c r="AM105" s="1204">
        <v>3.66405</v>
      </c>
      <c r="AN105" s="1204">
        <v>0</v>
      </c>
      <c r="AO105" s="1204">
        <v>62.690309999999997</v>
      </c>
      <c r="AP105" s="1204">
        <v>48.776730000000001</v>
      </c>
      <c r="AQ105" s="1204">
        <v>52.276470000000003</v>
      </c>
    </row>
    <row r="106" spans="1:43">
      <c r="A106">
        <v>3339</v>
      </c>
      <c r="B106">
        <v>2</v>
      </c>
      <c r="C106">
        <v>28443</v>
      </c>
      <c r="D106">
        <v>3</v>
      </c>
      <c r="E106" s="87" t="s">
        <v>39</v>
      </c>
      <c r="F106" s="1072">
        <v>9422</v>
      </c>
      <c r="G106" s="1072">
        <v>401</v>
      </c>
      <c r="H106" s="1072">
        <v>448</v>
      </c>
      <c r="I106" s="1072">
        <v>479</v>
      </c>
      <c r="J106" s="1072">
        <v>604</v>
      </c>
      <c r="K106" s="1072">
        <v>551</v>
      </c>
      <c r="L106" s="1072">
        <v>448</v>
      </c>
      <c r="M106" s="1072">
        <v>508</v>
      </c>
      <c r="N106" s="1072">
        <v>612</v>
      </c>
      <c r="O106" s="1072">
        <v>713</v>
      </c>
      <c r="P106" s="1072">
        <v>556</v>
      </c>
      <c r="Q106" s="1072">
        <v>555</v>
      </c>
      <c r="R106" s="1072">
        <v>571</v>
      </c>
      <c r="S106" s="1072">
        <v>632</v>
      </c>
      <c r="T106" s="1072">
        <v>740</v>
      </c>
      <c r="U106" s="1072">
        <v>589</v>
      </c>
      <c r="V106" s="1072">
        <v>395</v>
      </c>
      <c r="W106" s="1072">
        <v>329</v>
      </c>
      <c r="X106" s="1072">
        <v>209</v>
      </c>
      <c r="Y106" s="1072">
        <v>70</v>
      </c>
      <c r="Z106" s="1072">
        <v>11</v>
      </c>
      <c r="AA106" s="1072">
        <v>1</v>
      </c>
      <c r="AB106" s="1072">
        <v>1328</v>
      </c>
      <c r="AC106" s="1072">
        <v>5750</v>
      </c>
      <c r="AD106" s="1072">
        <v>2344</v>
      </c>
      <c r="AE106" s="1072">
        <v>1015</v>
      </c>
      <c r="AF106" s="1072">
        <v>291</v>
      </c>
      <c r="AG106" s="1072">
        <v>5886</v>
      </c>
      <c r="AH106" s="1204">
        <v>14.094670000000001</v>
      </c>
      <c r="AI106" s="1204">
        <v>61.027380000000001</v>
      </c>
      <c r="AJ106" s="1204">
        <v>24.877949999999998</v>
      </c>
      <c r="AK106" s="1204">
        <v>31.585650000000001</v>
      </c>
      <c r="AL106" s="1204">
        <v>10.77266</v>
      </c>
      <c r="AM106" s="1204">
        <v>3.0885199999999999</v>
      </c>
      <c r="AN106" s="1204">
        <v>1.061E-2</v>
      </c>
      <c r="AO106" s="1204">
        <v>62.47081</v>
      </c>
      <c r="AP106" s="1204">
        <v>44.509129999999999</v>
      </c>
      <c r="AQ106" s="1204">
        <v>44.63946</v>
      </c>
    </row>
    <row r="107" spans="1:43">
      <c r="A107">
        <v>3340</v>
      </c>
      <c r="B107">
        <v>2</v>
      </c>
      <c r="C107">
        <v>28446</v>
      </c>
      <c r="D107">
        <v>3</v>
      </c>
      <c r="E107" s="87" t="s">
        <v>40</v>
      </c>
      <c r="F107" s="1072">
        <v>5371</v>
      </c>
      <c r="G107" s="1072">
        <v>164</v>
      </c>
      <c r="H107" s="1072">
        <v>233</v>
      </c>
      <c r="I107" s="1072">
        <v>265</v>
      </c>
      <c r="J107" s="1072">
        <v>275</v>
      </c>
      <c r="K107" s="1072">
        <v>200</v>
      </c>
      <c r="L107" s="1072">
        <v>224</v>
      </c>
      <c r="M107" s="1072">
        <v>247</v>
      </c>
      <c r="N107" s="1072">
        <v>273</v>
      </c>
      <c r="O107" s="1072">
        <v>311</v>
      </c>
      <c r="P107" s="1072">
        <v>317</v>
      </c>
      <c r="Q107" s="1072">
        <v>378</v>
      </c>
      <c r="R107" s="1072">
        <v>354</v>
      </c>
      <c r="S107" s="1072">
        <v>473</v>
      </c>
      <c r="T107" s="1072">
        <v>506</v>
      </c>
      <c r="U107" s="1072">
        <v>397</v>
      </c>
      <c r="V107" s="1072">
        <v>279</v>
      </c>
      <c r="W107" s="1072">
        <v>250</v>
      </c>
      <c r="X107" s="1072">
        <v>156</v>
      </c>
      <c r="Y107" s="1072">
        <v>60</v>
      </c>
      <c r="Z107" s="1072">
        <v>7</v>
      </c>
      <c r="AA107" s="1072">
        <v>2</v>
      </c>
      <c r="AB107" s="1072">
        <v>662</v>
      </c>
      <c r="AC107" s="1072">
        <v>3052</v>
      </c>
      <c r="AD107" s="1072">
        <v>1657</v>
      </c>
      <c r="AE107" s="1072">
        <v>754</v>
      </c>
      <c r="AF107" s="1072">
        <v>225</v>
      </c>
      <c r="AG107" s="1072">
        <v>3283</v>
      </c>
      <c r="AH107" s="1204">
        <v>12.32545</v>
      </c>
      <c r="AI107" s="1204">
        <v>56.823680000000003</v>
      </c>
      <c r="AJ107" s="1204">
        <v>30.85087</v>
      </c>
      <c r="AK107" s="1204">
        <v>39.657420000000002</v>
      </c>
      <c r="AL107" s="1204">
        <v>14.038349999999999</v>
      </c>
      <c r="AM107" s="1204">
        <v>4.1891600000000002</v>
      </c>
      <c r="AN107" s="1204">
        <v>3.7240000000000002E-2</v>
      </c>
      <c r="AO107" s="1204">
        <v>61.124560000000002</v>
      </c>
      <c r="AP107" s="1204">
        <v>48.86083</v>
      </c>
      <c r="AQ107" s="1204">
        <v>52.326390000000004</v>
      </c>
    </row>
    <row r="108" spans="1:43">
      <c r="A108">
        <v>3341</v>
      </c>
      <c r="B108">
        <v>2</v>
      </c>
      <c r="C108">
        <v>28464</v>
      </c>
      <c r="D108">
        <v>3</v>
      </c>
      <c r="E108" s="87" t="s">
        <v>41</v>
      </c>
      <c r="F108" s="1072">
        <v>16369</v>
      </c>
      <c r="G108" s="1072">
        <v>817</v>
      </c>
      <c r="H108" s="1072">
        <v>1022</v>
      </c>
      <c r="I108" s="1072">
        <v>1033</v>
      </c>
      <c r="J108" s="1072">
        <v>850</v>
      </c>
      <c r="K108" s="1072">
        <v>612</v>
      </c>
      <c r="L108" s="1072">
        <v>757</v>
      </c>
      <c r="M108" s="1072">
        <v>929</v>
      </c>
      <c r="N108" s="1072">
        <v>1239</v>
      </c>
      <c r="O108" s="1072">
        <v>1512</v>
      </c>
      <c r="P108" s="1072">
        <v>1092</v>
      </c>
      <c r="Q108" s="1072">
        <v>941</v>
      </c>
      <c r="R108" s="1072">
        <v>802</v>
      </c>
      <c r="S108" s="1072">
        <v>1059</v>
      </c>
      <c r="T108" s="1072">
        <v>1284</v>
      </c>
      <c r="U108" s="1072">
        <v>1039</v>
      </c>
      <c r="V108" s="1072">
        <v>723</v>
      </c>
      <c r="W108" s="1072">
        <v>395</v>
      </c>
      <c r="X108" s="1072">
        <v>191</v>
      </c>
      <c r="Y108" s="1072">
        <v>65</v>
      </c>
      <c r="Z108" s="1072">
        <v>6</v>
      </c>
      <c r="AA108" s="1072">
        <v>1</v>
      </c>
      <c r="AB108" s="1072">
        <v>2872</v>
      </c>
      <c r="AC108" s="1072">
        <v>9793</v>
      </c>
      <c r="AD108" s="1072">
        <v>3704</v>
      </c>
      <c r="AE108" s="1072">
        <v>1381</v>
      </c>
      <c r="AF108" s="1072">
        <v>263</v>
      </c>
      <c r="AG108" s="1072">
        <v>10227</v>
      </c>
      <c r="AH108" s="1204">
        <v>17.545359999999999</v>
      </c>
      <c r="AI108" s="1204">
        <v>59.826500000000003</v>
      </c>
      <c r="AJ108" s="1204">
        <v>22.628139999999998</v>
      </c>
      <c r="AK108" s="1204">
        <v>29.09768</v>
      </c>
      <c r="AL108" s="1204">
        <v>8.4366800000000008</v>
      </c>
      <c r="AM108" s="1204">
        <v>1.6067</v>
      </c>
      <c r="AN108" s="1204">
        <v>6.11E-3</v>
      </c>
      <c r="AO108" s="1204">
        <v>62.477849999999997</v>
      </c>
      <c r="AP108" s="1204">
        <v>42.792380000000001</v>
      </c>
      <c r="AQ108" s="1204">
        <v>43.138300000000001</v>
      </c>
    </row>
    <row r="109" spans="1:43">
      <c r="A109">
        <v>3342</v>
      </c>
      <c r="B109">
        <v>2</v>
      </c>
      <c r="C109">
        <v>28481</v>
      </c>
      <c r="D109">
        <v>3</v>
      </c>
      <c r="E109" s="87" t="s">
        <v>42</v>
      </c>
      <c r="F109" s="1072">
        <v>7329</v>
      </c>
      <c r="G109" s="1072">
        <v>237</v>
      </c>
      <c r="H109" s="1072">
        <v>301</v>
      </c>
      <c r="I109" s="1072">
        <v>357</v>
      </c>
      <c r="J109" s="1072">
        <v>366</v>
      </c>
      <c r="K109" s="1072">
        <v>218</v>
      </c>
      <c r="L109" s="1072">
        <v>318</v>
      </c>
      <c r="M109" s="1072">
        <v>360</v>
      </c>
      <c r="N109" s="1072">
        <v>373</v>
      </c>
      <c r="O109" s="1072">
        <v>490</v>
      </c>
      <c r="P109" s="1072">
        <v>411</v>
      </c>
      <c r="Q109" s="1072">
        <v>472</v>
      </c>
      <c r="R109" s="1072">
        <v>541</v>
      </c>
      <c r="S109" s="1072">
        <v>623</v>
      </c>
      <c r="T109" s="1072">
        <v>774</v>
      </c>
      <c r="U109" s="1072">
        <v>574</v>
      </c>
      <c r="V109" s="1072">
        <v>371</v>
      </c>
      <c r="W109" s="1072">
        <v>303</v>
      </c>
      <c r="X109" s="1072">
        <v>161</v>
      </c>
      <c r="Y109" s="1072">
        <v>66</v>
      </c>
      <c r="Z109" s="1072">
        <v>9</v>
      </c>
      <c r="AA109" s="1072">
        <v>4</v>
      </c>
      <c r="AB109" s="1072">
        <v>895</v>
      </c>
      <c r="AC109" s="1072">
        <v>4172</v>
      </c>
      <c r="AD109" s="1072">
        <v>2262</v>
      </c>
      <c r="AE109" s="1072">
        <v>914</v>
      </c>
      <c r="AF109" s="1072">
        <v>240</v>
      </c>
      <c r="AG109" s="1072">
        <v>4580</v>
      </c>
      <c r="AH109" s="1204">
        <v>12.21176</v>
      </c>
      <c r="AI109" s="1204">
        <v>56.924550000000004</v>
      </c>
      <c r="AJ109" s="1204">
        <v>30.863689999999998</v>
      </c>
      <c r="AK109" s="1204">
        <v>39.364170000000001</v>
      </c>
      <c r="AL109" s="1204">
        <v>12.47101</v>
      </c>
      <c r="AM109" s="1204">
        <v>3.2746599999999999</v>
      </c>
      <c r="AN109" s="1204">
        <v>5.4579999999999997E-2</v>
      </c>
      <c r="AO109" s="1204">
        <v>62.49147</v>
      </c>
      <c r="AP109" s="1204">
        <v>48.718310000000002</v>
      </c>
      <c r="AQ109" s="1204">
        <v>52.386899999999997</v>
      </c>
    </row>
    <row r="110" spans="1:43">
      <c r="A110">
        <v>3343</v>
      </c>
      <c r="B110">
        <v>2</v>
      </c>
      <c r="C110">
        <v>28501</v>
      </c>
      <c r="D110">
        <v>3</v>
      </c>
      <c r="E110" s="87" t="s">
        <v>43</v>
      </c>
      <c r="F110" s="1072">
        <v>8329</v>
      </c>
      <c r="G110" s="1072">
        <v>263</v>
      </c>
      <c r="H110" s="1072">
        <v>299</v>
      </c>
      <c r="I110" s="1072">
        <v>371</v>
      </c>
      <c r="J110" s="1072">
        <v>354</v>
      </c>
      <c r="K110" s="1072">
        <v>244</v>
      </c>
      <c r="L110" s="1072">
        <v>319</v>
      </c>
      <c r="M110" s="1072">
        <v>340</v>
      </c>
      <c r="N110" s="1072">
        <v>473</v>
      </c>
      <c r="O110" s="1072">
        <v>473</v>
      </c>
      <c r="P110" s="1072">
        <v>418</v>
      </c>
      <c r="Q110" s="1072">
        <v>513</v>
      </c>
      <c r="R110" s="1072">
        <v>644</v>
      </c>
      <c r="S110" s="1072">
        <v>819</v>
      </c>
      <c r="T110" s="1072">
        <v>837</v>
      </c>
      <c r="U110" s="1072">
        <v>563</v>
      </c>
      <c r="V110" s="1072">
        <v>510</v>
      </c>
      <c r="W110" s="1072">
        <v>479</v>
      </c>
      <c r="X110" s="1072">
        <v>279</v>
      </c>
      <c r="Y110" s="1072">
        <v>108</v>
      </c>
      <c r="Z110" s="1072">
        <v>20</v>
      </c>
      <c r="AA110" s="1072">
        <v>3</v>
      </c>
      <c r="AB110" s="1072">
        <v>933</v>
      </c>
      <c r="AC110" s="1072">
        <v>4597</v>
      </c>
      <c r="AD110" s="1072">
        <v>2799</v>
      </c>
      <c r="AE110" s="1072">
        <v>1399</v>
      </c>
      <c r="AF110" s="1072">
        <v>410</v>
      </c>
      <c r="AG110" s="1072">
        <v>5080</v>
      </c>
      <c r="AH110" s="1204">
        <v>11.20182</v>
      </c>
      <c r="AI110" s="1204">
        <v>55.192700000000002</v>
      </c>
      <c r="AJ110" s="1204">
        <v>33.605469999999997</v>
      </c>
      <c r="AK110" s="1204">
        <v>43.438589999999998</v>
      </c>
      <c r="AL110" s="1204">
        <v>16.79673</v>
      </c>
      <c r="AM110" s="1204">
        <v>4.9225599999999998</v>
      </c>
      <c r="AN110" s="1204">
        <v>3.6020000000000003E-2</v>
      </c>
      <c r="AO110" s="1204">
        <v>60.991720000000001</v>
      </c>
      <c r="AP110" s="1204">
        <v>51.013629999999999</v>
      </c>
      <c r="AQ110" s="1204">
        <v>55.894500000000001</v>
      </c>
    </row>
    <row r="111" spans="1:43">
      <c r="A111">
        <v>3344</v>
      </c>
      <c r="B111">
        <v>2</v>
      </c>
      <c r="C111">
        <v>28585</v>
      </c>
      <c r="D111">
        <v>3</v>
      </c>
      <c r="E111" s="87" t="s">
        <v>44</v>
      </c>
      <c r="F111" s="1072">
        <v>8659</v>
      </c>
      <c r="G111" s="1072">
        <v>311</v>
      </c>
      <c r="H111" s="1072">
        <v>335</v>
      </c>
      <c r="I111" s="1072">
        <v>430</v>
      </c>
      <c r="J111" s="1072">
        <v>464</v>
      </c>
      <c r="K111" s="1072">
        <v>244</v>
      </c>
      <c r="L111" s="1072">
        <v>295</v>
      </c>
      <c r="M111" s="1072">
        <v>397</v>
      </c>
      <c r="N111" s="1072">
        <v>421</v>
      </c>
      <c r="O111" s="1072">
        <v>513</v>
      </c>
      <c r="P111" s="1072">
        <v>485</v>
      </c>
      <c r="Q111" s="1072">
        <v>571</v>
      </c>
      <c r="R111" s="1072">
        <v>684</v>
      </c>
      <c r="S111" s="1072">
        <v>788</v>
      </c>
      <c r="T111" s="1072">
        <v>724</v>
      </c>
      <c r="U111" s="1072">
        <v>573</v>
      </c>
      <c r="V111" s="1072">
        <v>523</v>
      </c>
      <c r="W111" s="1072">
        <v>488</v>
      </c>
      <c r="X111" s="1072">
        <v>302</v>
      </c>
      <c r="Y111" s="1072">
        <v>91</v>
      </c>
      <c r="Z111" s="1072">
        <v>18</v>
      </c>
      <c r="AA111" s="1072">
        <v>2</v>
      </c>
      <c r="AB111" s="1072">
        <v>1076</v>
      </c>
      <c r="AC111" s="1072">
        <v>4862</v>
      </c>
      <c r="AD111" s="1072">
        <v>2721</v>
      </c>
      <c r="AE111" s="1072">
        <v>1424</v>
      </c>
      <c r="AF111" s="1072">
        <v>413</v>
      </c>
      <c r="AG111" s="1072">
        <v>5122</v>
      </c>
      <c r="AH111" s="1204">
        <v>12.42638</v>
      </c>
      <c r="AI111" s="1204">
        <v>56.14967</v>
      </c>
      <c r="AJ111" s="1204">
        <v>31.423950000000001</v>
      </c>
      <c r="AK111" s="1204">
        <v>40.52431</v>
      </c>
      <c r="AL111" s="1204">
        <v>16.445319999999999</v>
      </c>
      <c r="AM111" s="1204">
        <v>4.7695999999999996</v>
      </c>
      <c r="AN111" s="1204">
        <v>2.3099999999999999E-2</v>
      </c>
      <c r="AO111" s="1204">
        <v>59.152329999999999</v>
      </c>
      <c r="AP111" s="1204">
        <v>49.699559999999998</v>
      </c>
      <c r="AQ111" s="1204">
        <v>53.863280000000003</v>
      </c>
    </row>
    <row r="112" spans="1:43">
      <c r="A112" s="1660">
        <v>3345</v>
      </c>
      <c r="B112" s="1660">
        <v>2</v>
      </c>
      <c r="C112" s="1660">
        <v>28586</v>
      </c>
      <c r="D112" s="1660">
        <v>3</v>
      </c>
      <c r="E112" s="93" t="s">
        <v>45</v>
      </c>
      <c r="F112" s="1639">
        <v>7007</v>
      </c>
      <c r="G112" s="1639">
        <v>229</v>
      </c>
      <c r="H112" s="1639">
        <v>309</v>
      </c>
      <c r="I112" s="1639">
        <v>341</v>
      </c>
      <c r="J112" s="1639">
        <v>285</v>
      </c>
      <c r="K112" s="1639">
        <v>206</v>
      </c>
      <c r="L112" s="1639">
        <v>276</v>
      </c>
      <c r="M112" s="1639">
        <v>346</v>
      </c>
      <c r="N112" s="1639">
        <v>406</v>
      </c>
      <c r="O112" s="1639">
        <v>393</v>
      </c>
      <c r="P112" s="1639">
        <v>363</v>
      </c>
      <c r="Q112" s="1639">
        <v>414</v>
      </c>
      <c r="R112" s="1639">
        <v>597</v>
      </c>
      <c r="S112" s="1639">
        <v>619</v>
      </c>
      <c r="T112" s="1639">
        <v>670</v>
      </c>
      <c r="U112" s="1639">
        <v>439</v>
      </c>
      <c r="V112" s="1639">
        <v>399</v>
      </c>
      <c r="W112" s="1639">
        <v>395</v>
      </c>
      <c r="X112" s="1639">
        <v>237</v>
      </c>
      <c r="Y112" s="1639">
        <v>68</v>
      </c>
      <c r="Z112" s="1639">
        <v>13</v>
      </c>
      <c r="AA112" s="1639">
        <v>2</v>
      </c>
      <c r="AB112" s="1639">
        <v>879</v>
      </c>
      <c r="AC112" s="1639">
        <v>3905</v>
      </c>
      <c r="AD112" s="1639">
        <v>2223</v>
      </c>
      <c r="AE112" s="1639">
        <v>1114</v>
      </c>
      <c r="AF112" s="1639">
        <v>320</v>
      </c>
      <c r="AG112" s="1639">
        <v>4290</v>
      </c>
      <c r="AH112" s="1206">
        <v>12.544600000000001</v>
      </c>
      <c r="AI112" s="1206">
        <v>55.729979999999998</v>
      </c>
      <c r="AJ112" s="1206">
        <v>31.72542</v>
      </c>
      <c r="AK112" s="1206">
        <v>40.559440000000002</v>
      </c>
      <c r="AL112" s="1206">
        <v>15.898389999999999</v>
      </c>
      <c r="AM112" s="1206">
        <v>4.5668600000000001</v>
      </c>
      <c r="AN112" s="1206">
        <v>2.8539999999999999E-2</v>
      </c>
      <c r="AO112" s="1206">
        <v>61.224490000000003</v>
      </c>
      <c r="AP112" s="1206">
        <v>49.760170000000002</v>
      </c>
      <c r="AQ112" s="1206">
        <v>54.313830000000003</v>
      </c>
    </row>
    <row r="113" spans="1:43">
      <c r="A113">
        <v>5260</v>
      </c>
      <c r="B113">
        <v>3</v>
      </c>
      <c r="C113">
        <v>28000</v>
      </c>
      <c r="D113" t="s">
        <v>919</v>
      </c>
      <c r="E113" t="s">
        <v>465</v>
      </c>
      <c r="F113" s="1072">
        <v>2893239</v>
      </c>
      <c r="G113" s="1072">
        <v>107204</v>
      </c>
      <c r="H113" s="1072">
        <v>116047</v>
      </c>
      <c r="I113" s="1072">
        <v>123716</v>
      </c>
      <c r="J113" s="1072">
        <v>134668</v>
      </c>
      <c r="K113" s="1072">
        <v>129523</v>
      </c>
      <c r="L113" s="1072">
        <v>134146</v>
      </c>
      <c r="M113" s="1072">
        <v>154787</v>
      </c>
      <c r="N113" s="1072">
        <v>181186</v>
      </c>
      <c r="O113" s="1072">
        <v>221587</v>
      </c>
      <c r="P113" s="1072">
        <v>198152</v>
      </c>
      <c r="Q113" s="1072">
        <v>181223</v>
      </c>
      <c r="R113" s="1072">
        <v>168476</v>
      </c>
      <c r="S113" s="1072">
        <v>190154</v>
      </c>
      <c r="T113" s="1072">
        <v>229266</v>
      </c>
      <c r="U113" s="1072">
        <v>191668</v>
      </c>
      <c r="V113" s="1072">
        <v>155309</v>
      </c>
      <c r="W113" s="1072">
        <v>131443</v>
      </c>
      <c r="X113" s="1072">
        <v>87785</v>
      </c>
      <c r="Y113" s="1072">
        <v>42248</v>
      </c>
      <c r="Z113" s="1072">
        <v>12383</v>
      </c>
      <c r="AA113" s="1072">
        <v>2268</v>
      </c>
      <c r="AB113" s="1072">
        <v>346967</v>
      </c>
      <c r="AC113" s="1072">
        <v>1693902</v>
      </c>
      <c r="AD113" s="1072">
        <v>852370</v>
      </c>
      <c r="AE113" s="1072">
        <v>431436</v>
      </c>
      <c r="AF113" s="1072">
        <v>144684</v>
      </c>
      <c r="AG113" s="1072">
        <v>1788500</v>
      </c>
      <c r="AH113" s="1204">
        <v>11.99234</v>
      </c>
      <c r="AI113" s="1204">
        <v>58.546909999999997</v>
      </c>
      <c r="AJ113" s="1204">
        <v>29.460750000000001</v>
      </c>
      <c r="AK113" s="1204">
        <v>36.033110000000001</v>
      </c>
      <c r="AL113" s="1204">
        <v>14.91187</v>
      </c>
      <c r="AM113" s="1204">
        <v>5.0007599999999996</v>
      </c>
      <c r="AN113" s="1204">
        <v>7.8390000000000001E-2</v>
      </c>
      <c r="AO113" s="1204">
        <v>61.81653</v>
      </c>
      <c r="AP113" s="1204">
        <v>47.908389999999997</v>
      </c>
      <c r="AQ113" s="1204">
        <v>48.439349999999997</v>
      </c>
    </row>
    <row r="114" spans="1:43">
      <c r="A114" s="1868">
        <v>5261</v>
      </c>
      <c r="B114" s="1868">
        <v>3</v>
      </c>
      <c r="C114" s="1868">
        <v>28100</v>
      </c>
      <c r="D114" s="1868">
        <v>1</v>
      </c>
      <c r="E114" s="1869" t="s">
        <v>180</v>
      </c>
      <c r="F114" s="1636">
        <v>810572</v>
      </c>
      <c r="G114" s="1636">
        <v>28430</v>
      </c>
      <c r="H114" s="1636">
        <v>30465</v>
      </c>
      <c r="I114" s="1636">
        <v>31973</v>
      </c>
      <c r="J114" s="1636">
        <v>36124</v>
      </c>
      <c r="K114" s="1636">
        <v>39674</v>
      </c>
      <c r="L114" s="1636">
        <v>40132</v>
      </c>
      <c r="M114" s="1636">
        <v>44884</v>
      </c>
      <c r="N114" s="1636">
        <v>51532</v>
      </c>
      <c r="O114" s="1636">
        <v>62131</v>
      </c>
      <c r="P114" s="1636">
        <v>55238</v>
      </c>
      <c r="Q114" s="1636">
        <v>51071</v>
      </c>
      <c r="R114" s="1636">
        <v>47967</v>
      </c>
      <c r="S114" s="1636">
        <v>52220</v>
      </c>
      <c r="T114" s="1636">
        <v>63504</v>
      </c>
      <c r="U114" s="1636">
        <v>53368</v>
      </c>
      <c r="V114" s="1636">
        <v>44170</v>
      </c>
      <c r="W114" s="1636">
        <v>38013</v>
      </c>
      <c r="X114" s="1636">
        <v>24326</v>
      </c>
      <c r="Y114" s="1636">
        <v>11408</v>
      </c>
      <c r="Z114" s="1636">
        <v>3322</v>
      </c>
      <c r="AA114" s="1636">
        <v>620</v>
      </c>
      <c r="AB114" s="1636">
        <v>90868</v>
      </c>
      <c r="AC114" s="1636">
        <v>480973</v>
      </c>
      <c r="AD114" s="1636">
        <v>238731</v>
      </c>
      <c r="AE114" s="1636">
        <v>121859</v>
      </c>
      <c r="AF114" s="1636">
        <v>39676</v>
      </c>
      <c r="AG114" s="1636">
        <v>508353</v>
      </c>
      <c r="AH114" s="1202">
        <v>11.21036</v>
      </c>
      <c r="AI114" s="1202">
        <v>59.337479999999999</v>
      </c>
      <c r="AJ114" s="1202">
        <v>29.452159999999999</v>
      </c>
      <c r="AK114" s="1202">
        <v>35.894530000000003</v>
      </c>
      <c r="AL114" s="1202">
        <v>15.0337</v>
      </c>
      <c r="AM114" s="1202">
        <v>4.8948200000000002</v>
      </c>
      <c r="AN114" s="1202">
        <v>7.6490000000000002E-2</v>
      </c>
      <c r="AO114" s="1202">
        <v>62.715339999999998</v>
      </c>
      <c r="AP114" s="1202">
        <v>48.05968</v>
      </c>
      <c r="AQ114" s="1202">
        <v>48.44435</v>
      </c>
    </row>
    <row r="115" spans="1:43">
      <c r="A115">
        <v>5262</v>
      </c>
      <c r="B115">
        <v>3</v>
      </c>
      <c r="C115">
        <v>28101</v>
      </c>
      <c r="D115">
        <v>0</v>
      </c>
      <c r="E115" s="84" t="s">
        <v>19</v>
      </c>
      <c r="F115" s="1072">
        <v>112748</v>
      </c>
      <c r="G115" s="1072">
        <v>4341</v>
      </c>
      <c r="H115" s="1072">
        <v>4548</v>
      </c>
      <c r="I115" s="1072">
        <v>4914</v>
      </c>
      <c r="J115" s="1072">
        <v>5600</v>
      </c>
      <c r="K115" s="1072">
        <v>5779</v>
      </c>
      <c r="L115" s="1072">
        <v>5278</v>
      </c>
      <c r="M115" s="1072">
        <v>6314</v>
      </c>
      <c r="N115" s="1072">
        <v>7552</v>
      </c>
      <c r="O115" s="1072">
        <v>9730</v>
      </c>
      <c r="P115" s="1072">
        <v>8812</v>
      </c>
      <c r="Q115" s="1072">
        <v>7644</v>
      </c>
      <c r="R115" s="1072">
        <v>6600</v>
      </c>
      <c r="S115" s="1072">
        <v>6523</v>
      </c>
      <c r="T115" s="1072">
        <v>7828</v>
      </c>
      <c r="U115" s="1072">
        <v>6337</v>
      </c>
      <c r="V115" s="1072">
        <v>5298</v>
      </c>
      <c r="W115" s="1072">
        <v>4718</v>
      </c>
      <c r="X115" s="1072">
        <v>3037</v>
      </c>
      <c r="Y115" s="1072">
        <v>1413</v>
      </c>
      <c r="Z115" s="1072">
        <v>412</v>
      </c>
      <c r="AA115" s="1072">
        <v>70</v>
      </c>
      <c r="AB115" s="1072">
        <v>13803</v>
      </c>
      <c r="AC115" s="1072">
        <v>69832</v>
      </c>
      <c r="AD115" s="1072">
        <v>29113</v>
      </c>
      <c r="AE115" s="1072">
        <v>14948</v>
      </c>
      <c r="AF115" s="1072">
        <v>4932</v>
      </c>
      <c r="AG115" s="1072">
        <v>72060</v>
      </c>
      <c r="AH115" s="1204">
        <v>12.24235</v>
      </c>
      <c r="AI115" s="1204">
        <v>61.936349999999997</v>
      </c>
      <c r="AJ115" s="1204">
        <v>25.821300000000001</v>
      </c>
      <c r="AK115" s="1204">
        <v>31.606770000000001</v>
      </c>
      <c r="AL115" s="1204">
        <v>13.25788</v>
      </c>
      <c r="AM115" s="1204">
        <v>4.3743600000000002</v>
      </c>
      <c r="AN115" s="1204">
        <v>6.2089999999999999E-2</v>
      </c>
      <c r="AO115" s="1204">
        <v>63.912439999999997</v>
      </c>
      <c r="AP115" s="1204">
        <v>46.273359999999997</v>
      </c>
      <c r="AQ115" s="1204">
        <v>46.227370000000001</v>
      </c>
    </row>
    <row r="116" spans="1:43">
      <c r="A116">
        <v>5263</v>
      </c>
      <c r="B116">
        <v>3</v>
      </c>
      <c r="C116">
        <v>28102</v>
      </c>
      <c r="D116">
        <v>0</v>
      </c>
      <c r="E116" s="84" t="s">
        <v>181</v>
      </c>
      <c r="F116" s="1072">
        <v>71786</v>
      </c>
      <c r="G116" s="1072">
        <v>2682</v>
      </c>
      <c r="H116" s="1072">
        <v>2672</v>
      </c>
      <c r="I116" s="1072">
        <v>2775</v>
      </c>
      <c r="J116" s="1072">
        <v>3167</v>
      </c>
      <c r="K116" s="1072">
        <v>4009</v>
      </c>
      <c r="L116" s="1072">
        <v>3739</v>
      </c>
      <c r="M116" s="1072">
        <v>4383</v>
      </c>
      <c r="N116" s="1072">
        <v>4999</v>
      </c>
      <c r="O116" s="1072">
        <v>6039</v>
      </c>
      <c r="P116" s="1072">
        <v>5065</v>
      </c>
      <c r="Q116" s="1072">
        <v>4353</v>
      </c>
      <c r="R116" s="1072">
        <v>3744</v>
      </c>
      <c r="S116" s="1072">
        <v>4082</v>
      </c>
      <c r="T116" s="1072">
        <v>4903</v>
      </c>
      <c r="U116" s="1072">
        <v>4159</v>
      </c>
      <c r="V116" s="1072">
        <v>3707</v>
      </c>
      <c r="W116" s="1072">
        <v>3518</v>
      </c>
      <c r="X116" s="1072">
        <v>2382</v>
      </c>
      <c r="Y116" s="1072">
        <v>1048</v>
      </c>
      <c r="Z116" s="1072">
        <v>284</v>
      </c>
      <c r="AA116" s="1072">
        <v>76</v>
      </c>
      <c r="AB116" s="1072">
        <v>8129</v>
      </c>
      <c r="AC116" s="1072">
        <v>43580</v>
      </c>
      <c r="AD116" s="1072">
        <v>20077</v>
      </c>
      <c r="AE116" s="1072">
        <v>11015</v>
      </c>
      <c r="AF116" s="1072">
        <v>3790</v>
      </c>
      <c r="AG116" s="1072">
        <v>45316</v>
      </c>
      <c r="AH116" s="1204">
        <v>11.32394</v>
      </c>
      <c r="AI116" s="1204">
        <v>60.708219999999997</v>
      </c>
      <c r="AJ116" s="1204">
        <v>27.967849999999999</v>
      </c>
      <c r="AK116" s="1204">
        <v>33.65419</v>
      </c>
      <c r="AL116" s="1204">
        <v>15.34422</v>
      </c>
      <c r="AM116" s="1204">
        <v>5.2795800000000002</v>
      </c>
      <c r="AN116" s="1204">
        <v>0.10587000000000001</v>
      </c>
      <c r="AO116" s="1204">
        <v>63.126510000000003</v>
      </c>
      <c r="AP116" s="1204">
        <v>47.158929999999998</v>
      </c>
      <c r="AQ116" s="1204">
        <v>46.31053</v>
      </c>
    </row>
    <row r="117" spans="1:43">
      <c r="A117">
        <v>5264</v>
      </c>
      <c r="B117">
        <v>3</v>
      </c>
      <c r="C117">
        <v>28105</v>
      </c>
      <c r="D117">
        <v>0</v>
      </c>
      <c r="E117" s="84" t="s">
        <v>21</v>
      </c>
      <c r="F117" s="1072">
        <v>54337</v>
      </c>
      <c r="G117" s="1072">
        <v>1646</v>
      </c>
      <c r="H117" s="1072">
        <v>1618</v>
      </c>
      <c r="I117" s="1072">
        <v>1741</v>
      </c>
      <c r="J117" s="1072">
        <v>1921</v>
      </c>
      <c r="K117" s="1072">
        <v>2563</v>
      </c>
      <c r="L117" s="1072">
        <v>3259</v>
      </c>
      <c r="M117" s="1072">
        <v>3287</v>
      </c>
      <c r="N117" s="1072">
        <v>3252</v>
      </c>
      <c r="O117" s="1072">
        <v>3928</v>
      </c>
      <c r="P117" s="1072">
        <v>3427</v>
      </c>
      <c r="Q117" s="1072">
        <v>3139</v>
      </c>
      <c r="R117" s="1072">
        <v>2965</v>
      </c>
      <c r="S117" s="1072">
        <v>3242</v>
      </c>
      <c r="T117" s="1072">
        <v>4184</v>
      </c>
      <c r="U117" s="1072">
        <v>4033</v>
      </c>
      <c r="V117" s="1072">
        <v>3567</v>
      </c>
      <c r="W117" s="1072">
        <v>3275</v>
      </c>
      <c r="X117" s="1072">
        <v>2028</v>
      </c>
      <c r="Y117" s="1072">
        <v>967</v>
      </c>
      <c r="Z117" s="1072">
        <v>245</v>
      </c>
      <c r="AA117" s="1072">
        <v>50</v>
      </c>
      <c r="AB117" s="1072">
        <v>5005</v>
      </c>
      <c r="AC117" s="1072">
        <v>30983</v>
      </c>
      <c r="AD117" s="1072">
        <v>18349</v>
      </c>
      <c r="AE117" s="1072">
        <v>10132</v>
      </c>
      <c r="AF117" s="1072">
        <v>3290</v>
      </c>
      <c r="AG117" s="1072">
        <v>33246</v>
      </c>
      <c r="AH117" s="1204">
        <v>9.2110299999999992</v>
      </c>
      <c r="AI117" s="1204">
        <v>57.02008</v>
      </c>
      <c r="AJ117" s="1204">
        <v>33.768889999999999</v>
      </c>
      <c r="AK117" s="1204">
        <v>39.73536</v>
      </c>
      <c r="AL117" s="1204">
        <v>18.64659</v>
      </c>
      <c r="AM117" s="1204">
        <v>6.0548099999999998</v>
      </c>
      <c r="AN117" s="1204">
        <v>9.2020000000000005E-2</v>
      </c>
      <c r="AO117" s="1204">
        <v>61.184829999999998</v>
      </c>
      <c r="AP117" s="1204">
        <v>50.268410000000003</v>
      </c>
      <c r="AQ117" s="1204">
        <v>50.757550000000002</v>
      </c>
    </row>
    <row r="118" spans="1:43">
      <c r="A118">
        <v>5265</v>
      </c>
      <c r="B118">
        <v>3</v>
      </c>
      <c r="C118">
        <v>28106</v>
      </c>
      <c r="D118">
        <v>0</v>
      </c>
      <c r="E118" s="84" t="s">
        <v>22</v>
      </c>
      <c r="F118" s="1072">
        <v>52070</v>
      </c>
      <c r="G118" s="1072">
        <v>1446</v>
      </c>
      <c r="H118" s="1072">
        <v>1600</v>
      </c>
      <c r="I118" s="1072">
        <v>1635</v>
      </c>
      <c r="J118" s="1072">
        <v>2064</v>
      </c>
      <c r="K118" s="1072">
        <v>2236</v>
      </c>
      <c r="L118" s="1072">
        <v>2451</v>
      </c>
      <c r="M118" s="1072">
        <v>2528</v>
      </c>
      <c r="N118" s="1072">
        <v>2783</v>
      </c>
      <c r="O118" s="1072">
        <v>3549</v>
      </c>
      <c r="P118" s="1072">
        <v>3265</v>
      </c>
      <c r="Q118" s="1072">
        <v>3107</v>
      </c>
      <c r="R118" s="1072">
        <v>2910</v>
      </c>
      <c r="S118" s="1072">
        <v>3354</v>
      </c>
      <c r="T118" s="1072">
        <v>4364</v>
      </c>
      <c r="U118" s="1072">
        <v>4260</v>
      </c>
      <c r="V118" s="1072">
        <v>3915</v>
      </c>
      <c r="W118" s="1072">
        <v>3347</v>
      </c>
      <c r="X118" s="1072">
        <v>1992</v>
      </c>
      <c r="Y118" s="1072">
        <v>941</v>
      </c>
      <c r="Z118" s="1072">
        <v>276</v>
      </c>
      <c r="AA118" s="1072">
        <v>47</v>
      </c>
      <c r="AB118" s="1072">
        <v>4681</v>
      </c>
      <c r="AC118" s="1072">
        <v>28247</v>
      </c>
      <c r="AD118" s="1072">
        <v>19142</v>
      </c>
      <c r="AE118" s="1072">
        <v>10518</v>
      </c>
      <c r="AF118" s="1072">
        <v>3256</v>
      </c>
      <c r="AG118" s="1072">
        <v>30547</v>
      </c>
      <c r="AH118" s="1204">
        <v>8.9898199999999999</v>
      </c>
      <c r="AI118" s="1204">
        <v>54.248130000000003</v>
      </c>
      <c r="AJ118" s="1204">
        <v>36.762050000000002</v>
      </c>
      <c r="AK118" s="1204">
        <v>43.203380000000003</v>
      </c>
      <c r="AL118" s="1204">
        <v>20.199729999999999</v>
      </c>
      <c r="AM118" s="1204">
        <v>6.25312</v>
      </c>
      <c r="AN118" s="1204">
        <v>9.0260000000000007E-2</v>
      </c>
      <c r="AO118" s="1204">
        <v>58.665260000000004</v>
      </c>
      <c r="AP118" s="1204">
        <v>51.81427</v>
      </c>
      <c r="AQ118" s="1204">
        <v>53.935639999999999</v>
      </c>
    </row>
    <row r="119" spans="1:43">
      <c r="A119">
        <v>5266</v>
      </c>
      <c r="B119">
        <v>3</v>
      </c>
      <c r="C119">
        <v>28107</v>
      </c>
      <c r="D119">
        <v>0</v>
      </c>
      <c r="E119" s="84" t="s">
        <v>23</v>
      </c>
      <c r="F119" s="1072">
        <v>87673</v>
      </c>
      <c r="G119" s="1072">
        <v>2874</v>
      </c>
      <c r="H119" s="1072">
        <v>3099</v>
      </c>
      <c r="I119" s="1072">
        <v>3192</v>
      </c>
      <c r="J119" s="1072">
        <v>3861</v>
      </c>
      <c r="K119" s="1072">
        <v>4336</v>
      </c>
      <c r="L119" s="1072">
        <v>3927</v>
      </c>
      <c r="M119" s="1072">
        <v>4395</v>
      </c>
      <c r="N119" s="1072">
        <v>5129</v>
      </c>
      <c r="O119" s="1072">
        <v>6021</v>
      </c>
      <c r="P119" s="1072">
        <v>5661</v>
      </c>
      <c r="Q119" s="1072">
        <v>5401</v>
      </c>
      <c r="R119" s="1072">
        <v>5168</v>
      </c>
      <c r="S119" s="1072">
        <v>6045</v>
      </c>
      <c r="T119" s="1072">
        <v>7708</v>
      </c>
      <c r="U119" s="1072">
        <v>6656</v>
      </c>
      <c r="V119" s="1072">
        <v>5435</v>
      </c>
      <c r="W119" s="1072">
        <v>4320</v>
      </c>
      <c r="X119" s="1072">
        <v>2789</v>
      </c>
      <c r="Y119" s="1072">
        <v>1228</v>
      </c>
      <c r="Z119" s="1072">
        <v>360</v>
      </c>
      <c r="AA119" s="1072">
        <v>68</v>
      </c>
      <c r="AB119" s="1072">
        <v>9165</v>
      </c>
      <c r="AC119" s="1072">
        <v>49944</v>
      </c>
      <c r="AD119" s="1072">
        <v>28564</v>
      </c>
      <c r="AE119" s="1072">
        <v>14200</v>
      </c>
      <c r="AF119" s="1072">
        <v>4445</v>
      </c>
      <c r="AG119" s="1072">
        <v>53791</v>
      </c>
      <c r="AH119" s="1204">
        <v>10.453620000000001</v>
      </c>
      <c r="AI119" s="1204">
        <v>56.966230000000003</v>
      </c>
      <c r="AJ119" s="1204">
        <v>32.580159999999999</v>
      </c>
      <c r="AK119" s="1204">
        <v>39.475090000000002</v>
      </c>
      <c r="AL119" s="1204">
        <v>16.196549999999998</v>
      </c>
      <c r="AM119" s="1204">
        <v>5.0699800000000002</v>
      </c>
      <c r="AN119" s="1204">
        <v>7.7560000000000004E-2</v>
      </c>
      <c r="AO119" s="1204">
        <v>61.354120000000002</v>
      </c>
      <c r="AP119" s="1204">
        <v>49.50985</v>
      </c>
      <c r="AQ119" s="1204">
        <v>51.206249999999997</v>
      </c>
    </row>
    <row r="120" spans="1:43">
      <c r="A120">
        <v>5267</v>
      </c>
      <c r="B120">
        <v>3</v>
      </c>
      <c r="C120">
        <v>28108</v>
      </c>
      <c r="D120">
        <v>0</v>
      </c>
      <c r="E120" s="84" t="s">
        <v>24</v>
      </c>
      <c r="F120" s="1072">
        <v>116734</v>
      </c>
      <c r="G120" s="1072">
        <v>4519</v>
      </c>
      <c r="H120" s="1072">
        <v>4772</v>
      </c>
      <c r="I120" s="1072">
        <v>4733</v>
      </c>
      <c r="J120" s="1072">
        <v>5092</v>
      </c>
      <c r="K120" s="1072">
        <v>4745</v>
      </c>
      <c r="L120" s="1072">
        <v>5170</v>
      </c>
      <c r="M120" s="1072">
        <v>6256</v>
      </c>
      <c r="N120" s="1072">
        <v>7139</v>
      </c>
      <c r="O120" s="1072">
        <v>8787</v>
      </c>
      <c r="P120" s="1072">
        <v>7705</v>
      </c>
      <c r="Q120" s="1072">
        <v>7156</v>
      </c>
      <c r="R120" s="1072">
        <v>6738</v>
      </c>
      <c r="S120" s="1072">
        <v>7425</v>
      </c>
      <c r="T120" s="1072">
        <v>9417</v>
      </c>
      <c r="U120" s="1072">
        <v>8227</v>
      </c>
      <c r="V120" s="1072">
        <v>6897</v>
      </c>
      <c r="W120" s="1072">
        <v>5893</v>
      </c>
      <c r="X120" s="1072">
        <v>3751</v>
      </c>
      <c r="Y120" s="1072">
        <v>1738</v>
      </c>
      <c r="Z120" s="1072">
        <v>476</v>
      </c>
      <c r="AA120" s="1072">
        <v>98</v>
      </c>
      <c r="AB120" s="1072">
        <v>14024</v>
      </c>
      <c r="AC120" s="1072">
        <v>66213</v>
      </c>
      <c r="AD120" s="1072">
        <v>36497</v>
      </c>
      <c r="AE120" s="1072">
        <v>18853</v>
      </c>
      <c r="AF120" s="1072">
        <v>6063</v>
      </c>
      <c r="AG120" s="1072">
        <v>70538</v>
      </c>
      <c r="AH120" s="1204">
        <v>12.013640000000001</v>
      </c>
      <c r="AI120" s="1204">
        <v>56.721260000000001</v>
      </c>
      <c r="AJ120" s="1204">
        <v>31.2651</v>
      </c>
      <c r="AK120" s="1204">
        <v>37.625709999999998</v>
      </c>
      <c r="AL120" s="1204">
        <v>16.150390000000002</v>
      </c>
      <c r="AM120" s="1204">
        <v>5.1938599999999999</v>
      </c>
      <c r="AN120" s="1204">
        <v>8.3949999999999997E-2</v>
      </c>
      <c r="AO120" s="1204">
        <v>60.426270000000002</v>
      </c>
      <c r="AP120" s="1204">
        <v>48.636470000000003</v>
      </c>
      <c r="AQ120" s="1204">
        <v>49.579709999999999</v>
      </c>
    </row>
    <row r="121" spans="1:43">
      <c r="A121">
        <v>5268</v>
      </c>
      <c r="B121">
        <v>3</v>
      </c>
      <c r="C121">
        <v>28109</v>
      </c>
      <c r="D121">
        <v>0</v>
      </c>
      <c r="E121" s="84" t="s">
        <v>182</v>
      </c>
      <c r="F121" s="1072">
        <v>116022</v>
      </c>
      <c r="G121" s="1072">
        <v>3973</v>
      </c>
      <c r="H121" s="1072">
        <v>4787</v>
      </c>
      <c r="I121" s="1072">
        <v>5127</v>
      </c>
      <c r="J121" s="1072">
        <v>5559</v>
      </c>
      <c r="K121" s="1072">
        <v>5070</v>
      </c>
      <c r="L121" s="1072">
        <v>4837</v>
      </c>
      <c r="M121" s="1072">
        <v>5524</v>
      </c>
      <c r="N121" s="1072">
        <v>6872</v>
      </c>
      <c r="O121" s="1072">
        <v>8686</v>
      </c>
      <c r="P121" s="1072">
        <v>7863</v>
      </c>
      <c r="Q121" s="1072">
        <v>7394</v>
      </c>
      <c r="R121" s="1072">
        <v>7080</v>
      </c>
      <c r="S121" s="1072">
        <v>7979</v>
      </c>
      <c r="T121" s="1072">
        <v>10092</v>
      </c>
      <c r="U121" s="1072">
        <v>8261</v>
      </c>
      <c r="V121" s="1072">
        <v>6437</v>
      </c>
      <c r="W121" s="1072">
        <v>5067</v>
      </c>
      <c r="X121" s="1072">
        <v>3197</v>
      </c>
      <c r="Y121" s="1072">
        <v>1600</v>
      </c>
      <c r="Z121" s="1072">
        <v>534</v>
      </c>
      <c r="AA121" s="1072">
        <v>83</v>
      </c>
      <c r="AB121" s="1072">
        <v>13887</v>
      </c>
      <c r="AC121" s="1072">
        <v>66864</v>
      </c>
      <c r="AD121" s="1072">
        <v>35271</v>
      </c>
      <c r="AE121" s="1072">
        <v>16918</v>
      </c>
      <c r="AF121" s="1072">
        <v>5414</v>
      </c>
      <c r="AG121" s="1072">
        <v>71397</v>
      </c>
      <c r="AH121" s="1204">
        <v>11.969279999999999</v>
      </c>
      <c r="AI121" s="1204">
        <v>57.630450000000003</v>
      </c>
      <c r="AJ121" s="1204">
        <v>30.400269999999999</v>
      </c>
      <c r="AK121" s="1204">
        <v>37.277410000000003</v>
      </c>
      <c r="AL121" s="1204">
        <v>14.581720000000001</v>
      </c>
      <c r="AM121" s="1204">
        <v>4.6663600000000001</v>
      </c>
      <c r="AN121" s="1204">
        <v>7.1540000000000006E-2</v>
      </c>
      <c r="AO121" s="1204">
        <v>61.537469999999999</v>
      </c>
      <c r="AP121" s="1204">
        <v>48.360280000000003</v>
      </c>
      <c r="AQ121" s="1204">
        <v>49.779060000000001</v>
      </c>
    </row>
    <row r="122" spans="1:43">
      <c r="A122">
        <v>5269</v>
      </c>
      <c r="B122">
        <v>3</v>
      </c>
      <c r="C122">
        <v>28110</v>
      </c>
      <c r="D122">
        <v>0</v>
      </c>
      <c r="E122" s="84" t="s">
        <v>20</v>
      </c>
      <c r="F122" s="1072">
        <v>72140</v>
      </c>
      <c r="G122" s="1072">
        <v>2218</v>
      </c>
      <c r="H122" s="1072">
        <v>1845</v>
      </c>
      <c r="I122" s="1072">
        <v>1831</v>
      </c>
      <c r="J122" s="1072">
        <v>2316</v>
      </c>
      <c r="K122" s="1072">
        <v>4532</v>
      </c>
      <c r="L122" s="1072">
        <v>5437</v>
      </c>
      <c r="M122" s="1072">
        <v>5437</v>
      </c>
      <c r="N122" s="1072">
        <v>5526</v>
      </c>
      <c r="O122" s="1072">
        <v>5806</v>
      </c>
      <c r="P122" s="1072">
        <v>4864</v>
      </c>
      <c r="Q122" s="1072">
        <v>4220</v>
      </c>
      <c r="R122" s="1072">
        <v>3904</v>
      </c>
      <c r="S122" s="1072">
        <v>4193</v>
      </c>
      <c r="T122" s="1072">
        <v>5208</v>
      </c>
      <c r="U122" s="1072">
        <v>4400</v>
      </c>
      <c r="V122" s="1072">
        <v>3871</v>
      </c>
      <c r="W122" s="1072">
        <v>3325</v>
      </c>
      <c r="X122" s="1072">
        <v>1994</v>
      </c>
      <c r="Y122" s="1072">
        <v>900</v>
      </c>
      <c r="Z122" s="1072">
        <v>269</v>
      </c>
      <c r="AA122" s="1072">
        <v>44</v>
      </c>
      <c r="AB122" s="1072">
        <v>5894</v>
      </c>
      <c r="AC122" s="1072">
        <v>46235</v>
      </c>
      <c r="AD122" s="1072">
        <v>20011</v>
      </c>
      <c r="AE122" s="1072">
        <v>10403</v>
      </c>
      <c r="AF122" s="1072">
        <v>3207</v>
      </c>
      <c r="AG122" s="1072">
        <v>49127</v>
      </c>
      <c r="AH122" s="1204">
        <v>8.1702200000000005</v>
      </c>
      <c r="AI122" s="1204">
        <v>64.09066</v>
      </c>
      <c r="AJ122" s="1204">
        <v>27.73912</v>
      </c>
      <c r="AK122" s="1204">
        <v>33.551430000000003</v>
      </c>
      <c r="AL122" s="1204">
        <v>14.42057</v>
      </c>
      <c r="AM122" s="1204">
        <v>4.4455200000000001</v>
      </c>
      <c r="AN122" s="1204">
        <v>6.0990000000000003E-2</v>
      </c>
      <c r="AO122" s="1204">
        <v>68.099530000000001</v>
      </c>
      <c r="AP122" s="1204">
        <v>47.624850000000002</v>
      </c>
      <c r="AQ122" s="1204">
        <v>46.005760000000002</v>
      </c>
    </row>
    <row r="123" spans="1:43">
      <c r="A123" s="1660">
        <v>5270</v>
      </c>
      <c r="B123" s="1660">
        <v>3</v>
      </c>
      <c r="C123" s="1660">
        <v>28111</v>
      </c>
      <c r="D123" s="1660">
        <v>0</v>
      </c>
      <c r="E123" s="1870" t="s">
        <v>183</v>
      </c>
      <c r="F123" s="1639">
        <v>127062</v>
      </c>
      <c r="G123" s="1639">
        <v>4731</v>
      </c>
      <c r="H123" s="1639">
        <v>5524</v>
      </c>
      <c r="I123" s="1639">
        <v>6025</v>
      </c>
      <c r="J123" s="1639">
        <v>6544</v>
      </c>
      <c r="K123" s="1639">
        <v>6404</v>
      </c>
      <c r="L123" s="1639">
        <v>6034</v>
      </c>
      <c r="M123" s="1639">
        <v>6760</v>
      </c>
      <c r="N123" s="1639">
        <v>8280</v>
      </c>
      <c r="O123" s="1639">
        <v>9585</v>
      </c>
      <c r="P123" s="1639">
        <v>8576</v>
      </c>
      <c r="Q123" s="1639">
        <v>8657</v>
      </c>
      <c r="R123" s="1639">
        <v>8858</v>
      </c>
      <c r="S123" s="1639">
        <v>9377</v>
      </c>
      <c r="T123" s="1639">
        <v>9800</v>
      </c>
      <c r="U123" s="1639">
        <v>7035</v>
      </c>
      <c r="V123" s="1639">
        <v>5043</v>
      </c>
      <c r="W123" s="1639">
        <v>4550</v>
      </c>
      <c r="X123" s="1639">
        <v>3156</v>
      </c>
      <c r="Y123" s="1639">
        <v>1573</v>
      </c>
      <c r="Z123" s="1639">
        <v>466</v>
      </c>
      <c r="AA123" s="1639">
        <v>84</v>
      </c>
      <c r="AB123" s="1639">
        <v>16280</v>
      </c>
      <c r="AC123" s="1639">
        <v>79075</v>
      </c>
      <c r="AD123" s="1639">
        <v>31707</v>
      </c>
      <c r="AE123" s="1639">
        <v>14872</v>
      </c>
      <c r="AF123" s="1639">
        <v>5279</v>
      </c>
      <c r="AG123" s="1639">
        <v>82331</v>
      </c>
      <c r="AH123" s="1206">
        <v>12.81264</v>
      </c>
      <c r="AI123" s="1206">
        <v>62.233400000000003</v>
      </c>
      <c r="AJ123" s="1206">
        <v>24.953959999999999</v>
      </c>
      <c r="AK123" s="1206">
        <v>32.333820000000003</v>
      </c>
      <c r="AL123" s="1206">
        <v>11.70452</v>
      </c>
      <c r="AM123" s="1206">
        <v>4.1546599999999998</v>
      </c>
      <c r="AN123" s="1206">
        <v>6.6110000000000002E-2</v>
      </c>
      <c r="AO123" s="1206">
        <v>64.795929999999998</v>
      </c>
      <c r="AP123" s="1206">
        <v>46.112340000000003</v>
      </c>
      <c r="AQ123" s="1206">
        <v>47.004080000000002</v>
      </c>
    </row>
    <row r="124" spans="1:43">
      <c r="A124">
        <v>5271</v>
      </c>
      <c r="B124">
        <v>3</v>
      </c>
      <c r="C124">
        <v>28201</v>
      </c>
      <c r="D124">
        <v>2</v>
      </c>
      <c r="E124" s="87" t="s">
        <v>184</v>
      </c>
      <c r="F124" s="1072">
        <v>276940</v>
      </c>
      <c r="G124" s="1072">
        <v>11400</v>
      </c>
      <c r="H124" s="1072">
        <v>12139</v>
      </c>
      <c r="I124" s="1072">
        <v>13084</v>
      </c>
      <c r="J124" s="1072">
        <v>14013</v>
      </c>
      <c r="K124" s="1072">
        <v>12756</v>
      </c>
      <c r="L124" s="1072">
        <v>13401</v>
      </c>
      <c r="M124" s="1072">
        <v>15161</v>
      </c>
      <c r="N124" s="1072">
        <v>17556</v>
      </c>
      <c r="O124" s="1072">
        <v>21669</v>
      </c>
      <c r="P124" s="1072">
        <v>18782</v>
      </c>
      <c r="Q124" s="1072">
        <v>17261</v>
      </c>
      <c r="R124" s="1072">
        <v>15290</v>
      </c>
      <c r="S124" s="1072">
        <v>17274</v>
      </c>
      <c r="T124" s="1072">
        <v>21224</v>
      </c>
      <c r="U124" s="1072">
        <v>18074</v>
      </c>
      <c r="V124" s="1072">
        <v>14071</v>
      </c>
      <c r="W124" s="1072">
        <v>11613</v>
      </c>
      <c r="X124" s="1072">
        <v>7451</v>
      </c>
      <c r="Y124" s="1072">
        <v>3540</v>
      </c>
      <c r="Z124" s="1072">
        <v>985</v>
      </c>
      <c r="AA124" s="1072">
        <v>196</v>
      </c>
      <c r="AB124" s="1072">
        <v>36623</v>
      </c>
      <c r="AC124" s="1072">
        <v>163163</v>
      </c>
      <c r="AD124" s="1072">
        <v>77154</v>
      </c>
      <c r="AE124" s="1072">
        <v>37856</v>
      </c>
      <c r="AF124" s="1072">
        <v>12172</v>
      </c>
      <c r="AG124" s="1072">
        <v>170374</v>
      </c>
      <c r="AH124" s="1204">
        <v>13.224159999999999</v>
      </c>
      <c r="AI124" s="1204">
        <v>58.916370000000001</v>
      </c>
      <c r="AJ124" s="1204">
        <v>27.859459999999999</v>
      </c>
      <c r="AK124" s="1204">
        <v>34.096919999999997</v>
      </c>
      <c r="AL124" s="1204">
        <v>13.66939</v>
      </c>
      <c r="AM124" s="1204">
        <v>4.3951799999999999</v>
      </c>
      <c r="AN124" s="1204">
        <v>7.077E-2</v>
      </c>
      <c r="AO124" s="1204">
        <v>61.520180000000003</v>
      </c>
      <c r="AP124" s="1204">
        <v>46.562139999999999</v>
      </c>
      <c r="AQ124" s="1204">
        <v>46.79269</v>
      </c>
    </row>
    <row r="125" spans="1:43">
      <c r="A125">
        <v>5272</v>
      </c>
      <c r="B125">
        <v>3</v>
      </c>
      <c r="C125">
        <v>28202</v>
      </c>
      <c r="D125">
        <v>2</v>
      </c>
      <c r="E125" s="87" t="s">
        <v>185</v>
      </c>
      <c r="F125" s="1072">
        <v>233504</v>
      </c>
      <c r="G125" s="1072">
        <v>8200</v>
      </c>
      <c r="H125" s="1072">
        <v>8277</v>
      </c>
      <c r="I125" s="1072">
        <v>8491</v>
      </c>
      <c r="J125" s="1072">
        <v>9389</v>
      </c>
      <c r="K125" s="1072">
        <v>10363</v>
      </c>
      <c r="L125" s="1072">
        <v>11942</v>
      </c>
      <c r="M125" s="1072">
        <v>13545</v>
      </c>
      <c r="N125" s="1072">
        <v>15311</v>
      </c>
      <c r="O125" s="1072">
        <v>18423</v>
      </c>
      <c r="P125" s="1072">
        <v>16346</v>
      </c>
      <c r="Q125" s="1072">
        <v>14380</v>
      </c>
      <c r="R125" s="1072">
        <v>12574</v>
      </c>
      <c r="S125" s="1072">
        <v>14990</v>
      </c>
      <c r="T125" s="1072">
        <v>19157</v>
      </c>
      <c r="U125" s="1072">
        <v>16807</v>
      </c>
      <c r="V125" s="1072">
        <v>14032</v>
      </c>
      <c r="W125" s="1072">
        <v>10867</v>
      </c>
      <c r="X125" s="1072">
        <v>6470</v>
      </c>
      <c r="Y125" s="1072">
        <v>2992</v>
      </c>
      <c r="Z125" s="1072">
        <v>815</v>
      </c>
      <c r="AA125" s="1072">
        <v>133</v>
      </c>
      <c r="AB125" s="1072">
        <v>24968</v>
      </c>
      <c r="AC125" s="1072">
        <v>137263</v>
      </c>
      <c r="AD125" s="1072">
        <v>71273</v>
      </c>
      <c r="AE125" s="1072">
        <v>35309</v>
      </c>
      <c r="AF125" s="1072">
        <v>10410</v>
      </c>
      <c r="AG125" s="1072">
        <v>147031</v>
      </c>
      <c r="AH125" s="1204">
        <v>10.69275</v>
      </c>
      <c r="AI125" s="1204">
        <v>58.783999999999999</v>
      </c>
      <c r="AJ125" s="1204">
        <v>30.523250000000001</v>
      </c>
      <c r="AK125" s="1204">
        <v>36.942839999999997</v>
      </c>
      <c r="AL125" s="1204">
        <v>15.121370000000001</v>
      </c>
      <c r="AM125" s="1204">
        <v>4.45817</v>
      </c>
      <c r="AN125" s="1204">
        <v>5.6959999999999997E-2</v>
      </c>
      <c r="AO125" s="1204">
        <v>62.967230000000001</v>
      </c>
      <c r="AP125" s="1204">
        <v>48.520829999999997</v>
      </c>
      <c r="AQ125" s="1204">
        <v>48.714500000000001</v>
      </c>
    </row>
    <row r="126" spans="1:43">
      <c r="A126">
        <v>5273</v>
      </c>
      <c r="B126">
        <v>3</v>
      </c>
      <c r="C126">
        <v>28203</v>
      </c>
      <c r="D126">
        <v>2</v>
      </c>
      <c r="E126" s="87" t="s">
        <v>186</v>
      </c>
      <c r="F126" s="1072">
        <v>151608</v>
      </c>
      <c r="G126" s="1072">
        <v>6483</v>
      </c>
      <c r="H126" s="1072">
        <v>6333</v>
      </c>
      <c r="I126" s="1072">
        <v>6699</v>
      </c>
      <c r="J126" s="1072">
        <v>7076</v>
      </c>
      <c r="K126" s="1072">
        <v>6808</v>
      </c>
      <c r="L126" s="1072">
        <v>7418</v>
      </c>
      <c r="M126" s="1072">
        <v>8809</v>
      </c>
      <c r="N126" s="1072">
        <v>9904</v>
      </c>
      <c r="O126" s="1072">
        <v>11992</v>
      </c>
      <c r="P126" s="1072">
        <v>10802</v>
      </c>
      <c r="Q126" s="1072">
        <v>9666</v>
      </c>
      <c r="R126" s="1072">
        <v>8287</v>
      </c>
      <c r="S126" s="1072">
        <v>9463</v>
      </c>
      <c r="T126" s="1072">
        <v>11842</v>
      </c>
      <c r="U126" s="1072">
        <v>9988</v>
      </c>
      <c r="V126" s="1072">
        <v>7699</v>
      </c>
      <c r="W126" s="1072">
        <v>6014</v>
      </c>
      <c r="X126" s="1072">
        <v>3940</v>
      </c>
      <c r="Y126" s="1072">
        <v>1765</v>
      </c>
      <c r="Z126" s="1072">
        <v>528</v>
      </c>
      <c r="AA126" s="1072">
        <v>92</v>
      </c>
      <c r="AB126" s="1072">
        <v>19515</v>
      </c>
      <c r="AC126" s="1072">
        <v>90225</v>
      </c>
      <c r="AD126" s="1072">
        <v>41868</v>
      </c>
      <c r="AE126" s="1072">
        <v>20038</v>
      </c>
      <c r="AF126" s="1072">
        <v>6325</v>
      </c>
      <c r="AG126" s="1072">
        <v>94991</v>
      </c>
      <c r="AH126" s="1204">
        <v>12.87201</v>
      </c>
      <c r="AI126" s="1204">
        <v>59.512030000000003</v>
      </c>
      <c r="AJ126" s="1204">
        <v>27.615960000000001</v>
      </c>
      <c r="AK126" s="1204">
        <v>33.857709999999997</v>
      </c>
      <c r="AL126" s="1204">
        <v>13.21698</v>
      </c>
      <c r="AM126" s="1204">
        <v>4.1719400000000002</v>
      </c>
      <c r="AN126" s="1204">
        <v>6.0679999999999998E-2</v>
      </c>
      <c r="AO126" s="1204">
        <v>62.655659999999997</v>
      </c>
      <c r="AP126" s="1204">
        <v>46.606450000000002</v>
      </c>
      <c r="AQ126" s="1204">
        <v>46.8277</v>
      </c>
    </row>
    <row r="127" spans="1:43">
      <c r="A127">
        <v>5274</v>
      </c>
      <c r="B127">
        <v>3</v>
      </c>
      <c r="C127">
        <v>28204</v>
      </c>
      <c r="D127">
        <v>2</v>
      </c>
      <c r="E127" s="87" t="s">
        <v>187</v>
      </c>
      <c r="F127" s="1072">
        <v>259496</v>
      </c>
      <c r="G127" s="1072">
        <v>10264</v>
      </c>
      <c r="H127" s="1072">
        <v>11068</v>
      </c>
      <c r="I127" s="1072">
        <v>11687</v>
      </c>
      <c r="J127" s="1072">
        <v>13229</v>
      </c>
      <c r="K127" s="1072">
        <v>13356</v>
      </c>
      <c r="L127" s="1072">
        <v>12171</v>
      </c>
      <c r="M127" s="1072">
        <v>14918</v>
      </c>
      <c r="N127" s="1072">
        <v>18352</v>
      </c>
      <c r="O127" s="1072">
        <v>22809</v>
      </c>
      <c r="P127" s="1072">
        <v>20345</v>
      </c>
      <c r="Q127" s="1072">
        <v>16859</v>
      </c>
      <c r="R127" s="1072">
        <v>14201</v>
      </c>
      <c r="S127" s="1072">
        <v>15196</v>
      </c>
      <c r="T127" s="1072">
        <v>18497</v>
      </c>
      <c r="U127" s="1072">
        <v>14819</v>
      </c>
      <c r="V127" s="1072">
        <v>12033</v>
      </c>
      <c r="W127" s="1072">
        <v>9643</v>
      </c>
      <c r="X127" s="1072">
        <v>6316</v>
      </c>
      <c r="Y127" s="1072">
        <v>2746</v>
      </c>
      <c r="Z127" s="1072">
        <v>814</v>
      </c>
      <c r="AA127" s="1072">
        <v>173</v>
      </c>
      <c r="AB127" s="1072">
        <v>33019</v>
      </c>
      <c r="AC127" s="1072">
        <v>161436</v>
      </c>
      <c r="AD127" s="1072">
        <v>65041</v>
      </c>
      <c r="AE127" s="1072">
        <v>31725</v>
      </c>
      <c r="AF127" s="1072">
        <v>10049</v>
      </c>
      <c r="AG127" s="1072">
        <v>166704</v>
      </c>
      <c r="AH127" s="1204">
        <v>12.72428</v>
      </c>
      <c r="AI127" s="1204">
        <v>62.211359999999999</v>
      </c>
      <c r="AJ127" s="1204">
        <v>25.064360000000001</v>
      </c>
      <c r="AK127" s="1204">
        <v>30.92032</v>
      </c>
      <c r="AL127" s="1204">
        <v>12.225619999999999</v>
      </c>
      <c r="AM127" s="1204">
        <v>3.8725100000000001</v>
      </c>
      <c r="AN127" s="1204">
        <v>6.6669999999999993E-2</v>
      </c>
      <c r="AO127" s="1204">
        <v>64.24145</v>
      </c>
      <c r="AP127" s="1204">
        <v>45.592489999999998</v>
      </c>
      <c r="AQ127" s="1204">
        <v>45.418559999999999</v>
      </c>
    </row>
    <row r="128" spans="1:43">
      <c r="A128">
        <v>5275</v>
      </c>
      <c r="B128">
        <v>3</v>
      </c>
      <c r="C128">
        <v>28205</v>
      </c>
      <c r="D128">
        <v>2</v>
      </c>
      <c r="E128" s="87" t="s">
        <v>188</v>
      </c>
      <c r="F128" s="1072">
        <v>23266</v>
      </c>
      <c r="G128" s="1072">
        <v>698</v>
      </c>
      <c r="H128" s="1072">
        <v>850</v>
      </c>
      <c r="I128" s="1072">
        <v>960</v>
      </c>
      <c r="J128" s="1072">
        <v>987</v>
      </c>
      <c r="K128" s="1072">
        <v>777</v>
      </c>
      <c r="L128" s="1072">
        <v>810</v>
      </c>
      <c r="M128" s="1072">
        <v>1039</v>
      </c>
      <c r="N128" s="1072">
        <v>1249</v>
      </c>
      <c r="O128" s="1072">
        <v>1509</v>
      </c>
      <c r="P128" s="1072">
        <v>1443</v>
      </c>
      <c r="Q128" s="1072">
        <v>1361</v>
      </c>
      <c r="R128" s="1072">
        <v>1482</v>
      </c>
      <c r="S128" s="1072">
        <v>1759</v>
      </c>
      <c r="T128" s="1072">
        <v>2121</v>
      </c>
      <c r="U128" s="1072">
        <v>1602</v>
      </c>
      <c r="V128" s="1072">
        <v>1403</v>
      </c>
      <c r="W128" s="1072">
        <v>1448</v>
      </c>
      <c r="X128" s="1072">
        <v>1081</v>
      </c>
      <c r="Y128" s="1072">
        <v>519</v>
      </c>
      <c r="Z128" s="1072">
        <v>141</v>
      </c>
      <c r="AA128" s="1072">
        <v>27</v>
      </c>
      <c r="AB128" s="1072">
        <v>2508</v>
      </c>
      <c r="AC128" s="1072">
        <v>12416</v>
      </c>
      <c r="AD128" s="1072">
        <v>8342</v>
      </c>
      <c r="AE128" s="1072">
        <v>4619</v>
      </c>
      <c r="AF128" s="1072">
        <v>1768</v>
      </c>
      <c r="AG128" s="1072">
        <v>13550</v>
      </c>
      <c r="AH128" s="1204">
        <v>10.779680000000001</v>
      </c>
      <c r="AI128" s="1204">
        <v>53.365430000000003</v>
      </c>
      <c r="AJ128" s="1204">
        <v>35.854900000000001</v>
      </c>
      <c r="AK128" s="1204">
        <v>43.415280000000003</v>
      </c>
      <c r="AL128" s="1204">
        <v>19.853000000000002</v>
      </c>
      <c r="AM128" s="1204">
        <v>7.5990700000000002</v>
      </c>
      <c r="AN128" s="1204">
        <v>0.11605</v>
      </c>
      <c r="AO128" s="1204">
        <v>58.239490000000004</v>
      </c>
      <c r="AP128" s="1204">
        <v>51.7318</v>
      </c>
      <c r="AQ128" s="1204">
        <v>54.795079999999999</v>
      </c>
    </row>
    <row r="129" spans="1:43">
      <c r="A129">
        <v>5276</v>
      </c>
      <c r="B129">
        <v>3</v>
      </c>
      <c r="C129">
        <v>28206</v>
      </c>
      <c r="D129">
        <v>2</v>
      </c>
      <c r="E129" s="87" t="s">
        <v>189</v>
      </c>
      <c r="F129" s="1072">
        <v>52261</v>
      </c>
      <c r="G129" s="1072">
        <v>1865</v>
      </c>
      <c r="H129" s="1072">
        <v>2129</v>
      </c>
      <c r="I129" s="1072">
        <v>2137</v>
      </c>
      <c r="J129" s="1072">
        <v>2159</v>
      </c>
      <c r="K129" s="1072">
        <v>1926</v>
      </c>
      <c r="L129" s="1072">
        <v>1958</v>
      </c>
      <c r="M129" s="1072">
        <v>2606</v>
      </c>
      <c r="N129" s="1072">
        <v>3327</v>
      </c>
      <c r="O129" s="1072">
        <v>4469</v>
      </c>
      <c r="P129" s="1072">
        <v>4165</v>
      </c>
      <c r="Q129" s="1072">
        <v>3641</v>
      </c>
      <c r="R129" s="1072">
        <v>3134</v>
      </c>
      <c r="S129" s="1072">
        <v>3338</v>
      </c>
      <c r="T129" s="1072">
        <v>4137</v>
      </c>
      <c r="U129" s="1072">
        <v>3364</v>
      </c>
      <c r="V129" s="1072">
        <v>2837</v>
      </c>
      <c r="W129" s="1072">
        <v>2358</v>
      </c>
      <c r="X129" s="1072">
        <v>1643</v>
      </c>
      <c r="Y129" s="1072">
        <v>769</v>
      </c>
      <c r="Z129" s="1072">
        <v>255</v>
      </c>
      <c r="AA129" s="1072">
        <v>44</v>
      </c>
      <c r="AB129" s="1072">
        <v>6131</v>
      </c>
      <c r="AC129" s="1072">
        <v>30723</v>
      </c>
      <c r="AD129" s="1072">
        <v>15407</v>
      </c>
      <c r="AE129" s="1072">
        <v>7906</v>
      </c>
      <c r="AF129" s="1072">
        <v>2711</v>
      </c>
      <c r="AG129" s="1072">
        <v>32701</v>
      </c>
      <c r="AH129" s="1204">
        <v>11.7315</v>
      </c>
      <c r="AI129" s="1204">
        <v>58.787619999999997</v>
      </c>
      <c r="AJ129" s="1204">
        <v>29.480869999999999</v>
      </c>
      <c r="AK129" s="1204">
        <v>35.868049999999997</v>
      </c>
      <c r="AL129" s="1204">
        <v>15.12792</v>
      </c>
      <c r="AM129" s="1204">
        <v>5.1874200000000004</v>
      </c>
      <c r="AN129" s="1204">
        <v>8.4190000000000001E-2</v>
      </c>
      <c r="AO129" s="1204">
        <v>62.572470000000003</v>
      </c>
      <c r="AP129" s="1204">
        <v>48.602559999999997</v>
      </c>
      <c r="AQ129" s="1204">
        <v>49.05932</v>
      </c>
    </row>
    <row r="130" spans="1:43">
      <c r="A130">
        <v>5277</v>
      </c>
      <c r="B130">
        <v>3</v>
      </c>
      <c r="C130">
        <v>28207</v>
      </c>
      <c r="D130">
        <v>2</v>
      </c>
      <c r="E130" s="87" t="s">
        <v>190</v>
      </c>
      <c r="F130" s="1072">
        <v>101242</v>
      </c>
      <c r="G130" s="1072">
        <v>4371</v>
      </c>
      <c r="H130" s="1072">
        <v>4611</v>
      </c>
      <c r="I130" s="1072">
        <v>4693</v>
      </c>
      <c r="J130" s="1072">
        <v>5001</v>
      </c>
      <c r="K130" s="1072">
        <v>4540</v>
      </c>
      <c r="L130" s="1072">
        <v>4889</v>
      </c>
      <c r="M130" s="1072">
        <v>5866</v>
      </c>
      <c r="N130" s="1072">
        <v>7036</v>
      </c>
      <c r="O130" s="1072">
        <v>8496</v>
      </c>
      <c r="P130" s="1072">
        <v>7616</v>
      </c>
      <c r="Q130" s="1072">
        <v>6229</v>
      </c>
      <c r="R130" s="1072">
        <v>5096</v>
      </c>
      <c r="S130" s="1072">
        <v>6042</v>
      </c>
      <c r="T130" s="1072">
        <v>7519</v>
      </c>
      <c r="U130" s="1072">
        <v>6550</v>
      </c>
      <c r="V130" s="1072">
        <v>5041</v>
      </c>
      <c r="W130" s="1072">
        <v>3877</v>
      </c>
      <c r="X130" s="1072">
        <v>2364</v>
      </c>
      <c r="Y130" s="1072">
        <v>1056</v>
      </c>
      <c r="Z130" s="1072">
        <v>304</v>
      </c>
      <c r="AA130" s="1072">
        <v>45</v>
      </c>
      <c r="AB130" s="1072">
        <v>13675</v>
      </c>
      <c r="AC130" s="1072">
        <v>60811</v>
      </c>
      <c r="AD130" s="1072">
        <v>26756</v>
      </c>
      <c r="AE130" s="1072">
        <v>12687</v>
      </c>
      <c r="AF130" s="1072">
        <v>3769</v>
      </c>
      <c r="AG130" s="1072">
        <v>63329</v>
      </c>
      <c r="AH130" s="1204">
        <v>13.507239999999999</v>
      </c>
      <c r="AI130" s="1204">
        <v>60.064990000000002</v>
      </c>
      <c r="AJ130" s="1204">
        <v>26.427769999999999</v>
      </c>
      <c r="AK130" s="1204">
        <v>32.395650000000003</v>
      </c>
      <c r="AL130" s="1204">
        <v>12.531359999999999</v>
      </c>
      <c r="AM130" s="1204">
        <v>3.7227600000000001</v>
      </c>
      <c r="AN130" s="1204">
        <v>4.4450000000000003E-2</v>
      </c>
      <c r="AO130" s="1204">
        <v>62.552100000000003</v>
      </c>
      <c r="AP130" s="1204">
        <v>45.752499999999998</v>
      </c>
      <c r="AQ130" s="1204">
        <v>45.654179999999997</v>
      </c>
    </row>
    <row r="131" spans="1:43">
      <c r="A131">
        <v>5278</v>
      </c>
      <c r="B131">
        <v>3</v>
      </c>
      <c r="C131">
        <v>28208</v>
      </c>
      <c r="D131">
        <v>2</v>
      </c>
      <c r="E131" s="87" t="s">
        <v>191</v>
      </c>
      <c r="F131" s="1072">
        <v>15618</v>
      </c>
      <c r="G131" s="1072">
        <v>551</v>
      </c>
      <c r="H131" s="1072">
        <v>531</v>
      </c>
      <c r="I131" s="1072">
        <v>578</v>
      </c>
      <c r="J131" s="1072">
        <v>625</v>
      </c>
      <c r="K131" s="1072">
        <v>544</v>
      </c>
      <c r="L131" s="1072">
        <v>618</v>
      </c>
      <c r="M131" s="1072">
        <v>736</v>
      </c>
      <c r="N131" s="1072">
        <v>801</v>
      </c>
      <c r="O131" s="1072">
        <v>1002</v>
      </c>
      <c r="P131" s="1072">
        <v>858</v>
      </c>
      <c r="Q131" s="1072">
        <v>864</v>
      </c>
      <c r="R131" s="1072">
        <v>832</v>
      </c>
      <c r="S131" s="1072">
        <v>1139</v>
      </c>
      <c r="T131" s="1072">
        <v>1531</v>
      </c>
      <c r="U131" s="1072">
        <v>1290</v>
      </c>
      <c r="V131" s="1072">
        <v>1077</v>
      </c>
      <c r="W131" s="1072">
        <v>889</v>
      </c>
      <c r="X131" s="1072">
        <v>634</v>
      </c>
      <c r="Y131" s="1072">
        <v>367</v>
      </c>
      <c r="Z131" s="1072">
        <v>124</v>
      </c>
      <c r="AA131" s="1072">
        <v>27</v>
      </c>
      <c r="AB131" s="1072">
        <v>1660</v>
      </c>
      <c r="AC131" s="1072">
        <v>8019</v>
      </c>
      <c r="AD131" s="1072">
        <v>5939</v>
      </c>
      <c r="AE131" s="1072">
        <v>3118</v>
      </c>
      <c r="AF131" s="1072">
        <v>1152</v>
      </c>
      <c r="AG131" s="1072">
        <v>8925</v>
      </c>
      <c r="AH131" s="1204">
        <v>10.62876</v>
      </c>
      <c r="AI131" s="1204">
        <v>51.3446</v>
      </c>
      <c r="AJ131" s="1204">
        <v>38.02664</v>
      </c>
      <c r="AK131" s="1204">
        <v>45.319499999999998</v>
      </c>
      <c r="AL131" s="1204">
        <v>19.96414</v>
      </c>
      <c r="AM131" s="1204">
        <v>7.3761000000000001</v>
      </c>
      <c r="AN131" s="1204">
        <v>0.17288000000000001</v>
      </c>
      <c r="AO131" s="1204">
        <v>57.145600000000002</v>
      </c>
      <c r="AP131" s="1204">
        <v>51.993409999999997</v>
      </c>
      <c r="AQ131" s="1204">
        <v>55.64331</v>
      </c>
    </row>
    <row r="132" spans="1:43">
      <c r="A132">
        <v>5279</v>
      </c>
      <c r="B132">
        <v>3</v>
      </c>
      <c r="C132">
        <v>28209</v>
      </c>
      <c r="D132">
        <v>2</v>
      </c>
      <c r="E132" s="87" t="s">
        <v>192</v>
      </c>
      <c r="F132" s="1072">
        <v>42756</v>
      </c>
      <c r="G132" s="1072">
        <v>1564</v>
      </c>
      <c r="H132" s="1072">
        <v>1824</v>
      </c>
      <c r="I132" s="1072">
        <v>1794</v>
      </c>
      <c r="J132" s="1072">
        <v>1892</v>
      </c>
      <c r="K132" s="1072">
        <v>1213</v>
      </c>
      <c r="L132" s="1072">
        <v>1565</v>
      </c>
      <c r="M132" s="1072">
        <v>2004</v>
      </c>
      <c r="N132" s="1072">
        <v>2223</v>
      </c>
      <c r="O132" s="1072">
        <v>2690</v>
      </c>
      <c r="P132" s="1072">
        <v>2538</v>
      </c>
      <c r="Q132" s="1072">
        <v>2583</v>
      </c>
      <c r="R132" s="1072">
        <v>2735</v>
      </c>
      <c r="S132" s="1072">
        <v>3158</v>
      </c>
      <c r="T132" s="1072">
        <v>3412</v>
      </c>
      <c r="U132" s="1072">
        <v>2878</v>
      </c>
      <c r="V132" s="1072">
        <v>2586</v>
      </c>
      <c r="W132" s="1072">
        <v>2649</v>
      </c>
      <c r="X132" s="1072">
        <v>1973</v>
      </c>
      <c r="Y132" s="1072">
        <v>1077</v>
      </c>
      <c r="Z132" s="1072">
        <v>338</v>
      </c>
      <c r="AA132" s="1072">
        <v>60</v>
      </c>
      <c r="AB132" s="1072">
        <v>5182</v>
      </c>
      <c r="AC132" s="1072">
        <v>22601</v>
      </c>
      <c r="AD132" s="1072">
        <v>14973</v>
      </c>
      <c r="AE132" s="1072">
        <v>8683</v>
      </c>
      <c r="AF132" s="1072">
        <v>3448</v>
      </c>
      <c r="AG132" s="1072">
        <v>24121</v>
      </c>
      <c r="AH132" s="1204">
        <v>12.11994</v>
      </c>
      <c r="AI132" s="1204">
        <v>52.860419999999998</v>
      </c>
      <c r="AJ132" s="1204">
        <v>35.019649999999999</v>
      </c>
      <c r="AK132" s="1204">
        <v>42.405740000000002</v>
      </c>
      <c r="AL132" s="1204">
        <v>20.308260000000001</v>
      </c>
      <c r="AM132" s="1204">
        <v>8.0643700000000003</v>
      </c>
      <c r="AN132" s="1204">
        <v>0.14033000000000001</v>
      </c>
      <c r="AO132" s="1204">
        <v>56.415469999999999</v>
      </c>
      <c r="AP132" s="1204">
        <v>51.11956</v>
      </c>
      <c r="AQ132" s="1204">
        <v>53.994579999999999</v>
      </c>
    </row>
    <row r="133" spans="1:43">
      <c r="A133">
        <v>5280</v>
      </c>
      <c r="B133">
        <v>3</v>
      </c>
      <c r="C133">
        <v>28210</v>
      </c>
      <c r="D133">
        <v>2</v>
      </c>
      <c r="E133" s="87" t="s">
        <v>25</v>
      </c>
      <c r="F133" s="1072">
        <v>136265</v>
      </c>
      <c r="G133" s="1072">
        <v>5561</v>
      </c>
      <c r="H133" s="1072">
        <v>5967</v>
      </c>
      <c r="I133" s="1072">
        <v>6381</v>
      </c>
      <c r="J133" s="1072">
        <v>6816</v>
      </c>
      <c r="K133" s="1072">
        <v>5952</v>
      </c>
      <c r="L133" s="1072">
        <v>6666</v>
      </c>
      <c r="M133" s="1072">
        <v>7668</v>
      </c>
      <c r="N133" s="1072">
        <v>8741</v>
      </c>
      <c r="O133" s="1072">
        <v>10829</v>
      </c>
      <c r="P133" s="1072">
        <v>9211</v>
      </c>
      <c r="Q133" s="1072">
        <v>8284</v>
      </c>
      <c r="R133" s="1072">
        <v>7772</v>
      </c>
      <c r="S133" s="1072">
        <v>9347</v>
      </c>
      <c r="T133" s="1072">
        <v>11116</v>
      </c>
      <c r="U133" s="1072">
        <v>9045</v>
      </c>
      <c r="V133" s="1072">
        <v>6490</v>
      </c>
      <c r="W133" s="1072">
        <v>5190</v>
      </c>
      <c r="X133" s="1072">
        <v>3225</v>
      </c>
      <c r="Y133" s="1072">
        <v>1517</v>
      </c>
      <c r="Z133" s="1072">
        <v>416</v>
      </c>
      <c r="AA133" s="1072">
        <v>71</v>
      </c>
      <c r="AB133" s="1072">
        <v>17909</v>
      </c>
      <c r="AC133" s="1072">
        <v>81286</v>
      </c>
      <c r="AD133" s="1072">
        <v>37070</v>
      </c>
      <c r="AE133" s="1072">
        <v>16909</v>
      </c>
      <c r="AF133" s="1072">
        <v>5229</v>
      </c>
      <c r="AG133" s="1072">
        <v>85586</v>
      </c>
      <c r="AH133" s="1204">
        <v>13.142770000000001</v>
      </c>
      <c r="AI133" s="1204">
        <v>59.652880000000003</v>
      </c>
      <c r="AJ133" s="1204">
        <v>27.204339999999998</v>
      </c>
      <c r="AK133" s="1204">
        <v>34.063769999999998</v>
      </c>
      <c r="AL133" s="1204">
        <v>12.408910000000001</v>
      </c>
      <c r="AM133" s="1204">
        <v>3.83738</v>
      </c>
      <c r="AN133" s="1204">
        <v>5.21E-2</v>
      </c>
      <c r="AO133" s="1204">
        <v>62.808500000000002</v>
      </c>
      <c r="AP133" s="1204">
        <v>46.390819999999998</v>
      </c>
      <c r="AQ133" s="1204">
        <v>46.775410000000001</v>
      </c>
    </row>
    <row r="134" spans="1:43">
      <c r="A134">
        <v>5281</v>
      </c>
      <c r="B134">
        <v>3</v>
      </c>
      <c r="C134">
        <v>28212</v>
      </c>
      <c r="D134">
        <v>2</v>
      </c>
      <c r="E134" s="87" t="s">
        <v>193</v>
      </c>
      <c r="F134" s="1072">
        <v>25236</v>
      </c>
      <c r="G134" s="1072">
        <v>822</v>
      </c>
      <c r="H134" s="1072">
        <v>928</v>
      </c>
      <c r="I134" s="1072">
        <v>1145</v>
      </c>
      <c r="J134" s="1072">
        <v>1255</v>
      </c>
      <c r="K134" s="1072">
        <v>995</v>
      </c>
      <c r="L134" s="1072">
        <v>1074</v>
      </c>
      <c r="M134" s="1072">
        <v>1107</v>
      </c>
      <c r="N134" s="1072">
        <v>1404</v>
      </c>
      <c r="O134" s="1072">
        <v>1735</v>
      </c>
      <c r="P134" s="1072">
        <v>1574</v>
      </c>
      <c r="Q134" s="1072">
        <v>1532</v>
      </c>
      <c r="R134" s="1072">
        <v>1476</v>
      </c>
      <c r="S134" s="1072">
        <v>1807</v>
      </c>
      <c r="T134" s="1072">
        <v>2107</v>
      </c>
      <c r="U134" s="1072">
        <v>1801</v>
      </c>
      <c r="V134" s="1072">
        <v>1509</v>
      </c>
      <c r="W134" s="1072">
        <v>1390</v>
      </c>
      <c r="X134" s="1072">
        <v>940</v>
      </c>
      <c r="Y134" s="1072">
        <v>465</v>
      </c>
      <c r="Z134" s="1072">
        <v>151</v>
      </c>
      <c r="AA134" s="1072">
        <v>19</v>
      </c>
      <c r="AB134" s="1072">
        <v>2895</v>
      </c>
      <c r="AC134" s="1072">
        <v>13959</v>
      </c>
      <c r="AD134" s="1072">
        <v>8382</v>
      </c>
      <c r="AE134" s="1072">
        <v>4474</v>
      </c>
      <c r="AF134" s="1072">
        <v>1575</v>
      </c>
      <c r="AG134" s="1072">
        <v>14811</v>
      </c>
      <c r="AH134" s="1204">
        <v>11.47171</v>
      </c>
      <c r="AI134" s="1204">
        <v>55.313839999999999</v>
      </c>
      <c r="AJ134" s="1204">
        <v>33.214460000000003</v>
      </c>
      <c r="AK134" s="1204">
        <v>40.374859999999998</v>
      </c>
      <c r="AL134" s="1204">
        <v>17.728639999999999</v>
      </c>
      <c r="AM134" s="1204">
        <v>6.2410800000000002</v>
      </c>
      <c r="AN134" s="1204">
        <v>7.5289999999999996E-2</v>
      </c>
      <c r="AO134" s="1204">
        <v>58.689970000000002</v>
      </c>
      <c r="AP134" s="1204">
        <v>49.885199999999998</v>
      </c>
      <c r="AQ134" s="1204">
        <v>51.778790000000001</v>
      </c>
    </row>
    <row r="135" spans="1:43">
      <c r="A135">
        <v>5282</v>
      </c>
      <c r="B135">
        <v>3</v>
      </c>
      <c r="C135">
        <v>28213</v>
      </c>
      <c r="D135">
        <v>2</v>
      </c>
      <c r="E135" s="87" t="s">
        <v>194</v>
      </c>
      <c r="F135" s="1072">
        <v>21354</v>
      </c>
      <c r="G135" s="1072">
        <v>746</v>
      </c>
      <c r="H135" s="1072">
        <v>825</v>
      </c>
      <c r="I135" s="1072">
        <v>967</v>
      </c>
      <c r="J135" s="1072">
        <v>972</v>
      </c>
      <c r="K135" s="1072">
        <v>780</v>
      </c>
      <c r="L135" s="1072">
        <v>825</v>
      </c>
      <c r="M135" s="1072">
        <v>956</v>
      </c>
      <c r="N135" s="1072">
        <v>1150</v>
      </c>
      <c r="O135" s="1072">
        <v>1460</v>
      </c>
      <c r="P135" s="1072">
        <v>1308</v>
      </c>
      <c r="Q135" s="1072">
        <v>1279</v>
      </c>
      <c r="R135" s="1072">
        <v>1295</v>
      </c>
      <c r="S135" s="1072">
        <v>1481</v>
      </c>
      <c r="T135" s="1072">
        <v>1681</v>
      </c>
      <c r="U135" s="1072">
        <v>1620</v>
      </c>
      <c r="V135" s="1072">
        <v>1377</v>
      </c>
      <c r="W135" s="1072">
        <v>1174</v>
      </c>
      <c r="X135" s="1072">
        <v>872</v>
      </c>
      <c r="Y135" s="1072">
        <v>443</v>
      </c>
      <c r="Z135" s="1072">
        <v>122</v>
      </c>
      <c r="AA135" s="1072">
        <v>21</v>
      </c>
      <c r="AB135" s="1072">
        <v>2538</v>
      </c>
      <c r="AC135" s="1072">
        <v>11506</v>
      </c>
      <c r="AD135" s="1072">
        <v>7310</v>
      </c>
      <c r="AE135" s="1072">
        <v>4009</v>
      </c>
      <c r="AF135" s="1072">
        <v>1458</v>
      </c>
      <c r="AG135" s="1072">
        <v>12215</v>
      </c>
      <c r="AH135" s="1204">
        <v>11.88536</v>
      </c>
      <c r="AI135" s="1204">
        <v>53.882179999999998</v>
      </c>
      <c r="AJ135" s="1204">
        <v>34.232460000000003</v>
      </c>
      <c r="AK135" s="1204">
        <v>41.167929999999998</v>
      </c>
      <c r="AL135" s="1204">
        <v>18.774000000000001</v>
      </c>
      <c r="AM135" s="1204">
        <v>6.8277599999999996</v>
      </c>
      <c r="AN135" s="1204">
        <v>9.8339999999999997E-2</v>
      </c>
      <c r="AO135" s="1204">
        <v>57.202399999999997</v>
      </c>
      <c r="AP135" s="1204">
        <v>50.363439999999997</v>
      </c>
      <c r="AQ135" s="1204">
        <v>52.551720000000003</v>
      </c>
    </row>
    <row r="136" spans="1:43">
      <c r="A136">
        <v>5283</v>
      </c>
      <c r="B136">
        <v>3</v>
      </c>
      <c r="C136">
        <v>28214</v>
      </c>
      <c r="D136">
        <v>2</v>
      </c>
      <c r="E136" s="87" t="s">
        <v>195</v>
      </c>
      <c r="F136" s="1072">
        <v>120688</v>
      </c>
      <c r="G136" s="1072">
        <v>4339</v>
      </c>
      <c r="H136" s="1072">
        <v>5024</v>
      </c>
      <c r="I136" s="1072">
        <v>5298</v>
      </c>
      <c r="J136" s="1072">
        <v>5771</v>
      </c>
      <c r="K136" s="1072">
        <v>5003</v>
      </c>
      <c r="L136" s="1072">
        <v>4859</v>
      </c>
      <c r="M136" s="1072">
        <v>5970</v>
      </c>
      <c r="N136" s="1072">
        <v>7630</v>
      </c>
      <c r="O136" s="1072">
        <v>9942</v>
      </c>
      <c r="P136" s="1072">
        <v>9243</v>
      </c>
      <c r="Q136" s="1072">
        <v>7850</v>
      </c>
      <c r="R136" s="1072">
        <v>6979</v>
      </c>
      <c r="S136" s="1072">
        <v>7636</v>
      </c>
      <c r="T136" s="1072">
        <v>9853</v>
      </c>
      <c r="U136" s="1072">
        <v>8125</v>
      </c>
      <c r="V136" s="1072">
        <v>6572</v>
      </c>
      <c r="W136" s="1072">
        <v>5076</v>
      </c>
      <c r="X136" s="1072">
        <v>3338</v>
      </c>
      <c r="Y136" s="1072">
        <v>1600</v>
      </c>
      <c r="Z136" s="1072">
        <v>506</v>
      </c>
      <c r="AA136" s="1072">
        <v>74</v>
      </c>
      <c r="AB136" s="1072">
        <v>14661</v>
      </c>
      <c r="AC136" s="1072">
        <v>70883</v>
      </c>
      <c r="AD136" s="1072">
        <v>35144</v>
      </c>
      <c r="AE136" s="1072">
        <v>17166</v>
      </c>
      <c r="AF136" s="1072">
        <v>5518</v>
      </c>
      <c r="AG136" s="1072">
        <v>74965</v>
      </c>
      <c r="AH136" s="1204">
        <v>12.14785</v>
      </c>
      <c r="AI136" s="1204">
        <v>58.732430000000001</v>
      </c>
      <c r="AJ136" s="1204">
        <v>29.119710000000001</v>
      </c>
      <c r="AK136" s="1204">
        <v>35.446770000000001</v>
      </c>
      <c r="AL136" s="1204">
        <v>14.22345</v>
      </c>
      <c r="AM136" s="1204">
        <v>4.57212</v>
      </c>
      <c r="AN136" s="1204">
        <v>6.132E-2</v>
      </c>
      <c r="AO136" s="1204">
        <v>62.114710000000002</v>
      </c>
      <c r="AP136" s="1204">
        <v>47.81662</v>
      </c>
      <c r="AQ136" s="1204">
        <v>48.284640000000003</v>
      </c>
    </row>
    <row r="137" spans="1:43">
      <c r="A137">
        <v>5284</v>
      </c>
      <c r="B137">
        <v>3</v>
      </c>
      <c r="C137">
        <v>28215</v>
      </c>
      <c r="D137">
        <v>2</v>
      </c>
      <c r="E137" s="87" t="s">
        <v>196</v>
      </c>
      <c r="F137" s="1072">
        <v>40117</v>
      </c>
      <c r="G137" s="1072">
        <v>1285</v>
      </c>
      <c r="H137" s="1072">
        <v>1473</v>
      </c>
      <c r="I137" s="1072">
        <v>1639</v>
      </c>
      <c r="J137" s="1072">
        <v>1855</v>
      </c>
      <c r="K137" s="1072">
        <v>1587</v>
      </c>
      <c r="L137" s="1072">
        <v>1599</v>
      </c>
      <c r="M137" s="1072">
        <v>1827</v>
      </c>
      <c r="N137" s="1072">
        <v>2272</v>
      </c>
      <c r="O137" s="1072">
        <v>2656</v>
      </c>
      <c r="P137" s="1072">
        <v>2397</v>
      </c>
      <c r="Q137" s="1072">
        <v>2349</v>
      </c>
      <c r="R137" s="1072">
        <v>2517</v>
      </c>
      <c r="S137" s="1072">
        <v>3079</v>
      </c>
      <c r="T137" s="1072">
        <v>3835</v>
      </c>
      <c r="U137" s="1072">
        <v>3231</v>
      </c>
      <c r="V137" s="1072">
        <v>2223</v>
      </c>
      <c r="W137" s="1072">
        <v>1922</v>
      </c>
      <c r="X137" s="1072">
        <v>1364</v>
      </c>
      <c r="Y137" s="1072">
        <v>746</v>
      </c>
      <c r="Z137" s="1072">
        <v>211</v>
      </c>
      <c r="AA137" s="1072">
        <v>50</v>
      </c>
      <c r="AB137" s="1072">
        <v>4397</v>
      </c>
      <c r="AC137" s="1072">
        <v>22138</v>
      </c>
      <c r="AD137" s="1072">
        <v>13582</v>
      </c>
      <c r="AE137" s="1072">
        <v>6516</v>
      </c>
      <c r="AF137" s="1072">
        <v>2371</v>
      </c>
      <c r="AG137" s="1072">
        <v>24118</v>
      </c>
      <c r="AH137" s="1204">
        <v>10.96044</v>
      </c>
      <c r="AI137" s="1204">
        <v>55.183590000000002</v>
      </c>
      <c r="AJ137" s="1204">
        <v>33.855969999999999</v>
      </c>
      <c r="AK137" s="1204">
        <v>41.531019999999998</v>
      </c>
      <c r="AL137" s="1204">
        <v>16.24249</v>
      </c>
      <c r="AM137" s="1204">
        <v>5.9102100000000002</v>
      </c>
      <c r="AN137" s="1204">
        <v>0.12464</v>
      </c>
      <c r="AO137" s="1204">
        <v>60.119149999999998</v>
      </c>
      <c r="AP137" s="1204">
        <v>50.254170000000002</v>
      </c>
      <c r="AQ137" s="1204">
        <v>53.001080000000002</v>
      </c>
    </row>
    <row r="138" spans="1:43">
      <c r="A138">
        <v>5285</v>
      </c>
      <c r="B138">
        <v>3</v>
      </c>
      <c r="C138">
        <v>28216</v>
      </c>
      <c r="D138">
        <v>2</v>
      </c>
      <c r="E138" s="87" t="s">
        <v>197</v>
      </c>
      <c r="F138" s="1072">
        <v>46633</v>
      </c>
      <c r="G138" s="1072">
        <v>1757</v>
      </c>
      <c r="H138" s="1072">
        <v>2045</v>
      </c>
      <c r="I138" s="1072">
        <v>2147</v>
      </c>
      <c r="J138" s="1072">
        <v>2318</v>
      </c>
      <c r="K138" s="1072">
        <v>2017</v>
      </c>
      <c r="L138" s="1072">
        <v>2263</v>
      </c>
      <c r="M138" s="1072">
        <v>2510</v>
      </c>
      <c r="N138" s="1072">
        <v>2851</v>
      </c>
      <c r="O138" s="1072">
        <v>3520</v>
      </c>
      <c r="P138" s="1072">
        <v>3007</v>
      </c>
      <c r="Q138" s="1072">
        <v>2842</v>
      </c>
      <c r="R138" s="1072">
        <v>2739</v>
      </c>
      <c r="S138" s="1072">
        <v>3241</v>
      </c>
      <c r="T138" s="1072">
        <v>4040</v>
      </c>
      <c r="U138" s="1072">
        <v>3155</v>
      </c>
      <c r="V138" s="1072">
        <v>2332</v>
      </c>
      <c r="W138" s="1072">
        <v>1900</v>
      </c>
      <c r="X138" s="1072">
        <v>1176</v>
      </c>
      <c r="Y138" s="1072">
        <v>572</v>
      </c>
      <c r="Z138" s="1072">
        <v>176</v>
      </c>
      <c r="AA138" s="1072">
        <v>25</v>
      </c>
      <c r="AB138" s="1072">
        <v>5949</v>
      </c>
      <c r="AC138" s="1072">
        <v>27308</v>
      </c>
      <c r="AD138" s="1072">
        <v>13376</v>
      </c>
      <c r="AE138" s="1072">
        <v>6181</v>
      </c>
      <c r="AF138" s="1072">
        <v>1949</v>
      </c>
      <c r="AG138" s="1072">
        <v>29030</v>
      </c>
      <c r="AH138" s="1204">
        <v>12.757059999999999</v>
      </c>
      <c r="AI138" s="1204">
        <v>58.55939</v>
      </c>
      <c r="AJ138" s="1204">
        <v>28.68355</v>
      </c>
      <c r="AK138" s="1204">
        <v>35.633560000000003</v>
      </c>
      <c r="AL138" s="1204">
        <v>13.25456</v>
      </c>
      <c r="AM138" s="1204">
        <v>4.1794399999999996</v>
      </c>
      <c r="AN138" s="1204">
        <v>5.3609999999999998E-2</v>
      </c>
      <c r="AO138" s="1204">
        <v>62.252049999999997</v>
      </c>
      <c r="AP138" s="1204">
        <v>47.154490000000003</v>
      </c>
      <c r="AQ138" s="1204">
        <v>47.908740000000002</v>
      </c>
    </row>
    <row r="139" spans="1:43">
      <c r="A139">
        <v>5286</v>
      </c>
      <c r="B139">
        <v>3</v>
      </c>
      <c r="C139">
        <v>28217</v>
      </c>
      <c r="D139">
        <v>2</v>
      </c>
      <c r="E139" s="87" t="s">
        <v>198</v>
      </c>
      <c r="F139" s="1072">
        <v>82493</v>
      </c>
      <c r="G139" s="1072">
        <v>2855</v>
      </c>
      <c r="H139" s="1072">
        <v>3366</v>
      </c>
      <c r="I139" s="1072">
        <v>3718</v>
      </c>
      <c r="J139" s="1072">
        <v>3795</v>
      </c>
      <c r="K139" s="1072">
        <v>3378</v>
      </c>
      <c r="L139" s="1072">
        <v>3194</v>
      </c>
      <c r="M139" s="1072">
        <v>3959</v>
      </c>
      <c r="N139" s="1072">
        <v>4871</v>
      </c>
      <c r="O139" s="1072">
        <v>6637</v>
      </c>
      <c r="P139" s="1072">
        <v>6025</v>
      </c>
      <c r="Q139" s="1072">
        <v>4894</v>
      </c>
      <c r="R139" s="1072">
        <v>4447</v>
      </c>
      <c r="S139" s="1072">
        <v>5129</v>
      </c>
      <c r="T139" s="1072">
        <v>6928</v>
      </c>
      <c r="U139" s="1072">
        <v>6619</v>
      </c>
      <c r="V139" s="1072">
        <v>5134</v>
      </c>
      <c r="W139" s="1072">
        <v>3672</v>
      </c>
      <c r="X139" s="1072">
        <v>2305</v>
      </c>
      <c r="Y139" s="1072">
        <v>1096</v>
      </c>
      <c r="Z139" s="1072">
        <v>387</v>
      </c>
      <c r="AA139" s="1072">
        <v>84</v>
      </c>
      <c r="AB139" s="1072">
        <v>9939</v>
      </c>
      <c r="AC139" s="1072">
        <v>46329</v>
      </c>
      <c r="AD139" s="1072">
        <v>26225</v>
      </c>
      <c r="AE139" s="1072">
        <v>12678</v>
      </c>
      <c r="AF139" s="1072">
        <v>3872</v>
      </c>
      <c r="AG139" s="1072">
        <v>49462</v>
      </c>
      <c r="AH139" s="1204">
        <v>12.048299999999999</v>
      </c>
      <c r="AI139" s="1204">
        <v>56.16113</v>
      </c>
      <c r="AJ139" s="1204">
        <v>31.790579999999999</v>
      </c>
      <c r="AK139" s="1204">
        <v>38.008069999999996</v>
      </c>
      <c r="AL139" s="1204">
        <v>15.36858</v>
      </c>
      <c r="AM139" s="1204">
        <v>4.6937300000000004</v>
      </c>
      <c r="AN139" s="1204">
        <v>0.10183</v>
      </c>
      <c r="AO139" s="1204">
        <v>59.959029999999998</v>
      </c>
      <c r="AP139" s="1204">
        <v>48.720039999999997</v>
      </c>
      <c r="AQ139" s="1204">
        <v>49.400539999999999</v>
      </c>
    </row>
    <row r="140" spans="1:43">
      <c r="A140">
        <v>5287</v>
      </c>
      <c r="B140">
        <v>3</v>
      </c>
      <c r="C140">
        <v>28218</v>
      </c>
      <c r="D140">
        <v>2</v>
      </c>
      <c r="E140" s="87" t="s">
        <v>199</v>
      </c>
      <c r="F140" s="1072">
        <v>24850</v>
      </c>
      <c r="G140" s="1072">
        <v>960</v>
      </c>
      <c r="H140" s="1072">
        <v>1156</v>
      </c>
      <c r="I140" s="1072">
        <v>1282</v>
      </c>
      <c r="J140" s="1072">
        <v>1247</v>
      </c>
      <c r="K140" s="1072">
        <v>1055</v>
      </c>
      <c r="L140" s="1072">
        <v>1099</v>
      </c>
      <c r="M140" s="1072">
        <v>1298</v>
      </c>
      <c r="N140" s="1072">
        <v>1522</v>
      </c>
      <c r="O140" s="1072">
        <v>1939</v>
      </c>
      <c r="P140" s="1072">
        <v>1617</v>
      </c>
      <c r="Q140" s="1072">
        <v>1450</v>
      </c>
      <c r="R140" s="1072">
        <v>1428</v>
      </c>
      <c r="S140" s="1072">
        <v>1710</v>
      </c>
      <c r="T140" s="1072">
        <v>1980</v>
      </c>
      <c r="U140" s="1072">
        <v>1591</v>
      </c>
      <c r="V140" s="1072">
        <v>1144</v>
      </c>
      <c r="W140" s="1072">
        <v>1023</v>
      </c>
      <c r="X140" s="1072">
        <v>790</v>
      </c>
      <c r="Y140" s="1072">
        <v>416</v>
      </c>
      <c r="Z140" s="1072">
        <v>125</v>
      </c>
      <c r="AA140" s="1072">
        <v>18</v>
      </c>
      <c r="AB140" s="1072">
        <v>3398</v>
      </c>
      <c r="AC140" s="1072">
        <v>14365</v>
      </c>
      <c r="AD140" s="1072">
        <v>7087</v>
      </c>
      <c r="AE140" s="1072">
        <v>3516</v>
      </c>
      <c r="AF140" s="1072">
        <v>1349</v>
      </c>
      <c r="AG140" s="1072">
        <v>15098</v>
      </c>
      <c r="AH140" s="1204">
        <v>13.67404</v>
      </c>
      <c r="AI140" s="1204">
        <v>57.806840000000001</v>
      </c>
      <c r="AJ140" s="1204">
        <v>28.519110000000001</v>
      </c>
      <c r="AK140" s="1204">
        <v>35.400399999999998</v>
      </c>
      <c r="AL140" s="1204">
        <v>14.14889</v>
      </c>
      <c r="AM140" s="1204">
        <v>5.4285699999999997</v>
      </c>
      <c r="AN140" s="1204">
        <v>7.2429999999999994E-2</v>
      </c>
      <c r="AO140" s="1204">
        <v>60.756540000000001</v>
      </c>
      <c r="AP140" s="1204">
        <v>47.067770000000003</v>
      </c>
      <c r="AQ140" s="1204">
        <v>47.608939999999997</v>
      </c>
    </row>
    <row r="141" spans="1:43">
      <c r="A141">
        <v>5288</v>
      </c>
      <c r="B141">
        <v>3</v>
      </c>
      <c r="C141">
        <v>28219</v>
      </c>
      <c r="D141">
        <v>2</v>
      </c>
      <c r="E141" s="87" t="s">
        <v>200</v>
      </c>
      <c r="F141" s="1072">
        <v>58507</v>
      </c>
      <c r="G141" s="1072">
        <v>2150</v>
      </c>
      <c r="H141" s="1072">
        <v>2369</v>
      </c>
      <c r="I141" s="1072">
        <v>2552</v>
      </c>
      <c r="J141" s="1072">
        <v>3445</v>
      </c>
      <c r="K141" s="1072">
        <v>3542</v>
      </c>
      <c r="L141" s="1072">
        <v>2918</v>
      </c>
      <c r="M141" s="1072">
        <v>2994</v>
      </c>
      <c r="N141" s="1072">
        <v>3316</v>
      </c>
      <c r="O141" s="1072">
        <v>3904</v>
      </c>
      <c r="P141" s="1072">
        <v>4162</v>
      </c>
      <c r="Q141" s="1072">
        <v>4957</v>
      </c>
      <c r="R141" s="1072">
        <v>4691</v>
      </c>
      <c r="S141" s="1072">
        <v>4370</v>
      </c>
      <c r="T141" s="1072">
        <v>3753</v>
      </c>
      <c r="U141" s="1072">
        <v>2719</v>
      </c>
      <c r="V141" s="1072">
        <v>2212</v>
      </c>
      <c r="W141" s="1072">
        <v>2055</v>
      </c>
      <c r="X141" s="1072">
        <v>1488</v>
      </c>
      <c r="Y141" s="1072">
        <v>683</v>
      </c>
      <c r="Z141" s="1072">
        <v>186</v>
      </c>
      <c r="AA141" s="1072">
        <v>41</v>
      </c>
      <c r="AB141" s="1072">
        <v>7071</v>
      </c>
      <c r="AC141" s="1072">
        <v>38299</v>
      </c>
      <c r="AD141" s="1072">
        <v>13137</v>
      </c>
      <c r="AE141" s="1072">
        <v>6665</v>
      </c>
      <c r="AF141" s="1072">
        <v>2398</v>
      </c>
      <c r="AG141" s="1072">
        <v>38607</v>
      </c>
      <c r="AH141" s="1204">
        <v>12.08573</v>
      </c>
      <c r="AI141" s="1204">
        <v>65.460539999999995</v>
      </c>
      <c r="AJ141" s="1204">
        <v>22.453720000000001</v>
      </c>
      <c r="AK141" s="1204">
        <v>29.922920000000001</v>
      </c>
      <c r="AL141" s="1204">
        <v>11.3918</v>
      </c>
      <c r="AM141" s="1204">
        <v>4.0986500000000001</v>
      </c>
      <c r="AN141" s="1204">
        <v>7.0080000000000003E-2</v>
      </c>
      <c r="AO141" s="1204">
        <v>65.986980000000003</v>
      </c>
      <c r="AP141" s="1204">
        <v>45.631399999999999</v>
      </c>
      <c r="AQ141" s="1204">
        <v>47.531289999999998</v>
      </c>
    </row>
    <row r="142" spans="1:43">
      <c r="A142">
        <v>5289</v>
      </c>
      <c r="B142">
        <v>3</v>
      </c>
      <c r="C142">
        <v>28220</v>
      </c>
      <c r="D142">
        <v>2</v>
      </c>
      <c r="E142" s="87" t="s">
        <v>201</v>
      </c>
      <c r="F142" s="1072">
        <v>22660</v>
      </c>
      <c r="G142" s="1072">
        <v>755</v>
      </c>
      <c r="H142" s="1072">
        <v>793</v>
      </c>
      <c r="I142" s="1072">
        <v>955</v>
      </c>
      <c r="J142" s="1072">
        <v>1111</v>
      </c>
      <c r="K142" s="1072">
        <v>879</v>
      </c>
      <c r="L142" s="1072">
        <v>958</v>
      </c>
      <c r="M142" s="1072">
        <v>1009</v>
      </c>
      <c r="N142" s="1072">
        <v>1141</v>
      </c>
      <c r="O142" s="1072">
        <v>1417</v>
      </c>
      <c r="P142" s="1072">
        <v>1413</v>
      </c>
      <c r="Q142" s="1072">
        <v>1431</v>
      </c>
      <c r="R142" s="1072">
        <v>1437</v>
      </c>
      <c r="S142" s="1072">
        <v>1797</v>
      </c>
      <c r="T142" s="1072">
        <v>1871</v>
      </c>
      <c r="U142" s="1072">
        <v>1505</v>
      </c>
      <c r="V142" s="1072">
        <v>1264</v>
      </c>
      <c r="W142" s="1072">
        <v>1237</v>
      </c>
      <c r="X142" s="1072">
        <v>961</v>
      </c>
      <c r="Y142" s="1072">
        <v>550</v>
      </c>
      <c r="Z142" s="1072">
        <v>142</v>
      </c>
      <c r="AA142" s="1072">
        <v>34</v>
      </c>
      <c r="AB142" s="1072">
        <v>2503</v>
      </c>
      <c r="AC142" s="1072">
        <v>12593</v>
      </c>
      <c r="AD142" s="1072">
        <v>7564</v>
      </c>
      <c r="AE142" s="1072">
        <v>4188</v>
      </c>
      <c r="AF142" s="1072">
        <v>1687</v>
      </c>
      <c r="AG142" s="1072">
        <v>13353</v>
      </c>
      <c r="AH142" s="1204">
        <v>11.0459</v>
      </c>
      <c r="AI142" s="1204">
        <v>55.573700000000002</v>
      </c>
      <c r="AJ142" s="1204">
        <v>33.380409999999998</v>
      </c>
      <c r="AK142" s="1204">
        <v>41.310679999999998</v>
      </c>
      <c r="AL142" s="1204">
        <v>18.481909999999999</v>
      </c>
      <c r="AM142" s="1204">
        <v>7.4448400000000001</v>
      </c>
      <c r="AN142" s="1204">
        <v>0.15004000000000001</v>
      </c>
      <c r="AO142" s="1204">
        <v>58.927630000000001</v>
      </c>
      <c r="AP142" s="1204">
        <v>50.536409999999997</v>
      </c>
      <c r="AQ142" s="1204">
        <v>53.105960000000003</v>
      </c>
    </row>
    <row r="143" spans="1:43">
      <c r="A143">
        <v>5290</v>
      </c>
      <c r="B143">
        <v>3</v>
      </c>
      <c r="C143">
        <v>28221</v>
      </c>
      <c r="D143">
        <v>2</v>
      </c>
      <c r="E143" s="87" t="s">
        <v>353</v>
      </c>
      <c r="F143" s="1072">
        <v>21730</v>
      </c>
      <c r="G143" s="1072">
        <v>762</v>
      </c>
      <c r="H143" s="1072">
        <v>767</v>
      </c>
      <c r="I143" s="1072">
        <v>851</v>
      </c>
      <c r="J143" s="1072">
        <v>864</v>
      </c>
      <c r="K143" s="1072">
        <v>764</v>
      </c>
      <c r="L143" s="1072">
        <v>912</v>
      </c>
      <c r="M143" s="1072">
        <v>1005</v>
      </c>
      <c r="N143" s="1072">
        <v>1130</v>
      </c>
      <c r="O143" s="1072">
        <v>1272</v>
      </c>
      <c r="P143" s="1072">
        <v>1220</v>
      </c>
      <c r="Q143" s="1072">
        <v>1350</v>
      </c>
      <c r="R143" s="1072">
        <v>1448</v>
      </c>
      <c r="S143" s="1072">
        <v>1648</v>
      </c>
      <c r="T143" s="1072">
        <v>1798</v>
      </c>
      <c r="U143" s="1072">
        <v>1417</v>
      </c>
      <c r="V143" s="1072">
        <v>1352</v>
      </c>
      <c r="W143" s="1072">
        <v>1328</v>
      </c>
      <c r="X143" s="1072">
        <v>1080</v>
      </c>
      <c r="Y143" s="1072">
        <v>547</v>
      </c>
      <c r="Z143" s="1072">
        <v>186</v>
      </c>
      <c r="AA143" s="1072">
        <v>29</v>
      </c>
      <c r="AB143" s="1072">
        <v>2380</v>
      </c>
      <c r="AC143" s="1072">
        <v>11613</v>
      </c>
      <c r="AD143" s="1072">
        <v>7737</v>
      </c>
      <c r="AE143" s="1072">
        <v>4522</v>
      </c>
      <c r="AF143" s="1072">
        <v>1842</v>
      </c>
      <c r="AG143" s="1072">
        <v>12547</v>
      </c>
      <c r="AH143" s="1204">
        <v>10.9526</v>
      </c>
      <c r="AI143" s="1204">
        <v>53.442250000000001</v>
      </c>
      <c r="AJ143" s="1204">
        <v>35.605150000000002</v>
      </c>
      <c r="AK143" s="1204">
        <v>43.189140000000002</v>
      </c>
      <c r="AL143" s="1204">
        <v>20.809940000000001</v>
      </c>
      <c r="AM143" s="1204">
        <v>8.4767600000000005</v>
      </c>
      <c r="AN143" s="1204">
        <v>0.13346</v>
      </c>
      <c r="AO143" s="1204">
        <v>57.740450000000003</v>
      </c>
      <c r="AP143" s="1204">
        <v>51.735660000000003</v>
      </c>
      <c r="AQ143" s="1204">
        <v>54.876919999999998</v>
      </c>
    </row>
    <row r="144" spans="1:43">
      <c r="A144">
        <v>5291</v>
      </c>
      <c r="B144">
        <v>3</v>
      </c>
      <c r="C144">
        <v>28222</v>
      </c>
      <c r="D144">
        <v>2</v>
      </c>
      <c r="E144" s="87" t="s">
        <v>26</v>
      </c>
      <c r="F144" s="1072">
        <v>12594</v>
      </c>
      <c r="G144" s="1072">
        <v>386</v>
      </c>
      <c r="H144" s="1072">
        <v>436</v>
      </c>
      <c r="I144" s="1072">
        <v>521</v>
      </c>
      <c r="J144" s="1072">
        <v>487</v>
      </c>
      <c r="K144" s="1072">
        <v>301</v>
      </c>
      <c r="L144" s="1072">
        <v>424</v>
      </c>
      <c r="M144" s="1072">
        <v>526</v>
      </c>
      <c r="N144" s="1072">
        <v>594</v>
      </c>
      <c r="O144" s="1072">
        <v>669</v>
      </c>
      <c r="P144" s="1072">
        <v>636</v>
      </c>
      <c r="Q144" s="1072">
        <v>755</v>
      </c>
      <c r="R144" s="1072">
        <v>855</v>
      </c>
      <c r="S144" s="1072">
        <v>988</v>
      </c>
      <c r="T144" s="1072">
        <v>1054</v>
      </c>
      <c r="U144" s="1072">
        <v>868</v>
      </c>
      <c r="V144" s="1072">
        <v>851</v>
      </c>
      <c r="W144" s="1072">
        <v>917</v>
      </c>
      <c r="X144" s="1072">
        <v>783</v>
      </c>
      <c r="Y144" s="1072">
        <v>392</v>
      </c>
      <c r="Z144" s="1072">
        <v>125</v>
      </c>
      <c r="AA144" s="1072">
        <v>26</v>
      </c>
      <c r="AB144" s="1072">
        <v>1343</v>
      </c>
      <c r="AC144" s="1072">
        <v>6235</v>
      </c>
      <c r="AD144" s="1072">
        <v>5016</v>
      </c>
      <c r="AE144" s="1072">
        <v>3094</v>
      </c>
      <c r="AF144" s="1072">
        <v>1326</v>
      </c>
      <c r="AG144" s="1072">
        <v>6802</v>
      </c>
      <c r="AH144" s="1204">
        <v>10.66381</v>
      </c>
      <c r="AI144" s="1204">
        <v>49.5077</v>
      </c>
      <c r="AJ144" s="1204">
        <v>39.828490000000002</v>
      </c>
      <c r="AK144" s="1204">
        <v>47.673499999999997</v>
      </c>
      <c r="AL144" s="1204">
        <v>24.567250000000001</v>
      </c>
      <c r="AM144" s="1204">
        <v>10.52882</v>
      </c>
      <c r="AN144" s="1204">
        <v>0.20644999999999999</v>
      </c>
      <c r="AO144" s="1204">
        <v>54.00985</v>
      </c>
      <c r="AP144" s="1204">
        <v>54.094090000000001</v>
      </c>
      <c r="AQ144" s="1204">
        <v>58.293750000000003</v>
      </c>
    </row>
    <row r="145" spans="1:43">
      <c r="A145">
        <v>5292</v>
      </c>
      <c r="B145">
        <v>3</v>
      </c>
      <c r="C145">
        <v>28223</v>
      </c>
      <c r="D145">
        <v>2</v>
      </c>
      <c r="E145" s="87" t="s">
        <v>27</v>
      </c>
      <c r="F145" s="1072">
        <v>33867</v>
      </c>
      <c r="G145" s="1072">
        <v>1242</v>
      </c>
      <c r="H145" s="1072">
        <v>1337</v>
      </c>
      <c r="I145" s="1072">
        <v>1507</v>
      </c>
      <c r="J145" s="1072">
        <v>1639</v>
      </c>
      <c r="K145" s="1072">
        <v>1076</v>
      </c>
      <c r="L145" s="1072">
        <v>1281</v>
      </c>
      <c r="M145" s="1072">
        <v>1519</v>
      </c>
      <c r="N145" s="1072">
        <v>1770</v>
      </c>
      <c r="O145" s="1072">
        <v>2014</v>
      </c>
      <c r="P145" s="1072">
        <v>1883</v>
      </c>
      <c r="Q145" s="1072">
        <v>1932</v>
      </c>
      <c r="R145" s="1072">
        <v>2221</v>
      </c>
      <c r="S145" s="1072">
        <v>2482</v>
      </c>
      <c r="T145" s="1072">
        <v>2762</v>
      </c>
      <c r="U145" s="1072">
        <v>2253</v>
      </c>
      <c r="V145" s="1072">
        <v>1977</v>
      </c>
      <c r="W145" s="1072">
        <v>2110</v>
      </c>
      <c r="X145" s="1072">
        <v>1660</v>
      </c>
      <c r="Y145" s="1072">
        <v>909</v>
      </c>
      <c r="Z145" s="1072">
        <v>249</v>
      </c>
      <c r="AA145" s="1072">
        <v>44</v>
      </c>
      <c r="AB145" s="1072">
        <v>4086</v>
      </c>
      <c r="AC145" s="1072">
        <v>17817</v>
      </c>
      <c r="AD145" s="1072">
        <v>11964</v>
      </c>
      <c r="AE145" s="1072">
        <v>6949</v>
      </c>
      <c r="AF145" s="1072">
        <v>2862</v>
      </c>
      <c r="AG145" s="1072">
        <v>18940</v>
      </c>
      <c r="AH145" s="1204">
        <v>12.06484</v>
      </c>
      <c r="AI145" s="1204">
        <v>52.608730000000001</v>
      </c>
      <c r="AJ145" s="1204">
        <v>35.326419999999999</v>
      </c>
      <c r="AK145" s="1204">
        <v>42.655090000000001</v>
      </c>
      <c r="AL145" s="1204">
        <v>20.5185</v>
      </c>
      <c r="AM145" s="1204">
        <v>8.4506999999999994</v>
      </c>
      <c r="AN145" s="1204">
        <v>0.12992000000000001</v>
      </c>
      <c r="AO145" s="1204">
        <v>55.92465</v>
      </c>
      <c r="AP145" s="1204">
        <v>51.06908</v>
      </c>
      <c r="AQ145" s="1204">
        <v>54.346809999999998</v>
      </c>
    </row>
    <row r="146" spans="1:43">
      <c r="A146">
        <v>5293</v>
      </c>
      <c r="B146">
        <v>3</v>
      </c>
      <c r="C146">
        <v>28224</v>
      </c>
      <c r="D146">
        <v>2</v>
      </c>
      <c r="E146" s="87" t="s">
        <v>28</v>
      </c>
      <c r="F146" s="1072">
        <v>24467</v>
      </c>
      <c r="G146" s="1072">
        <v>888</v>
      </c>
      <c r="H146" s="1072">
        <v>937</v>
      </c>
      <c r="I146" s="1072">
        <v>1048</v>
      </c>
      <c r="J146" s="1072">
        <v>926</v>
      </c>
      <c r="K146" s="1072">
        <v>683</v>
      </c>
      <c r="L146" s="1072">
        <v>926</v>
      </c>
      <c r="M146" s="1072">
        <v>1112</v>
      </c>
      <c r="N146" s="1072">
        <v>1265</v>
      </c>
      <c r="O146" s="1072">
        <v>1524</v>
      </c>
      <c r="P146" s="1072">
        <v>1365</v>
      </c>
      <c r="Q146" s="1072">
        <v>1468</v>
      </c>
      <c r="R146" s="1072">
        <v>1570</v>
      </c>
      <c r="S146" s="1072">
        <v>1883</v>
      </c>
      <c r="T146" s="1072">
        <v>2167</v>
      </c>
      <c r="U146" s="1072">
        <v>1618</v>
      </c>
      <c r="V146" s="1072">
        <v>1502</v>
      </c>
      <c r="W146" s="1072">
        <v>1483</v>
      </c>
      <c r="X146" s="1072">
        <v>1240</v>
      </c>
      <c r="Y146" s="1072">
        <v>630</v>
      </c>
      <c r="Z146" s="1072">
        <v>194</v>
      </c>
      <c r="AA146" s="1072">
        <v>38</v>
      </c>
      <c r="AB146" s="1072">
        <v>2873</v>
      </c>
      <c r="AC146" s="1072">
        <v>12722</v>
      </c>
      <c r="AD146" s="1072">
        <v>8872</v>
      </c>
      <c r="AE146" s="1072">
        <v>5087</v>
      </c>
      <c r="AF146" s="1072">
        <v>2102</v>
      </c>
      <c r="AG146" s="1072">
        <v>13963</v>
      </c>
      <c r="AH146" s="1204">
        <v>11.74235</v>
      </c>
      <c r="AI146" s="1204">
        <v>51.996569999999998</v>
      </c>
      <c r="AJ146" s="1204">
        <v>36.261090000000003</v>
      </c>
      <c r="AK146" s="1204">
        <v>43.957169999999998</v>
      </c>
      <c r="AL146" s="1204">
        <v>20.791270000000001</v>
      </c>
      <c r="AM146" s="1204">
        <v>8.5911600000000004</v>
      </c>
      <c r="AN146" s="1204">
        <v>0.15531</v>
      </c>
      <c r="AO146" s="1204">
        <v>57.0687</v>
      </c>
      <c r="AP146" s="1204">
        <v>51.858969999999999</v>
      </c>
      <c r="AQ146" s="1204">
        <v>55.305</v>
      </c>
    </row>
    <row r="147" spans="1:43">
      <c r="A147">
        <v>5294</v>
      </c>
      <c r="B147">
        <v>3</v>
      </c>
      <c r="C147">
        <v>28225</v>
      </c>
      <c r="D147">
        <v>2</v>
      </c>
      <c r="E147" s="87" t="s">
        <v>29</v>
      </c>
      <c r="F147" s="1072">
        <v>15995</v>
      </c>
      <c r="G147" s="1072">
        <v>554</v>
      </c>
      <c r="H147" s="1072">
        <v>592</v>
      </c>
      <c r="I147" s="1072">
        <v>663</v>
      </c>
      <c r="J147" s="1072">
        <v>669</v>
      </c>
      <c r="K147" s="1072">
        <v>459</v>
      </c>
      <c r="L147" s="1072">
        <v>585</v>
      </c>
      <c r="M147" s="1072">
        <v>717</v>
      </c>
      <c r="N147" s="1072">
        <v>805</v>
      </c>
      <c r="O147" s="1072">
        <v>967</v>
      </c>
      <c r="P147" s="1072">
        <v>868</v>
      </c>
      <c r="Q147" s="1072">
        <v>979</v>
      </c>
      <c r="R147" s="1072">
        <v>1055</v>
      </c>
      <c r="S147" s="1072">
        <v>1184</v>
      </c>
      <c r="T147" s="1072">
        <v>1288</v>
      </c>
      <c r="U147" s="1072">
        <v>1119</v>
      </c>
      <c r="V147" s="1072">
        <v>965</v>
      </c>
      <c r="W147" s="1072">
        <v>1037</v>
      </c>
      <c r="X147" s="1072">
        <v>855</v>
      </c>
      <c r="Y147" s="1072">
        <v>463</v>
      </c>
      <c r="Z147" s="1072">
        <v>150</v>
      </c>
      <c r="AA147" s="1072">
        <v>21</v>
      </c>
      <c r="AB147" s="1072">
        <v>1809</v>
      </c>
      <c r="AC147" s="1072">
        <v>8288</v>
      </c>
      <c r="AD147" s="1072">
        <v>5898</v>
      </c>
      <c r="AE147" s="1072">
        <v>3491</v>
      </c>
      <c r="AF147" s="1072">
        <v>1489</v>
      </c>
      <c r="AG147" s="1072">
        <v>8907</v>
      </c>
      <c r="AH147" s="1204">
        <v>11.30978</v>
      </c>
      <c r="AI147" s="1204">
        <v>51.816189999999999</v>
      </c>
      <c r="AJ147" s="1204">
        <v>36.874020000000002</v>
      </c>
      <c r="AK147" s="1204">
        <v>44.276339999999998</v>
      </c>
      <c r="AL147" s="1204">
        <v>21.825569999999999</v>
      </c>
      <c r="AM147" s="1204">
        <v>9.3091600000000003</v>
      </c>
      <c r="AN147" s="1204">
        <v>0.13128999999999999</v>
      </c>
      <c r="AO147" s="1204">
        <v>55.686149999999998</v>
      </c>
      <c r="AP147" s="1204">
        <v>52.307879999999997</v>
      </c>
      <c r="AQ147" s="1204">
        <v>55.774999999999999</v>
      </c>
    </row>
    <row r="148" spans="1:43">
      <c r="A148">
        <v>5295</v>
      </c>
      <c r="B148">
        <v>3</v>
      </c>
      <c r="C148">
        <v>28226</v>
      </c>
      <c r="D148">
        <v>2</v>
      </c>
      <c r="E148" s="87" t="s">
        <v>30</v>
      </c>
      <c r="F148" s="1072">
        <v>23169</v>
      </c>
      <c r="G148" s="1072">
        <v>734</v>
      </c>
      <c r="H148" s="1072">
        <v>792</v>
      </c>
      <c r="I148" s="1072">
        <v>868</v>
      </c>
      <c r="J148" s="1072">
        <v>910</v>
      </c>
      <c r="K148" s="1072">
        <v>718</v>
      </c>
      <c r="L148" s="1072">
        <v>844</v>
      </c>
      <c r="M148" s="1072">
        <v>945</v>
      </c>
      <c r="N148" s="1072">
        <v>1207</v>
      </c>
      <c r="O148" s="1072">
        <v>1285</v>
      </c>
      <c r="P148" s="1072">
        <v>1211</v>
      </c>
      <c r="Q148" s="1072">
        <v>1279</v>
      </c>
      <c r="R148" s="1072">
        <v>1454</v>
      </c>
      <c r="S148" s="1072">
        <v>1760</v>
      </c>
      <c r="T148" s="1072">
        <v>1986</v>
      </c>
      <c r="U148" s="1072">
        <v>1667</v>
      </c>
      <c r="V148" s="1072">
        <v>1531</v>
      </c>
      <c r="W148" s="1072">
        <v>1629</v>
      </c>
      <c r="X148" s="1072">
        <v>1349</v>
      </c>
      <c r="Y148" s="1072">
        <v>731</v>
      </c>
      <c r="Z148" s="1072">
        <v>223</v>
      </c>
      <c r="AA148" s="1072">
        <v>46</v>
      </c>
      <c r="AB148" s="1072">
        <v>2394</v>
      </c>
      <c r="AC148" s="1072">
        <v>11613</v>
      </c>
      <c r="AD148" s="1072">
        <v>9162</v>
      </c>
      <c r="AE148" s="1072">
        <v>5509</v>
      </c>
      <c r="AF148" s="1072">
        <v>2349</v>
      </c>
      <c r="AG148" s="1072">
        <v>12689</v>
      </c>
      <c r="AH148" s="1204">
        <v>10.33277</v>
      </c>
      <c r="AI148" s="1204">
        <v>50.123010000000001</v>
      </c>
      <c r="AJ148" s="1204">
        <v>39.544220000000003</v>
      </c>
      <c r="AK148" s="1204">
        <v>47.14058</v>
      </c>
      <c r="AL148" s="1204">
        <v>23.777460000000001</v>
      </c>
      <c r="AM148" s="1204">
        <v>10.13855</v>
      </c>
      <c r="AN148" s="1204">
        <v>0.19853999999999999</v>
      </c>
      <c r="AO148" s="1204">
        <v>54.767150000000001</v>
      </c>
      <c r="AP148" s="1204">
        <v>53.648389999999999</v>
      </c>
      <c r="AQ148" s="1204">
        <v>57.704549999999998</v>
      </c>
    </row>
    <row r="149" spans="1:43">
      <c r="A149">
        <v>5296</v>
      </c>
      <c r="B149">
        <v>3</v>
      </c>
      <c r="C149">
        <v>28227</v>
      </c>
      <c r="D149">
        <v>2</v>
      </c>
      <c r="E149" s="87" t="s">
        <v>31</v>
      </c>
      <c r="F149" s="1072">
        <v>19749</v>
      </c>
      <c r="G149" s="1072">
        <v>616</v>
      </c>
      <c r="H149" s="1072">
        <v>824</v>
      </c>
      <c r="I149" s="1072">
        <v>904</v>
      </c>
      <c r="J149" s="1072">
        <v>829</v>
      </c>
      <c r="K149" s="1072">
        <v>490</v>
      </c>
      <c r="L149" s="1072">
        <v>764</v>
      </c>
      <c r="M149" s="1072">
        <v>847</v>
      </c>
      <c r="N149" s="1072">
        <v>1019</v>
      </c>
      <c r="O149" s="1072">
        <v>1221</v>
      </c>
      <c r="P149" s="1072">
        <v>1096</v>
      </c>
      <c r="Q149" s="1072">
        <v>1199</v>
      </c>
      <c r="R149" s="1072">
        <v>1383</v>
      </c>
      <c r="S149" s="1072">
        <v>1575</v>
      </c>
      <c r="T149" s="1072">
        <v>1689</v>
      </c>
      <c r="U149" s="1072">
        <v>1307</v>
      </c>
      <c r="V149" s="1072">
        <v>1234</v>
      </c>
      <c r="W149" s="1072">
        <v>1219</v>
      </c>
      <c r="X149" s="1072">
        <v>918</v>
      </c>
      <c r="Y149" s="1072">
        <v>471</v>
      </c>
      <c r="Z149" s="1072">
        <v>119</v>
      </c>
      <c r="AA149" s="1072">
        <v>25</v>
      </c>
      <c r="AB149" s="1072">
        <v>2344</v>
      </c>
      <c r="AC149" s="1072">
        <v>10423</v>
      </c>
      <c r="AD149" s="1072">
        <v>6982</v>
      </c>
      <c r="AE149" s="1072">
        <v>3986</v>
      </c>
      <c r="AF149" s="1072">
        <v>1533</v>
      </c>
      <c r="AG149" s="1072">
        <v>11283</v>
      </c>
      <c r="AH149" s="1204">
        <v>11.86896</v>
      </c>
      <c r="AI149" s="1204">
        <v>52.777360000000002</v>
      </c>
      <c r="AJ149" s="1204">
        <v>35.35369</v>
      </c>
      <c r="AK149" s="1204">
        <v>43.328780000000002</v>
      </c>
      <c r="AL149" s="1204">
        <v>20.183299999999999</v>
      </c>
      <c r="AM149" s="1204">
        <v>7.7624199999999997</v>
      </c>
      <c r="AN149" s="1204">
        <v>0.12659000000000001</v>
      </c>
      <c r="AO149" s="1204">
        <v>57.132010000000001</v>
      </c>
      <c r="AP149" s="1204">
        <v>51.589979999999997</v>
      </c>
      <c r="AQ149" s="1204">
        <v>55.229819999999997</v>
      </c>
    </row>
    <row r="150" spans="1:43">
      <c r="A150">
        <v>5297</v>
      </c>
      <c r="B150">
        <v>3</v>
      </c>
      <c r="C150">
        <v>28228</v>
      </c>
      <c r="D150">
        <v>2</v>
      </c>
      <c r="E150" s="87" t="s">
        <v>32</v>
      </c>
      <c r="F150" s="1072">
        <v>20691</v>
      </c>
      <c r="G150" s="1072">
        <v>856</v>
      </c>
      <c r="H150" s="1072">
        <v>901</v>
      </c>
      <c r="I150" s="1072">
        <v>945</v>
      </c>
      <c r="J150" s="1072">
        <v>1044</v>
      </c>
      <c r="K150" s="1072">
        <v>1221</v>
      </c>
      <c r="L150" s="1072">
        <v>1125</v>
      </c>
      <c r="M150" s="1072">
        <v>1135</v>
      </c>
      <c r="N150" s="1072">
        <v>1254</v>
      </c>
      <c r="O150" s="1072">
        <v>1444</v>
      </c>
      <c r="P150" s="1072">
        <v>1312</v>
      </c>
      <c r="Q150" s="1072">
        <v>1179</v>
      </c>
      <c r="R150" s="1072">
        <v>1199</v>
      </c>
      <c r="S150" s="1072">
        <v>1352</v>
      </c>
      <c r="T150" s="1072">
        <v>1432</v>
      </c>
      <c r="U150" s="1072">
        <v>1114</v>
      </c>
      <c r="V150" s="1072">
        <v>1068</v>
      </c>
      <c r="W150" s="1072">
        <v>937</v>
      </c>
      <c r="X150" s="1072">
        <v>729</v>
      </c>
      <c r="Y150" s="1072">
        <v>331</v>
      </c>
      <c r="Z150" s="1072">
        <v>99</v>
      </c>
      <c r="AA150" s="1072">
        <v>14</v>
      </c>
      <c r="AB150" s="1072">
        <v>2702</v>
      </c>
      <c r="AC150" s="1072">
        <v>12265</v>
      </c>
      <c r="AD150" s="1072">
        <v>5724</v>
      </c>
      <c r="AE150" s="1072">
        <v>3178</v>
      </c>
      <c r="AF150" s="1072">
        <v>1173</v>
      </c>
      <c r="AG150" s="1072">
        <v>12653</v>
      </c>
      <c r="AH150" s="1204">
        <v>13.058820000000001</v>
      </c>
      <c r="AI150" s="1204">
        <v>59.276980000000002</v>
      </c>
      <c r="AJ150" s="1204">
        <v>27.664200000000001</v>
      </c>
      <c r="AK150" s="1204">
        <v>34.198439999999998</v>
      </c>
      <c r="AL150" s="1204">
        <v>15.35933</v>
      </c>
      <c r="AM150" s="1204">
        <v>5.66913</v>
      </c>
      <c r="AN150" s="1204">
        <v>6.7659999999999998E-2</v>
      </c>
      <c r="AO150" s="1204">
        <v>61.152189999999997</v>
      </c>
      <c r="AP150" s="1204">
        <v>46.550600000000003</v>
      </c>
      <c r="AQ150" s="1204">
        <v>46.522640000000003</v>
      </c>
    </row>
    <row r="151" spans="1:43">
      <c r="A151">
        <v>5298</v>
      </c>
      <c r="B151">
        <v>3</v>
      </c>
      <c r="C151">
        <v>28229</v>
      </c>
      <c r="D151">
        <v>2</v>
      </c>
      <c r="E151" s="87" t="s">
        <v>33</v>
      </c>
      <c r="F151" s="1072">
        <v>40159</v>
      </c>
      <c r="G151" s="1072">
        <v>1465</v>
      </c>
      <c r="H151" s="1072">
        <v>1630</v>
      </c>
      <c r="I151" s="1072">
        <v>1869</v>
      </c>
      <c r="J151" s="1072">
        <v>1992</v>
      </c>
      <c r="K151" s="1072">
        <v>1598</v>
      </c>
      <c r="L151" s="1072">
        <v>1766</v>
      </c>
      <c r="M151" s="1072">
        <v>2019</v>
      </c>
      <c r="N151" s="1072">
        <v>2320</v>
      </c>
      <c r="O151" s="1072">
        <v>2842</v>
      </c>
      <c r="P151" s="1072">
        <v>2490</v>
      </c>
      <c r="Q151" s="1072">
        <v>2316</v>
      </c>
      <c r="R151" s="1072">
        <v>2425</v>
      </c>
      <c r="S151" s="1072">
        <v>2911</v>
      </c>
      <c r="T151" s="1072">
        <v>3414</v>
      </c>
      <c r="U151" s="1072">
        <v>2790</v>
      </c>
      <c r="V151" s="1072">
        <v>2147</v>
      </c>
      <c r="W151" s="1072">
        <v>1881</v>
      </c>
      <c r="X151" s="1072">
        <v>1360</v>
      </c>
      <c r="Y151" s="1072">
        <v>705</v>
      </c>
      <c r="Z151" s="1072">
        <v>184</v>
      </c>
      <c r="AA151" s="1072">
        <v>35</v>
      </c>
      <c r="AB151" s="1072">
        <v>4964</v>
      </c>
      <c r="AC151" s="1072">
        <v>22679</v>
      </c>
      <c r="AD151" s="1072">
        <v>12516</v>
      </c>
      <c r="AE151" s="1072">
        <v>6312</v>
      </c>
      <c r="AF151" s="1072">
        <v>2284</v>
      </c>
      <c r="AG151" s="1072">
        <v>24101</v>
      </c>
      <c r="AH151" s="1204">
        <v>12.36087</v>
      </c>
      <c r="AI151" s="1204">
        <v>56.473019999999998</v>
      </c>
      <c r="AJ151" s="1204">
        <v>31.16611</v>
      </c>
      <c r="AK151" s="1204">
        <v>38.4148</v>
      </c>
      <c r="AL151" s="1204">
        <v>15.71752</v>
      </c>
      <c r="AM151" s="1204">
        <v>5.6873899999999997</v>
      </c>
      <c r="AN151" s="1204">
        <v>8.7150000000000005E-2</v>
      </c>
      <c r="AO151" s="1204">
        <v>60.013939999999998</v>
      </c>
      <c r="AP151" s="1204">
        <v>48.61544</v>
      </c>
      <c r="AQ151" s="1204">
        <v>50.184379999999997</v>
      </c>
    </row>
    <row r="152" spans="1:43">
      <c r="A152" s="1868">
        <v>5299</v>
      </c>
      <c r="B152" s="1868">
        <v>3</v>
      </c>
      <c r="C152" s="1868">
        <v>28301</v>
      </c>
      <c r="D152" s="1868">
        <v>3</v>
      </c>
      <c r="E152" s="1871" t="s">
        <v>34</v>
      </c>
      <c r="F152" s="1636">
        <v>16288</v>
      </c>
      <c r="G152" s="1636">
        <v>533</v>
      </c>
      <c r="H152" s="1636">
        <v>815</v>
      </c>
      <c r="I152" s="1636">
        <v>918</v>
      </c>
      <c r="J152" s="1636">
        <v>800</v>
      </c>
      <c r="K152" s="1636">
        <v>639</v>
      </c>
      <c r="L152" s="1636">
        <v>566</v>
      </c>
      <c r="M152" s="1636">
        <v>691</v>
      </c>
      <c r="N152" s="1636">
        <v>1020</v>
      </c>
      <c r="O152" s="1636">
        <v>1247</v>
      </c>
      <c r="P152" s="1636">
        <v>1145</v>
      </c>
      <c r="Q152" s="1636">
        <v>1066</v>
      </c>
      <c r="R152" s="1636">
        <v>1116</v>
      </c>
      <c r="S152" s="1636">
        <v>1236</v>
      </c>
      <c r="T152" s="1636">
        <v>1324</v>
      </c>
      <c r="U152" s="1636">
        <v>984</v>
      </c>
      <c r="V152" s="1636">
        <v>688</v>
      </c>
      <c r="W152" s="1636">
        <v>598</v>
      </c>
      <c r="X152" s="1636">
        <v>518</v>
      </c>
      <c r="Y152" s="1636">
        <v>277</v>
      </c>
      <c r="Z152" s="1636">
        <v>84</v>
      </c>
      <c r="AA152" s="1636">
        <v>23</v>
      </c>
      <c r="AB152" s="1636">
        <v>2266</v>
      </c>
      <c r="AC152" s="1636">
        <v>9526</v>
      </c>
      <c r="AD152" s="1636">
        <v>4496</v>
      </c>
      <c r="AE152" s="1636">
        <v>2188</v>
      </c>
      <c r="AF152" s="1636">
        <v>902</v>
      </c>
      <c r="AG152" s="1636">
        <v>10050</v>
      </c>
      <c r="AH152" s="1202">
        <v>13.91208</v>
      </c>
      <c r="AI152" s="1202">
        <v>58.484769999999997</v>
      </c>
      <c r="AJ152" s="1202">
        <v>27.60314</v>
      </c>
      <c r="AK152" s="1202">
        <v>35.191549999999999</v>
      </c>
      <c r="AL152" s="1202">
        <v>13.433199999999999</v>
      </c>
      <c r="AM152" s="1202">
        <v>5.53782</v>
      </c>
      <c r="AN152" s="1202">
        <v>0.14121</v>
      </c>
      <c r="AO152" s="1202">
        <v>61.70187</v>
      </c>
      <c r="AP152" s="1202">
        <v>47.449779999999997</v>
      </c>
      <c r="AQ152" s="1202">
        <v>48.723680000000002</v>
      </c>
    </row>
    <row r="153" spans="1:43">
      <c r="A153">
        <v>5300</v>
      </c>
      <c r="B153">
        <v>3</v>
      </c>
      <c r="C153">
        <v>28365</v>
      </c>
      <c r="D153">
        <v>3</v>
      </c>
      <c r="E153" s="87" t="s">
        <v>35</v>
      </c>
      <c r="F153" s="1072">
        <v>10992</v>
      </c>
      <c r="G153" s="1072">
        <v>311</v>
      </c>
      <c r="H153" s="1072">
        <v>420</v>
      </c>
      <c r="I153" s="1072">
        <v>503</v>
      </c>
      <c r="J153" s="1072">
        <v>516</v>
      </c>
      <c r="K153" s="1072">
        <v>362</v>
      </c>
      <c r="L153" s="1072">
        <v>341</v>
      </c>
      <c r="M153" s="1072">
        <v>423</v>
      </c>
      <c r="N153" s="1072">
        <v>498</v>
      </c>
      <c r="O153" s="1072">
        <v>702</v>
      </c>
      <c r="P153" s="1072">
        <v>619</v>
      </c>
      <c r="Q153" s="1072">
        <v>705</v>
      </c>
      <c r="R153" s="1072">
        <v>701</v>
      </c>
      <c r="S153" s="1072">
        <v>809</v>
      </c>
      <c r="T153" s="1072">
        <v>916</v>
      </c>
      <c r="U153" s="1072">
        <v>796</v>
      </c>
      <c r="V153" s="1072">
        <v>758</v>
      </c>
      <c r="W153" s="1072">
        <v>666</v>
      </c>
      <c r="X153" s="1072">
        <v>521</v>
      </c>
      <c r="Y153" s="1072">
        <v>305</v>
      </c>
      <c r="Z153" s="1072">
        <v>102</v>
      </c>
      <c r="AA153" s="1072">
        <v>18</v>
      </c>
      <c r="AB153" s="1072">
        <v>1234</v>
      </c>
      <c r="AC153" s="1072">
        <v>5676</v>
      </c>
      <c r="AD153" s="1072">
        <v>4082</v>
      </c>
      <c r="AE153" s="1072">
        <v>2370</v>
      </c>
      <c r="AF153" s="1072">
        <v>946</v>
      </c>
      <c r="AG153" s="1072">
        <v>6076</v>
      </c>
      <c r="AH153" s="1204">
        <v>11.22635</v>
      </c>
      <c r="AI153" s="1204">
        <v>51.637549999999997</v>
      </c>
      <c r="AJ153" s="1204">
        <v>37.136099999999999</v>
      </c>
      <c r="AK153" s="1204">
        <v>44.496000000000002</v>
      </c>
      <c r="AL153" s="1204">
        <v>21.561140000000002</v>
      </c>
      <c r="AM153" s="1204">
        <v>8.6062600000000007</v>
      </c>
      <c r="AN153" s="1204">
        <v>0.16375999999999999</v>
      </c>
      <c r="AO153" s="1204">
        <v>55.276560000000003</v>
      </c>
      <c r="AP153" s="1204">
        <v>52.308129999999998</v>
      </c>
      <c r="AQ153" s="1204">
        <v>55.768000000000001</v>
      </c>
    </row>
    <row r="154" spans="1:43">
      <c r="A154">
        <v>5301</v>
      </c>
      <c r="B154">
        <v>3</v>
      </c>
      <c r="C154">
        <v>28381</v>
      </c>
      <c r="D154">
        <v>3</v>
      </c>
      <c r="E154" s="87" t="s">
        <v>36</v>
      </c>
      <c r="F154" s="1072">
        <v>15802</v>
      </c>
      <c r="G154" s="1072">
        <v>594</v>
      </c>
      <c r="H154" s="1072">
        <v>640</v>
      </c>
      <c r="I154" s="1072">
        <v>731</v>
      </c>
      <c r="J154" s="1072">
        <v>740</v>
      </c>
      <c r="K154" s="1072">
        <v>625</v>
      </c>
      <c r="L154" s="1072">
        <v>667</v>
      </c>
      <c r="M154" s="1072">
        <v>789</v>
      </c>
      <c r="N154" s="1072">
        <v>956</v>
      </c>
      <c r="O154" s="1072">
        <v>1167</v>
      </c>
      <c r="P154" s="1072">
        <v>977</v>
      </c>
      <c r="Q154" s="1072">
        <v>894</v>
      </c>
      <c r="R154" s="1072">
        <v>949</v>
      </c>
      <c r="S154" s="1072">
        <v>1253</v>
      </c>
      <c r="T154" s="1072">
        <v>1565</v>
      </c>
      <c r="U154" s="1072">
        <v>1171</v>
      </c>
      <c r="V154" s="1072">
        <v>789</v>
      </c>
      <c r="W154" s="1072">
        <v>600</v>
      </c>
      <c r="X154" s="1072">
        <v>413</v>
      </c>
      <c r="Y154" s="1072">
        <v>213</v>
      </c>
      <c r="Z154" s="1072">
        <v>57</v>
      </c>
      <c r="AA154" s="1072">
        <v>12</v>
      </c>
      <c r="AB154" s="1072">
        <v>1965</v>
      </c>
      <c r="AC154" s="1072">
        <v>9017</v>
      </c>
      <c r="AD154" s="1072">
        <v>4820</v>
      </c>
      <c r="AE154" s="1072">
        <v>2084</v>
      </c>
      <c r="AF154" s="1072">
        <v>695</v>
      </c>
      <c r="AG154" s="1072">
        <v>9842</v>
      </c>
      <c r="AH154" s="1204">
        <v>12.435129999999999</v>
      </c>
      <c r="AI154" s="1204">
        <v>57.062399999999997</v>
      </c>
      <c r="AJ154" s="1204">
        <v>30.502469999999999</v>
      </c>
      <c r="AK154" s="1204">
        <v>38.431840000000001</v>
      </c>
      <c r="AL154" s="1204">
        <v>13.1882</v>
      </c>
      <c r="AM154" s="1204">
        <v>4.39818</v>
      </c>
      <c r="AN154" s="1204">
        <v>7.5939999999999994E-2</v>
      </c>
      <c r="AO154" s="1204">
        <v>62.283259999999999</v>
      </c>
      <c r="AP154" s="1204">
        <v>48.20035</v>
      </c>
      <c r="AQ154" s="1204">
        <v>50.086709999999997</v>
      </c>
    </row>
    <row r="155" spans="1:43">
      <c r="A155">
        <v>5302</v>
      </c>
      <c r="B155">
        <v>3</v>
      </c>
      <c r="C155">
        <v>28382</v>
      </c>
      <c r="D155">
        <v>3</v>
      </c>
      <c r="E155" s="87" t="s">
        <v>37</v>
      </c>
      <c r="F155" s="1072">
        <v>17330</v>
      </c>
      <c r="G155" s="1072">
        <v>782</v>
      </c>
      <c r="H155" s="1072">
        <v>790</v>
      </c>
      <c r="I155" s="1072">
        <v>826</v>
      </c>
      <c r="J155" s="1072">
        <v>855</v>
      </c>
      <c r="K155" s="1072">
        <v>847</v>
      </c>
      <c r="L155" s="1072">
        <v>819</v>
      </c>
      <c r="M155" s="1072">
        <v>985</v>
      </c>
      <c r="N155" s="1072">
        <v>1180</v>
      </c>
      <c r="O155" s="1072">
        <v>1345</v>
      </c>
      <c r="P155" s="1072">
        <v>1135</v>
      </c>
      <c r="Q155" s="1072">
        <v>989</v>
      </c>
      <c r="R155" s="1072">
        <v>983</v>
      </c>
      <c r="S155" s="1072">
        <v>1149</v>
      </c>
      <c r="T155" s="1072">
        <v>1479</v>
      </c>
      <c r="U155" s="1072">
        <v>1202</v>
      </c>
      <c r="V155" s="1072">
        <v>815</v>
      </c>
      <c r="W155" s="1072">
        <v>624</v>
      </c>
      <c r="X155" s="1072">
        <v>354</v>
      </c>
      <c r="Y155" s="1072">
        <v>133</v>
      </c>
      <c r="Z155" s="1072">
        <v>36</v>
      </c>
      <c r="AA155" s="1072">
        <v>2</v>
      </c>
      <c r="AB155" s="1072">
        <v>2398</v>
      </c>
      <c r="AC155" s="1072">
        <v>10287</v>
      </c>
      <c r="AD155" s="1072">
        <v>4645</v>
      </c>
      <c r="AE155" s="1072">
        <v>1964</v>
      </c>
      <c r="AF155" s="1072">
        <v>525</v>
      </c>
      <c r="AG155" s="1072">
        <v>10911</v>
      </c>
      <c r="AH155" s="1204">
        <v>13.83728</v>
      </c>
      <c r="AI155" s="1204">
        <v>59.359490000000001</v>
      </c>
      <c r="AJ155" s="1204">
        <v>26.803229999999999</v>
      </c>
      <c r="AK155" s="1204">
        <v>33.433349999999997</v>
      </c>
      <c r="AL155" s="1204">
        <v>11.33295</v>
      </c>
      <c r="AM155" s="1204">
        <v>3.0294300000000001</v>
      </c>
      <c r="AN155" s="1204">
        <v>1.154E-2</v>
      </c>
      <c r="AO155" s="1204">
        <v>62.960180000000001</v>
      </c>
      <c r="AP155" s="1204">
        <v>45.611139999999999</v>
      </c>
      <c r="AQ155" s="1204">
        <v>45.925490000000003</v>
      </c>
    </row>
    <row r="156" spans="1:43">
      <c r="A156">
        <v>5303</v>
      </c>
      <c r="B156">
        <v>3</v>
      </c>
      <c r="C156">
        <v>28442</v>
      </c>
      <c r="D156">
        <v>3</v>
      </c>
      <c r="E156" s="87" t="s">
        <v>38</v>
      </c>
      <c r="F156" s="1072">
        <v>6323</v>
      </c>
      <c r="G156" s="1072">
        <v>174</v>
      </c>
      <c r="H156" s="1072">
        <v>222</v>
      </c>
      <c r="I156" s="1072">
        <v>258</v>
      </c>
      <c r="J156" s="1072">
        <v>286</v>
      </c>
      <c r="K156" s="1072">
        <v>242</v>
      </c>
      <c r="L156" s="1072">
        <v>228</v>
      </c>
      <c r="M156" s="1072">
        <v>258</v>
      </c>
      <c r="N156" s="1072">
        <v>318</v>
      </c>
      <c r="O156" s="1072">
        <v>370</v>
      </c>
      <c r="P156" s="1072">
        <v>351</v>
      </c>
      <c r="Q156" s="1072">
        <v>385</v>
      </c>
      <c r="R156" s="1072">
        <v>467</v>
      </c>
      <c r="S156" s="1072">
        <v>512</v>
      </c>
      <c r="T156" s="1072">
        <v>567</v>
      </c>
      <c r="U156" s="1072">
        <v>443</v>
      </c>
      <c r="V156" s="1072">
        <v>393</v>
      </c>
      <c r="W156" s="1072">
        <v>358</v>
      </c>
      <c r="X156" s="1072">
        <v>293</v>
      </c>
      <c r="Y156" s="1072">
        <v>158</v>
      </c>
      <c r="Z156" s="1072">
        <v>35</v>
      </c>
      <c r="AA156" s="1072">
        <v>5</v>
      </c>
      <c r="AB156" s="1072">
        <v>654</v>
      </c>
      <c r="AC156" s="1072">
        <v>3417</v>
      </c>
      <c r="AD156" s="1072">
        <v>2252</v>
      </c>
      <c r="AE156" s="1072">
        <v>1242</v>
      </c>
      <c r="AF156" s="1072">
        <v>491</v>
      </c>
      <c r="AG156" s="1072">
        <v>3698</v>
      </c>
      <c r="AH156" s="1204">
        <v>10.34319</v>
      </c>
      <c r="AI156" s="1204">
        <v>54.040799999999997</v>
      </c>
      <c r="AJ156" s="1204">
        <v>35.616010000000003</v>
      </c>
      <c r="AK156" s="1204">
        <v>43.713430000000002</v>
      </c>
      <c r="AL156" s="1204">
        <v>19.642569999999999</v>
      </c>
      <c r="AM156" s="1204">
        <v>7.7652999999999999</v>
      </c>
      <c r="AN156" s="1204">
        <v>7.9079999999999998E-2</v>
      </c>
      <c r="AO156" s="1204">
        <v>58.484900000000003</v>
      </c>
      <c r="AP156" s="1204">
        <v>51.900280000000002</v>
      </c>
      <c r="AQ156" s="1204">
        <v>55.827379999999998</v>
      </c>
    </row>
    <row r="157" spans="1:43">
      <c r="A157">
        <v>5304</v>
      </c>
      <c r="B157">
        <v>3</v>
      </c>
      <c r="C157">
        <v>28443</v>
      </c>
      <c r="D157">
        <v>3</v>
      </c>
      <c r="E157" s="87" t="s">
        <v>39</v>
      </c>
      <c r="F157" s="1072">
        <v>10316</v>
      </c>
      <c r="G157" s="1072">
        <v>412</v>
      </c>
      <c r="H157" s="1072">
        <v>450</v>
      </c>
      <c r="I157" s="1072">
        <v>508</v>
      </c>
      <c r="J157" s="1072">
        <v>570</v>
      </c>
      <c r="K157" s="1072">
        <v>619</v>
      </c>
      <c r="L157" s="1072">
        <v>502</v>
      </c>
      <c r="M157" s="1072">
        <v>514</v>
      </c>
      <c r="N157" s="1072">
        <v>607</v>
      </c>
      <c r="O157" s="1072">
        <v>697</v>
      </c>
      <c r="P157" s="1072">
        <v>561</v>
      </c>
      <c r="Q157" s="1072">
        <v>563</v>
      </c>
      <c r="R157" s="1072">
        <v>592</v>
      </c>
      <c r="S157" s="1072">
        <v>695</v>
      </c>
      <c r="T157" s="1072">
        <v>828</v>
      </c>
      <c r="U157" s="1072">
        <v>658</v>
      </c>
      <c r="V157" s="1072">
        <v>501</v>
      </c>
      <c r="W157" s="1072">
        <v>459</v>
      </c>
      <c r="X157" s="1072">
        <v>327</v>
      </c>
      <c r="Y157" s="1072">
        <v>188</v>
      </c>
      <c r="Z157" s="1072">
        <v>57</v>
      </c>
      <c r="AA157" s="1072">
        <v>8</v>
      </c>
      <c r="AB157" s="1072">
        <v>1370</v>
      </c>
      <c r="AC157" s="1072">
        <v>5920</v>
      </c>
      <c r="AD157" s="1072">
        <v>3026</v>
      </c>
      <c r="AE157" s="1072">
        <v>1540</v>
      </c>
      <c r="AF157" s="1072">
        <v>580</v>
      </c>
      <c r="AG157" s="1072">
        <v>6178</v>
      </c>
      <c r="AH157" s="1204">
        <v>13.280340000000001</v>
      </c>
      <c r="AI157" s="1204">
        <v>57.386580000000002</v>
      </c>
      <c r="AJ157" s="1204">
        <v>29.333069999999999</v>
      </c>
      <c r="AK157" s="1204">
        <v>36.070180000000001</v>
      </c>
      <c r="AL157" s="1204">
        <v>14.928269999999999</v>
      </c>
      <c r="AM157" s="1204">
        <v>5.6223299999999998</v>
      </c>
      <c r="AN157" s="1204">
        <v>7.7549999999999994E-2</v>
      </c>
      <c r="AO157" s="1204">
        <v>59.887549999999997</v>
      </c>
      <c r="AP157" s="1204">
        <v>46.8735</v>
      </c>
      <c r="AQ157" s="1204">
        <v>47.41818</v>
      </c>
    </row>
    <row r="158" spans="1:43">
      <c r="A158">
        <v>5305</v>
      </c>
      <c r="B158">
        <v>3</v>
      </c>
      <c r="C158">
        <v>28446</v>
      </c>
      <c r="D158">
        <v>3</v>
      </c>
      <c r="E158" s="87" t="s">
        <v>40</v>
      </c>
      <c r="F158" s="1072">
        <v>6081</v>
      </c>
      <c r="G158" s="1072">
        <v>139</v>
      </c>
      <c r="H158" s="1072">
        <v>256</v>
      </c>
      <c r="I158" s="1072">
        <v>272</v>
      </c>
      <c r="J158" s="1072">
        <v>293</v>
      </c>
      <c r="K158" s="1072">
        <v>217</v>
      </c>
      <c r="L158" s="1072">
        <v>212</v>
      </c>
      <c r="M158" s="1072">
        <v>218</v>
      </c>
      <c r="N158" s="1072">
        <v>282</v>
      </c>
      <c r="O158" s="1072">
        <v>348</v>
      </c>
      <c r="P158" s="1072">
        <v>341</v>
      </c>
      <c r="Q158" s="1072">
        <v>389</v>
      </c>
      <c r="R158" s="1072">
        <v>399</v>
      </c>
      <c r="S158" s="1072">
        <v>466</v>
      </c>
      <c r="T158" s="1072">
        <v>470</v>
      </c>
      <c r="U158" s="1072">
        <v>405</v>
      </c>
      <c r="V158" s="1072">
        <v>368</v>
      </c>
      <c r="W158" s="1072">
        <v>436</v>
      </c>
      <c r="X158" s="1072">
        <v>309</v>
      </c>
      <c r="Y158" s="1072">
        <v>191</v>
      </c>
      <c r="Z158" s="1072">
        <v>61</v>
      </c>
      <c r="AA158" s="1072">
        <v>9</v>
      </c>
      <c r="AB158" s="1072">
        <v>667</v>
      </c>
      <c r="AC158" s="1072">
        <v>3165</v>
      </c>
      <c r="AD158" s="1072">
        <v>2249</v>
      </c>
      <c r="AE158" s="1072">
        <v>1374</v>
      </c>
      <c r="AF158" s="1072">
        <v>570</v>
      </c>
      <c r="AG158" s="1072">
        <v>3342</v>
      </c>
      <c r="AH158" s="1204">
        <v>10.968590000000001</v>
      </c>
      <c r="AI158" s="1204">
        <v>52.047359999999998</v>
      </c>
      <c r="AJ158" s="1204">
        <v>36.984050000000003</v>
      </c>
      <c r="AK158" s="1204">
        <v>44.647260000000003</v>
      </c>
      <c r="AL158" s="1204">
        <v>22.59497</v>
      </c>
      <c r="AM158" s="1204">
        <v>9.3734599999999997</v>
      </c>
      <c r="AN158" s="1204">
        <v>0.14799999999999999</v>
      </c>
      <c r="AO158" s="1204">
        <v>54.958069999999999</v>
      </c>
      <c r="AP158" s="1204">
        <v>52.602939999999997</v>
      </c>
      <c r="AQ158" s="1204">
        <v>56.092860000000002</v>
      </c>
    </row>
    <row r="159" spans="1:43">
      <c r="A159">
        <v>5306</v>
      </c>
      <c r="B159">
        <v>3</v>
      </c>
      <c r="C159">
        <v>28464</v>
      </c>
      <c r="D159">
        <v>3</v>
      </c>
      <c r="E159" s="87" t="s">
        <v>41</v>
      </c>
      <c r="F159" s="1072">
        <v>17321</v>
      </c>
      <c r="G159" s="1072">
        <v>768</v>
      </c>
      <c r="H159" s="1072">
        <v>889</v>
      </c>
      <c r="I159" s="1072">
        <v>989</v>
      </c>
      <c r="J159" s="1072">
        <v>928</v>
      </c>
      <c r="K159" s="1072">
        <v>645</v>
      </c>
      <c r="L159" s="1072">
        <v>767</v>
      </c>
      <c r="M159" s="1072">
        <v>996</v>
      </c>
      <c r="N159" s="1072">
        <v>1193</v>
      </c>
      <c r="O159" s="1072">
        <v>1498</v>
      </c>
      <c r="P159" s="1072">
        <v>1100</v>
      </c>
      <c r="Q159" s="1072">
        <v>902</v>
      </c>
      <c r="R159" s="1072">
        <v>865</v>
      </c>
      <c r="S159" s="1072">
        <v>1237</v>
      </c>
      <c r="T159" s="1072">
        <v>1436</v>
      </c>
      <c r="U159" s="1072">
        <v>1125</v>
      </c>
      <c r="V159" s="1072">
        <v>737</v>
      </c>
      <c r="W159" s="1072">
        <v>599</v>
      </c>
      <c r="X159" s="1072">
        <v>375</v>
      </c>
      <c r="Y159" s="1072">
        <v>193</v>
      </c>
      <c r="Z159" s="1072">
        <v>68</v>
      </c>
      <c r="AA159" s="1072">
        <v>11</v>
      </c>
      <c r="AB159" s="1072">
        <v>2646</v>
      </c>
      <c r="AC159" s="1072">
        <v>10131</v>
      </c>
      <c r="AD159" s="1072">
        <v>4544</v>
      </c>
      <c r="AE159" s="1072">
        <v>1983</v>
      </c>
      <c r="AF159" s="1072">
        <v>647</v>
      </c>
      <c r="AG159" s="1072">
        <v>10639</v>
      </c>
      <c r="AH159" s="1204">
        <v>15.276249999999999</v>
      </c>
      <c r="AI159" s="1204">
        <v>58.489690000000003</v>
      </c>
      <c r="AJ159" s="1204">
        <v>26.23405</v>
      </c>
      <c r="AK159" s="1204">
        <v>33.37567</v>
      </c>
      <c r="AL159" s="1204">
        <v>11.44853</v>
      </c>
      <c r="AM159" s="1204">
        <v>3.7353499999999999</v>
      </c>
      <c r="AN159" s="1204">
        <v>6.3509999999999997E-2</v>
      </c>
      <c r="AO159" s="1204">
        <v>61.422550000000001</v>
      </c>
      <c r="AP159" s="1204">
        <v>45.231999999999999</v>
      </c>
      <c r="AQ159" s="1204">
        <v>44.958880000000001</v>
      </c>
    </row>
    <row r="160" spans="1:43">
      <c r="A160">
        <v>5307</v>
      </c>
      <c r="B160">
        <v>3</v>
      </c>
      <c r="C160">
        <v>28481</v>
      </c>
      <c r="D160">
        <v>3</v>
      </c>
      <c r="E160" s="87" t="s">
        <v>42</v>
      </c>
      <c r="F160" s="1072">
        <v>7895</v>
      </c>
      <c r="G160" s="1072">
        <v>198</v>
      </c>
      <c r="H160" s="1072">
        <v>259</v>
      </c>
      <c r="I160" s="1072">
        <v>334</v>
      </c>
      <c r="J160" s="1072">
        <v>299</v>
      </c>
      <c r="K160" s="1072">
        <v>241</v>
      </c>
      <c r="L160" s="1072">
        <v>279</v>
      </c>
      <c r="M160" s="1072">
        <v>304</v>
      </c>
      <c r="N160" s="1072">
        <v>395</v>
      </c>
      <c r="O160" s="1072">
        <v>469</v>
      </c>
      <c r="P160" s="1072">
        <v>426</v>
      </c>
      <c r="Q160" s="1072">
        <v>469</v>
      </c>
      <c r="R160" s="1072">
        <v>548</v>
      </c>
      <c r="S160" s="1072">
        <v>701</v>
      </c>
      <c r="T160" s="1072">
        <v>786</v>
      </c>
      <c r="U160" s="1072">
        <v>625</v>
      </c>
      <c r="V160" s="1072">
        <v>463</v>
      </c>
      <c r="W160" s="1072">
        <v>483</v>
      </c>
      <c r="X160" s="1072">
        <v>378</v>
      </c>
      <c r="Y160" s="1072">
        <v>181</v>
      </c>
      <c r="Z160" s="1072">
        <v>49</v>
      </c>
      <c r="AA160" s="1072">
        <v>8</v>
      </c>
      <c r="AB160" s="1072">
        <v>791</v>
      </c>
      <c r="AC160" s="1072">
        <v>4131</v>
      </c>
      <c r="AD160" s="1072">
        <v>2973</v>
      </c>
      <c r="AE160" s="1072">
        <v>1562</v>
      </c>
      <c r="AF160" s="1072">
        <v>616</v>
      </c>
      <c r="AG160" s="1072">
        <v>4618</v>
      </c>
      <c r="AH160" s="1204">
        <v>10.019</v>
      </c>
      <c r="AI160" s="1204">
        <v>52.324260000000002</v>
      </c>
      <c r="AJ160" s="1204">
        <v>37.656739999999999</v>
      </c>
      <c r="AK160" s="1204">
        <v>46.535780000000003</v>
      </c>
      <c r="AL160" s="1204">
        <v>19.784669999999998</v>
      </c>
      <c r="AM160" s="1204">
        <v>7.8024100000000001</v>
      </c>
      <c r="AN160" s="1204">
        <v>0.10133</v>
      </c>
      <c r="AO160" s="1204">
        <v>58.492719999999998</v>
      </c>
      <c r="AP160" s="1204">
        <v>53.096449999999997</v>
      </c>
      <c r="AQ160" s="1204">
        <v>57.504550000000002</v>
      </c>
    </row>
    <row r="161" spans="1:43">
      <c r="A161">
        <v>5308</v>
      </c>
      <c r="B161">
        <v>3</v>
      </c>
      <c r="C161">
        <v>28501</v>
      </c>
      <c r="D161">
        <v>3</v>
      </c>
      <c r="E161" s="87" t="s">
        <v>43</v>
      </c>
      <c r="F161" s="1072">
        <v>9181</v>
      </c>
      <c r="G161" s="1072">
        <v>226</v>
      </c>
      <c r="H161" s="1072">
        <v>299</v>
      </c>
      <c r="I161" s="1072">
        <v>329</v>
      </c>
      <c r="J161" s="1072">
        <v>310</v>
      </c>
      <c r="K161" s="1072">
        <v>247</v>
      </c>
      <c r="L161" s="1072">
        <v>280</v>
      </c>
      <c r="M161" s="1072">
        <v>318</v>
      </c>
      <c r="N161" s="1072">
        <v>415</v>
      </c>
      <c r="O161" s="1072">
        <v>428</v>
      </c>
      <c r="P161" s="1072">
        <v>461</v>
      </c>
      <c r="Q161" s="1072">
        <v>555</v>
      </c>
      <c r="R161" s="1072">
        <v>645</v>
      </c>
      <c r="S161" s="1072">
        <v>770</v>
      </c>
      <c r="T161" s="1072">
        <v>772</v>
      </c>
      <c r="U161" s="1072">
        <v>645</v>
      </c>
      <c r="V161" s="1072">
        <v>676</v>
      </c>
      <c r="W161" s="1072">
        <v>738</v>
      </c>
      <c r="X161" s="1072">
        <v>610</v>
      </c>
      <c r="Y161" s="1072">
        <v>359</v>
      </c>
      <c r="Z161" s="1072">
        <v>85</v>
      </c>
      <c r="AA161" s="1072">
        <v>13</v>
      </c>
      <c r="AB161" s="1072">
        <v>854</v>
      </c>
      <c r="AC161" s="1072">
        <v>4429</v>
      </c>
      <c r="AD161" s="1072">
        <v>3898</v>
      </c>
      <c r="AE161" s="1072">
        <v>2481</v>
      </c>
      <c r="AF161" s="1072">
        <v>1067</v>
      </c>
      <c r="AG161" s="1072">
        <v>4891</v>
      </c>
      <c r="AH161" s="1204">
        <v>9.3018199999999993</v>
      </c>
      <c r="AI161" s="1204">
        <v>48.240929999999999</v>
      </c>
      <c r="AJ161" s="1204">
        <v>42.457250000000002</v>
      </c>
      <c r="AK161" s="1204">
        <v>50.84413</v>
      </c>
      <c r="AL161" s="1204">
        <v>27.023199999999999</v>
      </c>
      <c r="AM161" s="1204">
        <v>11.621829999999999</v>
      </c>
      <c r="AN161" s="1204">
        <v>0.1416</v>
      </c>
      <c r="AO161" s="1204">
        <v>53.273060000000001</v>
      </c>
      <c r="AP161" s="1204">
        <v>55.986330000000002</v>
      </c>
      <c r="AQ161" s="1204">
        <v>60.481369999999998</v>
      </c>
    </row>
    <row r="162" spans="1:43">
      <c r="A162">
        <v>5309</v>
      </c>
      <c r="B162">
        <v>3</v>
      </c>
      <c r="C162">
        <v>28585</v>
      </c>
      <c r="D162">
        <v>3</v>
      </c>
      <c r="E162" s="87" t="s">
        <v>44</v>
      </c>
      <c r="F162" s="1072">
        <v>9411</v>
      </c>
      <c r="G162" s="1072">
        <v>274</v>
      </c>
      <c r="H162" s="1072">
        <v>329</v>
      </c>
      <c r="I162" s="1072">
        <v>386</v>
      </c>
      <c r="J162" s="1072">
        <v>352</v>
      </c>
      <c r="K162" s="1072">
        <v>220</v>
      </c>
      <c r="L162" s="1072">
        <v>278</v>
      </c>
      <c r="M162" s="1072">
        <v>323</v>
      </c>
      <c r="N162" s="1072">
        <v>395</v>
      </c>
      <c r="O162" s="1072">
        <v>481</v>
      </c>
      <c r="P162" s="1072">
        <v>490</v>
      </c>
      <c r="Q162" s="1072">
        <v>596</v>
      </c>
      <c r="R162" s="1072">
        <v>671</v>
      </c>
      <c r="S162" s="1072">
        <v>707</v>
      </c>
      <c r="T162" s="1072">
        <v>773</v>
      </c>
      <c r="U162" s="1072">
        <v>755</v>
      </c>
      <c r="V162" s="1072">
        <v>736</v>
      </c>
      <c r="W162" s="1072">
        <v>719</v>
      </c>
      <c r="X162" s="1072">
        <v>555</v>
      </c>
      <c r="Y162" s="1072">
        <v>275</v>
      </c>
      <c r="Z162" s="1072">
        <v>82</v>
      </c>
      <c r="AA162" s="1072">
        <v>14</v>
      </c>
      <c r="AB162" s="1072">
        <v>989</v>
      </c>
      <c r="AC162" s="1072">
        <v>4513</v>
      </c>
      <c r="AD162" s="1072">
        <v>3909</v>
      </c>
      <c r="AE162" s="1072">
        <v>2381</v>
      </c>
      <c r="AF162" s="1072">
        <v>926</v>
      </c>
      <c r="AG162" s="1072">
        <v>4934</v>
      </c>
      <c r="AH162" s="1204">
        <v>10.508979999999999</v>
      </c>
      <c r="AI162" s="1204">
        <v>47.954520000000002</v>
      </c>
      <c r="AJ162" s="1204">
        <v>41.536499999999997</v>
      </c>
      <c r="AK162" s="1204">
        <v>49.048990000000003</v>
      </c>
      <c r="AL162" s="1204">
        <v>25.300180000000001</v>
      </c>
      <c r="AM162" s="1204">
        <v>9.8395499999999991</v>
      </c>
      <c r="AN162" s="1204">
        <v>0.14876</v>
      </c>
      <c r="AO162" s="1204">
        <v>52.42801</v>
      </c>
      <c r="AP162" s="1204">
        <v>54.88402</v>
      </c>
      <c r="AQ162" s="1204">
        <v>59.369720000000001</v>
      </c>
    </row>
    <row r="163" spans="1:43">
      <c r="A163" s="1660">
        <v>5310</v>
      </c>
      <c r="B163" s="1660">
        <v>3</v>
      </c>
      <c r="C163" s="1660">
        <v>28586</v>
      </c>
      <c r="D163" s="1660">
        <v>3</v>
      </c>
      <c r="E163" s="93" t="s">
        <v>45</v>
      </c>
      <c r="F163" s="1639">
        <v>7812</v>
      </c>
      <c r="G163" s="1639">
        <v>234</v>
      </c>
      <c r="H163" s="1639">
        <v>289</v>
      </c>
      <c r="I163" s="1639">
        <v>306</v>
      </c>
      <c r="J163" s="1639">
        <v>279</v>
      </c>
      <c r="K163" s="1639">
        <v>164</v>
      </c>
      <c r="L163" s="1639">
        <v>221</v>
      </c>
      <c r="M163" s="1639">
        <v>277</v>
      </c>
      <c r="N163" s="1639">
        <v>374</v>
      </c>
      <c r="O163" s="1639">
        <v>368</v>
      </c>
      <c r="P163" s="1639">
        <v>375</v>
      </c>
      <c r="Q163" s="1639">
        <v>470</v>
      </c>
      <c r="R163" s="1639">
        <v>551</v>
      </c>
      <c r="S163" s="1639">
        <v>660</v>
      </c>
      <c r="T163" s="1639">
        <v>652</v>
      </c>
      <c r="U163" s="1639">
        <v>555</v>
      </c>
      <c r="V163" s="1639">
        <v>552</v>
      </c>
      <c r="W163" s="1639">
        <v>612</v>
      </c>
      <c r="X163" s="1639">
        <v>501</v>
      </c>
      <c r="Y163" s="1639">
        <v>269</v>
      </c>
      <c r="Z163" s="1639">
        <v>90</v>
      </c>
      <c r="AA163" s="1639">
        <v>13</v>
      </c>
      <c r="AB163" s="1639">
        <v>829</v>
      </c>
      <c r="AC163" s="1639">
        <v>3739</v>
      </c>
      <c r="AD163" s="1639">
        <v>3244</v>
      </c>
      <c r="AE163" s="1639">
        <v>2037</v>
      </c>
      <c r="AF163" s="1639">
        <v>873</v>
      </c>
      <c r="AG163" s="1639">
        <v>4112</v>
      </c>
      <c r="AH163" s="1206">
        <v>10.611879999999999</v>
      </c>
      <c r="AI163" s="1206">
        <v>47.862259999999999</v>
      </c>
      <c r="AJ163" s="1206">
        <v>41.525860000000002</v>
      </c>
      <c r="AK163" s="1206">
        <v>49.974400000000003</v>
      </c>
      <c r="AL163" s="1206">
        <v>26.07527</v>
      </c>
      <c r="AM163" s="1206">
        <v>11.17512</v>
      </c>
      <c r="AN163" s="1206">
        <v>0.16641</v>
      </c>
      <c r="AO163" s="1206">
        <v>52.636969999999998</v>
      </c>
      <c r="AP163" s="1206">
        <v>55.248460000000001</v>
      </c>
      <c r="AQ163" s="1206">
        <v>59.984729999999999</v>
      </c>
    </row>
    <row r="165" spans="1:43">
      <c r="D165" s="1199" t="s">
        <v>941</v>
      </c>
      <c r="AD165" t="s">
        <v>1249</v>
      </c>
    </row>
    <row r="166" spans="1:43" ht="26.25" customHeight="1">
      <c r="B166" s="1200"/>
      <c r="D166" s="2141" t="s">
        <v>875</v>
      </c>
      <c r="E166" s="2142"/>
      <c r="F166" s="1648" t="s">
        <v>1245</v>
      </c>
      <c r="G166" s="1610" t="s">
        <v>974</v>
      </c>
      <c r="H166" s="1610" t="s">
        <v>975</v>
      </c>
      <c r="I166" s="1610" t="s">
        <v>976</v>
      </c>
      <c r="J166" s="1610" t="s">
        <v>977</v>
      </c>
      <c r="K166" s="1610" t="s">
        <v>978</v>
      </c>
      <c r="L166" s="1610" t="s">
        <v>979</v>
      </c>
      <c r="M166" s="1610" t="s">
        <v>980</v>
      </c>
      <c r="N166" s="1610" t="s">
        <v>981</v>
      </c>
      <c r="O166" s="1610" t="s">
        <v>1133</v>
      </c>
      <c r="P166" s="1610" t="s">
        <v>983</v>
      </c>
      <c r="Q166" s="1610" t="s">
        <v>984</v>
      </c>
      <c r="R166" s="1610" t="s">
        <v>985</v>
      </c>
      <c r="S166" s="1610" t="s">
        <v>986</v>
      </c>
      <c r="T166" s="1610" t="s">
        <v>987</v>
      </c>
      <c r="U166" s="1610" t="s">
        <v>988</v>
      </c>
      <c r="V166" s="1610" t="s">
        <v>989</v>
      </c>
      <c r="W166" s="1610" t="s">
        <v>990</v>
      </c>
      <c r="X166" s="1610" t="s">
        <v>991</v>
      </c>
      <c r="Y166" s="1610" t="s">
        <v>1134</v>
      </c>
      <c r="Z166" s="1610" t="s">
        <v>1135</v>
      </c>
      <c r="AA166" s="1641" t="s">
        <v>904</v>
      </c>
      <c r="AB166" s="1610" t="s">
        <v>1236</v>
      </c>
      <c r="AC166" s="1610" t="s">
        <v>1237</v>
      </c>
      <c r="AD166" s="1610" t="s">
        <v>1238</v>
      </c>
      <c r="AE166" s="1648" t="s">
        <v>1239</v>
      </c>
      <c r="AF166" s="1610" t="s">
        <v>1240</v>
      </c>
      <c r="AG166" s="1610" t="s">
        <v>1241</v>
      </c>
      <c r="AH166" s="1611" t="s">
        <v>1242</v>
      </c>
      <c r="AI166" s="1611" t="s">
        <v>1243</v>
      </c>
      <c r="AJ166" s="1611" t="s">
        <v>1244</v>
      </c>
      <c r="AK166" s="1683"/>
      <c r="AL166" s="1683"/>
      <c r="AM166" s="1683"/>
      <c r="AN166" s="1683"/>
      <c r="AO166" s="1683"/>
    </row>
    <row r="167" spans="1:43">
      <c r="D167" s="1649" t="s">
        <v>465</v>
      </c>
      <c r="E167" s="1650" t="s">
        <v>364</v>
      </c>
      <c r="F167" s="1636">
        <f>F170+F173+F176+F179+F182+F185+F188+F191+F194+F197</f>
        <v>5534800</v>
      </c>
      <c r="G167" s="1636">
        <f t="shared" ref="G167:AG169" si="0">G170+G173+G176+G179+G182+G185+G188+G191+G194+G197</f>
        <v>219357</v>
      </c>
      <c r="H167" s="1636">
        <f t="shared" si="0"/>
        <v>237490</v>
      </c>
      <c r="I167" s="1636">
        <f t="shared" si="0"/>
        <v>253800</v>
      </c>
      <c r="J167" s="1636">
        <f t="shared" si="0"/>
        <v>273096</v>
      </c>
      <c r="K167" s="1636">
        <f t="shared" si="0"/>
        <v>255435</v>
      </c>
      <c r="L167" s="1636">
        <f t="shared" si="0"/>
        <v>267118</v>
      </c>
      <c r="M167" s="1636">
        <f t="shared" si="0"/>
        <v>304004</v>
      </c>
      <c r="N167" s="1636">
        <f t="shared" si="0"/>
        <v>354457</v>
      </c>
      <c r="O167" s="1636">
        <f t="shared" si="0"/>
        <v>435646</v>
      </c>
      <c r="P167" s="1636">
        <f t="shared" si="0"/>
        <v>387696</v>
      </c>
      <c r="Q167" s="1636">
        <f t="shared" si="0"/>
        <v>351761</v>
      </c>
      <c r="R167" s="1636">
        <f t="shared" si="0"/>
        <v>325755</v>
      </c>
      <c r="S167" s="1636">
        <f t="shared" si="0"/>
        <v>367676</v>
      </c>
      <c r="T167" s="1636">
        <f t="shared" si="0"/>
        <v>439724</v>
      </c>
      <c r="U167" s="1636">
        <f t="shared" si="0"/>
        <v>357014</v>
      </c>
      <c r="V167" s="1636">
        <f t="shared" si="0"/>
        <v>278626</v>
      </c>
      <c r="W167" s="1636">
        <f t="shared" si="0"/>
        <v>219115</v>
      </c>
      <c r="X167" s="1636">
        <f t="shared" si="0"/>
        <v>133439</v>
      </c>
      <c r="Y167" s="1636">
        <f t="shared" si="0"/>
        <v>56144</v>
      </c>
      <c r="Z167" s="1636">
        <f t="shared" si="0"/>
        <v>14840</v>
      </c>
      <c r="AA167" s="1636">
        <f t="shared" si="0"/>
        <v>2607</v>
      </c>
      <c r="AB167" s="1642">
        <f t="shared" si="0"/>
        <v>710647</v>
      </c>
      <c r="AC167" s="1636">
        <f t="shared" si="0"/>
        <v>3322644</v>
      </c>
      <c r="AD167" s="1643">
        <f t="shared" si="0"/>
        <v>1501509</v>
      </c>
      <c r="AE167" s="1636">
        <f t="shared" si="0"/>
        <v>704771</v>
      </c>
      <c r="AF167" s="1636">
        <f t="shared" si="0"/>
        <v>207030</v>
      </c>
      <c r="AG167" s="1643">
        <f t="shared" si="0"/>
        <v>3489272</v>
      </c>
      <c r="AH167" s="1201">
        <f>AB167/$F167*100</f>
        <v>12.839614800896149</v>
      </c>
      <c r="AI167" s="1202">
        <f t="shared" ref="AI167:AJ182" si="1">AC167/$F167*100</f>
        <v>60.031871070318708</v>
      </c>
      <c r="AJ167" s="1637">
        <f t="shared" si="1"/>
        <v>27.128514128785142</v>
      </c>
      <c r="AK167" s="1204"/>
      <c r="AL167" s="1204"/>
      <c r="AM167" s="1204"/>
      <c r="AN167" s="1204"/>
      <c r="AO167" s="1204"/>
    </row>
    <row r="168" spans="1:43">
      <c r="D168" s="1651" t="s">
        <v>329</v>
      </c>
      <c r="E168" s="1652" t="s">
        <v>352</v>
      </c>
      <c r="F168" s="1072">
        <f t="shared" ref="F168:F169" si="2">F171+F174+F177+F180+F183+F186+F189+F192+F195+F198</f>
        <v>2641561</v>
      </c>
      <c r="G168" s="1072">
        <f t="shared" si="0"/>
        <v>112153</v>
      </c>
      <c r="H168" s="1072">
        <f t="shared" si="0"/>
        <v>121443</v>
      </c>
      <c r="I168" s="1072">
        <f t="shared" si="0"/>
        <v>130084</v>
      </c>
      <c r="J168" s="1072">
        <f t="shared" si="0"/>
        <v>138428</v>
      </c>
      <c r="K168" s="1072">
        <f t="shared" si="0"/>
        <v>125912</v>
      </c>
      <c r="L168" s="1072">
        <f t="shared" si="0"/>
        <v>132972</v>
      </c>
      <c r="M168" s="1072">
        <f t="shared" si="0"/>
        <v>149217</v>
      </c>
      <c r="N168" s="1072">
        <f t="shared" si="0"/>
        <v>173271</v>
      </c>
      <c r="O168" s="1072">
        <f t="shared" si="0"/>
        <v>214059</v>
      </c>
      <c r="P168" s="1072">
        <f t="shared" si="0"/>
        <v>189544</v>
      </c>
      <c r="Q168" s="1072">
        <f t="shared" si="0"/>
        <v>170538</v>
      </c>
      <c r="R168" s="1072">
        <f t="shared" si="0"/>
        <v>157279</v>
      </c>
      <c r="S168" s="1072">
        <f t="shared" si="0"/>
        <v>177522</v>
      </c>
      <c r="T168" s="1072">
        <f t="shared" si="0"/>
        <v>210458</v>
      </c>
      <c r="U168" s="1072">
        <f t="shared" si="0"/>
        <v>165346</v>
      </c>
      <c r="V168" s="1072">
        <f t="shared" si="0"/>
        <v>123317</v>
      </c>
      <c r="W168" s="1072">
        <f t="shared" si="0"/>
        <v>87672</v>
      </c>
      <c r="X168" s="1072">
        <f t="shared" si="0"/>
        <v>45654</v>
      </c>
      <c r="Y168" s="1072">
        <f t="shared" si="0"/>
        <v>13896</v>
      </c>
      <c r="Z168" s="1072">
        <f t="shared" si="0"/>
        <v>2457</v>
      </c>
      <c r="AA168" s="1072">
        <f t="shared" si="0"/>
        <v>339</v>
      </c>
      <c r="AB168" s="1644">
        <f t="shared" si="0"/>
        <v>363680</v>
      </c>
      <c r="AC168" s="1072">
        <f t="shared" si="0"/>
        <v>1628742</v>
      </c>
      <c r="AD168" s="1645">
        <f t="shared" si="0"/>
        <v>649139</v>
      </c>
      <c r="AE168" s="1072">
        <f t="shared" si="0"/>
        <v>273335</v>
      </c>
      <c r="AF168" s="1072">
        <f t="shared" si="0"/>
        <v>62346</v>
      </c>
      <c r="AG168" s="1645">
        <f t="shared" si="0"/>
        <v>1700772</v>
      </c>
      <c r="AH168" s="1203">
        <f t="shared" ref="AH168:AJ199" si="3">AB168/$F168*100</f>
        <v>13.767616950734812</v>
      </c>
      <c r="AI168" s="1204">
        <f t="shared" si="1"/>
        <v>61.658314913038161</v>
      </c>
      <c r="AJ168" s="1638">
        <f t="shared" si="1"/>
        <v>24.574068136227027</v>
      </c>
      <c r="AK168" s="1204"/>
      <c r="AL168" s="1204"/>
      <c r="AM168" s="1204"/>
      <c r="AN168" s="1204"/>
      <c r="AO168" s="1204"/>
    </row>
    <row r="169" spans="1:43">
      <c r="D169" s="1653" t="s">
        <v>329</v>
      </c>
      <c r="E169" s="1654" t="s">
        <v>351</v>
      </c>
      <c r="F169" s="1639">
        <f t="shared" si="2"/>
        <v>2893239</v>
      </c>
      <c r="G169" s="1639">
        <f t="shared" si="0"/>
        <v>107204</v>
      </c>
      <c r="H169" s="1639">
        <f t="shared" si="0"/>
        <v>116047</v>
      </c>
      <c r="I169" s="1639">
        <f t="shared" si="0"/>
        <v>123716</v>
      </c>
      <c r="J169" s="1639">
        <f t="shared" si="0"/>
        <v>134668</v>
      </c>
      <c r="K169" s="1639">
        <f t="shared" si="0"/>
        <v>129523</v>
      </c>
      <c r="L169" s="1639">
        <f t="shared" si="0"/>
        <v>134146</v>
      </c>
      <c r="M169" s="1639">
        <f t="shared" si="0"/>
        <v>154787</v>
      </c>
      <c r="N169" s="1639">
        <f t="shared" si="0"/>
        <v>181186</v>
      </c>
      <c r="O169" s="1639">
        <f t="shared" si="0"/>
        <v>221587</v>
      </c>
      <c r="P169" s="1639">
        <f t="shared" si="0"/>
        <v>198152</v>
      </c>
      <c r="Q169" s="1639">
        <f t="shared" si="0"/>
        <v>181223</v>
      </c>
      <c r="R169" s="1639">
        <f t="shared" si="0"/>
        <v>168476</v>
      </c>
      <c r="S169" s="1639">
        <f t="shared" si="0"/>
        <v>190154</v>
      </c>
      <c r="T169" s="1639">
        <f t="shared" si="0"/>
        <v>229266</v>
      </c>
      <c r="U169" s="1639">
        <f t="shared" si="0"/>
        <v>191668</v>
      </c>
      <c r="V169" s="1639">
        <f t="shared" si="0"/>
        <v>155309</v>
      </c>
      <c r="W169" s="1639">
        <f t="shared" si="0"/>
        <v>131443</v>
      </c>
      <c r="X169" s="1639">
        <f t="shared" si="0"/>
        <v>87785</v>
      </c>
      <c r="Y169" s="1639">
        <f t="shared" si="0"/>
        <v>42248</v>
      </c>
      <c r="Z169" s="1639">
        <f t="shared" si="0"/>
        <v>12383</v>
      </c>
      <c r="AA169" s="1639">
        <f t="shared" si="0"/>
        <v>2268</v>
      </c>
      <c r="AB169" s="1646">
        <f t="shared" si="0"/>
        <v>346967</v>
      </c>
      <c r="AC169" s="1639">
        <f t="shared" si="0"/>
        <v>1693902</v>
      </c>
      <c r="AD169" s="1647">
        <f t="shared" si="0"/>
        <v>852370</v>
      </c>
      <c r="AE169" s="1639">
        <f t="shared" si="0"/>
        <v>431436</v>
      </c>
      <c r="AF169" s="1639">
        <f t="shared" si="0"/>
        <v>144684</v>
      </c>
      <c r="AG169" s="1647">
        <f t="shared" si="0"/>
        <v>1788500</v>
      </c>
      <c r="AH169" s="1205">
        <f t="shared" si="3"/>
        <v>11.992337999038448</v>
      </c>
      <c r="AI169" s="1206">
        <f t="shared" si="1"/>
        <v>58.546908845069488</v>
      </c>
      <c r="AJ169" s="1640">
        <f t="shared" si="1"/>
        <v>29.460753155892068</v>
      </c>
      <c r="AK169" s="1204"/>
      <c r="AL169" s="1204"/>
      <c r="AM169" s="1204"/>
      <c r="AN169" s="1204"/>
      <c r="AO169" s="1204"/>
    </row>
    <row r="170" spans="1:43">
      <c r="D170" s="1651" t="s">
        <v>85</v>
      </c>
      <c r="E170" s="1652" t="s">
        <v>364</v>
      </c>
      <c r="F170" s="1072">
        <f>F12</f>
        <v>1537272</v>
      </c>
      <c r="G170" s="1072">
        <f t="shared" ref="G170:AG170" si="4">G12</f>
        <v>57958</v>
      </c>
      <c r="H170" s="1072">
        <f t="shared" si="4"/>
        <v>62478</v>
      </c>
      <c r="I170" s="1072">
        <f t="shared" si="4"/>
        <v>65462</v>
      </c>
      <c r="J170" s="1072">
        <f t="shared" si="4"/>
        <v>73413</v>
      </c>
      <c r="K170" s="1072">
        <f t="shared" si="4"/>
        <v>77745</v>
      </c>
      <c r="L170" s="1072">
        <f t="shared" si="4"/>
        <v>77851</v>
      </c>
      <c r="M170" s="1072">
        <f t="shared" si="4"/>
        <v>86688</v>
      </c>
      <c r="N170" s="1072">
        <f t="shared" si="4"/>
        <v>98926</v>
      </c>
      <c r="O170" s="1072">
        <f t="shared" si="4"/>
        <v>120890</v>
      </c>
      <c r="P170" s="1072">
        <f t="shared" si="4"/>
        <v>107481</v>
      </c>
      <c r="Q170" s="1072">
        <f t="shared" si="4"/>
        <v>98315</v>
      </c>
      <c r="R170" s="1072">
        <f t="shared" si="4"/>
        <v>91660</v>
      </c>
      <c r="S170" s="1072">
        <f t="shared" si="4"/>
        <v>101003</v>
      </c>
      <c r="T170" s="1072">
        <f t="shared" si="4"/>
        <v>121641</v>
      </c>
      <c r="U170" s="1072">
        <f t="shared" si="4"/>
        <v>98634</v>
      </c>
      <c r="V170" s="1072">
        <f t="shared" si="4"/>
        <v>77828</v>
      </c>
      <c r="W170" s="1072">
        <f t="shared" si="4"/>
        <v>62619</v>
      </c>
      <c r="X170" s="1072">
        <f t="shared" si="4"/>
        <v>36786</v>
      </c>
      <c r="Y170" s="1072">
        <f t="shared" si="4"/>
        <v>15193</v>
      </c>
      <c r="Z170" s="1072">
        <f t="shared" si="4"/>
        <v>3989</v>
      </c>
      <c r="AA170" s="1072">
        <f t="shared" si="4"/>
        <v>712</v>
      </c>
      <c r="AB170" s="1644">
        <f t="shared" si="4"/>
        <v>185898</v>
      </c>
      <c r="AC170" s="1072">
        <f t="shared" si="4"/>
        <v>933972</v>
      </c>
      <c r="AD170" s="1645">
        <f t="shared" si="4"/>
        <v>417402</v>
      </c>
      <c r="AE170" s="1072">
        <f t="shared" si="4"/>
        <v>197127</v>
      </c>
      <c r="AF170" s="1072">
        <f t="shared" si="4"/>
        <v>56680</v>
      </c>
      <c r="AG170" s="1645">
        <f t="shared" si="4"/>
        <v>982200</v>
      </c>
      <c r="AH170" s="1203">
        <f t="shared" si="3"/>
        <v>12.092720091174495</v>
      </c>
      <c r="AI170" s="1204">
        <f t="shared" si="1"/>
        <v>60.755155886531462</v>
      </c>
      <c r="AJ170" s="1638">
        <f t="shared" si="1"/>
        <v>27.152124022294039</v>
      </c>
      <c r="AK170" s="1204"/>
      <c r="AL170" s="1204"/>
      <c r="AM170" s="1204"/>
      <c r="AN170" s="1204"/>
      <c r="AO170" s="1204"/>
    </row>
    <row r="171" spans="1:43">
      <c r="D171" s="1651" t="s">
        <v>329</v>
      </c>
      <c r="E171" s="1652" t="s">
        <v>352</v>
      </c>
      <c r="F171" s="1072">
        <f>F63</f>
        <v>726700</v>
      </c>
      <c r="G171" s="1072">
        <f t="shared" ref="G171:AG171" si="5">G63</f>
        <v>29528</v>
      </c>
      <c r="H171" s="1072">
        <f t="shared" si="5"/>
        <v>32013</v>
      </c>
      <c r="I171" s="1072">
        <f t="shared" si="5"/>
        <v>33489</v>
      </c>
      <c r="J171" s="1072">
        <f t="shared" si="5"/>
        <v>37289</v>
      </c>
      <c r="K171" s="1072">
        <f t="shared" si="5"/>
        <v>38071</v>
      </c>
      <c r="L171" s="1072">
        <f t="shared" si="5"/>
        <v>37719</v>
      </c>
      <c r="M171" s="1072">
        <f t="shared" si="5"/>
        <v>41804</v>
      </c>
      <c r="N171" s="1072">
        <f t="shared" si="5"/>
        <v>47394</v>
      </c>
      <c r="O171" s="1072">
        <f t="shared" si="5"/>
        <v>58759</v>
      </c>
      <c r="P171" s="1072">
        <f t="shared" si="5"/>
        <v>52243</v>
      </c>
      <c r="Q171" s="1072">
        <f t="shared" si="5"/>
        <v>47244</v>
      </c>
      <c r="R171" s="1072">
        <f t="shared" si="5"/>
        <v>43693</v>
      </c>
      <c r="S171" s="1072">
        <f t="shared" si="5"/>
        <v>48783</v>
      </c>
      <c r="T171" s="1072">
        <f t="shared" si="5"/>
        <v>58137</v>
      </c>
      <c r="U171" s="1072">
        <f t="shared" si="5"/>
        <v>45266</v>
      </c>
      <c r="V171" s="1072">
        <f t="shared" si="5"/>
        <v>33658</v>
      </c>
      <c r="W171" s="1072">
        <f t="shared" si="5"/>
        <v>24606</v>
      </c>
      <c r="X171" s="1072">
        <f t="shared" si="5"/>
        <v>12460</v>
      </c>
      <c r="Y171" s="1072">
        <f t="shared" si="5"/>
        <v>3785</v>
      </c>
      <c r="Z171" s="1072">
        <f t="shared" si="5"/>
        <v>667</v>
      </c>
      <c r="AA171" s="1072">
        <f t="shared" si="5"/>
        <v>92</v>
      </c>
      <c r="AB171" s="1644">
        <f t="shared" si="5"/>
        <v>95030</v>
      </c>
      <c r="AC171" s="1072">
        <f t="shared" si="5"/>
        <v>452999</v>
      </c>
      <c r="AD171" s="1645">
        <f t="shared" si="5"/>
        <v>178671</v>
      </c>
      <c r="AE171" s="1072">
        <f t="shared" si="5"/>
        <v>75268</v>
      </c>
      <c r="AF171" s="1072">
        <f t="shared" si="5"/>
        <v>17004</v>
      </c>
      <c r="AG171" s="1645">
        <f t="shared" si="5"/>
        <v>473847</v>
      </c>
      <c r="AH171" s="1203">
        <f t="shared" si="3"/>
        <v>13.076923076923078</v>
      </c>
      <c r="AI171" s="1204">
        <f t="shared" si="1"/>
        <v>62.336452456309345</v>
      </c>
      <c r="AJ171" s="1638">
        <f t="shared" si="1"/>
        <v>24.586624466767578</v>
      </c>
      <c r="AK171" s="1204"/>
      <c r="AL171" s="1204"/>
      <c r="AM171" s="1204"/>
      <c r="AN171" s="1204"/>
      <c r="AO171" s="1204"/>
    </row>
    <row r="172" spans="1:43">
      <c r="D172" s="1651" t="s">
        <v>329</v>
      </c>
      <c r="E172" s="1652" t="s">
        <v>351</v>
      </c>
      <c r="F172" s="1072">
        <f>F114</f>
        <v>810572</v>
      </c>
      <c r="G172" s="1072">
        <f t="shared" ref="G172:AG172" si="6">G114</f>
        <v>28430</v>
      </c>
      <c r="H172" s="1072">
        <f t="shared" si="6"/>
        <v>30465</v>
      </c>
      <c r="I172" s="1072">
        <f t="shared" si="6"/>
        <v>31973</v>
      </c>
      <c r="J172" s="1072">
        <f t="shared" si="6"/>
        <v>36124</v>
      </c>
      <c r="K172" s="1072">
        <f t="shared" si="6"/>
        <v>39674</v>
      </c>
      <c r="L172" s="1072">
        <f t="shared" si="6"/>
        <v>40132</v>
      </c>
      <c r="M172" s="1072">
        <f t="shared" si="6"/>
        <v>44884</v>
      </c>
      <c r="N172" s="1072">
        <f t="shared" si="6"/>
        <v>51532</v>
      </c>
      <c r="O172" s="1072">
        <f t="shared" si="6"/>
        <v>62131</v>
      </c>
      <c r="P172" s="1072">
        <f t="shared" si="6"/>
        <v>55238</v>
      </c>
      <c r="Q172" s="1072">
        <f t="shared" si="6"/>
        <v>51071</v>
      </c>
      <c r="R172" s="1072">
        <f t="shared" si="6"/>
        <v>47967</v>
      </c>
      <c r="S172" s="1072">
        <f t="shared" si="6"/>
        <v>52220</v>
      </c>
      <c r="T172" s="1072">
        <f t="shared" si="6"/>
        <v>63504</v>
      </c>
      <c r="U172" s="1072">
        <f t="shared" si="6"/>
        <v>53368</v>
      </c>
      <c r="V172" s="1072">
        <f t="shared" si="6"/>
        <v>44170</v>
      </c>
      <c r="W172" s="1072">
        <f t="shared" si="6"/>
        <v>38013</v>
      </c>
      <c r="X172" s="1072">
        <f t="shared" si="6"/>
        <v>24326</v>
      </c>
      <c r="Y172" s="1072">
        <f t="shared" si="6"/>
        <v>11408</v>
      </c>
      <c r="Z172" s="1072">
        <f t="shared" si="6"/>
        <v>3322</v>
      </c>
      <c r="AA172" s="1072">
        <f t="shared" si="6"/>
        <v>620</v>
      </c>
      <c r="AB172" s="1644">
        <f t="shared" si="6"/>
        <v>90868</v>
      </c>
      <c r="AC172" s="1072">
        <f t="shared" si="6"/>
        <v>480973</v>
      </c>
      <c r="AD172" s="1645">
        <f t="shared" si="6"/>
        <v>238731</v>
      </c>
      <c r="AE172" s="1072">
        <f t="shared" si="6"/>
        <v>121859</v>
      </c>
      <c r="AF172" s="1072">
        <f t="shared" si="6"/>
        <v>39676</v>
      </c>
      <c r="AG172" s="1645">
        <f t="shared" si="6"/>
        <v>508353</v>
      </c>
      <c r="AH172" s="1203">
        <f t="shared" si="3"/>
        <v>11.210355156605459</v>
      </c>
      <c r="AI172" s="1204">
        <f t="shared" si="1"/>
        <v>59.337480199167992</v>
      </c>
      <c r="AJ172" s="1638">
        <f t="shared" si="1"/>
        <v>29.452164644226546</v>
      </c>
      <c r="AK172" s="1204"/>
      <c r="AL172" s="1204"/>
      <c r="AM172" s="1204"/>
      <c r="AN172" s="1204"/>
      <c r="AO172" s="1204"/>
    </row>
    <row r="173" spans="1:43">
      <c r="D173" s="1649" t="s">
        <v>387</v>
      </c>
      <c r="E173" s="1650" t="s">
        <v>364</v>
      </c>
      <c r="F173" s="1636">
        <f>F23+F25+F27</f>
        <v>1035763</v>
      </c>
      <c r="G173" s="1636">
        <f t="shared" ref="G173:AG173" si="7">G23+G25+G27</f>
        <v>41551</v>
      </c>
      <c r="H173" s="1636">
        <f t="shared" si="7"/>
        <v>43704</v>
      </c>
      <c r="I173" s="1636">
        <f t="shared" si="7"/>
        <v>46004</v>
      </c>
      <c r="J173" s="1636">
        <f t="shared" si="7"/>
        <v>49974</v>
      </c>
      <c r="K173" s="1636">
        <f t="shared" si="7"/>
        <v>49312</v>
      </c>
      <c r="L173" s="1636">
        <f t="shared" si="7"/>
        <v>50460</v>
      </c>
      <c r="M173" s="1636">
        <f t="shared" si="7"/>
        <v>59668</v>
      </c>
      <c r="N173" s="1636">
        <f t="shared" si="7"/>
        <v>70815</v>
      </c>
      <c r="O173" s="1636">
        <f t="shared" si="7"/>
        <v>88349</v>
      </c>
      <c r="P173" s="1636">
        <f t="shared" si="7"/>
        <v>80105</v>
      </c>
      <c r="Q173" s="1636">
        <f t="shared" si="7"/>
        <v>67854</v>
      </c>
      <c r="R173" s="1636">
        <f t="shared" si="7"/>
        <v>57827</v>
      </c>
      <c r="S173" s="1636">
        <f t="shared" si="7"/>
        <v>63942</v>
      </c>
      <c r="T173" s="1636">
        <f t="shared" si="7"/>
        <v>79314</v>
      </c>
      <c r="U173" s="1636">
        <f t="shared" si="7"/>
        <v>64756</v>
      </c>
      <c r="V173" s="1636">
        <f t="shared" si="7"/>
        <v>51142</v>
      </c>
      <c r="W173" s="1636">
        <f t="shared" si="7"/>
        <v>37971</v>
      </c>
      <c r="X173" s="1636">
        <f t="shared" si="7"/>
        <v>21742</v>
      </c>
      <c r="Y173" s="1636">
        <f t="shared" si="7"/>
        <v>8601</v>
      </c>
      <c r="Z173" s="1636">
        <f t="shared" si="7"/>
        <v>2267</v>
      </c>
      <c r="AA173" s="1636">
        <f t="shared" si="7"/>
        <v>405</v>
      </c>
      <c r="AB173" s="1642">
        <f t="shared" si="7"/>
        <v>131259</v>
      </c>
      <c r="AC173" s="1636">
        <f t="shared" si="7"/>
        <v>638306</v>
      </c>
      <c r="AD173" s="1643">
        <f t="shared" si="7"/>
        <v>266198</v>
      </c>
      <c r="AE173" s="1636">
        <f t="shared" si="7"/>
        <v>122128</v>
      </c>
      <c r="AF173" s="1636">
        <f t="shared" si="7"/>
        <v>33015</v>
      </c>
      <c r="AG173" s="1643">
        <f t="shared" si="7"/>
        <v>667646</v>
      </c>
      <c r="AH173" s="1201">
        <f t="shared" si="3"/>
        <v>12.672686705356343</v>
      </c>
      <c r="AI173" s="1202">
        <f t="shared" si="1"/>
        <v>61.62664625015568</v>
      </c>
      <c r="AJ173" s="1637">
        <f t="shared" si="1"/>
        <v>25.700667044487979</v>
      </c>
      <c r="AK173" s="1204"/>
      <c r="AL173" s="1204"/>
      <c r="AM173" s="1204"/>
      <c r="AN173" s="1204"/>
      <c r="AO173" s="1204"/>
    </row>
    <row r="174" spans="1:43">
      <c r="D174" s="1651" t="s">
        <v>329</v>
      </c>
      <c r="E174" s="1652" t="s">
        <v>352</v>
      </c>
      <c r="F174" s="1072">
        <f>F74+F76+F78</f>
        <v>490502</v>
      </c>
      <c r="G174" s="1072">
        <f t="shared" ref="G174:AG174" si="8">G74+G76+G78</f>
        <v>21222</v>
      </c>
      <c r="H174" s="1072">
        <f t="shared" si="8"/>
        <v>22230</v>
      </c>
      <c r="I174" s="1072">
        <f t="shared" si="8"/>
        <v>23689</v>
      </c>
      <c r="J174" s="1072">
        <f t="shared" si="8"/>
        <v>25197</v>
      </c>
      <c r="K174" s="1072">
        <f t="shared" si="8"/>
        <v>23667</v>
      </c>
      <c r="L174" s="1072">
        <f t="shared" si="8"/>
        <v>24389</v>
      </c>
      <c r="M174" s="1072">
        <f t="shared" si="8"/>
        <v>28599</v>
      </c>
      <c r="N174" s="1072">
        <f t="shared" si="8"/>
        <v>33825</v>
      </c>
      <c r="O174" s="1072">
        <f t="shared" si="8"/>
        <v>42648</v>
      </c>
      <c r="P174" s="1072">
        <f t="shared" si="8"/>
        <v>39249</v>
      </c>
      <c r="Q174" s="1072">
        <f t="shared" si="8"/>
        <v>32974</v>
      </c>
      <c r="R174" s="1072">
        <f t="shared" si="8"/>
        <v>27918</v>
      </c>
      <c r="S174" s="1072">
        <f t="shared" si="8"/>
        <v>30418</v>
      </c>
      <c r="T174" s="1072">
        <f t="shared" si="8"/>
        <v>37523</v>
      </c>
      <c r="U174" s="1072">
        <f t="shared" si="8"/>
        <v>29766</v>
      </c>
      <c r="V174" s="1072">
        <f t="shared" si="8"/>
        <v>22240</v>
      </c>
      <c r="W174" s="1072">
        <f t="shared" si="8"/>
        <v>15103</v>
      </c>
      <c r="X174" s="1072">
        <f t="shared" si="8"/>
        <v>7313</v>
      </c>
      <c r="Y174" s="1072">
        <f t="shared" si="8"/>
        <v>2094</v>
      </c>
      <c r="Z174" s="1072">
        <f t="shared" si="8"/>
        <v>383</v>
      </c>
      <c r="AA174" s="1072">
        <f t="shared" si="8"/>
        <v>55</v>
      </c>
      <c r="AB174" s="1644">
        <f t="shared" si="8"/>
        <v>67141</v>
      </c>
      <c r="AC174" s="1072">
        <f t="shared" si="8"/>
        <v>308884</v>
      </c>
      <c r="AD174" s="1645">
        <f t="shared" si="8"/>
        <v>114477</v>
      </c>
      <c r="AE174" s="1072">
        <f t="shared" si="8"/>
        <v>47188</v>
      </c>
      <c r="AF174" s="1072">
        <f t="shared" si="8"/>
        <v>9845</v>
      </c>
      <c r="AG174" s="1645">
        <f t="shared" si="8"/>
        <v>321210</v>
      </c>
      <c r="AH174" s="1203">
        <f t="shared" si="3"/>
        <v>13.688221454754517</v>
      </c>
      <c r="AI174" s="1204">
        <f t="shared" si="1"/>
        <v>62.973035787825538</v>
      </c>
      <c r="AJ174" s="1638">
        <f t="shared" si="1"/>
        <v>23.338742757419951</v>
      </c>
      <c r="AK174" s="1204"/>
      <c r="AL174" s="1204"/>
      <c r="AM174" s="1204"/>
      <c r="AN174" s="1204"/>
      <c r="AO174" s="1204"/>
    </row>
    <row r="175" spans="1:43">
      <c r="D175" s="1653" t="s">
        <v>329</v>
      </c>
      <c r="E175" s="1654" t="s">
        <v>351</v>
      </c>
      <c r="F175" s="1639">
        <f>F125+F127+F129</f>
        <v>545261</v>
      </c>
      <c r="G175" s="1639">
        <f t="shared" ref="G175:AG175" si="9">G125+G127+G129</f>
        <v>20329</v>
      </c>
      <c r="H175" s="1639">
        <f t="shared" si="9"/>
        <v>21474</v>
      </c>
      <c r="I175" s="1639">
        <f t="shared" si="9"/>
        <v>22315</v>
      </c>
      <c r="J175" s="1639">
        <f t="shared" si="9"/>
        <v>24777</v>
      </c>
      <c r="K175" s="1639">
        <f t="shared" si="9"/>
        <v>25645</v>
      </c>
      <c r="L175" s="1639">
        <f t="shared" si="9"/>
        <v>26071</v>
      </c>
      <c r="M175" s="1639">
        <f t="shared" si="9"/>
        <v>31069</v>
      </c>
      <c r="N175" s="1639">
        <f t="shared" si="9"/>
        <v>36990</v>
      </c>
      <c r="O175" s="1639">
        <f t="shared" si="9"/>
        <v>45701</v>
      </c>
      <c r="P175" s="1639">
        <f t="shared" si="9"/>
        <v>40856</v>
      </c>
      <c r="Q175" s="1639">
        <f t="shared" si="9"/>
        <v>34880</v>
      </c>
      <c r="R175" s="1639">
        <f t="shared" si="9"/>
        <v>29909</v>
      </c>
      <c r="S175" s="1639">
        <f t="shared" si="9"/>
        <v>33524</v>
      </c>
      <c r="T175" s="1639">
        <f t="shared" si="9"/>
        <v>41791</v>
      </c>
      <c r="U175" s="1639">
        <f t="shared" si="9"/>
        <v>34990</v>
      </c>
      <c r="V175" s="1639">
        <f t="shared" si="9"/>
        <v>28902</v>
      </c>
      <c r="W175" s="1639">
        <f t="shared" si="9"/>
        <v>22868</v>
      </c>
      <c r="X175" s="1639">
        <f t="shared" si="9"/>
        <v>14429</v>
      </c>
      <c r="Y175" s="1639">
        <f t="shared" si="9"/>
        <v>6507</v>
      </c>
      <c r="Z175" s="1639">
        <f t="shared" si="9"/>
        <v>1884</v>
      </c>
      <c r="AA175" s="1639">
        <f t="shared" si="9"/>
        <v>350</v>
      </c>
      <c r="AB175" s="1646">
        <f t="shared" si="9"/>
        <v>64118</v>
      </c>
      <c r="AC175" s="1639">
        <f t="shared" si="9"/>
        <v>329422</v>
      </c>
      <c r="AD175" s="1647">
        <f t="shared" si="9"/>
        <v>151721</v>
      </c>
      <c r="AE175" s="1639">
        <f t="shared" si="9"/>
        <v>74940</v>
      </c>
      <c r="AF175" s="1639">
        <f t="shared" si="9"/>
        <v>23170</v>
      </c>
      <c r="AG175" s="1647">
        <f t="shared" si="9"/>
        <v>346436</v>
      </c>
      <c r="AH175" s="1205">
        <f t="shared" si="3"/>
        <v>11.759139201226569</v>
      </c>
      <c r="AI175" s="1206">
        <f t="shared" si="1"/>
        <v>60.415470756206659</v>
      </c>
      <c r="AJ175" s="1640">
        <f t="shared" si="1"/>
        <v>27.825390042566774</v>
      </c>
      <c r="AK175" s="1204"/>
      <c r="AL175" s="1204"/>
      <c r="AM175" s="1204"/>
      <c r="AN175" s="1204"/>
      <c r="AO175" s="1204"/>
    </row>
    <row r="176" spans="1:43">
      <c r="D176" s="1651" t="s">
        <v>388</v>
      </c>
      <c r="E176" s="1652" t="s">
        <v>364</v>
      </c>
      <c r="F176" s="1072">
        <f>F28+F34+F37+F39+F50</f>
        <v>721690</v>
      </c>
      <c r="G176" s="1072">
        <f t="shared" ref="G176:AG176" si="10">G28+G34+G37+G39+G50</f>
        <v>29151</v>
      </c>
      <c r="H176" s="1072">
        <f t="shared" si="10"/>
        <v>33011</v>
      </c>
      <c r="I176" s="1072">
        <f t="shared" si="10"/>
        <v>35034</v>
      </c>
      <c r="J176" s="1072">
        <f t="shared" si="10"/>
        <v>37622</v>
      </c>
      <c r="K176" s="1072">
        <f t="shared" si="10"/>
        <v>33504</v>
      </c>
      <c r="L176" s="1072">
        <f t="shared" si="10"/>
        <v>32293</v>
      </c>
      <c r="M176" s="1072">
        <f t="shared" si="10"/>
        <v>37384</v>
      </c>
      <c r="N176" s="1072">
        <f t="shared" si="10"/>
        <v>45842</v>
      </c>
      <c r="O176" s="1072">
        <f t="shared" si="10"/>
        <v>58531</v>
      </c>
      <c r="P176" s="1072">
        <f t="shared" si="10"/>
        <v>54162</v>
      </c>
      <c r="Q176" s="1072">
        <f t="shared" si="10"/>
        <v>48189</v>
      </c>
      <c r="R176" s="1072">
        <f t="shared" si="10"/>
        <v>42254</v>
      </c>
      <c r="S176" s="1072">
        <f t="shared" si="10"/>
        <v>46299</v>
      </c>
      <c r="T176" s="1072">
        <f t="shared" si="10"/>
        <v>55537</v>
      </c>
      <c r="U176" s="1072">
        <f t="shared" si="10"/>
        <v>46340</v>
      </c>
      <c r="V176" s="1072">
        <f t="shared" si="10"/>
        <v>36328</v>
      </c>
      <c r="W176" s="1072">
        <f t="shared" si="10"/>
        <v>26253</v>
      </c>
      <c r="X176" s="1072">
        <f t="shared" si="10"/>
        <v>15519</v>
      </c>
      <c r="Y176" s="1072">
        <f t="shared" si="10"/>
        <v>6378</v>
      </c>
      <c r="Z176" s="1072">
        <f t="shared" si="10"/>
        <v>1753</v>
      </c>
      <c r="AA176" s="1072">
        <f t="shared" si="10"/>
        <v>306</v>
      </c>
      <c r="AB176" s="1644">
        <f t="shared" si="10"/>
        <v>97196</v>
      </c>
      <c r="AC176" s="1072">
        <f t="shared" si="10"/>
        <v>436080</v>
      </c>
      <c r="AD176" s="1645">
        <f t="shared" si="10"/>
        <v>188414</v>
      </c>
      <c r="AE176" s="1072">
        <f t="shared" si="10"/>
        <v>86537</v>
      </c>
      <c r="AF176" s="1072">
        <f t="shared" si="10"/>
        <v>23956</v>
      </c>
      <c r="AG176" s="1645">
        <f t="shared" si="10"/>
        <v>453995</v>
      </c>
      <c r="AH176" s="1203">
        <f t="shared" si="3"/>
        <v>13.467832448835374</v>
      </c>
      <c r="AI176" s="1204">
        <f t="shared" si="1"/>
        <v>60.424836148484808</v>
      </c>
      <c r="AJ176" s="1638">
        <f t="shared" si="1"/>
        <v>26.107331402679822</v>
      </c>
      <c r="AK176" s="1204"/>
      <c r="AL176" s="1204"/>
      <c r="AM176" s="1204"/>
      <c r="AN176" s="1204"/>
      <c r="AO176" s="1204"/>
    </row>
    <row r="177" spans="4:41">
      <c r="D177" s="1651" t="s">
        <v>329</v>
      </c>
      <c r="E177" s="1652" t="s">
        <v>352</v>
      </c>
      <c r="F177" s="1072">
        <f>F79+F85+F88+F90+F101</f>
        <v>342472</v>
      </c>
      <c r="G177" s="1072">
        <f t="shared" ref="G177:AG177" si="11">G79+G85+G88+G90+G101</f>
        <v>14903</v>
      </c>
      <c r="H177" s="1072">
        <f t="shared" si="11"/>
        <v>16826</v>
      </c>
      <c r="I177" s="1072">
        <f t="shared" si="11"/>
        <v>17855</v>
      </c>
      <c r="J177" s="1072">
        <f t="shared" si="11"/>
        <v>18810</v>
      </c>
      <c r="K177" s="1072">
        <f t="shared" si="11"/>
        <v>16402</v>
      </c>
      <c r="L177" s="1072">
        <f t="shared" si="11"/>
        <v>15867</v>
      </c>
      <c r="M177" s="1072">
        <f t="shared" si="11"/>
        <v>17904</v>
      </c>
      <c r="N177" s="1072">
        <f t="shared" si="11"/>
        <v>21969</v>
      </c>
      <c r="O177" s="1072">
        <f t="shared" si="11"/>
        <v>28305</v>
      </c>
      <c r="P177" s="1072">
        <f t="shared" si="11"/>
        <v>25971</v>
      </c>
      <c r="Q177" s="1072">
        <f t="shared" si="11"/>
        <v>23193</v>
      </c>
      <c r="R177" s="1072">
        <f t="shared" si="11"/>
        <v>19925</v>
      </c>
      <c r="S177" s="1072">
        <f t="shared" si="11"/>
        <v>21886</v>
      </c>
      <c r="T177" s="1072">
        <f t="shared" si="11"/>
        <v>26160</v>
      </c>
      <c r="U177" s="1072">
        <f t="shared" si="11"/>
        <v>21343</v>
      </c>
      <c r="V177" s="1072">
        <f t="shared" si="11"/>
        <v>16681</v>
      </c>
      <c r="W177" s="1072">
        <f t="shared" si="11"/>
        <v>10975</v>
      </c>
      <c r="X177" s="1072">
        <f t="shared" si="11"/>
        <v>5506</v>
      </c>
      <c r="Y177" s="1072">
        <f t="shared" si="11"/>
        <v>1666</v>
      </c>
      <c r="Z177" s="1072">
        <f t="shared" si="11"/>
        <v>286</v>
      </c>
      <c r="AA177" s="1072">
        <f t="shared" si="11"/>
        <v>39</v>
      </c>
      <c r="AB177" s="1644">
        <f t="shared" si="11"/>
        <v>49584</v>
      </c>
      <c r="AC177" s="1072">
        <f t="shared" si="11"/>
        <v>210232</v>
      </c>
      <c r="AD177" s="1645">
        <f t="shared" si="11"/>
        <v>82656</v>
      </c>
      <c r="AE177" s="1072">
        <f t="shared" si="11"/>
        <v>35153</v>
      </c>
      <c r="AF177" s="1072">
        <f t="shared" si="11"/>
        <v>7497</v>
      </c>
      <c r="AG177" s="1645">
        <f t="shared" si="11"/>
        <v>217582</v>
      </c>
      <c r="AH177" s="1203">
        <f t="shared" si="3"/>
        <v>14.478263916466164</v>
      </c>
      <c r="AI177" s="1204">
        <f t="shared" si="1"/>
        <v>61.386624307972625</v>
      </c>
      <c r="AJ177" s="1638">
        <f t="shared" si="1"/>
        <v>24.135111775561214</v>
      </c>
      <c r="AK177" s="1204"/>
      <c r="AL177" s="1204"/>
      <c r="AM177" s="1204"/>
      <c r="AN177" s="1204"/>
      <c r="AO177" s="1204"/>
    </row>
    <row r="178" spans="4:41">
      <c r="D178" s="1651" t="s">
        <v>329</v>
      </c>
      <c r="E178" s="1652" t="s">
        <v>351</v>
      </c>
      <c r="F178" s="1072">
        <f>F130+F136+F139+F141+F152</f>
        <v>379218</v>
      </c>
      <c r="G178" s="1072">
        <f t="shared" ref="G178:AG178" si="12">G130+G136+G139+G141+G152</f>
        <v>14248</v>
      </c>
      <c r="H178" s="1072">
        <f t="shared" si="12"/>
        <v>16185</v>
      </c>
      <c r="I178" s="1072">
        <f t="shared" si="12"/>
        <v>17179</v>
      </c>
      <c r="J178" s="1072">
        <f t="shared" si="12"/>
        <v>18812</v>
      </c>
      <c r="K178" s="1072">
        <f t="shared" si="12"/>
        <v>17102</v>
      </c>
      <c r="L178" s="1072">
        <f t="shared" si="12"/>
        <v>16426</v>
      </c>
      <c r="M178" s="1072">
        <f t="shared" si="12"/>
        <v>19480</v>
      </c>
      <c r="N178" s="1072">
        <f t="shared" si="12"/>
        <v>23873</v>
      </c>
      <c r="O178" s="1072">
        <f t="shared" si="12"/>
        <v>30226</v>
      </c>
      <c r="P178" s="1072">
        <f t="shared" si="12"/>
        <v>28191</v>
      </c>
      <c r="Q178" s="1072">
        <f t="shared" si="12"/>
        <v>24996</v>
      </c>
      <c r="R178" s="1072">
        <f t="shared" si="12"/>
        <v>22329</v>
      </c>
      <c r="S178" s="1072">
        <f t="shared" si="12"/>
        <v>24413</v>
      </c>
      <c r="T178" s="1072">
        <f t="shared" si="12"/>
        <v>29377</v>
      </c>
      <c r="U178" s="1072">
        <f t="shared" si="12"/>
        <v>24997</v>
      </c>
      <c r="V178" s="1072">
        <f t="shared" si="12"/>
        <v>19647</v>
      </c>
      <c r="W178" s="1072">
        <f t="shared" si="12"/>
        <v>15278</v>
      </c>
      <c r="X178" s="1072">
        <f t="shared" si="12"/>
        <v>10013</v>
      </c>
      <c r="Y178" s="1072">
        <f t="shared" si="12"/>
        <v>4712</v>
      </c>
      <c r="Z178" s="1072">
        <f t="shared" si="12"/>
        <v>1467</v>
      </c>
      <c r="AA178" s="1072">
        <f t="shared" si="12"/>
        <v>267</v>
      </c>
      <c r="AB178" s="1644">
        <f t="shared" si="12"/>
        <v>47612</v>
      </c>
      <c r="AC178" s="1072">
        <f t="shared" si="12"/>
        <v>225848</v>
      </c>
      <c r="AD178" s="1645">
        <f t="shared" si="12"/>
        <v>105758</v>
      </c>
      <c r="AE178" s="1072">
        <f t="shared" si="12"/>
        <v>51384</v>
      </c>
      <c r="AF178" s="1072">
        <f t="shared" si="12"/>
        <v>16459</v>
      </c>
      <c r="AG178" s="1645">
        <f t="shared" si="12"/>
        <v>236413</v>
      </c>
      <c r="AH178" s="1203">
        <f t="shared" si="3"/>
        <v>12.555311193034086</v>
      </c>
      <c r="AI178" s="1204">
        <f t="shared" si="1"/>
        <v>59.556244693026173</v>
      </c>
      <c r="AJ178" s="1638">
        <f t="shared" si="1"/>
        <v>27.888444113939737</v>
      </c>
      <c r="AK178" s="1204"/>
      <c r="AL178" s="1204"/>
      <c r="AM178" s="1204"/>
      <c r="AN178" s="1204"/>
      <c r="AO178" s="1204"/>
    </row>
    <row r="179" spans="4:41">
      <c r="D179" s="1649" t="s">
        <v>389</v>
      </c>
      <c r="E179" s="1650" t="s">
        <v>364</v>
      </c>
      <c r="F179" s="1636">
        <f>F24+F31+F36+F52+F53</f>
        <v>716633</v>
      </c>
      <c r="G179" s="1636">
        <f t="shared" ref="G179:AG179" si="13">G24+G31+G36+G52+G53</f>
        <v>31012</v>
      </c>
      <c r="H179" s="1636">
        <f t="shared" si="13"/>
        <v>32241</v>
      </c>
      <c r="I179" s="1636">
        <f t="shared" si="13"/>
        <v>34397</v>
      </c>
      <c r="J179" s="1636">
        <f t="shared" si="13"/>
        <v>36617</v>
      </c>
      <c r="K179" s="1636">
        <f t="shared" si="13"/>
        <v>32897</v>
      </c>
      <c r="L179" s="1636">
        <f t="shared" si="13"/>
        <v>37348</v>
      </c>
      <c r="M179" s="1636">
        <f t="shared" si="13"/>
        <v>41948</v>
      </c>
      <c r="N179" s="1636">
        <f t="shared" si="13"/>
        <v>47533</v>
      </c>
      <c r="O179" s="1636">
        <f t="shared" si="13"/>
        <v>57818</v>
      </c>
      <c r="P179" s="1636">
        <f t="shared" si="13"/>
        <v>50026</v>
      </c>
      <c r="Q179" s="1636">
        <f t="shared" si="13"/>
        <v>44163</v>
      </c>
      <c r="R179" s="1636">
        <f t="shared" si="13"/>
        <v>40309</v>
      </c>
      <c r="S179" s="1636">
        <f t="shared" si="13"/>
        <v>47397</v>
      </c>
      <c r="T179" s="1636">
        <f t="shared" si="13"/>
        <v>57394</v>
      </c>
      <c r="U179" s="1636">
        <f t="shared" si="13"/>
        <v>46772</v>
      </c>
      <c r="V179" s="1636">
        <f t="shared" si="13"/>
        <v>33540</v>
      </c>
      <c r="W179" s="1636">
        <f t="shared" si="13"/>
        <v>24086</v>
      </c>
      <c r="X179" s="1636">
        <f t="shared" si="13"/>
        <v>13889</v>
      </c>
      <c r="Y179" s="1636">
        <f t="shared" si="13"/>
        <v>5579</v>
      </c>
      <c r="Z179" s="1636">
        <f t="shared" si="13"/>
        <v>1434</v>
      </c>
      <c r="AA179" s="1636">
        <f t="shared" si="13"/>
        <v>233</v>
      </c>
      <c r="AB179" s="1642">
        <f t="shared" si="13"/>
        <v>97650</v>
      </c>
      <c r="AC179" s="1636">
        <f t="shared" si="13"/>
        <v>436056</v>
      </c>
      <c r="AD179" s="1643">
        <f t="shared" si="13"/>
        <v>182927</v>
      </c>
      <c r="AE179" s="1636">
        <f t="shared" si="13"/>
        <v>78761</v>
      </c>
      <c r="AF179" s="1636">
        <f t="shared" si="13"/>
        <v>21135</v>
      </c>
      <c r="AG179" s="1643">
        <f t="shared" si="13"/>
        <v>456833</v>
      </c>
      <c r="AH179" s="1201">
        <f t="shared" si="3"/>
        <v>13.626221510870975</v>
      </c>
      <c r="AI179" s="1202">
        <f t="shared" si="1"/>
        <v>60.847881691186423</v>
      </c>
      <c r="AJ179" s="1637">
        <f t="shared" si="1"/>
        <v>25.5258967979426</v>
      </c>
      <c r="AK179" s="1204"/>
      <c r="AL179" s="1204"/>
      <c r="AM179" s="1204"/>
      <c r="AN179" s="1204"/>
      <c r="AO179" s="1204"/>
    </row>
    <row r="180" spans="4:41">
      <c r="D180" s="1651" t="s">
        <v>329</v>
      </c>
      <c r="E180" s="1652" t="s">
        <v>352</v>
      </c>
      <c r="F180" s="1072">
        <f>F75+F82+F87+F103+F104</f>
        <v>348995</v>
      </c>
      <c r="G180" s="1072">
        <f t="shared" ref="G180:AG180" si="14">G75+G82+G87+G103+G104</f>
        <v>15835</v>
      </c>
      <c r="H180" s="1072">
        <f t="shared" si="14"/>
        <v>16466</v>
      </c>
      <c r="I180" s="1072">
        <f t="shared" si="14"/>
        <v>17613</v>
      </c>
      <c r="J180" s="1072">
        <f t="shared" si="14"/>
        <v>18812</v>
      </c>
      <c r="K180" s="1072">
        <f t="shared" si="14"/>
        <v>16648</v>
      </c>
      <c r="L180" s="1072">
        <f t="shared" si="14"/>
        <v>19515</v>
      </c>
      <c r="M180" s="1072">
        <f t="shared" si="14"/>
        <v>21187</v>
      </c>
      <c r="N180" s="1072">
        <f t="shared" si="14"/>
        <v>23901</v>
      </c>
      <c r="O180" s="1072">
        <f t="shared" si="14"/>
        <v>28965</v>
      </c>
      <c r="P180" s="1072">
        <f t="shared" si="14"/>
        <v>24894</v>
      </c>
      <c r="Q180" s="1072">
        <f t="shared" si="14"/>
        <v>21488</v>
      </c>
      <c r="R180" s="1072">
        <f t="shared" si="14"/>
        <v>19579</v>
      </c>
      <c r="S180" s="1072">
        <f t="shared" si="14"/>
        <v>22944</v>
      </c>
      <c r="T180" s="1072">
        <f t="shared" si="14"/>
        <v>27352</v>
      </c>
      <c r="U180" s="1072">
        <f t="shared" si="14"/>
        <v>22211</v>
      </c>
      <c r="V180" s="1072">
        <f t="shared" si="14"/>
        <v>15415</v>
      </c>
      <c r="W180" s="1072">
        <f t="shared" si="14"/>
        <v>9758</v>
      </c>
      <c r="X180" s="1072">
        <f t="shared" si="14"/>
        <v>4781</v>
      </c>
      <c r="Y180" s="1072">
        <f t="shared" si="14"/>
        <v>1379</v>
      </c>
      <c r="Z180" s="1072">
        <f t="shared" si="14"/>
        <v>221</v>
      </c>
      <c r="AA180" s="1072">
        <f t="shared" si="14"/>
        <v>31</v>
      </c>
      <c r="AB180" s="1644">
        <f t="shared" si="14"/>
        <v>49914</v>
      </c>
      <c r="AC180" s="1072">
        <f t="shared" si="14"/>
        <v>217933</v>
      </c>
      <c r="AD180" s="1645">
        <f t="shared" si="14"/>
        <v>81148</v>
      </c>
      <c r="AE180" s="1072">
        <f t="shared" si="14"/>
        <v>31585</v>
      </c>
      <c r="AF180" s="1072">
        <f t="shared" si="14"/>
        <v>6412</v>
      </c>
      <c r="AG180" s="1645">
        <f t="shared" si="14"/>
        <v>226473</v>
      </c>
      <c r="AH180" s="1203">
        <f t="shared" si="3"/>
        <v>14.302210633390164</v>
      </c>
      <c r="AI180" s="1204">
        <f t="shared" si="1"/>
        <v>62.445880313471534</v>
      </c>
      <c r="AJ180" s="1638">
        <f t="shared" si="1"/>
        <v>23.251909053138299</v>
      </c>
      <c r="AK180" s="1204"/>
      <c r="AL180" s="1204"/>
      <c r="AM180" s="1204"/>
      <c r="AN180" s="1204"/>
      <c r="AO180" s="1204"/>
    </row>
    <row r="181" spans="4:41">
      <c r="D181" s="1653" t="s">
        <v>329</v>
      </c>
      <c r="E181" s="1654" t="s">
        <v>351</v>
      </c>
      <c r="F181" s="1639">
        <f>F126+F133+F138+F154+F155</f>
        <v>367638</v>
      </c>
      <c r="G181" s="1639">
        <f t="shared" ref="G181:AG181" si="15">G126+G133+G138+G154+G155</f>
        <v>15177</v>
      </c>
      <c r="H181" s="1639">
        <f t="shared" si="15"/>
        <v>15775</v>
      </c>
      <c r="I181" s="1639">
        <f t="shared" si="15"/>
        <v>16784</v>
      </c>
      <c r="J181" s="1639">
        <f t="shared" si="15"/>
        <v>17805</v>
      </c>
      <c r="K181" s="1639">
        <f t="shared" si="15"/>
        <v>16249</v>
      </c>
      <c r="L181" s="1639">
        <f t="shared" si="15"/>
        <v>17833</v>
      </c>
      <c r="M181" s="1639">
        <f t="shared" si="15"/>
        <v>20761</v>
      </c>
      <c r="N181" s="1639">
        <f t="shared" si="15"/>
        <v>23632</v>
      </c>
      <c r="O181" s="1639">
        <f t="shared" si="15"/>
        <v>28853</v>
      </c>
      <c r="P181" s="1639">
        <f t="shared" si="15"/>
        <v>25132</v>
      </c>
      <c r="Q181" s="1639">
        <f t="shared" si="15"/>
        <v>22675</v>
      </c>
      <c r="R181" s="1639">
        <f t="shared" si="15"/>
        <v>20730</v>
      </c>
      <c r="S181" s="1639">
        <f t="shared" si="15"/>
        <v>24453</v>
      </c>
      <c r="T181" s="1639">
        <f t="shared" si="15"/>
        <v>30042</v>
      </c>
      <c r="U181" s="1639">
        <f t="shared" si="15"/>
        <v>24561</v>
      </c>
      <c r="V181" s="1639">
        <f t="shared" si="15"/>
        <v>18125</v>
      </c>
      <c r="W181" s="1639">
        <f t="shared" si="15"/>
        <v>14328</v>
      </c>
      <c r="X181" s="1639">
        <f t="shared" si="15"/>
        <v>9108</v>
      </c>
      <c r="Y181" s="1639">
        <f t="shared" si="15"/>
        <v>4200</v>
      </c>
      <c r="Z181" s="1639">
        <f t="shared" si="15"/>
        <v>1213</v>
      </c>
      <c r="AA181" s="1639">
        <f t="shared" si="15"/>
        <v>202</v>
      </c>
      <c r="AB181" s="1646">
        <f t="shared" si="15"/>
        <v>47736</v>
      </c>
      <c r="AC181" s="1639">
        <f t="shared" si="15"/>
        <v>218123</v>
      </c>
      <c r="AD181" s="1647">
        <f t="shared" si="15"/>
        <v>101779</v>
      </c>
      <c r="AE181" s="1639">
        <f t="shared" si="15"/>
        <v>47176</v>
      </c>
      <c r="AF181" s="1639">
        <f t="shared" si="15"/>
        <v>14723</v>
      </c>
      <c r="AG181" s="1647">
        <f t="shared" si="15"/>
        <v>230360</v>
      </c>
      <c r="AH181" s="1205">
        <f t="shared" si="3"/>
        <v>12.98451193837416</v>
      </c>
      <c r="AI181" s="1206">
        <f t="shared" si="1"/>
        <v>59.330917913817395</v>
      </c>
      <c r="AJ181" s="1640">
        <f t="shared" si="1"/>
        <v>27.68457014780844</v>
      </c>
      <c r="AK181" s="1204"/>
      <c r="AL181" s="1204"/>
      <c r="AM181" s="1204"/>
      <c r="AN181" s="1204"/>
      <c r="AO181" s="1204"/>
    </row>
    <row r="182" spans="4:41">
      <c r="D182" s="1651" t="s">
        <v>390</v>
      </c>
      <c r="E182" s="1652" t="s">
        <v>364</v>
      </c>
      <c r="F182" s="1072">
        <f>F33+F35+F38+F40+F48+F51</f>
        <v>272447</v>
      </c>
      <c r="G182" s="1072">
        <f t="shared" ref="G182:AG182" si="16">G33+G35+G38+G40+G48+G51</f>
        <v>10035</v>
      </c>
      <c r="H182" s="1072">
        <f t="shared" si="16"/>
        <v>11407</v>
      </c>
      <c r="I182" s="1072">
        <f t="shared" si="16"/>
        <v>13002</v>
      </c>
      <c r="J182" s="1072">
        <f t="shared" si="16"/>
        <v>13746</v>
      </c>
      <c r="K182" s="1072">
        <f t="shared" si="16"/>
        <v>11601</v>
      </c>
      <c r="L182" s="1072">
        <f t="shared" si="16"/>
        <v>12257</v>
      </c>
      <c r="M182" s="1072">
        <f t="shared" si="16"/>
        <v>13650</v>
      </c>
      <c r="N182" s="1072">
        <f t="shared" si="16"/>
        <v>15905</v>
      </c>
      <c r="O182" s="1072">
        <f t="shared" si="16"/>
        <v>19431</v>
      </c>
      <c r="P182" s="1072">
        <f t="shared" si="16"/>
        <v>17124</v>
      </c>
      <c r="Q182" s="1072">
        <f t="shared" si="16"/>
        <v>16639</v>
      </c>
      <c r="R182" s="1072">
        <f t="shared" si="16"/>
        <v>16892</v>
      </c>
      <c r="S182" s="1072">
        <f t="shared" si="16"/>
        <v>19967</v>
      </c>
      <c r="T182" s="1072">
        <f t="shared" si="16"/>
        <v>22905</v>
      </c>
      <c r="U182" s="1072">
        <f t="shared" si="16"/>
        <v>18647</v>
      </c>
      <c r="V182" s="1072">
        <f t="shared" si="16"/>
        <v>14503</v>
      </c>
      <c r="W182" s="1072">
        <f t="shared" si="16"/>
        <v>11868</v>
      </c>
      <c r="X182" s="1072">
        <f t="shared" si="16"/>
        <v>8004</v>
      </c>
      <c r="Y182" s="1072">
        <f t="shared" si="16"/>
        <v>3705</v>
      </c>
      <c r="Z182" s="1072">
        <f t="shared" si="16"/>
        <v>979</v>
      </c>
      <c r="AA182" s="1072">
        <f t="shared" si="16"/>
        <v>180</v>
      </c>
      <c r="AB182" s="1644">
        <f t="shared" si="16"/>
        <v>34444</v>
      </c>
      <c r="AC182" s="1072">
        <f t="shared" si="16"/>
        <v>157212</v>
      </c>
      <c r="AD182" s="1645">
        <f t="shared" si="16"/>
        <v>80791</v>
      </c>
      <c r="AE182" s="1072">
        <f t="shared" si="16"/>
        <v>39239</v>
      </c>
      <c r="AF182" s="1072">
        <f t="shared" si="16"/>
        <v>12868</v>
      </c>
      <c r="AG182" s="1645">
        <f t="shared" si="16"/>
        <v>166371</v>
      </c>
      <c r="AH182" s="1203">
        <f t="shared" si="3"/>
        <v>12.64245890026317</v>
      </c>
      <c r="AI182" s="1204">
        <f t="shared" si="1"/>
        <v>57.703700169207217</v>
      </c>
      <c r="AJ182" s="1638">
        <f t="shared" si="1"/>
        <v>29.653840930529608</v>
      </c>
      <c r="AK182" s="1204"/>
      <c r="AL182" s="1204"/>
      <c r="AM182" s="1204"/>
      <c r="AN182" s="1204"/>
      <c r="AO182" s="1204"/>
    </row>
    <row r="183" spans="4:41">
      <c r="D183" s="1651" t="s">
        <v>329</v>
      </c>
      <c r="E183" s="1652" t="s">
        <v>352</v>
      </c>
      <c r="F183" s="1072">
        <f>F84+F86+F89+F91+F99+F102</f>
        <v>131783</v>
      </c>
      <c r="G183" s="1072">
        <f t="shared" ref="G183:AG183" si="17">G84+G86+G89+G91+G99+G102</f>
        <v>5122</v>
      </c>
      <c r="H183" s="1072">
        <f t="shared" si="17"/>
        <v>5839</v>
      </c>
      <c r="I183" s="1072">
        <f t="shared" si="17"/>
        <v>6711</v>
      </c>
      <c r="J183" s="1072">
        <f t="shared" si="17"/>
        <v>7001</v>
      </c>
      <c r="K183" s="1072">
        <f t="shared" si="17"/>
        <v>5717</v>
      </c>
      <c r="L183" s="1072">
        <f t="shared" si="17"/>
        <v>6310</v>
      </c>
      <c r="M183" s="1072">
        <f t="shared" si="17"/>
        <v>7002</v>
      </c>
      <c r="N183" s="1072">
        <f t="shared" si="17"/>
        <v>8068</v>
      </c>
      <c r="O183" s="1072">
        <f t="shared" si="17"/>
        <v>9813</v>
      </c>
      <c r="P183" s="1072">
        <f t="shared" si="17"/>
        <v>8458</v>
      </c>
      <c r="Q183" s="1072">
        <f t="shared" si="17"/>
        <v>8246</v>
      </c>
      <c r="R183" s="1072">
        <f t="shared" si="17"/>
        <v>8315</v>
      </c>
      <c r="S183" s="1072">
        <f t="shared" si="17"/>
        <v>9739</v>
      </c>
      <c r="T183" s="1072">
        <f t="shared" si="17"/>
        <v>11190</v>
      </c>
      <c r="U183" s="1072">
        <f t="shared" si="17"/>
        <v>8790</v>
      </c>
      <c r="V183" s="1072">
        <f t="shared" si="17"/>
        <v>6669</v>
      </c>
      <c r="W183" s="1072">
        <f t="shared" si="17"/>
        <v>4909</v>
      </c>
      <c r="X183" s="1072">
        <f t="shared" si="17"/>
        <v>2767</v>
      </c>
      <c r="Y183" s="1072">
        <f t="shared" si="17"/>
        <v>914</v>
      </c>
      <c r="Z183" s="1072">
        <f t="shared" si="17"/>
        <v>178</v>
      </c>
      <c r="AA183" s="1072">
        <f t="shared" si="17"/>
        <v>25</v>
      </c>
      <c r="AB183" s="1644">
        <f t="shared" si="17"/>
        <v>17672</v>
      </c>
      <c r="AC183" s="1072">
        <f t="shared" si="17"/>
        <v>78669</v>
      </c>
      <c r="AD183" s="1645">
        <f t="shared" si="17"/>
        <v>35442</v>
      </c>
      <c r="AE183" s="1072">
        <f t="shared" si="17"/>
        <v>15462</v>
      </c>
      <c r="AF183" s="1072">
        <f t="shared" si="17"/>
        <v>3884</v>
      </c>
      <c r="AG183" s="1645">
        <f t="shared" si="17"/>
        <v>82858</v>
      </c>
      <c r="AH183" s="1203">
        <f t="shared" si="3"/>
        <v>13.409923890031338</v>
      </c>
      <c r="AI183" s="1204">
        <f t="shared" si="3"/>
        <v>59.695863654644377</v>
      </c>
      <c r="AJ183" s="1638">
        <f t="shared" si="3"/>
        <v>26.894212455324286</v>
      </c>
      <c r="AK183" s="1204"/>
      <c r="AL183" s="1204"/>
      <c r="AM183" s="1204"/>
      <c r="AN183" s="1204"/>
      <c r="AO183" s="1204"/>
    </row>
    <row r="184" spans="4:41">
      <c r="D184" s="1651" t="s">
        <v>329</v>
      </c>
      <c r="E184" s="1652" t="s">
        <v>351</v>
      </c>
      <c r="F184" s="1072">
        <f>F135+F137+F140+F142+F150+F153</f>
        <v>140664</v>
      </c>
      <c r="G184" s="1072">
        <f t="shared" ref="G184:AG184" si="18">G135+G137+G140+G142+G150+G153</f>
        <v>4913</v>
      </c>
      <c r="H184" s="1072">
        <f t="shared" si="18"/>
        <v>5568</v>
      </c>
      <c r="I184" s="1072">
        <f t="shared" si="18"/>
        <v>6291</v>
      </c>
      <c r="J184" s="1072">
        <f t="shared" si="18"/>
        <v>6745</v>
      </c>
      <c r="K184" s="1072">
        <f t="shared" si="18"/>
        <v>5884</v>
      </c>
      <c r="L184" s="1072">
        <f t="shared" si="18"/>
        <v>5947</v>
      </c>
      <c r="M184" s="1072">
        <f t="shared" si="18"/>
        <v>6648</v>
      </c>
      <c r="N184" s="1072">
        <f t="shared" si="18"/>
        <v>7837</v>
      </c>
      <c r="O184" s="1072">
        <f t="shared" si="18"/>
        <v>9618</v>
      </c>
      <c r="P184" s="1072">
        <f t="shared" si="18"/>
        <v>8666</v>
      </c>
      <c r="Q184" s="1072">
        <f t="shared" si="18"/>
        <v>8393</v>
      </c>
      <c r="R184" s="1072">
        <f t="shared" si="18"/>
        <v>8577</v>
      </c>
      <c r="S184" s="1072">
        <f t="shared" si="18"/>
        <v>10228</v>
      </c>
      <c r="T184" s="1072">
        <f t="shared" si="18"/>
        <v>11715</v>
      </c>
      <c r="U184" s="1072">
        <f t="shared" si="18"/>
        <v>9857</v>
      </c>
      <c r="V184" s="1072">
        <f t="shared" si="18"/>
        <v>7834</v>
      </c>
      <c r="W184" s="1072">
        <f t="shared" si="18"/>
        <v>6959</v>
      </c>
      <c r="X184" s="1072">
        <f t="shared" si="18"/>
        <v>5237</v>
      </c>
      <c r="Y184" s="1072">
        <f t="shared" si="18"/>
        <v>2791</v>
      </c>
      <c r="Z184" s="1072">
        <f t="shared" si="18"/>
        <v>801</v>
      </c>
      <c r="AA184" s="1072">
        <f t="shared" si="18"/>
        <v>155</v>
      </c>
      <c r="AB184" s="1644">
        <f t="shared" si="18"/>
        <v>16772</v>
      </c>
      <c r="AC184" s="1072">
        <f t="shared" si="18"/>
        <v>78543</v>
      </c>
      <c r="AD184" s="1645">
        <f t="shared" si="18"/>
        <v>45349</v>
      </c>
      <c r="AE184" s="1072">
        <f t="shared" si="18"/>
        <v>23777</v>
      </c>
      <c r="AF184" s="1072">
        <f t="shared" si="18"/>
        <v>8984</v>
      </c>
      <c r="AG184" s="1645">
        <f t="shared" si="18"/>
        <v>83513</v>
      </c>
      <c r="AH184" s="1203">
        <f t="shared" si="3"/>
        <v>11.923448785758971</v>
      </c>
      <c r="AI184" s="1204">
        <f t="shared" si="3"/>
        <v>55.837314451458795</v>
      </c>
      <c r="AJ184" s="1638">
        <f t="shared" si="3"/>
        <v>32.239236762782234</v>
      </c>
      <c r="AK184" s="1204"/>
      <c r="AL184" s="1204"/>
      <c r="AM184" s="1204"/>
      <c r="AN184" s="1204"/>
      <c r="AO184" s="1204"/>
    </row>
    <row r="185" spans="4:41">
      <c r="D185" s="1649" t="s">
        <v>391</v>
      </c>
      <c r="E185" s="1650" t="s">
        <v>364</v>
      </c>
      <c r="F185" s="1636">
        <f>F22+F54+F55+F56</f>
        <v>579154</v>
      </c>
      <c r="G185" s="1636">
        <f t="shared" ref="G185:AG185" si="19">G22+G54+G55+G56</f>
        <v>24916</v>
      </c>
      <c r="H185" s="1636">
        <f t="shared" si="19"/>
        <v>26844</v>
      </c>
      <c r="I185" s="1636">
        <f t="shared" si="19"/>
        <v>28760</v>
      </c>
      <c r="J185" s="1636">
        <f t="shared" si="19"/>
        <v>30897</v>
      </c>
      <c r="K185" s="1636">
        <f t="shared" si="19"/>
        <v>27942</v>
      </c>
      <c r="L185" s="1636">
        <f t="shared" si="19"/>
        <v>29370</v>
      </c>
      <c r="M185" s="1636">
        <f t="shared" si="19"/>
        <v>32433</v>
      </c>
      <c r="N185" s="1636">
        <f t="shared" si="19"/>
        <v>37585</v>
      </c>
      <c r="O185" s="1636">
        <f t="shared" si="19"/>
        <v>46159</v>
      </c>
      <c r="P185" s="1636">
        <f t="shared" si="19"/>
        <v>39366</v>
      </c>
      <c r="Q185" s="1636">
        <f t="shared" si="19"/>
        <v>36428</v>
      </c>
      <c r="R185" s="1636">
        <f t="shared" si="19"/>
        <v>32958</v>
      </c>
      <c r="S185" s="1636">
        <f t="shared" si="19"/>
        <v>37010</v>
      </c>
      <c r="T185" s="1636">
        <f t="shared" si="19"/>
        <v>44186</v>
      </c>
      <c r="U185" s="1636">
        <f t="shared" si="19"/>
        <v>36250</v>
      </c>
      <c r="V185" s="1636">
        <f t="shared" si="19"/>
        <v>27334</v>
      </c>
      <c r="W185" s="1636">
        <f t="shared" si="19"/>
        <v>21223</v>
      </c>
      <c r="X185" s="1636">
        <f t="shared" si="19"/>
        <v>12591</v>
      </c>
      <c r="Y185" s="1636">
        <f t="shared" si="19"/>
        <v>5323</v>
      </c>
      <c r="Z185" s="1636">
        <f t="shared" si="19"/>
        <v>1341</v>
      </c>
      <c r="AA185" s="1636">
        <f t="shared" si="19"/>
        <v>238</v>
      </c>
      <c r="AB185" s="1642">
        <f t="shared" si="19"/>
        <v>80520</v>
      </c>
      <c r="AC185" s="1636">
        <f t="shared" si="19"/>
        <v>350148</v>
      </c>
      <c r="AD185" s="1643">
        <f t="shared" si="19"/>
        <v>148486</v>
      </c>
      <c r="AE185" s="1636">
        <f t="shared" si="19"/>
        <v>68050</v>
      </c>
      <c r="AF185" s="1636">
        <f t="shared" si="19"/>
        <v>19493</v>
      </c>
      <c r="AG185" s="1643">
        <f t="shared" si="19"/>
        <v>363437</v>
      </c>
      <c r="AH185" s="1201">
        <f t="shared" si="3"/>
        <v>13.903037879389593</v>
      </c>
      <c r="AI185" s="1202">
        <f t="shared" si="3"/>
        <v>60.458530891610863</v>
      </c>
      <c r="AJ185" s="1637">
        <f t="shared" si="3"/>
        <v>25.638431228999544</v>
      </c>
      <c r="AK185" s="1204"/>
      <c r="AL185" s="1204"/>
      <c r="AM185" s="1204"/>
      <c r="AN185" s="1204"/>
      <c r="AO185" s="1204"/>
    </row>
    <row r="186" spans="4:41">
      <c r="D186" s="1651" t="s">
        <v>329</v>
      </c>
      <c r="E186" s="1652" t="s">
        <v>352</v>
      </c>
      <c r="F186" s="1072">
        <f>F73+F105+F106+F107</f>
        <v>279494</v>
      </c>
      <c r="G186" s="1072">
        <f t="shared" ref="G186:AG186" si="20">G73+G105+G106+G107</f>
        <v>12791</v>
      </c>
      <c r="H186" s="1072">
        <f t="shared" si="20"/>
        <v>13777</v>
      </c>
      <c r="I186" s="1072">
        <f t="shared" si="20"/>
        <v>14638</v>
      </c>
      <c r="J186" s="1072">
        <f t="shared" si="20"/>
        <v>15735</v>
      </c>
      <c r="K186" s="1072">
        <f t="shared" si="20"/>
        <v>14108</v>
      </c>
      <c r="L186" s="1072">
        <f t="shared" si="20"/>
        <v>15027</v>
      </c>
      <c r="M186" s="1072">
        <f t="shared" si="20"/>
        <v>16282</v>
      </c>
      <c r="N186" s="1072">
        <f t="shared" si="20"/>
        <v>18822</v>
      </c>
      <c r="O186" s="1072">
        <f t="shared" si="20"/>
        <v>23075</v>
      </c>
      <c r="P186" s="1072">
        <f t="shared" si="20"/>
        <v>19331</v>
      </c>
      <c r="Q186" s="1072">
        <f t="shared" si="20"/>
        <v>17830</v>
      </c>
      <c r="R186" s="1072">
        <f t="shared" si="20"/>
        <v>16210</v>
      </c>
      <c r="S186" s="1072">
        <f t="shared" si="20"/>
        <v>18063</v>
      </c>
      <c r="T186" s="1072">
        <f t="shared" si="20"/>
        <v>21097</v>
      </c>
      <c r="U186" s="1072">
        <f t="shared" si="20"/>
        <v>16670</v>
      </c>
      <c r="V186" s="1072">
        <f t="shared" si="20"/>
        <v>12001</v>
      </c>
      <c r="W186" s="1072">
        <f t="shared" si="20"/>
        <v>8357</v>
      </c>
      <c r="X186" s="1072">
        <f t="shared" si="20"/>
        <v>4211</v>
      </c>
      <c r="Y186" s="1072">
        <f t="shared" si="20"/>
        <v>1246</v>
      </c>
      <c r="Z186" s="1072">
        <f t="shared" si="20"/>
        <v>203</v>
      </c>
      <c r="AA186" s="1072">
        <f t="shared" si="20"/>
        <v>20</v>
      </c>
      <c r="AB186" s="1644">
        <f t="shared" si="20"/>
        <v>41206</v>
      </c>
      <c r="AC186" s="1072">
        <f t="shared" si="20"/>
        <v>174483</v>
      </c>
      <c r="AD186" s="1645">
        <f t="shared" si="20"/>
        <v>63805</v>
      </c>
      <c r="AE186" s="1072">
        <f t="shared" si="20"/>
        <v>26038</v>
      </c>
      <c r="AF186" s="1072">
        <f t="shared" si="20"/>
        <v>5680</v>
      </c>
      <c r="AG186" s="1645">
        <f t="shared" si="20"/>
        <v>179845</v>
      </c>
      <c r="AH186" s="1203">
        <f t="shared" si="3"/>
        <v>14.74307140761519</v>
      </c>
      <c r="AI186" s="1204">
        <f t="shared" si="3"/>
        <v>62.42817377117219</v>
      </c>
      <c r="AJ186" s="1638">
        <f t="shared" si="3"/>
        <v>22.82875482121262</v>
      </c>
      <c r="AK186" s="1204"/>
      <c r="AL186" s="1204"/>
      <c r="AM186" s="1204"/>
      <c r="AN186" s="1204"/>
      <c r="AO186" s="1204"/>
    </row>
    <row r="187" spans="4:41">
      <c r="D187" s="1653" t="s">
        <v>329</v>
      </c>
      <c r="E187" s="1654" t="s">
        <v>351</v>
      </c>
      <c r="F187" s="1639">
        <f>F124+F156+F157+F158</f>
        <v>299660</v>
      </c>
      <c r="G187" s="1639">
        <f t="shared" ref="G187:AG187" si="21">G124+G156+G157+G158</f>
        <v>12125</v>
      </c>
      <c r="H187" s="1639">
        <f t="shared" si="21"/>
        <v>13067</v>
      </c>
      <c r="I187" s="1639">
        <f t="shared" si="21"/>
        <v>14122</v>
      </c>
      <c r="J187" s="1639">
        <f t="shared" si="21"/>
        <v>15162</v>
      </c>
      <c r="K187" s="1639">
        <f t="shared" si="21"/>
        <v>13834</v>
      </c>
      <c r="L187" s="1639">
        <f t="shared" si="21"/>
        <v>14343</v>
      </c>
      <c r="M187" s="1639">
        <f t="shared" si="21"/>
        <v>16151</v>
      </c>
      <c r="N187" s="1639">
        <f t="shared" si="21"/>
        <v>18763</v>
      </c>
      <c r="O187" s="1639">
        <f t="shared" si="21"/>
        <v>23084</v>
      </c>
      <c r="P187" s="1639">
        <f t="shared" si="21"/>
        <v>20035</v>
      </c>
      <c r="Q187" s="1639">
        <f t="shared" si="21"/>
        <v>18598</v>
      </c>
      <c r="R187" s="1639">
        <f t="shared" si="21"/>
        <v>16748</v>
      </c>
      <c r="S187" s="1639">
        <f t="shared" si="21"/>
        <v>18947</v>
      </c>
      <c r="T187" s="1639">
        <f t="shared" si="21"/>
        <v>23089</v>
      </c>
      <c r="U187" s="1639">
        <f t="shared" si="21"/>
        <v>19580</v>
      </c>
      <c r="V187" s="1639">
        <f t="shared" si="21"/>
        <v>15333</v>
      </c>
      <c r="W187" s="1639">
        <f t="shared" si="21"/>
        <v>12866</v>
      </c>
      <c r="X187" s="1639">
        <f t="shared" si="21"/>
        <v>8380</v>
      </c>
      <c r="Y187" s="1639">
        <f t="shared" si="21"/>
        <v>4077</v>
      </c>
      <c r="Z187" s="1639">
        <f t="shared" si="21"/>
        <v>1138</v>
      </c>
      <c r="AA187" s="1639">
        <f t="shared" si="21"/>
        <v>218</v>
      </c>
      <c r="AB187" s="1646">
        <f t="shared" si="21"/>
        <v>39314</v>
      </c>
      <c r="AC187" s="1639">
        <f t="shared" si="21"/>
        <v>175665</v>
      </c>
      <c r="AD187" s="1647">
        <f t="shared" si="21"/>
        <v>84681</v>
      </c>
      <c r="AE187" s="1639">
        <f t="shared" si="21"/>
        <v>42012</v>
      </c>
      <c r="AF187" s="1639">
        <f t="shared" si="21"/>
        <v>13813</v>
      </c>
      <c r="AG187" s="1647">
        <f t="shared" si="21"/>
        <v>183592</v>
      </c>
      <c r="AH187" s="1205">
        <f t="shared" si="3"/>
        <v>13.119535473536676</v>
      </c>
      <c r="AI187" s="1206">
        <f t="shared" si="3"/>
        <v>58.62143762931322</v>
      </c>
      <c r="AJ187" s="1640">
        <f t="shared" si="3"/>
        <v>28.259026897150104</v>
      </c>
      <c r="AK187" s="1204"/>
      <c r="AL187" s="1204"/>
      <c r="AM187" s="1204"/>
      <c r="AN187" s="1204"/>
      <c r="AO187" s="1204"/>
    </row>
    <row r="188" spans="4:41">
      <c r="D188" s="1651" t="s">
        <v>392</v>
      </c>
      <c r="E188" s="1652" t="s">
        <v>364</v>
      </c>
      <c r="F188" s="1072">
        <f>F29+F32+F47+F49+F57+F58+F59</f>
        <v>260312</v>
      </c>
      <c r="G188" s="1072">
        <f t="shared" ref="G188:AG188" si="22">G29+G32+G47+G49+G57+G58+G59</f>
        <v>9764</v>
      </c>
      <c r="H188" s="1072">
        <f t="shared" si="22"/>
        <v>11234</v>
      </c>
      <c r="I188" s="1072">
        <f t="shared" si="22"/>
        <v>12476</v>
      </c>
      <c r="J188" s="1072">
        <f t="shared" si="22"/>
        <v>12686</v>
      </c>
      <c r="K188" s="1072">
        <f t="shared" si="22"/>
        <v>9757</v>
      </c>
      <c r="L188" s="1072">
        <f t="shared" si="22"/>
        <v>11434</v>
      </c>
      <c r="M188" s="1072">
        <f t="shared" si="22"/>
        <v>13015</v>
      </c>
      <c r="N188" s="1072">
        <f t="shared" si="22"/>
        <v>15404</v>
      </c>
      <c r="O188" s="1072">
        <f t="shared" si="22"/>
        <v>18455</v>
      </c>
      <c r="P188" s="1072">
        <f t="shared" si="22"/>
        <v>15685</v>
      </c>
      <c r="Q188" s="1072">
        <f t="shared" si="22"/>
        <v>15364</v>
      </c>
      <c r="R188" s="1072">
        <f t="shared" si="22"/>
        <v>16023</v>
      </c>
      <c r="S188" s="1072">
        <f t="shared" si="22"/>
        <v>19781</v>
      </c>
      <c r="T188" s="1072">
        <f t="shared" si="22"/>
        <v>22882</v>
      </c>
      <c r="U188" s="1072">
        <f t="shared" si="22"/>
        <v>18016</v>
      </c>
      <c r="V188" s="1072">
        <f t="shared" si="22"/>
        <v>14063</v>
      </c>
      <c r="W188" s="1072">
        <f t="shared" si="22"/>
        <v>11867</v>
      </c>
      <c r="X188" s="1072">
        <f t="shared" si="22"/>
        <v>7780</v>
      </c>
      <c r="Y188" s="1072">
        <f t="shared" si="22"/>
        <v>3548</v>
      </c>
      <c r="Z188" s="1072">
        <f t="shared" si="22"/>
        <v>915</v>
      </c>
      <c r="AA188" s="1072">
        <f t="shared" si="22"/>
        <v>163</v>
      </c>
      <c r="AB188" s="1644">
        <f t="shared" si="22"/>
        <v>33474</v>
      </c>
      <c r="AC188" s="1072">
        <f t="shared" si="22"/>
        <v>147604</v>
      </c>
      <c r="AD188" s="1645">
        <f t="shared" si="22"/>
        <v>79234</v>
      </c>
      <c r="AE188" s="1072">
        <f t="shared" si="22"/>
        <v>38336</v>
      </c>
      <c r="AF188" s="1072">
        <f t="shared" si="22"/>
        <v>12406</v>
      </c>
      <c r="AG188" s="1645">
        <f t="shared" si="22"/>
        <v>157800</v>
      </c>
      <c r="AH188" s="1203">
        <f t="shared" si="3"/>
        <v>12.859184363379331</v>
      </c>
      <c r="AI188" s="1204">
        <f t="shared" si="3"/>
        <v>56.702725959617695</v>
      </c>
      <c r="AJ188" s="1638">
        <f t="shared" si="3"/>
        <v>30.438089677002981</v>
      </c>
      <c r="AK188" s="1204"/>
      <c r="AL188" s="1204"/>
      <c r="AM188" s="1204"/>
      <c r="AN188" s="1204"/>
      <c r="AO188" s="1204"/>
    </row>
    <row r="189" spans="4:41">
      <c r="D189" s="1651" t="s">
        <v>329</v>
      </c>
      <c r="E189" s="1652" t="s">
        <v>352</v>
      </c>
      <c r="F189" s="1072">
        <f>F80+F83+F98+F100+F108+F109+F110</f>
        <v>125153</v>
      </c>
      <c r="G189" s="1072">
        <f t="shared" ref="G189:AG189" si="23">G80+G83+G98+G100+G108+G109+G110</f>
        <v>5118</v>
      </c>
      <c r="H189" s="1072">
        <f t="shared" si="23"/>
        <v>5874</v>
      </c>
      <c r="I189" s="1072">
        <f t="shared" si="23"/>
        <v>6328</v>
      </c>
      <c r="J189" s="1072">
        <f t="shared" si="23"/>
        <v>6448</v>
      </c>
      <c r="K189" s="1072">
        <f t="shared" si="23"/>
        <v>4997</v>
      </c>
      <c r="L189" s="1072">
        <f t="shared" si="23"/>
        <v>5886</v>
      </c>
      <c r="M189" s="1072">
        <f t="shared" si="23"/>
        <v>6688</v>
      </c>
      <c r="N189" s="1072">
        <f t="shared" si="23"/>
        <v>7857</v>
      </c>
      <c r="O189" s="1072">
        <f t="shared" si="23"/>
        <v>9260</v>
      </c>
      <c r="P189" s="1072">
        <f t="shared" si="23"/>
        <v>7680</v>
      </c>
      <c r="Q189" s="1072">
        <f t="shared" si="23"/>
        <v>7527</v>
      </c>
      <c r="R189" s="1072">
        <f t="shared" si="23"/>
        <v>7849</v>
      </c>
      <c r="S189" s="1072">
        <f t="shared" si="23"/>
        <v>9641</v>
      </c>
      <c r="T189" s="1072">
        <f t="shared" si="23"/>
        <v>11147</v>
      </c>
      <c r="U189" s="1072">
        <f t="shared" si="23"/>
        <v>8433</v>
      </c>
      <c r="V189" s="1072">
        <f t="shared" si="23"/>
        <v>6220</v>
      </c>
      <c r="W189" s="1072">
        <f t="shared" si="23"/>
        <v>4668</v>
      </c>
      <c r="X189" s="1072">
        <f t="shared" si="23"/>
        <v>2565</v>
      </c>
      <c r="Y189" s="1072">
        <f t="shared" si="23"/>
        <v>807</v>
      </c>
      <c r="Z189" s="1072">
        <f t="shared" si="23"/>
        <v>135</v>
      </c>
      <c r="AA189" s="1072">
        <f t="shared" si="23"/>
        <v>25</v>
      </c>
      <c r="AB189" s="1644">
        <f t="shared" si="23"/>
        <v>17320</v>
      </c>
      <c r="AC189" s="1072">
        <f t="shared" si="23"/>
        <v>73833</v>
      </c>
      <c r="AD189" s="1645">
        <f t="shared" si="23"/>
        <v>34000</v>
      </c>
      <c r="AE189" s="1072">
        <f t="shared" si="23"/>
        <v>14420</v>
      </c>
      <c r="AF189" s="1072">
        <f t="shared" si="23"/>
        <v>3532</v>
      </c>
      <c r="AG189" s="1645">
        <f t="shared" si="23"/>
        <v>78532</v>
      </c>
      <c r="AH189" s="1203">
        <f t="shared" si="3"/>
        <v>13.839060989349036</v>
      </c>
      <c r="AI189" s="1204">
        <f t="shared" si="3"/>
        <v>58.99419111008126</v>
      </c>
      <c r="AJ189" s="1638">
        <f t="shared" si="3"/>
        <v>27.166747900569703</v>
      </c>
      <c r="AK189" s="1204"/>
      <c r="AL189" s="1204"/>
      <c r="AM189" s="1204"/>
      <c r="AN189" s="1204"/>
      <c r="AO189" s="1204"/>
    </row>
    <row r="190" spans="4:41">
      <c r="D190" s="1651" t="s">
        <v>329</v>
      </c>
      <c r="E190" s="1652" t="s">
        <v>351</v>
      </c>
      <c r="F190" s="1072">
        <f>F131+F134+F149+F151+F159+F160+F161</f>
        <v>135159</v>
      </c>
      <c r="G190" s="1072">
        <f t="shared" ref="G190:AG190" si="24">G131+G134+G149+G151+G159+G160+G161</f>
        <v>4646</v>
      </c>
      <c r="H190" s="1072">
        <f t="shared" si="24"/>
        <v>5360</v>
      </c>
      <c r="I190" s="1072">
        <f t="shared" si="24"/>
        <v>6148</v>
      </c>
      <c r="J190" s="1072">
        <f t="shared" si="24"/>
        <v>6238</v>
      </c>
      <c r="K190" s="1072">
        <f t="shared" si="24"/>
        <v>4760</v>
      </c>
      <c r="L190" s="1072">
        <f t="shared" si="24"/>
        <v>5548</v>
      </c>
      <c r="M190" s="1072">
        <f t="shared" si="24"/>
        <v>6327</v>
      </c>
      <c r="N190" s="1072">
        <f t="shared" si="24"/>
        <v>7547</v>
      </c>
      <c r="O190" s="1072">
        <f t="shared" si="24"/>
        <v>9195</v>
      </c>
      <c r="P190" s="1072">
        <f t="shared" si="24"/>
        <v>8005</v>
      </c>
      <c r="Q190" s="1072">
        <f t="shared" si="24"/>
        <v>7837</v>
      </c>
      <c r="R190" s="1072">
        <f t="shared" si="24"/>
        <v>8174</v>
      </c>
      <c r="S190" s="1072">
        <f t="shared" si="24"/>
        <v>10140</v>
      </c>
      <c r="T190" s="1072">
        <f t="shared" si="24"/>
        <v>11735</v>
      </c>
      <c r="U190" s="1072">
        <f t="shared" si="24"/>
        <v>9583</v>
      </c>
      <c r="V190" s="1072">
        <f t="shared" si="24"/>
        <v>7843</v>
      </c>
      <c r="W190" s="1072">
        <f t="shared" si="24"/>
        <v>7199</v>
      </c>
      <c r="X190" s="1072">
        <f t="shared" si="24"/>
        <v>5215</v>
      </c>
      <c r="Y190" s="1072">
        <f t="shared" si="24"/>
        <v>2741</v>
      </c>
      <c r="Z190" s="1072">
        <f t="shared" si="24"/>
        <v>780</v>
      </c>
      <c r="AA190" s="1072">
        <f t="shared" si="24"/>
        <v>138</v>
      </c>
      <c r="AB190" s="1644">
        <f t="shared" si="24"/>
        <v>16154</v>
      </c>
      <c r="AC190" s="1072">
        <f t="shared" si="24"/>
        <v>73771</v>
      </c>
      <c r="AD190" s="1645">
        <f t="shared" si="24"/>
        <v>45234</v>
      </c>
      <c r="AE190" s="1072">
        <f t="shared" si="24"/>
        <v>23916</v>
      </c>
      <c r="AF190" s="1072">
        <f t="shared" si="24"/>
        <v>8874</v>
      </c>
      <c r="AG190" s="1645">
        <f t="shared" si="24"/>
        <v>79268</v>
      </c>
      <c r="AH190" s="1203">
        <f t="shared" si="3"/>
        <v>11.951849303413017</v>
      </c>
      <c r="AI190" s="1204">
        <f t="shared" si="3"/>
        <v>54.580901012881121</v>
      </c>
      <c r="AJ190" s="1638">
        <f t="shared" si="3"/>
        <v>33.467249683705859</v>
      </c>
      <c r="AK190" s="1204"/>
      <c r="AL190" s="1204"/>
      <c r="AM190" s="1204"/>
      <c r="AN190" s="1204"/>
      <c r="AO190" s="1204"/>
    </row>
    <row r="191" spans="4:41">
      <c r="D191" s="1649" t="s">
        <v>393</v>
      </c>
      <c r="E191" s="1650" t="s">
        <v>364</v>
      </c>
      <c r="F191" s="1636">
        <f>F30+F42+F45+F60+F61</f>
        <v>170232</v>
      </c>
      <c r="G191" s="1636">
        <f t="shared" ref="G191:AG191" si="25">G30+G42+G45+G60+G61</f>
        <v>6218</v>
      </c>
      <c r="H191" s="1636">
        <f t="shared" si="25"/>
        <v>7029</v>
      </c>
      <c r="I191" s="1636">
        <f t="shared" si="25"/>
        <v>7811</v>
      </c>
      <c r="J191" s="1636">
        <f t="shared" si="25"/>
        <v>7555</v>
      </c>
      <c r="K191" s="1636">
        <f t="shared" si="25"/>
        <v>4687</v>
      </c>
      <c r="L191" s="1636">
        <f t="shared" si="25"/>
        <v>6459</v>
      </c>
      <c r="M191" s="1636">
        <f t="shared" si="25"/>
        <v>7926</v>
      </c>
      <c r="N191" s="1636">
        <f t="shared" si="25"/>
        <v>9108</v>
      </c>
      <c r="O191" s="1636">
        <f t="shared" si="25"/>
        <v>10673</v>
      </c>
      <c r="P191" s="1636">
        <f t="shared" si="25"/>
        <v>9826</v>
      </c>
      <c r="Q191" s="1636">
        <f t="shared" si="25"/>
        <v>10499</v>
      </c>
      <c r="R191" s="1636">
        <f t="shared" si="25"/>
        <v>11877</v>
      </c>
      <c r="S191" s="1636">
        <f t="shared" si="25"/>
        <v>13356</v>
      </c>
      <c r="T191" s="1636">
        <f t="shared" si="25"/>
        <v>14272</v>
      </c>
      <c r="U191" s="1636">
        <f t="shared" si="25"/>
        <v>11442</v>
      </c>
      <c r="V191" s="1636">
        <f t="shared" si="25"/>
        <v>9973</v>
      </c>
      <c r="W191" s="1636">
        <f t="shared" si="25"/>
        <v>9848</v>
      </c>
      <c r="X191" s="1636">
        <f t="shared" si="25"/>
        <v>7249</v>
      </c>
      <c r="Y191" s="1636">
        <f t="shared" si="25"/>
        <v>3320</v>
      </c>
      <c r="Z191" s="1636">
        <f t="shared" si="25"/>
        <v>952</v>
      </c>
      <c r="AA191" s="1636">
        <f t="shared" si="25"/>
        <v>152</v>
      </c>
      <c r="AB191" s="1642">
        <f t="shared" si="25"/>
        <v>21058</v>
      </c>
      <c r="AC191" s="1636">
        <f t="shared" si="25"/>
        <v>91966</v>
      </c>
      <c r="AD191" s="1643">
        <f t="shared" si="25"/>
        <v>57208</v>
      </c>
      <c r="AE191" s="1636">
        <f t="shared" si="25"/>
        <v>31494</v>
      </c>
      <c r="AF191" s="1636">
        <f t="shared" si="25"/>
        <v>11673</v>
      </c>
      <c r="AG191" s="1643">
        <f t="shared" si="25"/>
        <v>98683</v>
      </c>
      <c r="AH191" s="1201">
        <f t="shared" si="3"/>
        <v>12.370177169979792</v>
      </c>
      <c r="AI191" s="1202">
        <f t="shared" si="3"/>
        <v>54.023920297006434</v>
      </c>
      <c r="AJ191" s="1637">
        <f t="shared" si="3"/>
        <v>33.605902533013769</v>
      </c>
      <c r="AK191" s="1204"/>
      <c r="AL191" s="1204"/>
      <c r="AM191" s="1204"/>
      <c r="AN191" s="1204"/>
      <c r="AO191" s="1204"/>
    </row>
    <row r="192" spans="4:41">
      <c r="D192" s="1651" t="s">
        <v>329</v>
      </c>
      <c r="E192" s="1652" t="s">
        <v>352</v>
      </c>
      <c r="F192" s="1072">
        <f>F81+F93+F96+F111+F112</f>
        <v>81664</v>
      </c>
      <c r="G192" s="1072">
        <f t="shared" ref="G192:AG192" si="26">G81+G93+G96+G111+G112</f>
        <v>3206</v>
      </c>
      <c r="H192" s="1072">
        <f t="shared" si="26"/>
        <v>3559</v>
      </c>
      <c r="I192" s="1072">
        <f t="shared" si="26"/>
        <v>4141</v>
      </c>
      <c r="J192" s="1072">
        <f t="shared" si="26"/>
        <v>3876</v>
      </c>
      <c r="K192" s="1072">
        <f t="shared" si="26"/>
        <v>2330</v>
      </c>
      <c r="L192" s="1072">
        <f t="shared" si="26"/>
        <v>3386</v>
      </c>
      <c r="M192" s="1072">
        <f t="shared" si="26"/>
        <v>4079</v>
      </c>
      <c r="N192" s="1072">
        <f t="shared" si="26"/>
        <v>4717</v>
      </c>
      <c r="O192" s="1072">
        <f t="shared" si="26"/>
        <v>5498</v>
      </c>
      <c r="P192" s="1072">
        <f t="shared" si="26"/>
        <v>4919</v>
      </c>
      <c r="Q192" s="1072">
        <f t="shared" si="26"/>
        <v>5116</v>
      </c>
      <c r="R192" s="1072">
        <f t="shared" si="26"/>
        <v>6010</v>
      </c>
      <c r="S192" s="1072">
        <f t="shared" si="26"/>
        <v>6659</v>
      </c>
      <c r="T192" s="1072">
        <f t="shared" si="26"/>
        <v>7093</v>
      </c>
      <c r="U192" s="1072">
        <f t="shared" si="26"/>
        <v>5267</v>
      </c>
      <c r="V192" s="1072">
        <f t="shared" si="26"/>
        <v>4283</v>
      </c>
      <c r="W192" s="1072">
        <f t="shared" si="26"/>
        <v>3914</v>
      </c>
      <c r="X192" s="1072">
        <f t="shared" si="26"/>
        <v>2582</v>
      </c>
      <c r="Y192" s="1072">
        <f t="shared" si="26"/>
        <v>844</v>
      </c>
      <c r="Z192" s="1072">
        <f t="shared" si="26"/>
        <v>167</v>
      </c>
      <c r="AA192" s="1072">
        <f t="shared" si="26"/>
        <v>18</v>
      </c>
      <c r="AB192" s="1644">
        <f t="shared" si="26"/>
        <v>10906</v>
      </c>
      <c r="AC192" s="1072">
        <f t="shared" si="26"/>
        <v>46590</v>
      </c>
      <c r="AD192" s="1645">
        <f t="shared" si="26"/>
        <v>24168</v>
      </c>
      <c r="AE192" s="1072">
        <f t="shared" si="26"/>
        <v>11808</v>
      </c>
      <c r="AF192" s="1072">
        <f t="shared" si="26"/>
        <v>3611</v>
      </c>
      <c r="AG192" s="1645">
        <f t="shared" si="26"/>
        <v>49807</v>
      </c>
      <c r="AH192" s="1203">
        <f t="shared" si="3"/>
        <v>13.354721786833856</v>
      </c>
      <c r="AI192" s="1204">
        <f t="shared" si="3"/>
        <v>57.050842476489031</v>
      </c>
      <c r="AJ192" s="1638">
        <f t="shared" si="3"/>
        <v>29.594435736677116</v>
      </c>
      <c r="AK192" s="1204"/>
      <c r="AL192" s="1204"/>
      <c r="AM192" s="1204"/>
      <c r="AN192" s="1204"/>
      <c r="AO192" s="1204"/>
    </row>
    <row r="193" spans="4:41">
      <c r="D193" s="1653" t="s">
        <v>329</v>
      </c>
      <c r="E193" s="1654" t="s">
        <v>351</v>
      </c>
      <c r="F193" s="1639">
        <f>F132+F144+F147+F162+F163</f>
        <v>88568</v>
      </c>
      <c r="G193" s="1639">
        <f t="shared" ref="G193:AG193" si="27">G132+G144+G147+G162+G163</f>
        <v>3012</v>
      </c>
      <c r="H193" s="1639">
        <f t="shared" si="27"/>
        <v>3470</v>
      </c>
      <c r="I193" s="1639">
        <f t="shared" si="27"/>
        <v>3670</v>
      </c>
      <c r="J193" s="1639">
        <f t="shared" si="27"/>
        <v>3679</v>
      </c>
      <c r="K193" s="1639">
        <f t="shared" si="27"/>
        <v>2357</v>
      </c>
      <c r="L193" s="1639">
        <f t="shared" si="27"/>
        <v>3073</v>
      </c>
      <c r="M193" s="1639">
        <f t="shared" si="27"/>
        <v>3847</v>
      </c>
      <c r="N193" s="1639">
        <f t="shared" si="27"/>
        <v>4391</v>
      </c>
      <c r="O193" s="1639">
        <f t="shared" si="27"/>
        <v>5175</v>
      </c>
      <c r="P193" s="1639">
        <f t="shared" si="27"/>
        <v>4907</v>
      </c>
      <c r="Q193" s="1639">
        <f t="shared" si="27"/>
        <v>5383</v>
      </c>
      <c r="R193" s="1639">
        <f t="shared" si="27"/>
        <v>5867</v>
      </c>
      <c r="S193" s="1639">
        <f t="shared" si="27"/>
        <v>6697</v>
      </c>
      <c r="T193" s="1639">
        <f t="shared" si="27"/>
        <v>7179</v>
      </c>
      <c r="U193" s="1639">
        <f t="shared" si="27"/>
        <v>6175</v>
      </c>
      <c r="V193" s="1639">
        <f t="shared" si="27"/>
        <v>5690</v>
      </c>
      <c r="W193" s="1639">
        <f t="shared" si="27"/>
        <v>5934</v>
      </c>
      <c r="X193" s="1639">
        <f t="shared" si="27"/>
        <v>4667</v>
      </c>
      <c r="Y193" s="1639">
        <f t="shared" si="27"/>
        <v>2476</v>
      </c>
      <c r="Z193" s="1639">
        <f t="shared" si="27"/>
        <v>785</v>
      </c>
      <c r="AA193" s="1639">
        <f t="shared" si="27"/>
        <v>134</v>
      </c>
      <c r="AB193" s="1646">
        <f t="shared" si="27"/>
        <v>10152</v>
      </c>
      <c r="AC193" s="1639">
        <f t="shared" si="27"/>
        <v>45376</v>
      </c>
      <c r="AD193" s="1647">
        <f t="shared" si="27"/>
        <v>33040</v>
      </c>
      <c r="AE193" s="1639">
        <f t="shared" si="27"/>
        <v>19686</v>
      </c>
      <c r="AF193" s="1639">
        <f t="shared" si="27"/>
        <v>8062</v>
      </c>
      <c r="AG193" s="1647">
        <f t="shared" si="27"/>
        <v>48876</v>
      </c>
      <c r="AH193" s="1205">
        <f t="shared" si="3"/>
        <v>11.462379188871827</v>
      </c>
      <c r="AI193" s="1206">
        <f t="shared" si="3"/>
        <v>51.232950952940115</v>
      </c>
      <c r="AJ193" s="1640">
        <f t="shared" si="3"/>
        <v>37.304669858188063</v>
      </c>
      <c r="AK193" s="1204"/>
      <c r="AL193" s="1204"/>
      <c r="AM193" s="1204"/>
      <c r="AN193" s="1204"/>
      <c r="AO193" s="1204"/>
    </row>
    <row r="194" spans="4:41">
      <c r="D194" s="1651" t="s">
        <v>394</v>
      </c>
      <c r="E194" s="1652" t="s">
        <v>364</v>
      </c>
      <c r="F194" s="1072">
        <f>F41+F43</f>
        <v>106150</v>
      </c>
      <c r="G194" s="1072">
        <f t="shared" ref="G194:AG194" si="28">G41+G43</f>
        <v>4059</v>
      </c>
      <c r="H194" s="1072">
        <f t="shared" si="28"/>
        <v>4283</v>
      </c>
      <c r="I194" s="1072">
        <f t="shared" si="28"/>
        <v>4926</v>
      </c>
      <c r="J194" s="1072">
        <f t="shared" si="28"/>
        <v>4912</v>
      </c>
      <c r="K194" s="1072">
        <f t="shared" si="28"/>
        <v>3715</v>
      </c>
      <c r="L194" s="1072">
        <f t="shared" si="28"/>
        <v>4491</v>
      </c>
      <c r="M194" s="1072">
        <f t="shared" si="28"/>
        <v>5119</v>
      </c>
      <c r="N194" s="1072">
        <f t="shared" si="28"/>
        <v>5924</v>
      </c>
      <c r="O194" s="1072">
        <f t="shared" si="28"/>
        <v>6618</v>
      </c>
      <c r="P194" s="1072">
        <f t="shared" si="28"/>
        <v>6011</v>
      </c>
      <c r="Q194" s="1072">
        <f t="shared" si="28"/>
        <v>6307</v>
      </c>
      <c r="R194" s="1072">
        <f t="shared" si="28"/>
        <v>7147</v>
      </c>
      <c r="S194" s="1072">
        <f t="shared" si="28"/>
        <v>8218</v>
      </c>
      <c r="T194" s="1072">
        <f t="shared" si="28"/>
        <v>9115</v>
      </c>
      <c r="U194" s="1072">
        <f t="shared" si="28"/>
        <v>6947</v>
      </c>
      <c r="V194" s="1072">
        <f t="shared" si="28"/>
        <v>5945</v>
      </c>
      <c r="W194" s="1072">
        <f t="shared" si="28"/>
        <v>5677</v>
      </c>
      <c r="X194" s="1072">
        <f t="shared" si="28"/>
        <v>4195</v>
      </c>
      <c r="Y194" s="1072">
        <f t="shared" si="28"/>
        <v>1941</v>
      </c>
      <c r="Z194" s="1072">
        <f t="shared" si="28"/>
        <v>520</v>
      </c>
      <c r="AA194" s="1072">
        <f t="shared" si="28"/>
        <v>80</v>
      </c>
      <c r="AB194" s="1644">
        <f t="shared" si="28"/>
        <v>13268</v>
      </c>
      <c r="AC194" s="1072">
        <f t="shared" si="28"/>
        <v>58462</v>
      </c>
      <c r="AD194" s="1645">
        <f t="shared" si="28"/>
        <v>34420</v>
      </c>
      <c r="AE194" s="1072">
        <f t="shared" si="28"/>
        <v>18358</v>
      </c>
      <c r="AF194" s="1072">
        <f t="shared" si="28"/>
        <v>6736</v>
      </c>
      <c r="AG194" s="1645">
        <f t="shared" si="28"/>
        <v>62665</v>
      </c>
      <c r="AH194" s="1203">
        <f t="shared" si="3"/>
        <v>12.499293452661329</v>
      </c>
      <c r="AI194" s="1204">
        <f t="shared" si="3"/>
        <v>55.074894017899197</v>
      </c>
      <c r="AJ194" s="1638">
        <f t="shared" si="3"/>
        <v>32.425812529439476</v>
      </c>
      <c r="AK194" s="1204"/>
      <c r="AL194" s="1204"/>
      <c r="AM194" s="1204"/>
      <c r="AN194" s="1204"/>
      <c r="AO194" s="1204"/>
    </row>
    <row r="195" spans="4:41">
      <c r="D195" s="1651" t="s">
        <v>329</v>
      </c>
      <c r="E195" s="1652" t="s">
        <v>352</v>
      </c>
      <c r="F195" s="1072">
        <f>F92+F94</f>
        <v>50553</v>
      </c>
      <c r="G195" s="1072">
        <f t="shared" ref="G195:AG195" si="29">G92+G94</f>
        <v>2055</v>
      </c>
      <c r="H195" s="1072">
        <f t="shared" si="29"/>
        <v>2179</v>
      </c>
      <c r="I195" s="1072">
        <f t="shared" si="29"/>
        <v>2568</v>
      </c>
      <c r="J195" s="1072">
        <f t="shared" si="29"/>
        <v>2409</v>
      </c>
      <c r="K195" s="1072">
        <f t="shared" si="29"/>
        <v>1875</v>
      </c>
      <c r="L195" s="1072">
        <f t="shared" si="29"/>
        <v>2298</v>
      </c>
      <c r="M195" s="1072">
        <f t="shared" si="29"/>
        <v>2595</v>
      </c>
      <c r="N195" s="1072">
        <f t="shared" si="29"/>
        <v>3024</v>
      </c>
      <c r="O195" s="1072">
        <f t="shared" si="29"/>
        <v>3332</v>
      </c>
      <c r="P195" s="1072">
        <f t="shared" si="29"/>
        <v>2908</v>
      </c>
      <c r="Q195" s="1072">
        <f t="shared" si="29"/>
        <v>3025</v>
      </c>
      <c r="R195" s="1072">
        <f t="shared" si="29"/>
        <v>3478</v>
      </c>
      <c r="S195" s="1072">
        <f t="shared" si="29"/>
        <v>4088</v>
      </c>
      <c r="T195" s="1072">
        <f t="shared" si="29"/>
        <v>4555</v>
      </c>
      <c r="U195" s="1072">
        <f t="shared" si="29"/>
        <v>3277</v>
      </c>
      <c r="V195" s="1072">
        <f t="shared" si="29"/>
        <v>2616</v>
      </c>
      <c r="W195" s="1072">
        <f t="shared" si="29"/>
        <v>2239</v>
      </c>
      <c r="X195" s="1072">
        <f t="shared" si="29"/>
        <v>1455</v>
      </c>
      <c r="Y195" s="1072">
        <f t="shared" si="29"/>
        <v>485</v>
      </c>
      <c r="Z195" s="1072">
        <f t="shared" si="29"/>
        <v>85</v>
      </c>
      <c r="AA195" s="1072">
        <f t="shared" si="29"/>
        <v>7</v>
      </c>
      <c r="AB195" s="1644">
        <f t="shared" si="29"/>
        <v>6802</v>
      </c>
      <c r="AC195" s="1072">
        <f t="shared" si="29"/>
        <v>29032</v>
      </c>
      <c r="AD195" s="1645">
        <f t="shared" si="29"/>
        <v>14719</v>
      </c>
      <c r="AE195" s="1072">
        <f t="shared" si="29"/>
        <v>6887</v>
      </c>
      <c r="AF195" s="1072">
        <f t="shared" si="29"/>
        <v>2032</v>
      </c>
      <c r="AG195" s="1645">
        <f t="shared" si="29"/>
        <v>31178</v>
      </c>
      <c r="AH195" s="1203">
        <f t="shared" si="3"/>
        <v>13.455185646746978</v>
      </c>
      <c r="AI195" s="1204">
        <f t="shared" si="3"/>
        <v>57.428837062093251</v>
      </c>
      <c r="AJ195" s="1638">
        <f t="shared" si="3"/>
        <v>29.115977291159773</v>
      </c>
      <c r="AK195" s="1204"/>
      <c r="AL195" s="1204"/>
      <c r="AM195" s="1204"/>
      <c r="AN195" s="1204"/>
      <c r="AO195" s="1204"/>
    </row>
    <row r="196" spans="4:41">
      <c r="D196" s="1651" t="s">
        <v>329</v>
      </c>
      <c r="E196" s="1652" t="s">
        <v>351</v>
      </c>
      <c r="F196" s="1072">
        <f>F143+F145</f>
        <v>55597</v>
      </c>
      <c r="G196" s="1072">
        <f t="shared" ref="G196:AG196" si="30">G143+G145</f>
        <v>2004</v>
      </c>
      <c r="H196" s="1072">
        <f t="shared" si="30"/>
        <v>2104</v>
      </c>
      <c r="I196" s="1072">
        <f t="shared" si="30"/>
        <v>2358</v>
      </c>
      <c r="J196" s="1072">
        <f t="shared" si="30"/>
        <v>2503</v>
      </c>
      <c r="K196" s="1072">
        <f t="shared" si="30"/>
        <v>1840</v>
      </c>
      <c r="L196" s="1072">
        <f t="shared" si="30"/>
        <v>2193</v>
      </c>
      <c r="M196" s="1072">
        <f t="shared" si="30"/>
        <v>2524</v>
      </c>
      <c r="N196" s="1072">
        <f t="shared" si="30"/>
        <v>2900</v>
      </c>
      <c r="O196" s="1072">
        <f t="shared" si="30"/>
        <v>3286</v>
      </c>
      <c r="P196" s="1072">
        <f t="shared" si="30"/>
        <v>3103</v>
      </c>
      <c r="Q196" s="1072">
        <f t="shared" si="30"/>
        <v>3282</v>
      </c>
      <c r="R196" s="1072">
        <f t="shared" si="30"/>
        <v>3669</v>
      </c>
      <c r="S196" s="1072">
        <f t="shared" si="30"/>
        <v>4130</v>
      </c>
      <c r="T196" s="1072">
        <f t="shared" si="30"/>
        <v>4560</v>
      </c>
      <c r="U196" s="1072">
        <f t="shared" si="30"/>
        <v>3670</v>
      </c>
      <c r="V196" s="1072">
        <f t="shared" si="30"/>
        <v>3329</v>
      </c>
      <c r="W196" s="1072">
        <f t="shared" si="30"/>
        <v>3438</v>
      </c>
      <c r="X196" s="1072">
        <f t="shared" si="30"/>
        <v>2740</v>
      </c>
      <c r="Y196" s="1072">
        <f t="shared" si="30"/>
        <v>1456</v>
      </c>
      <c r="Z196" s="1072">
        <f t="shared" si="30"/>
        <v>435</v>
      </c>
      <c r="AA196" s="1072">
        <f t="shared" si="30"/>
        <v>73</v>
      </c>
      <c r="AB196" s="1644">
        <f t="shared" si="30"/>
        <v>6466</v>
      </c>
      <c r="AC196" s="1072">
        <f t="shared" si="30"/>
        <v>29430</v>
      </c>
      <c r="AD196" s="1645">
        <f t="shared" si="30"/>
        <v>19701</v>
      </c>
      <c r="AE196" s="1072">
        <f t="shared" si="30"/>
        <v>11471</v>
      </c>
      <c r="AF196" s="1072">
        <f t="shared" si="30"/>
        <v>4704</v>
      </c>
      <c r="AG196" s="1645">
        <f t="shared" si="30"/>
        <v>31487</v>
      </c>
      <c r="AH196" s="1203">
        <f t="shared" si="3"/>
        <v>11.630123927550047</v>
      </c>
      <c r="AI196" s="1204">
        <f t="shared" si="3"/>
        <v>52.934510854902243</v>
      </c>
      <c r="AJ196" s="1638">
        <f t="shared" si="3"/>
        <v>35.435365217547712</v>
      </c>
      <c r="AK196" s="1204"/>
      <c r="AL196" s="1204"/>
      <c r="AM196" s="1204"/>
      <c r="AN196" s="1204"/>
      <c r="AO196" s="1204"/>
    </row>
    <row r="197" spans="4:41">
      <c r="D197" s="1649" t="s">
        <v>395</v>
      </c>
      <c r="E197" s="1650" t="s">
        <v>364</v>
      </c>
      <c r="F197" s="1636">
        <f>F26+F44+F46</f>
        <v>135147</v>
      </c>
      <c r="G197" s="1636">
        <f t="shared" ref="G197:AG197" si="31">G26+G44+G46</f>
        <v>4693</v>
      </c>
      <c r="H197" s="1636">
        <f t="shared" si="31"/>
        <v>5259</v>
      </c>
      <c r="I197" s="1636">
        <f t="shared" si="31"/>
        <v>5928</v>
      </c>
      <c r="J197" s="1636">
        <f t="shared" si="31"/>
        <v>5674</v>
      </c>
      <c r="K197" s="1636">
        <f t="shared" si="31"/>
        <v>4275</v>
      </c>
      <c r="L197" s="1636">
        <f t="shared" si="31"/>
        <v>5155</v>
      </c>
      <c r="M197" s="1636">
        <f t="shared" si="31"/>
        <v>6173</v>
      </c>
      <c r="N197" s="1636">
        <f t="shared" si="31"/>
        <v>7415</v>
      </c>
      <c r="O197" s="1636">
        <f t="shared" si="31"/>
        <v>8722</v>
      </c>
      <c r="P197" s="1636">
        <f t="shared" si="31"/>
        <v>7910</v>
      </c>
      <c r="Q197" s="1636">
        <f t="shared" si="31"/>
        <v>8003</v>
      </c>
      <c r="R197" s="1636">
        <f t="shared" si="31"/>
        <v>8808</v>
      </c>
      <c r="S197" s="1636">
        <f t="shared" si="31"/>
        <v>10703</v>
      </c>
      <c r="T197" s="1636">
        <f t="shared" si="31"/>
        <v>12478</v>
      </c>
      <c r="U197" s="1636">
        <f t="shared" si="31"/>
        <v>9210</v>
      </c>
      <c r="V197" s="1636">
        <f t="shared" si="31"/>
        <v>7970</v>
      </c>
      <c r="W197" s="1636">
        <f t="shared" si="31"/>
        <v>7703</v>
      </c>
      <c r="X197" s="1636">
        <f t="shared" si="31"/>
        <v>5684</v>
      </c>
      <c r="Y197" s="1636">
        <f t="shared" si="31"/>
        <v>2556</v>
      </c>
      <c r="Z197" s="1636">
        <f t="shared" si="31"/>
        <v>690</v>
      </c>
      <c r="AA197" s="1636">
        <f t="shared" si="31"/>
        <v>138</v>
      </c>
      <c r="AB197" s="1642">
        <f t="shared" si="31"/>
        <v>15880</v>
      </c>
      <c r="AC197" s="1636">
        <f t="shared" si="31"/>
        <v>72838</v>
      </c>
      <c r="AD197" s="1643">
        <f t="shared" si="31"/>
        <v>46429</v>
      </c>
      <c r="AE197" s="1636">
        <f t="shared" si="31"/>
        <v>24741</v>
      </c>
      <c r="AF197" s="1636">
        <f t="shared" si="31"/>
        <v>9068</v>
      </c>
      <c r="AG197" s="1643">
        <f t="shared" si="31"/>
        <v>79642</v>
      </c>
      <c r="AH197" s="1201">
        <f t="shared" si="3"/>
        <v>11.750168335220168</v>
      </c>
      <c r="AI197" s="1202">
        <f t="shared" si="3"/>
        <v>53.895387984934928</v>
      </c>
      <c r="AJ197" s="1637">
        <f t="shared" si="3"/>
        <v>34.354443679844913</v>
      </c>
      <c r="AK197" s="1204"/>
      <c r="AL197" s="1204"/>
      <c r="AM197" s="1204"/>
      <c r="AN197" s="1204"/>
      <c r="AO197" s="1204"/>
    </row>
    <row r="198" spans="4:41">
      <c r="D198" s="1651" t="s">
        <v>329</v>
      </c>
      <c r="E198" s="1652" t="s">
        <v>352</v>
      </c>
      <c r="F198" s="1072">
        <f>F77+F95+F97</f>
        <v>64245</v>
      </c>
      <c r="G198" s="1072">
        <f t="shared" ref="G198:AG198" si="32">G77+G95+G97</f>
        <v>2373</v>
      </c>
      <c r="H198" s="1072">
        <f t="shared" si="32"/>
        <v>2680</v>
      </c>
      <c r="I198" s="1072">
        <f t="shared" si="32"/>
        <v>3052</v>
      </c>
      <c r="J198" s="1072">
        <f t="shared" si="32"/>
        <v>2851</v>
      </c>
      <c r="K198" s="1072">
        <f t="shared" si="32"/>
        <v>2097</v>
      </c>
      <c r="L198" s="1072">
        <f t="shared" si="32"/>
        <v>2575</v>
      </c>
      <c r="M198" s="1072">
        <f t="shared" si="32"/>
        <v>3077</v>
      </c>
      <c r="N198" s="1072">
        <f t="shared" si="32"/>
        <v>3694</v>
      </c>
      <c r="O198" s="1072">
        <f t="shared" si="32"/>
        <v>4404</v>
      </c>
      <c r="P198" s="1072">
        <f t="shared" si="32"/>
        <v>3891</v>
      </c>
      <c r="Q198" s="1072">
        <f t="shared" si="32"/>
        <v>3895</v>
      </c>
      <c r="R198" s="1072">
        <f t="shared" si="32"/>
        <v>4302</v>
      </c>
      <c r="S198" s="1072">
        <f t="shared" si="32"/>
        <v>5301</v>
      </c>
      <c r="T198" s="1072">
        <f t="shared" si="32"/>
        <v>6204</v>
      </c>
      <c r="U198" s="1072">
        <f t="shared" si="32"/>
        <v>4323</v>
      </c>
      <c r="V198" s="1072">
        <f t="shared" si="32"/>
        <v>3534</v>
      </c>
      <c r="W198" s="1072">
        <f t="shared" si="32"/>
        <v>3143</v>
      </c>
      <c r="X198" s="1072">
        <f t="shared" si="32"/>
        <v>2014</v>
      </c>
      <c r="Y198" s="1072">
        <f t="shared" si="32"/>
        <v>676</v>
      </c>
      <c r="Z198" s="1072">
        <f t="shared" si="32"/>
        <v>132</v>
      </c>
      <c r="AA198" s="1072">
        <f t="shared" si="32"/>
        <v>27</v>
      </c>
      <c r="AB198" s="1644">
        <f t="shared" si="32"/>
        <v>8105</v>
      </c>
      <c r="AC198" s="1072">
        <f t="shared" si="32"/>
        <v>36087</v>
      </c>
      <c r="AD198" s="1645">
        <f t="shared" si="32"/>
        <v>20053</v>
      </c>
      <c r="AE198" s="1072">
        <f t="shared" si="32"/>
        <v>9526</v>
      </c>
      <c r="AF198" s="1072">
        <f t="shared" si="32"/>
        <v>2849</v>
      </c>
      <c r="AG198" s="1645">
        <f t="shared" si="32"/>
        <v>39440</v>
      </c>
      <c r="AH198" s="1203">
        <f t="shared" si="3"/>
        <v>12.61576776402833</v>
      </c>
      <c r="AI198" s="1204">
        <f t="shared" si="3"/>
        <v>56.170908241886529</v>
      </c>
      <c r="AJ198" s="1638">
        <f t="shared" si="3"/>
        <v>31.21332399408514</v>
      </c>
      <c r="AK198" s="1204"/>
      <c r="AL198" s="1204"/>
      <c r="AM198" s="1204"/>
      <c r="AN198" s="1204"/>
      <c r="AO198" s="1204"/>
    </row>
    <row r="199" spans="4:41">
      <c r="D199" s="1653" t="s">
        <v>329</v>
      </c>
      <c r="E199" s="1654" t="s">
        <v>351</v>
      </c>
      <c r="F199" s="1639">
        <f>F128+F146+F148</f>
        <v>70902</v>
      </c>
      <c r="G199" s="1639">
        <f t="shared" ref="G199:AG199" si="33">G128+G146+G148</f>
        <v>2320</v>
      </c>
      <c r="H199" s="1639">
        <f t="shared" si="33"/>
        <v>2579</v>
      </c>
      <c r="I199" s="1639">
        <f t="shared" si="33"/>
        <v>2876</v>
      </c>
      <c r="J199" s="1639">
        <f t="shared" si="33"/>
        <v>2823</v>
      </c>
      <c r="K199" s="1639">
        <f t="shared" si="33"/>
        <v>2178</v>
      </c>
      <c r="L199" s="1639">
        <f t="shared" si="33"/>
        <v>2580</v>
      </c>
      <c r="M199" s="1639">
        <f t="shared" si="33"/>
        <v>3096</v>
      </c>
      <c r="N199" s="1639">
        <f t="shared" si="33"/>
        <v>3721</v>
      </c>
      <c r="O199" s="1639">
        <f t="shared" si="33"/>
        <v>4318</v>
      </c>
      <c r="P199" s="1639">
        <f t="shared" si="33"/>
        <v>4019</v>
      </c>
      <c r="Q199" s="1639">
        <f t="shared" si="33"/>
        <v>4108</v>
      </c>
      <c r="R199" s="1639">
        <f t="shared" si="33"/>
        <v>4506</v>
      </c>
      <c r="S199" s="1639">
        <f t="shared" si="33"/>
        <v>5402</v>
      </c>
      <c r="T199" s="1639">
        <f t="shared" si="33"/>
        <v>6274</v>
      </c>
      <c r="U199" s="1639">
        <f t="shared" si="33"/>
        <v>4887</v>
      </c>
      <c r="V199" s="1639">
        <f t="shared" si="33"/>
        <v>4436</v>
      </c>
      <c r="W199" s="1639">
        <f t="shared" si="33"/>
        <v>4560</v>
      </c>
      <c r="X199" s="1639">
        <f t="shared" si="33"/>
        <v>3670</v>
      </c>
      <c r="Y199" s="1639">
        <f t="shared" si="33"/>
        <v>1880</v>
      </c>
      <c r="Z199" s="1639">
        <f t="shared" si="33"/>
        <v>558</v>
      </c>
      <c r="AA199" s="1639">
        <f t="shared" si="33"/>
        <v>111</v>
      </c>
      <c r="AB199" s="1646">
        <f t="shared" si="33"/>
        <v>7775</v>
      </c>
      <c r="AC199" s="1639">
        <f t="shared" si="33"/>
        <v>36751</v>
      </c>
      <c r="AD199" s="1647">
        <f t="shared" si="33"/>
        <v>26376</v>
      </c>
      <c r="AE199" s="1639">
        <f t="shared" si="33"/>
        <v>15215</v>
      </c>
      <c r="AF199" s="1639">
        <f t="shared" si="33"/>
        <v>6219</v>
      </c>
      <c r="AG199" s="1647">
        <f t="shared" si="33"/>
        <v>40202</v>
      </c>
      <c r="AH199" s="1205">
        <f t="shared" si="3"/>
        <v>10.965840173760967</v>
      </c>
      <c r="AI199" s="1206">
        <f t="shared" si="3"/>
        <v>51.833516685001833</v>
      </c>
      <c r="AJ199" s="1640">
        <f t="shared" si="3"/>
        <v>37.200643141237201</v>
      </c>
      <c r="AK199" s="1204"/>
      <c r="AL199" s="1204"/>
      <c r="AM199" s="1204"/>
      <c r="AN199" s="1204"/>
      <c r="AO199" s="1204"/>
    </row>
  </sheetData>
  <mergeCells count="1">
    <mergeCell ref="D166:E166"/>
  </mergeCells>
  <phoneticPr fontId="2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37"/>
  <sheetViews>
    <sheetView workbookViewId="0">
      <pane xSplit="2" ySplit="3" topLeftCell="C21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3.5"/>
  <cols>
    <col min="2" max="2" width="12.75" customWidth="1"/>
    <col min="3" max="14" width="10.625" customWidth="1"/>
    <col min="15" max="15" width="4" customWidth="1"/>
    <col min="16" max="33" width="6" customWidth="1"/>
  </cols>
  <sheetData>
    <row r="1" spans="1:33" ht="15.75" customHeight="1">
      <c r="A1" s="283" t="s">
        <v>1022</v>
      </c>
      <c r="B1" s="283"/>
      <c r="H1" t="s">
        <v>1123</v>
      </c>
      <c r="M1" t="s">
        <v>546</v>
      </c>
      <c r="P1" s="125" t="s">
        <v>438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</row>
    <row r="2" spans="1:33" ht="15.75" customHeight="1">
      <c r="A2" s="483"/>
      <c r="B2" s="483"/>
      <c r="C2" s="578"/>
      <c r="D2" s="485" t="s">
        <v>542</v>
      </c>
      <c r="E2" s="1593" t="s">
        <v>1122</v>
      </c>
      <c r="F2" s="1232"/>
      <c r="G2" s="576" t="s">
        <v>543</v>
      </c>
      <c r="H2" s="1233"/>
      <c r="I2" s="578"/>
      <c r="J2" s="485" t="s">
        <v>544</v>
      </c>
      <c r="K2" s="1593" t="s">
        <v>1122</v>
      </c>
      <c r="L2" s="1232"/>
      <c r="M2" s="576" t="s">
        <v>545</v>
      </c>
      <c r="N2" s="1233"/>
      <c r="O2" s="430"/>
      <c r="P2" s="484"/>
      <c r="Q2" s="485" t="s">
        <v>542</v>
      </c>
      <c r="R2" s="581"/>
      <c r="S2" s="575"/>
      <c r="T2" s="576" t="s">
        <v>543</v>
      </c>
      <c r="U2" s="577"/>
      <c r="V2" s="486"/>
      <c r="W2" s="485" t="s">
        <v>544</v>
      </c>
      <c r="X2" s="581"/>
      <c r="Y2" s="575"/>
      <c r="Z2" s="576" t="s">
        <v>545</v>
      </c>
      <c r="AA2" s="577"/>
      <c r="AB2" s="2143" t="s">
        <v>439</v>
      </c>
      <c r="AC2" s="2144"/>
      <c r="AD2" s="2145"/>
      <c r="AE2" s="2143" t="s">
        <v>439</v>
      </c>
      <c r="AF2" s="2144"/>
      <c r="AG2" s="2145"/>
    </row>
    <row r="3" spans="1:33" ht="15.75" customHeight="1">
      <c r="A3" s="1439" t="s">
        <v>440</v>
      </c>
      <c r="B3" s="487" t="s">
        <v>1052</v>
      </c>
      <c r="C3" s="488" t="s">
        <v>441</v>
      </c>
      <c r="D3" s="489" t="s">
        <v>349</v>
      </c>
      <c r="E3" s="489" t="s">
        <v>350</v>
      </c>
      <c r="F3" s="488" t="s">
        <v>441</v>
      </c>
      <c r="G3" s="489" t="s">
        <v>349</v>
      </c>
      <c r="H3" s="489" t="s">
        <v>350</v>
      </c>
      <c r="I3" s="490" t="s">
        <v>441</v>
      </c>
      <c r="J3" s="489" t="s">
        <v>349</v>
      </c>
      <c r="K3" s="491" t="s">
        <v>350</v>
      </c>
      <c r="L3" s="490" t="s">
        <v>441</v>
      </c>
      <c r="M3" s="489" t="s">
        <v>349</v>
      </c>
      <c r="N3" s="491" t="s">
        <v>350</v>
      </c>
      <c r="O3" s="430"/>
      <c r="P3" s="578" t="s">
        <v>442</v>
      </c>
      <c r="Q3" s="579" t="s">
        <v>349</v>
      </c>
      <c r="R3" s="579" t="s">
        <v>350</v>
      </c>
      <c r="S3" s="578" t="s">
        <v>442</v>
      </c>
      <c r="T3" s="579" t="s">
        <v>349</v>
      </c>
      <c r="U3" s="580" t="s">
        <v>350</v>
      </c>
      <c r="V3" s="582" t="s">
        <v>442</v>
      </c>
      <c r="W3" s="579" t="s">
        <v>349</v>
      </c>
      <c r="X3" s="579" t="s">
        <v>350</v>
      </c>
      <c r="Y3" s="578" t="s">
        <v>442</v>
      </c>
      <c r="Z3" s="579" t="s">
        <v>349</v>
      </c>
      <c r="AA3" s="580" t="s">
        <v>350</v>
      </c>
      <c r="AB3" s="578" t="s">
        <v>442</v>
      </c>
      <c r="AC3" s="579" t="s">
        <v>349</v>
      </c>
      <c r="AD3" s="580" t="s">
        <v>350</v>
      </c>
      <c r="AE3" s="578" t="s">
        <v>442</v>
      </c>
      <c r="AF3" s="579" t="s">
        <v>349</v>
      </c>
      <c r="AG3" s="580" t="s">
        <v>350</v>
      </c>
    </row>
    <row r="4" spans="1:33" ht="15.75" customHeight="1">
      <c r="A4" s="492" t="s">
        <v>443</v>
      </c>
      <c r="B4" s="2146" t="s">
        <v>1045</v>
      </c>
      <c r="C4" s="493">
        <v>5011156</v>
      </c>
      <c r="D4" s="493">
        <v>2563489</v>
      </c>
      <c r="E4" s="493">
        <v>2447667</v>
      </c>
      <c r="F4" s="493">
        <v>4541360</v>
      </c>
      <c r="G4" s="493">
        <v>2324576</v>
      </c>
      <c r="H4" s="493">
        <v>2216784</v>
      </c>
      <c r="I4" s="493">
        <v>219357</v>
      </c>
      <c r="J4" s="493">
        <v>112153</v>
      </c>
      <c r="K4" s="493">
        <v>107204</v>
      </c>
      <c r="L4" s="493">
        <v>198522</v>
      </c>
      <c r="M4" s="493">
        <v>101700</v>
      </c>
      <c r="N4" s="493">
        <v>96822</v>
      </c>
      <c r="O4" s="430"/>
      <c r="P4" s="431">
        <f t="shared" ref="P4:P25" si="0">C4/C$25*100</f>
        <v>3.9428506662490252</v>
      </c>
      <c r="Q4" s="432">
        <f t="shared" ref="Q4:Q25" si="1">D4/D$25*100</f>
        <v>4.1452408727581362</v>
      </c>
      <c r="R4" s="432">
        <f t="shared" ref="R4:R25" si="2">E4/E$25*100</f>
        <v>3.7510409290410172</v>
      </c>
      <c r="S4" s="431">
        <f t="shared" ref="S4:S25" si="3">F4/F$25*100</f>
        <v>3.6000796187918587</v>
      </c>
      <c r="T4" s="432">
        <f t="shared" ref="T4:T25" si="4">G4/G$25*100</f>
        <v>3.7890658128537176</v>
      </c>
      <c r="U4" s="433">
        <f t="shared" ref="U4:U25" si="5">H4/H$25*100</f>
        <v>3.421146796807816</v>
      </c>
      <c r="V4" s="432">
        <f t="shared" ref="V4:V25" si="6">I4/I$25*100</f>
        <v>3.9632326371323265</v>
      </c>
      <c r="W4" s="432">
        <f t="shared" ref="W4:W25" si="7">J4/J$25*100</f>
        <v>4.2457092605470779</v>
      </c>
      <c r="X4" s="432">
        <f t="shared" ref="X4:X25" si="8">K4/K$25*100</f>
        <v>3.7053281806307745</v>
      </c>
      <c r="Y4" s="431">
        <f t="shared" ref="Y4:Y25" si="9">L4/L$25*100</f>
        <v>3.6326061728797168</v>
      </c>
      <c r="Z4" s="432">
        <f t="shared" ref="Z4:Z25" si="10">M4/M$25*100</f>
        <v>3.9119055788312442</v>
      </c>
      <c r="AA4" s="432">
        <f t="shared" ref="AA4:AA25" si="11">N4/N$25*100</f>
        <v>3.3791862897636014</v>
      </c>
      <c r="AB4" s="434">
        <f>V4-P4</f>
        <v>2.0381970883301292E-2</v>
      </c>
      <c r="AC4" s="435">
        <f t="shared" ref="AC4:AD4" si="12">W4-Q4</f>
        <v>0.10046838778894163</v>
      </c>
      <c r="AD4" s="435">
        <f t="shared" si="12"/>
        <v>-4.5712748410242643E-2</v>
      </c>
      <c r="AE4" s="434">
        <f>Y4-S4</f>
        <v>3.2526554087858095E-2</v>
      </c>
      <c r="AF4" s="435">
        <f t="shared" ref="AF4:AG4" si="13">Z4-T4</f>
        <v>0.12283976597752666</v>
      </c>
      <c r="AG4" s="436">
        <f t="shared" si="13"/>
        <v>-4.1960507044214612E-2</v>
      </c>
    </row>
    <row r="5" spans="1:33" ht="15.75" customHeight="1">
      <c r="A5" s="494" t="s">
        <v>444</v>
      </c>
      <c r="B5" s="2147"/>
      <c r="C5" s="495">
        <v>5319897</v>
      </c>
      <c r="D5" s="495">
        <v>2725058</v>
      </c>
      <c r="E5" s="495">
        <v>2594839</v>
      </c>
      <c r="F5" s="495">
        <v>5114175</v>
      </c>
      <c r="G5" s="495">
        <v>2619882</v>
      </c>
      <c r="H5" s="495">
        <v>2494293</v>
      </c>
      <c r="I5" s="495">
        <v>237490</v>
      </c>
      <c r="J5" s="495">
        <v>121443</v>
      </c>
      <c r="K5" s="495">
        <v>116047</v>
      </c>
      <c r="L5" s="495">
        <v>227081</v>
      </c>
      <c r="M5" s="495">
        <v>116394</v>
      </c>
      <c r="N5" s="495">
        <v>110687</v>
      </c>
      <c r="O5" s="430"/>
      <c r="P5" s="437">
        <f t="shared" si="0"/>
        <v>4.1857725903616236</v>
      </c>
      <c r="Q5" s="438">
        <f t="shared" si="1"/>
        <v>4.4065029349595575</v>
      </c>
      <c r="R5" s="438">
        <f t="shared" si="2"/>
        <v>3.976581493018398</v>
      </c>
      <c r="S5" s="437">
        <f t="shared" si="3"/>
        <v>4.0541681752679484</v>
      </c>
      <c r="T5" s="438">
        <f t="shared" si="4"/>
        <v>4.2704154735791917</v>
      </c>
      <c r="U5" s="439">
        <f t="shared" si="5"/>
        <v>3.8494244397515311</v>
      </c>
      <c r="V5" s="438">
        <f t="shared" si="6"/>
        <v>4.2908506179085064</v>
      </c>
      <c r="W5" s="438">
        <f t="shared" si="7"/>
        <v>4.5973952522769679</v>
      </c>
      <c r="X5" s="438">
        <f t="shared" si="8"/>
        <v>4.0109717862921102</v>
      </c>
      <c r="Y5" s="437">
        <f t="shared" si="9"/>
        <v>4.1551860365284403</v>
      </c>
      <c r="Z5" s="438">
        <f t="shared" si="10"/>
        <v>4.477112467477717</v>
      </c>
      <c r="AA5" s="438">
        <f t="shared" si="11"/>
        <v>3.8630888935888925</v>
      </c>
      <c r="AB5" s="440">
        <f t="shared" ref="AB5:AB24" si="14">V5-P5</f>
        <v>0.10507802754688278</v>
      </c>
      <c r="AC5" s="441">
        <f t="shared" ref="AC5:AC24" si="15">W5-Q5</f>
        <v>0.19089231731741041</v>
      </c>
      <c r="AD5" s="441">
        <f t="shared" ref="AD5:AD24" si="16">X5-R5</f>
        <v>3.4390293273712125E-2</v>
      </c>
      <c r="AE5" s="440">
        <f t="shared" ref="AE5:AE24" si="17">Y5-S5</f>
        <v>0.10101786126049195</v>
      </c>
      <c r="AF5" s="441">
        <f t="shared" ref="AF5:AF24" si="18">Z5-T5</f>
        <v>0.20669699389852525</v>
      </c>
      <c r="AG5" s="442">
        <f t="shared" ref="AG5:AG24" si="19">AA5-U5</f>
        <v>1.3664453837361368E-2</v>
      </c>
    </row>
    <row r="6" spans="1:33" ht="15.75" customHeight="1">
      <c r="A6" s="496" t="s">
        <v>445</v>
      </c>
      <c r="B6" s="2148"/>
      <c r="C6" s="497">
        <v>5619589</v>
      </c>
      <c r="D6" s="497">
        <v>2878556</v>
      </c>
      <c r="E6" s="497">
        <v>2741033</v>
      </c>
      <c r="F6" s="497">
        <v>5376067</v>
      </c>
      <c r="G6" s="497">
        <v>2755578</v>
      </c>
      <c r="H6" s="497">
        <v>2620489</v>
      </c>
      <c r="I6" s="497">
        <v>253800</v>
      </c>
      <c r="J6" s="497">
        <v>130084</v>
      </c>
      <c r="K6" s="497">
        <v>123716</v>
      </c>
      <c r="L6" s="497">
        <v>240908</v>
      </c>
      <c r="M6" s="497">
        <v>123424</v>
      </c>
      <c r="N6" s="497">
        <v>117484</v>
      </c>
      <c r="O6" s="430"/>
      <c r="P6" s="437">
        <f t="shared" si="0"/>
        <v>4.4215746292264084</v>
      </c>
      <c r="Q6" s="438">
        <f t="shared" si="1"/>
        <v>4.6547139409309617</v>
      </c>
      <c r="R6" s="438">
        <f t="shared" si="2"/>
        <v>4.2006232754913508</v>
      </c>
      <c r="S6" s="437">
        <f t="shared" si="3"/>
        <v>4.2617782417512569</v>
      </c>
      <c r="T6" s="438">
        <f t="shared" si="4"/>
        <v>4.4916003582811754</v>
      </c>
      <c r="U6" s="439">
        <f t="shared" si="5"/>
        <v>4.044181818535372</v>
      </c>
      <c r="V6" s="438">
        <f t="shared" si="6"/>
        <v>4.5855315458553152</v>
      </c>
      <c r="W6" s="438">
        <f t="shared" si="7"/>
        <v>4.9245124379107654</v>
      </c>
      <c r="X6" s="438">
        <f t="shared" si="8"/>
        <v>4.2760380321155633</v>
      </c>
      <c r="Y6" s="437">
        <f t="shared" si="9"/>
        <v>4.4081960079795026</v>
      </c>
      <c r="Z6" s="438">
        <f t="shared" si="10"/>
        <v>4.7475224598000736</v>
      </c>
      <c r="AA6" s="438">
        <f t="shared" si="11"/>
        <v>4.1003111076675438</v>
      </c>
      <c r="AB6" s="446">
        <f t="shared" si="14"/>
        <v>0.16395691662890677</v>
      </c>
      <c r="AC6" s="447">
        <f t="shared" si="15"/>
        <v>0.26979849697980374</v>
      </c>
      <c r="AD6" s="447">
        <f t="shared" si="16"/>
        <v>7.5414756624212487E-2</v>
      </c>
      <c r="AE6" s="446">
        <f t="shared" si="17"/>
        <v>0.14641776622824576</v>
      </c>
      <c r="AF6" s="447">
        <f t="shared" si="18"/>
        <v>0.25592210151889816</v>
      </c>
      <c r="AG6" s="448">
        <f t="shared" si="19"/>
        <v>5.6129289132171856E-2</v>
      </c>
    </row>
    <row r="7" spans="1:33" ht="15.75" customHeight="1">
      <c r="A7" s="1165" t="s">
        <v>446</v>
      </c>
      <c r="B7" s="2146" t="s">
        <v>1046</v>
      </c>
      <c r="C7" s="1166">
        <v>6059201</v>
      </c>
      <c r="D7" s="1166">
        <v>3113384</v>
      </c>
      <c r="E7" s="1166">
        <v>2945817</v>
      </c>
      <c r="F7" s="1166">
        <v>5706306</v>
      </c>
      <c r="G7" s="1166">
        <v>2927618</v>
      </c>
      <c r="H7" s="1166">
        <v>2778688</v>
      </c>
      <c r="I7" s="1166">
        <v>273096</v>
      </c>
      <c r="J7" s="1166">
        <v>138428</v>
      </c>
      <c r="K7" s="1166">
        <v>134668</v>
      </c>
      <c r="L7" s="1166">
        <v>254119</v>
      </c>
      <c r="M7" s="1166">
        <v>129150</v>
      </c>
      <c r="N7" s="1166">
        <v>124969</v>
      </c>
      <c r="O7" s="430"/>
      <c r="P7" s="431">
        <f t="shared" si="0"/>
        <v>4.7674677658781253</v>
      </c>
      <c r="Q7" s="432">
        <f t="shared" si="1"/>
        <v>5.0344380683479493</v>
      </c>
      <c r="R7" s="432">
        <f t="shared" si="2"/>
        <v>4.5144540235517425</v>
      </c>
      <c r="S7" s="431">
        <f t="shared" si="3"/>
        <v>4.52356913549899</v>
      </c>
      <c r="T7" s="432">
        <f t="shared" si="4"/>
        <v>4.7720260713761027</v>
      </c>
      <c r="U7" s="433">
        <f t="shared" si="5"/>
        <v>4.2883291969485153</v>
      </c>
      <c r="V7" s="432">
        <f t="shared" si="6"/>
        <v>4.9341620293416204</v>
      </c>
      <c r="W7" s="432">
        <f t="shared" si="7"/>
        <v>5.2403862716022838</v>
      </c>
      <c r="X7" s="432">
        <f t="shared" si="8"/>
        <v>4.6545757194618211</v>
      </c>
      <c r="Y7" s="431">
        <f t="shared" si="9"/>
        <v>4.6499342543698985</v>
      </c>
      <c r="Z7" s="432">
        <f t="shared" si="10"/>
        <v>4.967773898781271</v>
      </c>
      <c r="AA7" s="432">
        <f t="shared" si="11"/>
        <v>4.3615452215970292</v>
      </c>
      <c r="AB7" s="440">
        <f t="shared" si="14"/>
        <v>0.16669426346349514</v>
      </c>
      <c r="AC7" s="441">
        <f t="shared" si="15"/>
        <v>0.20594820325433449</v>
      </c>
      <c r="AD7" s="441">
        <f t="shared" si="16"/>
        <v>0.14012169591007861</v>
      </c>
      <c r="AE7" s="440">
        <f t="shared" si="17"/>
        <v>0.12636511887090851</v>
      </c>
      <c r="AF7" s="441">
        <f t="shared" si="18"/>
        <v>0.19574782740516827</v>
      </c>
      <c r="AG7" s="442">
        <f t="shared" si="19"/>
        <v>7.3216024648513844E-2</v>
      </c>
    </row>
    <row r="8" spans="1:33" ht="15.75" customHeight="1">
      <c r="A8" s="1165" t="s">
        <v>447</v>
      </c>
      <c r="B8" s="2147"/>
      <c r="C8" s="1166">
        <v>6133030</v>
      </c>
      <c r="D8" s="1166">
        <v>3144746</v>
      </c>
      <c r="E8" s="1166">
        <v>2988284</v>
      </c>
      <c r="F8" s="1166">
        <v>6319959</v>
      </c>
      <c r="G8" s="1166">
        <v>3233994</v>
      </c>
      <c r="H8" s="1166">
        <v>3085965</v>
      </c>
      <c r="I8" s="1166">
        <v>255435</v>
      </c>
      <c r="J8" s="1166">
        <v>125912</v>
      </c>
      <c r="K8" s="1166">
        <v>129523</v>
      </c>
      <c r="L8" s="1166">
        <v>264410</v>
      </c>
      <c r="M8" s="1166">
        <v>130036</v>
      </c>
      <c r="N8" s="1166">
        <v>134374</v>
      </c>
      <c r="O8" s="430"/>
      <c r="P8" s="437">
        <f t="shared" si="0"/>
        <v>4.8255575004300919</v>
      </c>
      <c r="Q8" s="438">
        <f t="shared" si="1"/>
        <v>5.0851513907969403</v>
      </c>
      <c r="R8" s="438">
        <f t="shared" si="2"/>
        <v>4.5795345492660591</v>
      </c>
      <c r="S8" s="437">
        <f t="shared" si="3"/>
        <v>5.0100312654139234</v>
      </c>
      <c r="T8" s="438">
        <f t="shared" si="4"/>
        <v>5.2714198651169273</v>
      </c>
      <c r="U8" s="439">
        <f t="shared" si="5"/>
        <v>4.762547580102992</v>
      </c>
      <c r="V8" s="438">
        <f t="shared" si="6"/>
        <v>4.6150719086507186</v>
      </c>
      <c r="W8" s="438">
        <f t="shared" si="7"/>
        <v>4.7665755210650067</v>
      </c>
      <c r="X8" s="438">
        <f t="shared" si="8"/>
        <v>4.4767473409559315</v>
      </c>
      <c r="Y8" s="437">
        <f t="shared" si="9"/>
        <v>4.8382415962519323</v>
      </c>
      <c r="Z8" s="438">
        <f t="shared" si="10"/>
        <v>5.0018540201465056</v>
      </c>
      <c r="AA8" s="438">
        <f t="shared" si="11"/>
        <v>4.6897892885986048</v>
      </c>
      <c r="AB8" s="440">
        <f t="shared" si="14"/>
        <v>-0.21048559177937332</v>
      </c>
      <c r="AC8" s="441">
        <f t="shared" si="15"/>
        <v>-0.31857586973193364</v>
      </c>
      <c r="AD8" s="441">
        <f t="shared" si="16"/>
        <v>-0.10278720831012755</v>
      </c>
      <c r="AE8" s="440">
        <f t="shared" si="17"/>
        <v>-0.17178966916199112</v>
      </c>
      <c r="AF8" s="441">
        <f t="shared" si="18"/>
        <v>-0.26956584497042169</v>
      </c>
      <c r="AG8" s="442">
        <f t="shared" si="19"/>
        <v>-7.2758291504387174E-2</v>
      </c>
    </row>
    <row r="9" spans="1:33" ht="15.75" customHeight="1">
      <c r="A9" s="1165" t="s">
        <v>448</v>
      </c>
      <c r="B9" s="2147"/>
      <c r="C9" s="1166">
        <v>6555605</v>
      </c>
      <c r="D9" s="1166">
        <v>3344195</v>
      </c>
      <c r="E9" s="1166">
        <v>3211410</v>
      </c>
      <c r="F9" s="1166">
        <v>6384151</v>
      </c>
      <c r="G9" s="1166">
        <v>3279149</v>
      </c>
      <c r="H9" s="1166">
        <v>3105002</v>
      </c>
      <c r="I9" s="1166">
        <v>267118</v>
      </c>
      <c r="J9" s="1166">
        <v>132972</v>
      </c>
      <c r="K9" s="1166">
        <v>134146</v>
      </c>
      <c r="L9" s="1166">
        <v>250579</v>
      </c>
      <c r="M9" s="1166">
        <v>124973</v>
      </c>
      <c r="N9" s="1166">
        <v>125606</v>
      </c>
      <c r="O9" s="430"/>
      <c r="P9" s="437">
        <f t="shared" si="0"/>
        <v>5.1580456768688592</v>
      </c>
      <c r="Q9" s="438">
        <f t="shared" si="1"/>
        <v>5.4076665827212036</v>
      </c>
      <c r="R9" s="438">
        <f t="shared" si="2"/>
        <v>4.9214743467684183</v>
      </c>
      <c r="S9" s="437">
        <f t="shared" si="3"/>
        <v>5.0609182928439189</v>
      </c>
      <c r="T9" s="438">
        <f t="shared" si="4"/>
        <v>5.3450226497879418</v>
      </c>
      <c r="U9" s="439">
        <f t="shared" si="5"/>
        <v>4.7919272452263559</v>
      </c>
      <c r="V9" s="438">
        <f t="shared" si="6"/>
        <v>4.8261545132615451</v>
      </c>
      <c r="W9" s="438">
        <f t="shared" si="7"/>
        <v>5.0338417322181845</v>
      </c>
      <c r="X9" s="438">
        <f t="shared" si="8"/>
        <v>4.6365336565696786</v>
      </c>
      <c r="Y9" s="437">
        <f t="shared" si="9"/>
        <v>4.5851584317809948</v>
      </c>
      <c r="Z9" s="438">
        <f t="shared" si="10"/>
        <v>4.8071049744668342</v>
      </c>
      <c r="AA9" s="438">
        <f t="shared" si="11"/>
        <v>4.3837771695693837</v>
      </c>
      <c r="AB9" s="440">
        <f t="shared" si="14"/>
        <v>-0.33189116360731408</v>
      </c>
      <c r="AC9" s="441">
        <f t="shared" si="15"/>
        <v>-0.37382485050301906</v>
      </c>
      <c r="AD9" s="441">
        <f t="shared" si="16"/>
        <v>-0.28494069019873969</v>
      </c>
      <c r="AE9" s="440">
        <f t="shared" si="17"/>
        <v>-0.47575986106292412</v>
      </c>
      <c r="AF9" s="441">
        <f t="shared" si="18"/>
        <v>-0.53791767532110768</v>
      </c>
      <c r="AG9" s="442">
        <f t="shared" si="19"/>
        <v>-0.40815007565697226</v>
      </c>
    </row>
    <row r="10" spans="1:33" ht="15.75" customHeight="1">
      <c r="A10" s="1165" t="s">
        <v>449</v>
      </c>
      <c r="B10" s="2147"/>
      <c r="C10" s="1166">
        <v>7407352</v>
      </c>
      <c r="D10" s="1166">
        <v>3753997</v>
      </c>
      <c r="E10" s="1166">
        <v>3653355</v>
      </c>
      <c r="F10" s="1166">
        <v>6713773</v>
      </c>
      <c r="G10" s="1166">
        <v>3431250</v>
      </c>
      <c r="H10" s="1166">
        <v>3282523</v>
      </c>
      <c r="I10" s="1166">
        <v>304004</v>
      </c>
      <c r="J10" s="1166">
        <v>149217</v>
      </c>
      <c r="K10" s="1166">
        <v>154787</v>
      </c>
      <c r="L10" s="1166">
        <v>271081</v>
      </c>
      <c r="M10" s="1166">
        <v>135537</v>
      </c>
      <c r="N10" s="1166">
        <v>135544</v>
      </c>
      <c r="O10" s="430"/>
      <c r="P10" s="437">
        <f t="shared" si="0"/>
        <v>5.8282126456133181</v>
      </c>
      <c r="Q10" s="438">
        <f t="shared" si="1"/>
        <v>6.0703290712819227</v>
      </c>
      <c r="R10" s="438">
        <f t="shared" si="2"/>
        <v>5.598753479667228</v>
      </c>
      <c r="S10" s="437">
        <f t="shared" si="3"/>
        <v>5.3222200711890428</v>
      </c>
      <c r="T10" s="438">
        <f t="shared" si="4"/>
        <v>5.5929477334164677</v>
      </c>
      <c r="U10" s="439">
        <f t="shared" si="5"/>
        <v>5.0658941272122062</v>
      </c>
      <c r="V10" s="438">
        <f t="shared" si="6"/>
        <v>5.4925923249259236</v>
      </c>
      <c r="W10" s="438">
        <f t="shared" si="7"/>
        <v>5.648819012697416</v>
      </c>
      <c r="X10" s="438">
        <f t="shared" si="8"/>
        <v>5.3499555342645388</v>
      </c>
      <c r="Y10" s="437">
        <f t="shared" si="9"/>
        <v>4.9603092551475738</v>
      </c>
      <c r="Z10" s="438">
        <f t="shared" si="10"/>
        <v>5.2134508007674567</v>
      </c>
      <c r="AA10" s="438">
        <f t="shared" si="11"/>
        <v>4.7306234787519115</v>
      </c>
      <c r="AB10" s="440">
        <f t="shared" si="14"/>
        <v>-0.33562032068739445</v>
      </c>
      <c r="AC10" s="441">
        <f t="shared" si="15"/>
        <v>-0.42151005858450663</v>
      </c>
      <c r="AD10" s="441">
        <f t="shared" si="16"/>
        <v>-0.24879794540268918</v>
      </c>
      <c r="AE10" s="440">
        <f t="shared" si="17"/>
        <v>-0.36191081604146902</v>
      </c>
      <c r="AF10" s="441">
        <f t="shared" si="18"/>
        <v>-0.37949693264901097</v>
      </c>
      <c r="AG10" s="442">
        <f t="shared" si="19"/>
        <v>-0.33527064846029475</v>
      </c>
    </row>
    <row r="11" spans="1:33" ht="15.75" customHeight="1">
      <c r="A11" s="1165" t="s">
        <v>450</v>
      </c>
      <c r="B11" s="2147"/>
      <c r="C11" s="1166">
        <v>8423006</v>
      </c>
      <c r="D11" s="1166">
        <v>4267690</v>
      </c>
      <c r="E11" s="1166">
        <v>4155316</v>
      </c>
      <c r="F11" s="1166">
        <v>7498375</v>
      </c>
      <c r="G11" s="1166">
        <v>3805952</v>
      </c>
      <c r="H11" s="1166">
        <v>3692423</v>
      </c>
      <c r="I11" s="1166">
        <v>354457</v>
      </c>
      <c r="J11" s="1166">
        <v>173271</v>
      </c>
      <c r="K11" s="1166">
        <v>181186</v>
      </c>
      <c r="L11" s="1166">
        <v>307660</v>
      </c>
      <c r="M11" s="1166">
        <v>151543</v>
      </c>
      <c r="N11" s="1166">
        <v>156117</v>
      </c>
      <c r="O11" s="430"/>
      <c r="P11" s="437">
        <f t="shared" si="0"/>
        <v>6.6273440337757474</v>
      </c>
      <c r="Q11" s="438">
        <f t="shared" si="1"/>
        <v>6.9009865149650222</v>
      </c>
      <c r="R11" s="438">
        <f t="shared" si="2"/>
        <v>6.3680069180566647</v>
      </c>
      <c r="S11" s="437">
        <f t="shared" si="3"/>
        <v>5.9441988768911509</v>
      </c>
      <c r="T11" s="438">
        <f t="shared" si="4"/>
        <v>6.2037131109338794</v>
      </c>
      <c r="U11" s="439">
        <f t="shared" si="5"/>
        <v>5.6984898478649733</v>
      </c>
      <c r="V11" s="438">
        <f t="shared" si="6"/>
        <v>6.4041519115415193</v>
      </c>
      <c r="W11" s="438">
        <f t="shared" si="7"/>
        <v>6.5594169508105242</v>
      </c>
      <c r="X11" s="438">
        <f t="shared" si="8"/>
        <v>6.2623931171949501</v>
      </c>
      <c r="Y11" s="437">
        <f t="shared" si="9"/>
        <v>5.6296411236446025</v>
      </c>
      <c r="Z11" s="438">
        <f t="shared" si="10"/>
        <v>5.8291239639412318</v>
      </c>
      <c r="AA11" s="438">
        <f t="shared" si="11"/>
        <v>5.4486421061228256</v>
      </c>
      <c r="AB11" s="440">
        <f t="shared" si="14"/>
        <v>-0.22319212223422813</v>
      </c>
      <c r="AC11" s="441">
        <f t="shared" si="15"/>
        <v>-0.34156956415449802</v>
      </c>
      <c r="AD11" s="441">
        <f t="shared" si="16"/>
        <v>-0.10561380086171468</v>
      </c>
      <c r="AE11" s="440">
        <f t="shared" si="17"/>
        <v>-0.31455775324654844</v>
      </c>
      <c r="AF11" s="441">
        <f t="shared" si="18"/>
        <v>-0.37458914699264767</v>
      </c>
      <c r="AG11" s="442">
        <f t="shared" si="19"/>
        <v>-0.24984774174214763</v>
      </c>
    </row>
    <row r="12" spans="1:33" ht="15.75" customHeight="1">
      <c r="A12" s="1165" t="s">
        <v>451</v>
      </c>
      <c r="B12" s="2147"/>
      <c r="C12" s="1166">
        <v>9850337</v>
      </c>
      <c r="D12" s="1166">
        <v>4986232</v>
      </c>
      <c r="E12" s="1166">
        <v>4864105</v>
      </c>
      <c r="F12" s="1166">
        <v>8476244</v>
      </c>
      <c r="G12" s="1166">
        <v>4298675</v>
      </c>
      <c r="H12" s="1166">
        <v>4177569</v>
      </c>
      <c r="I12" s="1166">
        <v>435646</v>
      </c>
      <c r="J12" s="1166">
        <v>214059</v>
      </c>
      <c r="K12" s="1166">
        <v>221587</v>
      </c>
      <c r="L12" s="1166">
        <v>355605</v>
      </c>
      <c r="M12" s="1166">
        <v>174105</v>
      </c>
      <c r="N12" s="1166">
        <v>181500</v>
      </c>
      <c r="O12" s="430"/>
      <c r="P12" s="437">
        <f t="shared" si="0"/>
        <v>7.7503888929475409</v>
      </c>
      <c r="Q12" s="438">
        <f t="shared" si="1"/>
        <v>8.0628911173227369</v>
      </c>
      <c r="R12" s="438">
        <f t="shared" si="2"/>
        <v>7.4542235272008233</v>
      </c>
      <c r="S12" s="437">
        <f t="shared" si="3"/>
        <v>6.7193865424249068</v>
      </c>
      <c r="T12" s="438">
        <f t="shared" si="4"/>
        <v>7.006853070439063</v>
      </c>
      <c r="U12" s="439">
        <f t="shared" si="5"/>
        <v>6.4472121789013421</v>
      </c>
      <c r="V12" s="438">
        <f t="shared" si="6"/>
        <v>7.8710341837103419</v>
      </c>
      <c r="W12" s="438">
        <f t="shared" si="7"/>
        <v>8.1035039508835887</v>
      </c>
      <c r="X12" s="438">
        <f t="shared" si="8"/>
        <v>7.6587865710368197</v>
      </c>
      <c r="Y12" s="437">
        <f t="shared" si="9"/>
        <v>6.5069509581149276</v>
      </c>
      <c r="Z12" s="438">
        <f t="shared" si="10"/>
        <v>6.6969746391584444</v>
      </c>
      <c r="AA12" s="438">
        <f t="shared" si="11"/>
        <v>6.334534626346219</v>
      </c>
      <c r="AB12" s="440">
        <f t="shared" si="14"/>
        <v>0.12064529076280106</v>
      </c>
      <c r="AC12" s="441">
        <f t="shared" si="15"/>
        <v>4.0612833560851769E-2</v>
      </c>
      <c r="AD12" s="441">
        <f t="shared" si="16"/>
        <v>0.20456304383599644</v>
      </c>
      <c r="AE12" s="440">
        <f t="shared" si="17"/>
        <v>-0.21243558430997922</v>
      </c>
      <c r="AF12" s="441">
        <f t="shared" si="18"/>
        <v>-0.30987843128061865</v>
      </c>
      <c r="AG12" s="442">
        <f t="shared" si="19"/>
        <v>-0.11267755255512313</v>
      </c>
    </row>
    <row r="13" spans="1:33" ht="15.75" customHeight="1">
      <c r="A13" s="1165" t="s">
        <v>452</v>
      </c>
      <c r="B13" s="2147"/>
      <c r="C13" s="1166">
        <v>8762685</v>
      </c>
      <c r="D13" s="1166">
        <v>4416303</v>
      </c>
      <c r="E13" s="1166">
        <v>4346382</v>
      </c>
      <c r="F13" s="1166">
        <v>9868454</v>
      </c>
      <c r="G13" s="1166">
        <v>4993896</v>
      </c>
      <c r="H13" s="1166">
        <v>4874558</v>
      </c>
      <c r="I13" s="1166">
        <v>387696</v>
      </c>
      <c r="J13" s="1166">
        <v>189544</v>
      </c>
      <c r="K13" s="1166">
        <v>198152</v>
      </c>
      <c r="L13" s="1166">
        <v>435266</v>
      </c>
      <c r="M13" s="1166">
        <v>213153</v>
      </c>
      <c r="N13" s="1166">
        <v>222113</v>
      </c>
      <c r="O13" s="430"/>
      <c r="P13" s="437">
        <f t="shared" si="0"/>
        <v>6.8946084277520674</v>
      </c>
      <c r="Q13" s="438">
        <f t="shared" si="1"/>
        <v>7.1412983250891164</v>
      </c>
      <c r="R13" s="438">
        <f t="shared" si="2"/>
        <v>6.6608148801479752</v>
      </c>
      <c r="S13" s="437">
        <f t="shared" si="3"/>
        <v>7.8230354154669506</v>
      </c>
      <c r="T13" s="438">
        <f t="shared" si="4"/>
        <v>8.140065373877615</v>
      </c>
      <c r="U13" s="439">
        <f t="shared" si="5"/>
        <v>7.5228702875669962</v>
      </c>
      <c r="V13" s="438">
        <f t="shared" si="6"/>
        <v>7.0046975500469761</v>
      </c>
      <c r="W13" s="438">
        <f t="shared" si="7"/>
        <v>7.1754542105974455</v>
      </c>
      <c r="X13" s="438">
        <f t="shared" si="8"/>
        <v>6.8487947245284602</v>
      </c>
      <c r="Y13" s="437">
        <f t="shared" si="9"/>
        <v>7.9646082471699007</v>
      </c>
      <c r="Z13" s="438">
        <f t="shared" si="10"/>
        <v>8.1989617487179558</v>
      </c>
      <c r="AA13" s="438">
        <f t="shared" si="11"/>
        <v>7.7519696389070951</v>
      </c>
      <c r="AB13" s="440">
        <f t="shared" si="14"/>
        <v>0.11008912229490875</v>
      </c>
      <c r="AC13" s="441">
        <f t="shared" si="15"/>
        <v>3.4155885508329042E-2</v>
      </c>
      <c r="AD13" s="441">
        <f t="shared" si="16"/>
        <v>0.18797984438048498</v>
      </c>
      <c r="AE13" s="440">
        <f t="shared" si="17"/>
        <v>0.1415728317029501</v>
      </c>
      <c r="AF13" s="441">
        <f t="shared" si="18"/>
        <v>5.8896374840340826E-2</v>
      </c>
      <c r="AG13" s="442">
        <f t="shared" si="19"/>
        <v>0.22909935134009896</v>
      </c>
    </row>
    <row r="14" spans="1:33" ht="15.75" customHeight="1">
      <c r="A14" s="1165" t="s">
        <v>453</v>
      </c>
      <c r="B14" s="2147"/>
      <c r="C14" s="1166">
        <v>8020485</v>
      </c>
      <c r="D14" s="1166">
        <v>4023896</v>
      </c>
      <c r="E14" s="1166">
        <v>3996589</v>
      </c>
      <c r="F14" s="1166">
        <v>8738079</v>
      </c>
      <c r="G14" s="1166">
        <v>4394401</v>
      </c>
      <c r="H14" s="1166">
        <v>4343678</v>
      </c>
      <c r="I14" s="1166">
        <v>351761</v>
      </c>
      <c r="J14" s="1166">
        <v>170538</v>
      </c>
      <c r="K14" s="1166">
        <v>181223</v>
      </c>
      <c r="L14" s="1166">
        <v>387088</v>
      </c>
      <c r="M14" s="1166">
        <v>188226</v>
      </c>
      <c r="N14" s="1166">
        <v>198862</v>
      </c>
      <c r="O14" s="430"/>
      <c r="P14" s="437">
        <f t="shared" si="0"/>
        <v>6.310634637175597</v>
      </c>
      <c r="Q14" s="438">
        <f t="shared" si="1"/>
        <v>6.5067640886806899</v>
      </c>
      <c r="R14" s="438">
        <f t="shared" si="2"/>
        <v>6.1247583578792009</v>
      </c>
      <c r="S14" s="437">
        <f t="shared" si="3"/>
        <v>6.926951423206515</v>
      </c>
      <c r="T14" s="438">
        <f t="shared" si="4"/>
        <v>7.1628867359338617</v>
      </c>
      <c r="U14" s="439">
        <f t="shared" si="5"/>
        <v>6.7035670033997814</v>
      </c>
      <c r="V14" s="438">
        <f t="shared" si="6"/>
        <v>6.3554419310544192</v>
      </c>
      <c r="W14" s="438">
        <f t="shared" si="7"/>
        <v>6.4559553990992447</v>
      </c>
      <c r="X14" s="438">
        <f t="shared" si="8"/>
        <v>6.2636719607332818</v>
      </c>
      <c r="Y14" s="437">
        <f t="shared" si="9"/>
        <v>7.0830349192918867</v>
      </c>
      <c r="Z14" s="438">
        <f t="shared" si="10"/>
        <v>7.2401409978474902</v>
      </c>
      <c r="AA14" s="438">
        <f t="shared" si="11"/>
        <v>6.9404860874075034</v>
      </c>
      <c r="AB14" s="440">
        <f t="shared" si="14"/>
        <v>4.4807293878822207E-2</v>
      </c>
      <c r="AC14" s="441">
        <f t="shared" si="15"/>
        <v>-5.0808689581445243E-2</v>
      </c>
      <c r="AD14" s="441">
        <f t="shared" si="16"/>
        <v>0.13891360285408094</v>
      </c>
      <c r="AE14" s="440">
        <f t="shared" si="17"/>
        <v>0.15608349608537164</v>
      </c>
      <c r="AF14" s="441">
        <f t="shared" si="18"/>
        <v>7.7254261913628497E-2</v>
      </c>
      <c r="AG14" s="442">
        <f t="shared" si="19"/>
        <v>0.23691908400772199</v>
      </c>
    </row>
    <row r="15" spans="1:33" ht="15.75" customHeight="1">
      <c r="A15" s="1165" t="s">
        <v>454</v>
      </c>
      <c r="B15" s="2147"/>
      <c r="C15" s="1166">
        <v>7592374</v>
      </c>
      <c r="D15" s="1166">
        <v>3776904</v>
      </c>
      <c r="E15" s="1166">
        <v>3815470</v>
      </c>
      <c r="F15" s="1166">
        <v>7940132</v>
      </c>
      <c r="G15" s="1166">
        <v>3966900</v>
      </c>
      <c r="H15" s="1166">
        <v>3973232</v>
      </c>
      <c r="I15" s="1166">
        <v>325755</v>
      </c>
      <c r="J15" s="1166">
        <v>157279</v>
      </c>
      <c r="K15" s="1166">
        <v>168476</v>
      </c>
      <c r="L15" s="1166">
        <v>349503</v>
      </c>
      <c r="M15" s="1166">
        <v>168621</v>
      </c>
      <c r="N15" s="1166">
        <v>180882</v>
      </c>
      <c r="O15" s="430"/>
      <c r="P15" s="437">
        <f t="shared" si="0"/>
        <v>5.9737906551525795</v>
      </c>
      <c r="Q15" s="438">
        <f t="shared" si="1"/>
        <v>6.107370397643094</v>
      </c>
      <c r="R15" s="438">
        <f t="shared" si="2"/>
        <v>5.8471941377352925</v>
      </c>
      <c r="S15" s="437">
        <f t="shared" si="3"/>
        <v>6.294393614185406</v>
      </c>
      <c r="T15" s="438">
        <f t="shared" si="4"/>
        <v>6.4660588309478433</v>
      </c>
      <c r="U15" s="439">
        <f t="shared" si="5"/>
        <v>6.131860357064248</v>
      </c>
      <c r="V15" s="438">
        <f t="shared" si="6"/>
        <v>5.885578521355785</v>
      </c>
      <c r="W15" s="438">
        <f t="shared" si="7"/>
        <v>5.9540173405043459</v>
      </c>
      <c r="X15" s="438">
        <f t="shared" si="8"/>
        <v>5.823093080108487</v>
      </c>
      <c r="Y15" s="437">
        <f t="shared" si="9"/>
        <v>6.3952950062964291</v>
      </c>
      <c r="Z15" s="438">
        <f t="shared" si="10"/>
        <v>6.4860317660580451</v>
      </c>
      <c r="AA15" s="438">
        <f t="shared" si="11"/>
        <v>6.3129657977011391</v>
      </c>
      <c r="AB15" s="440">
        <f t="shared" si="14"/>
        <v>-8.821213379679449E-2</v>
      </c>
      <c r="AC15" s="441">
        <f t="shared" si="15"/>
        <v>-0.15335305713874803</v>
      </c>
      <c r="AD15" s="441">
        <f t="shared" si="16"/>
        <v>-2.4101057626805478E-2</v>
      </c>
      <c r="AE15" s="440">
        <f t="shared" si="17"/>
        <v>0.10090139211102311</v>
      </c>
      <c r="AF15" s="441">
        <f t="shared" si="18"/>
        <v>1.9972935110201817E-2</v>
      </c>
      <c r="AG15" s="442">
        <f t="shared" si="19"/>
        <v>0.18110544063689105</v>
      </c>
    </row>
    <row r="16" spans="1:33" ht="15.75" customHeight="1">
      <c r="A16" s="1165" t="s">
        <v>455</v>
      </c>
      <c r="B16" s="2148"/>
      <c r="C16" s="1166">
        <v>8550022</v>
      </c>
      <c r="D16" s="1166">
        <v>4208760</v>
      </c>
      <c r="E16" s="1166">
        <v>4341262</v>
      </c>
      <c r="F16" s="1166">
        <v>7442392</v>
      </c>
      <c r="G16" s="1166">
        <v>3676742</v>
      </c>
      <c r="H16" s="1166">
        <v>3765650</v>
      </c>
      <c r="I16" s="1166">
        <v>367676</v>
      </c>
      <c r="J16" s="1166">
        <v>177522</v>
      </c>
      <c r="K16" s="1166">
        <v>190154</v>
      </c>
      <c r="L16" s="1166">
        <v>321781</v>
      </c>
      <c r="M16" s="1166">
        <v>154711</v>
      </c>
      <c r="N16" s="1166">
        <v>167070</v>
      </c>
      <c r="O16" s="430"/>
      <c r="P16" s="443">
        <f t="shared" si="0"/>
        <v>6.7272820760606589</v>
      </c>
      <c r="Q16" s="444">
        <f t="shared" si="1"/>
        <v>6.8056948852246029</v>
      </c>
      <c r="R16" s="444">
        <f t="shared" si="2"/>
        <v>6.652968498447895</v>
      </c>
      <c r="S16" s="443">
        <f t="shared" si="3"/>
        <v>5.899819383237527</v>
      </c>
      <c r="T16" s="444">
        <f t="shared" si="4"/>
        <v>5.9931004255758484</v>
      </c>
      <c r="U16" s="445">
        <f t="shared" si="5"/>
        <v>5.8115005500758539</v>
      </c>
      <c r="V16" s="444">
        <f t="shared" si="6"/>
        <v>6.6429861964298622</v>
      </c>
      <c r="W16" s="444">
        <f t="shared" si="7"/>
        <v>6.7203445235601222</v>
      </c>
      <c r="X16" s="444">
        <f t="shared" si="8"/>
        <v>6.5723571402155168</v>
      </c>
      <c r="Y16" s="443">
        <f t="shared" si="9"/>
        <v>5.8880307820564388</v>
      </c>
      <c r="Z16" s="444">
        <f t="shared" si="10"/>
        <v>5.9509815536534969</v>
      </c>
      <c r="AA16" s="444">
        <f t="shared" si="11"/>
        <v>5.8309129477887769</v>
      </c>
      <c r="AB16" s="440">
        <f t="shared" si="14"/>
        <v>-8.4295879630796655E-2</v>
      </c>
      <c r="AC16" s="441">
        <f t="shared" si="15"/>
        <v>-8.5350361664480623E-2</v>
      </c>
      <c r="AD16" s="441">
        <f t="shared" si="16"/>
        <v>-8.0611358232378194E-2</v>
      </c>
      <c r="AE16" s="440">
        <f t="shared" si="17"/>
        <v>-1.1788601181088154E-2</v>
      </c>
      <c r="AF16" s="441">
        <f t="shared" si="18"/>
        <v>-4.2118871922351531E-2</v>
      </c>
      <c r="AG16" s="442">
        <f t="shared" si="19"/>
        <v>1.9412397712923024E-2</v>
      </c>
    </row>
    <row r="17" spans="1:33" ht="15.75" customHeight="1">
      <c r="A17" s="1436" t="s">
        <v>456</v>
      </c>
      <c r="B17" s="2149" t="s">
        <v>1047</v>
      </c>
      <c r="C17" s="1437">
        <v>9746926</v>
      </c>
      <c r="D17" s="1438">
        <v>4718369</v>
      </c>
      <c r="E17" s="1438">
        <v>5028557</v>
      </c>
      <c r="F17" s="1438">
        <v>8236274</v>
      </c>
      <c r="G17" s="1438">
        <v>3999342</v>
      </c>
      <c r="H17" s="1438">
        <v>4236932</v>
      </c>
      <c r="I17" s="1438">
        <v>439724</v>
      </c>
      <c r="J17" s="1438">
        <v>210458</v>
      </c>
      <c r="K17" s="1438">
        <v>229266</v>
      </c>
      <c r="L17" s="1438">
        <v>355498</v>
      </c>
      <c r="M17" s="1438">
        <v>169343</v>
      </c>
      <c r="N17" s="1438">
        <v>186155</v>
      </c>
      <c r="O17" s="430"/>
      <c r="P17" s="437">
        <f t="shared" si="0"/>
        <v>7.6690236091193231</v>
      </c>
      <c r="Q17" s="438">
        <f t="shared" si="1"/>
        <v>7.6297483747950299</v>
      </c>
      <c r="R17" s="438">
        <f t="shared" si="2"/>
        <v>7.7062456294159736</v>
      </c>
      <c r="S17" s="437">
        <f t="shared" si="3"/>
        <v>6.5291547382689972</v>
      </c>
      <c r="T17" s="438">
        <f t="shared" si="4"/>
        <v>6.518939387703397</v>
      </c>
      <c r="U17" s="439">
        <f t="shared" si="5"/>
        <v>6.5388266696676505</v>
      </c>
      <c r="V17" s="438">
        <f t="shared" si="6"/>
        <v>7.9447134494471339</v>
      </c>
      <c r="W17" s="438">
        <f t="shared" si="7"/>
        <v>7.9671830406339277</v>
      </c>
      <c r="X17" s="438">
        <f t="shared" si="8"/>
        <v>7.9241984502490119</v>
      </c>
      <c r="Y17" s="437">
        <f t="shared" si="9"/>
        <v>6.5049930448332862</v>
      </c>
      <c r="Z17" s="438">
        <f t="shared" si="10"/>
        <v>6.5138036031073678</v>
      </c>
      <c r="AA17" s="438">
        <f t="shared" si="11"/>
        <v>6.4969988615288186</v>
      </c>
      <c r="AB17" s="434">
        <f t="shared" si="14"/>
        <v>0.27568984032781074</v>
      </c>
      <c r="AC17" s="435">
        <f t="shared" si="15"/>
        <v>0.33743466583889781</v>
      </c>
      <c r="AD17" s="435">
        <f t="shared" si="16"/>
        <v>0.21795282083303835</v>
      </c>
      <c r="AE17" s="434">
        <f t="shared" si="17"/>
        <v>-2.4161693435710951E-2</v>
      </c>
      <c r="AF17" s="435">
        <f t="shared" si="18"/>
        <v>-5.1357845960291471E-3</v>
      </c>
      <c r="AG17" s="436">
        <f t="shared" si="19"/>
        <v>-4.1827808138831912E-2</v>
      </c>
    </row>
    <row r="18" spans="1:33" ht="15.75" customHeight="1">
      <c r="A18" s="496" t="s">
        <v>457</v>
      </c>
      <c r="B18" s="2150"/>
      <c r="C18" s="1434">
        <v>7771581</v>
      </c>
      <c r="D18" s="497">
        <v>3619673</v>
      </c>
      <c r="E18" s="497">
        <v>4151908</v>
      </c>
      <c r="F18" s="497">
        <v>9188550</v>
      </c>
      <c r="G18" s="497">
        <v>4336923</v>
      </c>
      <c r="H18" s="497">
        <v>4851627</v>
      </c>
      <c r="I18" s="497">
        <v>357014</v>
      </c>
      <c r="J18" s="497">
        <v>165346</v>
      </c>
      <c r="K18" s="497">
        <v>191668</v>
      </c>
      <c r="L18" s="497">
        <v>415260</v>
      </c>
      <c r="M18" s="497">
        <v>193473</v>
      </c>
      <c r="N18" s="497">
        <v>221787</v>
      </c>
      <c r="O18" s="430"/>
      <c r="P18" s="437">
        <f t="shared" si="0"/>
        <v>6.1147933378362733</v>
      </c>
      <c r="Q18" s="438">
        <f t="shared" si="1"/>
        <v>5.853123015397788</v>
      </c>
      <c r="R18" s="438">
        <f t="shared" si="2"/>
        <v>6.3627841702375498</v>
      </c>
      <c r="S18" s="437">
        <f t="shared" si="3"/>
        <v>7.2840540237395679</v>
      </c>
      <c r="T18" s="438">
        <f t="shared" si="4"/>
        <v>7.0691974245105271</v>
      </c>
      <c r="U18" s="439">
        <f t="shared" si="5"/>
        <v>7.4874810402620717</v>
      </c>
      <c r="V18" s="438">
        <f t="shared" si="6"/>
        <v>6.4503505095035054</v>
      </c>
      <c r="W18" s="438">
        <f t="shared" si="7"/>
        <v>6.2594049503305049</v>
      </c>
      <c r="X18" s="438">
        <f t="shared" si="8"/>
        <v>6.6246860352705053</v>
      </c>
      <c r="Y18" s="437">
        <f t="shared" si="9"/>
        <v>7.5985333582677566</v>
      </c>
      <c r="Z18" s="438">
        <f t="shared" si="10"/>
        <v>7.4419676308084295</v>
      </c>
      <c r="AA18" s="438">
        <f t="shared" si="11"/>
        <v>7.74059190729173</v>
      </c>
      <c r="AB18" s="446">
        <f t="shared" si="14"/>
        <v>0.33555717166723209</v>
      </c>
      <c r="AC18" s="447">
        <f t="shared" si="15"/>
        <v>0.40628193493271691</v>
      </c>
      <c r="AD18" s="447">
        <f t="shared" si="16"/>
        <v>0.26190186503295543</v>
      </c>
      <c r="AE18" s="446">
        <f t="shared" si="17"/>
        <v>0.31447933452818866</v>
      </c>
      <c r="AF18" s="447">
        <f t="shared" si="18"/>
        <v>0.37277020629790236</v>
      </c>
      <c r="AG18" s="448">
        <f t="shared" si="19"/>
        <v>0.25311086702965824</v>
      </c>
    </row>
    <row r="19" spans="1:33" ht="15.75" customHeight="1">
      <c r="A19" s="498" t="s">
        <v>458</v>
      </c>
      <c r="B19" s="2150"/>
      <c r="C19" s="1435">
        <v>6338716</v>
      </c>
      <c r="D19" s="495">
        <v>2814373</v>
      </c>
      <c r="E19" s="495">
        <v>3524343</v>
      </c>
      <c r="F19" s="495">
        <v>7064625</v>
      </c>
      <c r="G19" s="495">
        <v>3146183</v>
      </c>
      <c r="H19" s="495">
        <v>3918442</v>
      </c>
      <c r="I19" s="495">
        <v>278626</v>
      </c>
      <c r="J19" s="495">
        <v>123317</v>
      </c>
      <c r="K19" s="495">
        <v>155309</v>
      </c>
      <c r="L19" s="495">
        <v>325082</v>
      </c>
      <c r="M19" s="495">
        <v>143495</v>
      </c>
      <c r="N19" s="495">
        <v>181587</v>
      </c>
      <c r="O19" s="430"/>
      <c r="P19" s="431">
        <f t="shared" si="0"/>
        <v>4.987394246709413</v>
      </c>
      <c r="Q19" s="432">
        <f t="shared" si="1"/>
        <v>4.5509280479795056</v>
      </c>
      <c r="R19" s="432">
        <f t="shared" si="2"/>
        <v>5.4010430507823184</v>
      </c>
      <c r="S19" s="431">
        <f t="shared" si="3"/>
        <v>5.6003515415882976</v>
      </c>
      <c r="T19" s="432">
        <f t="shared" si="4"/>
        <v>5.1282876732279554</v>
      </c>
      <c r="U19" s="433">
        <f t="shared" si="5"/>
        <v>6.0473033442939013</v>
      </c>
      <c r="V19" s="432">
        <f t="shared" si="6"/>
        <v>5.0340753053407532</v>
      </c>
      <c r="W19" s="432">
        <f t="shared" si="7"/>
        <v>4.6683381530844832</v>
      </c>
      <c r="X19" s="432">
        <f t="shared" si="8"/>
        <v>5.3679975971566822</v>
      </c>
      <c r="Y19" s="431">
        <f t="shared" si="9"/>
        <v>5.9484333217078422</v>
      </c>
      <c r="Z19" s="432">
        <f t="shared" si="10"/>
        <v>5.5195564506822947</v>
      </c>
      <c r="AA19" s="432">
        <f t="shared" si="11"/>
        <v>6.3375710148447988</v>
      </c>
      <c r="AB19" s="440">
        <f t="shared" si="14"/>
        <v>4.66810586313402E-2</v>
      </c>
      <c r="AC19" s="441">
        <f t="shared" si="15"/>
        <v>0.11741010510497762</v>
      </c>
      <c r="AD19" s="441">
        <f t="shared" si="16"/>
        <v>-3.3045453625636156E-2</v>
      </c>
      <c r="AE19" s="440">
        <f t="shared" si="17"/>
        <v>0.3480817801195446</v>
      </c>
      <c r="AF19" s="441">
        <f t="shared" si="18"/>
        <v>0.3912687774543393</v>
      </c>
      <c r="AG19" s="442">
        <f t="shared" si="19"/>
        <v>0.29026767055089753</v>
      </c>
    </row>
    <row r="20" spans="1:33" ht="15.75" customHeight="1">
      <c r="A20" s="498" t="s">
        <v>459</v>
      </c>
      <c r="B20" s="2150"/>
      <c r="C20" s="1435">
        <v>5009960</v>
      </c>
      <c r="D20" s="495">
        <v>2012729</v>
      </c>
      <c r="E20" s="495">
        <v>2997231</v>
      </c>
      <c r="F20" s="495">
        <v>5403785</v>
      </c>
      <c r="G20" s="495">
        <v>2231780</v>
      </c>
      <c r="H20" s="495">
        <v>3172005</v>
      </c>
      <c r="I20" s="495">
        <v>219115</v>
      </c>
      <c r="J20" s="495">
        <v>87672</v>
      </c>
      <c r="K20" s="495">
        <v>131443</v>
      </c>
      <c r="L20" s="495">
        <v>238434</v>
      </c>
      <c r="M20" s="495">
        <v>98052</v>
      </c>
      <c r="N20" s="495">
        <v>140382</v>
      </c>
      <c r="O20" s="430"/>
      <c r="P20" s="437">
        <f t="shared" si="0"/>
        <v>3.9419096359963586</v>
      </c>
      <c r="Q20" s="438">
        <f t="shared" si="1"/>
        <v>3.2546449454573869</v>
      </c>
      <c r="R20" s="438">
        <f t="shared" si="2"/>
        <v>4.5932457947876637</v>
      </c>
      <c r="S20" s="437">
        <f t="shared" si="3"/>
        <v>4.2837511764830714</v>
      </c>
      <c r="T20" s="438">
        <f t="shared" si="4"/>
        <v>3.6378080560974002</v>
      </c>
      <c r="U20" s="439">
        <f t="shared" si="5"/>
        <v>4.8953324930206898</v>
      </c>
      <c r="V20" s="438">
        <f t="shared" si="6"/>
        <v>3.9588603020886031</v>
      </c>
      <c r="W20" s="438">
        <f t="shared" si="7"/>
        <v>3.318946637991703</v>
      </c>
      <c r="X20" s="438">
        <f t="shared" si="8"/>
        <v>4.5431089515936982</v>
      </c>
      <c r="Y20" s="437">
        <f t="shared" si="9"/>
        <v>4.3629261251871458</v>
      </c>
      <c r="Z20" s="438">
        <f t="shared" si="10"/>
        <v>3.771584717950454</v>
      </c>
      <c r="AA20" s="438">
        <f t="shared" si="11"/>
        <v>4.8994746000866947</v>
      </c>
      <c r="AB20" s="440">
        <f t="shared" si="14"/>
        <v>1.6950666092244493E-2</v>
      </c>
      <c r="AC20" s="441">
        <f t="shared" si="15"/>
        <v>6.4301692534316057E-2</v>
      </c>
      <c r="AD20" s="441">
        <f t="shared" si="16"/>
        <v>-5.0136843193965497E-2</v>
      </c>
      <c r="AE20" s="440">
        <f t="shared" si="17"/>
        <v>7.9174948704074488E-2</v>
      </c>
      <c r="AF20" s="441">
        <f t="shared" si="18"/>
        <v>0.13377666185305381</v>
      </c>
      <c r="AG20" s="442">
        <f t="shared" si="19"/>
        <v>4.1421070660048187E-3</v>
      </c>
    </row>
    <row r="21" spans="1:33" ht="15.75" customHeight="1">
      <c r="A21" s="498" t="s">
        <v>460</v>
      </c>
      <c r="B21" s="2150"/>
      <c r="C21" s="1435">
        <v>3143243</v>
      </c>
      <c r="D21" s="495">
        <v>1065789</v>
      </c>
      <c r="E21" s="495">
        <v>2077454</v>
      </c>
      <c r="F21" s="495">
        <v>3742060</v>
      </c>
      <c r="G21" s="495">
        <v>1324348</v>
      </c>
      <c r="H21" s="495">
        <v>2417712</v>
      </c>
      <c r="I21" s="495">
        <v>133439</v>
      </c>
      <c r="J21" s="495">
        <v>45654</v>
      </c>
      <c r="K21" s="495">
        <v>87785</v>
      </c>
      <c r="L21" s="495">
        <v>164785</v>
      </c>
      <c r="M21" s="495">
        <v>57873</v>
      </c>
      <c r="N21" s="495">
        <v>106912</v>
      </c>
      <c r="O21" s="430"/>
      <c r="P21" s="437">
        <f t="shared" si="0"/>
        <v>2.4731494602707609</v>
      </c>
      <c r="Q21" s="438">
        <f t="shared" si="1"/>
        <v>1.7234137242391214</v>
      </c>
      <c r="R21" s="438">
        <f t="shared" si="2"/>
        <v>3.1836908297574698</v>
      </c>
      <c r="S21" s="437">
        <f t="shared" si="3"/>
        <v>2.9664492439040862</v>
      </c>
      <c r="T21" s="438">
        <f t="shared" si="4"/>
        <v>2.15869118975727</v>
      </c>
      <c r="U21" s="439">
        <f t="shared" si="5"/>
        <v>3.7312375334736352</v>
      </c>
      <c r="V21" s="438">
        <f t="shared" si="6"/>
        <v>2.4109091566090917</v>
      </c>
      <c r="W21" s="438">
        <f t="shared" si="7"/>
        <v>1.7282962611879868</v>
      </c>
      <c r="X21" s="438">
        <f t="shared" si="8"/>
        <v>3.0341427030397421</v>
      </c>
      <c r="Y21" s="437">
        <f t="shared" si="9"/>
        <v>3.015277945003497</v>
      </c>
      <c r="Z21" s="438">
        <f t="shared" si="10"/>
        <v>2.226093525700104</v>
      </c>
      <c r="AA21" s="438">
        <f t="shared" si="11"/>
        <v>3.7313375535643361</v>
      </c>
      <c r="AB21" s="440">
        <f t="shared" si="14"/>
        <v>-6.2240303661669216E-2</v>
      </c>
      <c r="AC21" s="441">
        <f t="shared" si="15"/>
        <v>4.8825369488654236E-3</v>
      </c>
      <c r="AD21" s="441">
        <f t="shared" si="16"/>
        <v>-0.14954812671772766</v>
      </c>
      <c r="AE21" s="440">
        <f t="shared" si="17"/>
        <v>4.8828701099410843E-2</v>
      </c>
      <c r="AF21" s="441">
        <f t="shared" si="18"/>
        <v>6.7402335942833957E-2</v>
      </c>
      <c r="AG21" s="442">
        <f t="shared" si="19"/>
        <v>1.000200907008697E-4</v>
      </c>
    </row>
    <row r="22" spans="1:33" ht="15.75" customHeight="1">
      <c r="A22" s="498" t="s">
        <v>461</v>
      </c>
      <c r="B22" s="2150"/>
      <c r="C22" s="1435">
        <v>1357059</v>
      </c>
      <c r="D22" s="495">
        <v>335642</v>
      </c>
      <c r="E22" s="495">
        <v>1021417</v>
      </c>
      <c r="F22" s="495">
        <v>1810690</v>
      </c>
      <c r="G22" s="495">
        <v>499112</v>
      </c>
      <c r="H22" s="495">
        <v>1311578</v>
      </c>
      <c r="I22" s="495">
        <v>56144</v>
      </c>
      <c r="J22" s="495">
        <v>13896</v>
      </c>
      <c r="K22" s="495">
        <v>42248</v>
      </c>
      <c r="L22" s="495">
        <v>77630</v>
      </c>
      <c r="M22" s="495">
        <v>21512</v>
      </c>
      <c r="N22" s="495">
        <v>56118</v>
      </c>
      <c r="O22" s="430"/>
      <c r="P22" s="437">
        <f t="shared" si="0"/>
        <v>1.0677538241254587</v>
      </c>
      <c r="Q22" s="438">
        <f t="shared" si="1"/>
        <v>0.54274347852254734</v>
      </c>
      <c r="R22" s="438">
        <f t="shared" si="2"/>
        <v>1.5653179017481909</v>
      </c>
      <c r="S22" s="437">
        <f t="shared" si="3"/>
        <v>1.4353911966790189</v>
      </c>
      <c r="T22" s="438">
        <f t="shared" si="4"/>
        <v>0.81355404855984259</v>
      </c>
      <c r="U22" s="439">
        <f t="shared" si="5"/>
        <v>2.024148890222774</v>
      </c>
      <c r="V22" s="438">
        <f t="shared" si="6"/>
        <v>1.0143817301438172</v>
      </c>
      <c r="W22" s="438">
        <f t="shared" si="7"/>
        <v>0.52605258784483877</v>
      </c>
      <c r="X22" s="438">
        <f t="shared" si="8"/>
        <v>1.4602319407418467</v>
      </c>
      <c r="Y22" s="437">
        <f t="shared" si="9"/>
        <v>1.4204935332137114</v>
      </c>
      <c r="Z22" s="438">
        <f t="shared" si="10"/>
        <v>0.82746226953606417</v>
      </c>
      <c r="AA22" s="438">
        <f t="shared" si="11"/>
        <v>1.9585752846352458</v>
      </c>
      <c r="AB22" s="440">
        <f t="shared" si="14"/>
        <v>-5.3372093981641555E-2</v>
      </c>
      <c r="AC22" s="441">
        <f t="shared" si="15"/>
        <v>-1.669089067770857E-2</v>
      </c>
      <c r="AD22" s="441">
        <f t="shared" si="16"/>
        <v>-0.10508596100634415</v>
      </c>
      <c r="AE22" s="440">
        <f t="shared" si="17"/>
        <v>-1.489766346530752E-2</v>
      </c>
      <c r="AF22" s="441">
        <f t="shared" si="18"/>
        <v>1.3908220976221575E-2</v>
      </c>
      <c r="AG22" s="442">
        <f t="shared" si="19"/>
        <v>-6.5573605587528228E-2</v>
      </c>
    </row>
    <row r="23" spans="1:33" ht="15.75" customHeight="1">
      <c r="A23" s="498" t="s">
        <v>462</v>
      </c>
      <c r="B23" s="2150"/>
      <c r="C23" s="1435">
        <v>360667</v>
      </c>
      <c r="D23" s="495">
        <v>63556</v>
      </c>
      <c r="E23" s="495">
        <v>297111</v>
      </c>
      <c r="F23" s="495">
        <v>500308</v>
      </c>
      <c r="G23" s="495">
        <v>93447</v>
      </c>
      <c r="H23" s="495">
        <v>406861</v>
      </c>
      <c r="I23" s="495">
        <v>14840</v>
      </c>
      <c r="J23" s="495">
        <v>2457</v>
      </c>
      <c r="K23" s="495">
        <v>12383</v>
      </c>
      <c r="L23" s="495">
        <v>21314</v>
      </c>
      <c r="M23" s="495">
        <v>4042</v>
      </c>
      <c r="N23" s="495">
        <v>17272</v>
      </c>
      <c r="O23" s="430"/>
      <c r="P23" s="437">
        <f t="shared" si="0"/>
        <v>0.28377805864436012</v>
      </c>
      <c r="Q23" s="438">
        <f t="shared" si="1"/>
        <v>0.10277201458988749</v>
      </c>
      <c r="R23" s="438">
        <f t="shared" si="2"/>
        <v>0.45532154556494231</v>
      </c>
      <c r="S23" s="437">
        <f t="shared" si="3"/>
        <v>0.3966099657191936</v>
      </c>
      <c r="T23" s="438">
        <f t="shared" si="4"/>
        <v>0.15231888869787066</v>
      </c>
      <c r="U23" s="439">
        <f t="shared" si="5"/>
        <v>0.62790565381923757</v>
      </c>
      <c r="V23" s="438">
        <f t="shared" si="6"/>
        <v>0.26812170268121704</v>
      </c>
      <c r="W23" s="438">
        <f t="shared" si="7"/>
        <v>9.3013184249767469E-2</v>
      </c>
      <c r="X23" s="438">
        <f t="shared" si="8"/>
        <v>0.42799782527471802</v>
      </c>
      <c r="Y23" s="437">
        <f t="shared" si="9"/>
        <v>0.39000900640109554</v>
      </c>
      <c r="Z23" s="438">
        <f t="shared" si="10"/>
        <v>0.155476129298288</v>
      </c>
      <c r="AA23" s="438">
        <f t="shared" si="11"/>
        <v>0.60281036951102973</v>
      </c>
      <c r="AB23" s="440">
        <f t="shared" si="14"/>
        <v>-1.5656355963143076E-2</v>
      </c>
      <c r="AC23" s="441">
        <f t="shared" si="15"/>
        <v>-9.7588303401200255E-3</v>
      </c>
      <c r="AD23" s="441">
        <f t="shared" si="16"/>
        <v>-2.7323720290224285E-2</v>
      </c>
      <c r="AE23" s="440">
        <f t="shared" si="17"/>
        <v>-6.6009593180980652E-3</v>
      </c>
      <c r="AF23" s="441">
        <f t="shared" si="18"/>
        <v>3.1572406004173326E-3</v>
      </c>
      <c r="AG23" s="442">
        <f t="shared" si="19"/>
        <v>-2.5095284308207844E-2</v>
      </c>
    </row>
    <row r="24" spans="1:33" ht="15.75" customHeight="1">
      <c r="A24" s="498" t="s">
        <v>463</v>
      </c>
      <c r="B24" s="2150"/>
      <c r="C24" s="1435">
        <v>61854</v>
      </c>
      <c r="D24" s="495">
        <v>8397</v>
      </c>
      <c r="E24" s="495">
        <v>53457</v>
      </c>
      <c r="F24" s="495">
        <v>80340</v>
      </c>
      <c r="G24" s="495">
        <v>9833</v>
      </c>
      <c r="H24" s="495">
        <v>70507</v>
      </c>
      <c r="I24" s="495">
        <v>2607</v>
      </c>
      <c r="J24" s="495">
        <v>339</v>
      </c>
      <c r="K24" s="495">
        <v>2268</v>
      </c>
      <c r="L24" s="495">
        <v>3396</v>
      </c>
      <c r="M24" s="495">
        <v>393</v>
      </c>
      <c r="N24" s="495">
        <v>3003</v>
      </c>
      <c r="O24" s="430"/>
      <c r="P24" s="443">
        <f t="shared" si="0"/>
        <v>4.8667629806409381E-2</v>
      </c>
      <c r="Q24" s="444">
        <f t="shared" si="1"/>
        <v>1.3578208296797869E-2</v>
      </c>
      <c r="R24" s="444">
        <f t="shared" si="2"/>
        <v>8.1922661433824803E-2</v>
      </c>
      <c r="S24" s="443">
        <f t="shared" si="3"/>
        <v>6.3688057448371818E-2</v>
      </c>
      <c r="T24" s="444">
        <f t="shared" si="4"/>
        <v>1.6027819326101023E-2</v>
      </c>
      <c r="U24" s="445">
        <f t="shared" si="5"/>
        <v>0.10881294578205578</v>
      </c>
      <c r="V24" s="444">
        <f t="shared" si="6"/>
        <v>4.7101972971019729E-2</v>
      </c>
      <c r="W24" s="444">
        <f t="shared" si="7"/>
        <v>1.2833320903814069E-2</v>
      </c>
      <c r="X24" s="444">
        <f t="shared" si="8"/>
        <v>7.8389652565861306E-2</v>
      </c>
      <c r="Y24" s="443">
        <f t="shared" si="9"/>
        <v>6.2140873873422188E-2</v>
      </c>
      <c r="Z24" s="444">
        <f t="shared" si="10"/>
        <v>1.5116803269229881E-2</v>
      </c>
      <c r="AA24" s="444">
        <f t="shared" si="11"/>
        <v>0.10480775472681927</v>
      </c>
      <c r="AB24" s="446">
        <f t="shared" si="14"/>
        <v>-1.5656568353896519E-3</v>
      </c>
      <c r="AC24" s="447">
        <f t="shared" si="15"/>
        <v>-7.4488739298379965E-4</v>
      </c>
      <c r="AD24" s="447">
        <f t="shared" si="16"/>
        <v>-3.5330088679634969E-3</v>
      </c>
      <c r="AE24" s="446">
        <f t="shared" si="17"/>
        <v>-1.5471835749496302E-3</v>
      </c>
      <c r="AF24" s="447">
        <f t="shared" si="18"/>
        <v>-9.1101605687114208E-4</v>
      </c>
      <c r="AG24" s="448">
        <f t="shared" si="19"/>
        <v>-4.0051910552365011E-3</v>
      </c>
    </row>
    <row r="25" spans="1:33" ht="15.75" customHeight="1">
      <c r="A25" s="2151" t="s">
        <v>464</v>
      </c>
      <c r="B25" s="2152"/>
      <c r="C25" s="1440">
        <f>SUM(C4:C24)</f>
        <v>127094745</v>
      </c>
      <c r="D25" s="1440">
        <f t="shared" ref="D25:N25" si="20">SUM(D4:D24)</f>
        <v>61841738</v>
      </c>
      <c r="E25" s="1440">
        <f t="shared" si="20"/>
        <v>65253007</v>
      </c>
      <c r="F25" s="1440">
        <f t="shared" si="20"/>
        <v>126146099</v>
      </c>
      <c r="G25" s="1440">
        <f t="shared" si="20"/>
        <v>61349581</v>
      </c>
      <c r="H25" s="1440">
        <f t="shared" si="20"/>
        <v>64796518</v>
      </c>
      <c r="I25" s="1440">
        <f t="shared" si="20"/>
        <v>5534800</v>
      </c>
      <c r="J25" s="1440">
        <f t="shared" si="20"/>
        <v>2641561</v>
      </c>
      <c r="K25" s="1440">
        <f t="shared" si="20"/>
        <v>2893239</v>
      </c>
      <c r="L25" s="1440">
        <f t="shared" si="20"/>
        <v>5465002</v>
      </c>
      <c r="M25" s="1440">
        <f t="shared" si="20"/>
        <v>2599756</v>
      </c>
      <c r="N25" s="1440">
        <f t="shared" si="20"/>
        <v>2865246</v>
      </c>
      <c r="O25" s="430"/>
      <c r="P25" s="449">
        <f t="shared" si="0"/>
        <v>100</v>
      </c>
      <c r="Q25" s="450">
        <f t="shared" si="1"/>
        <v>100</v>
      </c>
      <c r="R25" s="450">
        <f t="shared" si="2"/>
        <v>100</v>
      </c>
      <c r="S25" s="449">
        <f t="shared" si="3"/>
        <v>100</v>
      </c>
      <c r="T25" s="450">
        <f t="shared" si="4"/>
        <v>100</v>
      </c>
      <c r="U25" s="451">
        <f t="shared" si="5"/>
        <v>100</v>
      </c>
      <c r="V25" s="450">
        <f t="shared" si="6"/>
        <v>100</v>
      </c>
      <c r="W25" s="450">
        <f t="shared" si="7"/>
        <v>100</v>
      </c>
      <c r="X25" s="450">
        <f t="shared" si="8"/>
        <v>100</v>
      </c>
      <c r="Y25" s="449">
        <f t="shared" si="9"/>
        <v>100</v>
      </c>
      <c r="Z25" s="450">
        <f t="shared" si="10"/>
        <v>100</v>
      </c>
      <c r="AA25" s="451">
        <f t="shared" si="11"/>
        <v>100</v>
      </c>
      <c r="AB25" s="1474" t="s">
        <v>331</v>
      </c>
      <c r="AC25" s="1475" t="s">
        <v>331</v>
      </c>
      <c r="AD25" s="1475" t="s">
        <v>331</v>
      </c>
      <c r="AE25" s="1475" t="s">
        <v>331</v>
      </c>
      <c r="AF25" s="1475" t="s">
        <v>331</v>
      </c>
      <c r="AG25" s="1476" t="s">
        <v>331</v>
      </c>
    </row>
    <row r="26" spans="1:33" ht="15.75" customHeight="1">
      <c r="A26" s="1441" t="s">
        <v>1053</v>
      </c>
      <c r="B26" s="1441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 t="s">
        <v>876</v>
      </c>
      <c r="AF26" s="430"/>
      <c r="AG26" s="430"/>
    </row>
    <row r="27" spans="1:33" ht="15.75" customHeight="1"/>
    <row r="28" spans="1:33" ht="15.75" customHeight="1">
      <c r="A28" s="1173" t="s">
        <v>868</v>
      </c>
      <c r="B28" s="492" t="s">
        <v>1045</v>
      </c>
      <c r="C28" s="1176">
        <f t="shared" ref="C28:N28" si="21">SUM(C4:C6)</f>
        <v>15950642</v>
      </c>
      <c r="D28" s="1405">
        <f t="shared" si="21"/>
        <v>8167103</v>
      </c>
      <c r="E28" s="1168">
        <f t="shared" si="21"/>
        <v>7783539</v>
      </c>
      <c r="F28" s="1167">
        <f t="shared" si="21"/>
        <v>15031602</v>
      </c>
      <c r="G28" s="1405">
        <f t="shared" si="21"/>
        <v>7700036</v>
      </c>
      <c r="H28" s="1167">
        <f t="shared" si="21"/>
        <v>7331566</v>
      </c>
      <c r="I28" s="1176">
        <f t="shared" si="21"/>
        <v>710647</v>
      </c>
      <c r="J28" s="1405">
        <f t="shared" si="21"/>
        <v>363680</v>
      </c>
      <c r="K28" s="1168">
        <f t="shared" si="21"/>
        <v>346967</v>
      </c>
      <c r="L28" s="1167">
        <f t="shared" si="21"/>
        <v>666511</v>
      </c>
      <c r="M28" s="1405">
        <f t="shared" si="21"/>
        <v>341518</v>
      </c>
      <c r="N28" s="1168">
        <f t="shared" si="21"/>
        <v>324993</v>
      </c>
      <c r="P28" s="431">
        <f t="shared" ref="P28" si="22">C28/C$25*100</f>
        <v>12.550197885837058</v>
      </c>
      <c r="Q28" s="432">
        <f t="shared" ref="Q28" si="23">D28/D$25*100</f>
        <v>13.206457748648656</v>
      </c>
      <c r="R28" s="432">
        <f t="shared" ref="R28" si="24">E28/E$25*100</f>
        <v>11.928245697550766</v>
      </c>
      <c r="S28" s="431">
        <f t="shared" ref="S28" si="25">F28/F$25*100</f>
        <v>11.916026035811065</v>
      </c>
      <c r="T28" s="432">
        <f t="shared" ref="T28" si="26">G28/G$25*100</f>
        <v>12.551081644714085</v>
      </c>
      <c r="U28" s="433">
        <f t="shared" ref="U28" si="27">H28/H$25*100</f>
        <v>11.31475305509472</v>
      </c>
      <c r="V28" s="432">
        <f t="shared" ref="V28" si="28">I28/I$25*100</f>
        <v>12.839614800896149</v>
      </c>
      <c r="W28" s="432">
        <f t="shared" ref="W28" si="29">J28/J$25*100</f>
        <v>13.767616950734812</v>
      </c>
      <c r="X28" s="432">
        <f t="shared" ref="X28" si="30">K28/K$25*100</f>
        <v>11.992337999038448</v>
      </c>
      <c r="Y28" s="431">
        <f t="shared" ref="Y28" si="31">L28/L$25*100</f>
        <v>12.19598821738766</v>
      </c>
      <c r="Z28" s="432">
        <f t="shared" ref="Z28" si="32">M28/M$25*100</f>
        <v>13.136540506109034</v>
      </c>
      <c r="AA28" s="432">
        <f t="shared" ref="AA28" si="33">N28/N$25*100</f>
        <v>11.342586291020037</v>
      </c>
      <c r="AB28" s="434">
        <f t="shared" ref="AB28" si="34">V28-P28</f>
        <v>0.28941691505909084</v>
      </c>
      <c r="AC28" s="435">
        <f t="shared" ref="AC28" si="35">W28-Q28</f>
        <v>0.56115920208615577</v>
      </c>
      <c r="AD28" s="435">
        <f t="shared" ref="AD28" si="36">X28-R28</f>
        <v>6.4092301487681524E-2</v>
      </c>
      <c r="AE28" s="434">
        <f t="shared" ref="AE28" si="37">Y28-S28</f>
        <v>0.27996218157659492</v>
      </c>
      <c r="AF28" s="435">
        <f t="shared" ref="AF28" si="38">Z28-T28</f>
        <v>0.58545886139494918</v>
      </c>
      <c r="AG28" s="436">
        <f t="shared" ref="AG28" si="39">AA28-U28</f>
        <v>2.7833235925317723E-2</v>
      </c>
    </row>
    <row r="29" spans="1:33" ht="15.75" customHeight="1">
      <c r="A29" s="1174" t="s">
        <v>869</v>
      </c>
      <c r="B29" s="494" t="s">
        <v>1046</v>
      </c>
      <c r="C29" s="1177">
        <f t="shared" ref="C29:N29" si="40">SUM(C7:C16)</f>
        <v>77354097</v>
      </c>
      <c r="D29" s="1406">
        <f t="shared" si="40"/>
        <v>39036107</v>
      </c>
      <c r="E29" s="1170">
        <f t="shared" si="40"/>
        <v>38317990</v>
      </c>
      <c r="F29" s="1169">
        <f t="shared" si="40"/>
        <v>75087865</v>
      </c>
      <c r="G29" s="1406">
        <f t="shared" si="40"/>
        <v>38008577</v>
      </c>
      <c r="H29" s="1169">
        <f t="shared" si="40"/>
        <v>37079288</v>
      </c>
      <c r="I29" s="1177">
        <f t="shared" si="40"/>
        <v>3322644</v>
      </c>
      <c r="J29" s="1406">
        <f t="shared" si="40"/>
        <v>1628742</v>
      </c>
      <c r="K29" s="1170">
        <f t="shared" si="40"/>
        <v>1693902</v>
      </c>
      <c r="L29" s="1169">
        <f t="shared" si="40"/>
        <v>3197092</v>
      </c>
      <c r="M29" s="1406">
        <f t="shared" si="40"/>
        <v>1570055</v>
      </c>
      <c r="N29" s="1170">
        <f t="shared" si="40"/>
        <v>1627037</v>
      </c>
      <c r="P29" s="437">
        <f t="shared" ref="P29:P35" si="41">C29/C$25*100</f>
        <v>60.863332311654581</v>
      </c>
      <c r="Q29" s="438">
        <f t="shared" ref="Q29:Q35" si="42">D29/D$25*100</f>
        <v>63.122590442073282</v>
      </c>
      <c r="R29" s="438">
        <f t="shared" ref="R29:R35" si="43">E29/E$25*100</f>
        <v>58.722182718721307</v>
      </c>
      <c r="S29" s="437">
        <f t="shared" ref="S29:S35" si="44">F29/F$25*100</f>
        <v>59.524524020358328</v>
      </c>
      <c r="T29" s="438">
        <f t="shared" ref="T29:T35" si="45">G29/G$25*100</f>
        <v>61.954093867405547</v>
      </c>
      <c r="U29" s="439">
        <f t="shared" ref="U29:U35" si="46">H29/H$25*100</f>
        <v>57.224198374363269</v>
      </c>
      <c r="V29" s="438">
        <f t="shared" ref="V29:V35" si="47">I29/I$25*100</f>
        <v>60.031871070318708</v>
      </c>
      <c r="W29" s="438">
        <f t="shared" ref="W29:W35" si="48">J29/J$25*100</f>
        <v>61.658314913038161</v>
      </c>
      <c r="X29" s="438">
        <f t="shared" ref="X29:X35" si="49">K29/K$25*100</f>
        <v>58.546908845069488</v>
      </c>
      <c r="Y29" s="437">
        <f t="shared" ref="Y29:Y35" si="50">L29/L$25*100</f>
        <v>58.501204574124586</v>
      </c>
      <c r="Z29" s="438">
        <f t="shared" ref="Z29:Z35" si="51">M29/M$25*100</f>
        <v>60.392398363538732</v>
      </c>
      <c r="AA29" s="438">
        <f t="shared" ref="AA29:AA35" si="52">N29/N$25*100</f>
        <v>56.785246362790488</v>
      </c>
      <c r="AB29" s="440">
        <f t="shared" ref="AB29:AB35" si="53">V29-P29</f>
        <v>-0.83146124133587307</v>
      </c>
      <c r="AC29" s="441">
        <f t="shared" ref="AC29:AC35" si="54">W29-Q29</f>
        <v>-1.4642755290351204</v>
      </c>
      <c r="AD29" s="441">
        <f t="shared" ref="AD29:AD35" si="55">X29-R29</f>
        <v>-0.17527387365181823</v>
      </c>
      <c r="AE29" s="440">
        <f t="shared" ref="AE29:AE35" si="56">Y29-S29</f>
        <v>-1.0233194462337423</v>
      </c>
      <c r="AF29" s="441">
        <f t="shared" ref="AF29:AF35" si="57">Z29-T29</f>
        <v>-1.5616955038668152</v>
      </c>
      <c r="AG29" s="442">
        <f t="shared" ref="AG29:AG35" si="58">AA29-U29</f>
        <v>-0.43895201157278052</v>
      </c>
    </row>
    <row r="30" spans="1:33" ht="15.75" customHeight="1">
      <c r="A30" s="1174" t="s">
        <v>870</v>
      </c>
      <c r="B30" s="494" t="s">
        <v>1047</v>
      </c>
      <c r="C30" s="1177">
        <f t="shared" ref="C30:N30" si="59">SUM(C17:C24)</f>
        <v>33790006</v>
      </c>
      <c r="D30" s="1406">
        <f t="shared" si="59"/>
        <v>14638528</v>
      </c>
      <c r="E30" s="1170">
        <f t="shared" si="59"/>
        <v>19151478</v>
      </c>
      <c r="F30" s="1169">
        <f t="shared" si="59"/>
        <v>36026632</v>
      </c>
      <c r="G30" s="1406">
        <f t="shared" si="59"/>
        <v>15640968</v>
      </c>
      <c r="H30" s="1169">
        <f t="shared" si="59"/>
        <v>20385664</v>
      </c>
      <c r="I30" s="1177">
        <f t="shared" si="59"/>
        <v>1501509</v>
      </c>
      <c r="J30" s="1406">
        <f t="shared" si="59"/>
        <v>649139</v>
      </c>
      <c r="K30" s="1170">
        <f t="shared" si="59"/>
        <v>852370</v>
      </c>
      <c r="L30" s="1169">
        <f t="shared" si="59"/>
        <v>1601399</v>
      </c>
      <c r="M30" s="1406">
        <f t="shared" si="59"/>
        <v>688183</v>
      </c>
      <c r="N30" s="1170">
        <f t="shared" si="59"/>
        <v>913216</v>
      </c>
      <c r="P30" s="437">
        <f t="shared" si="41"/>
        <v>26.586469802508354</v>
      </c>
      <c r="Q30" s="438">
        <f t="shared" si="42"/>
        <v>23.670951809278066</v>
      </c>
      <c r="R30" s="438">
        <f t="shared" si="43"/>
        <v>29.349571583727936</v>
      </c>
      <c r="S30" s="437">
        <f t="shared" si="44"/>
        <v>28.559449943830607</v>
      </c>
      <c r="T30" s="438">
        <f t="shared" si="45"/>
        <v>25.494824487880365</v>
      </c>
      <c r="U30" s="439">
        <f t="shared" si="46"/>
        <v>31.461048570542015</v>
      </c>
      <c r="V30" s="438">
        <f t="shared" si="47"/>
        <v>27.128514128785142</v>
      </c>
      <c r="W30" s="438">
        <f t="shared" si="48"/>
        <v>24.574068136227027</v>
      </c>
      <c r="X30" s="438">
        <f t="shared" si="49"/>
        <v>29.460753155892068</v>
      </c>
      <c r="Y30" s="437">
        <f t="shared" si="50"/>
        <v>29.302807208487756</v>
      </c>
      <c r="Z30" s="438">
        <f t="shared" si="51"/>
        <v>26.471061130352229</v>
      </c>
      <c r="AA30" s="438">
        <f t="shared" si="52"/>
        <v>31.872167346189471</v>
      </c>
      <c r="AB30" s="440">
        <f t="shared" si="53"/>
        <v>0.54204432627678756</v>
      </c>
      <c r="AC30" s="441">
        <f t="shared" si="54"/>
        <v>0.90311632694896105</v>
      </c>
      <c r="AD30" s="441">
        <f t="shared" si="55"/>
        <v>0.11118157216413138</v>
      </c>
      <c r="AE30" s="440">
        <f t="shared" si="56"/>
        <v>0.74335726465714913</v>
      </c>
      <c r="AF30" s="441">
        <f t="shared" si="57"/>
        <v>0.97623664247186426</v>
      </c>
      <c r="AG30" s="442">
        <f t="shared" si="58"/>
        <v>0.41111877564745569</v>
      </c>
    </row>
    <row r="31" spans="1:33" ht="15.75" customHeight="1">
      <c r="A31" s="1173" t="s">
        <v>872</v>
      </c>
      <c r="B31" s="492" t="s">
        <v>723</v>
      </c>
      <c r="C31" s="1176">
        <f t="shared" ref="C31:N31" si="60">SUM(C17:C18)</f>
        <v>17518507</v>
      </c>
      <c r="D31" s="1405">
        <f t="shared" si="60"/>
        <v>8338042</v>
      </c>
      <c r="E31" s="1168">
        <f t="shared" si="60"/>
        <v>9180465</v>
      </c>
      <c r="F31" s="1167">
        <f t="shared" si="60"/>
        <v>17424824</v>
      </c>
      <c r="G31" s="1405">
        <f t="shared" si="60"/>
        <v>8336265</v>
      </c>
      <c r="H31" s="1167">
        <f t="shared" si="60"/>
        <v>9088559</v>
      </c>
      <c r="I31" s="1176">
        <f t="shared" si="60"/>
        <v>796738</v>
      </c>
      <c r="J31" s="1405">
        <f t="shared" si="60"/>
        <v>375804</v>
      </c>
      <c r="K31" s="1168">
        <f t="shared" si="60"/>
        <v>420934</v>
      </c>
      <c r="L31" s="1167">
        <f t="shared" si="60"/>
        <v>770758</v>
      </c>
      <c r="M31" s="1405">
        <f t="shared" si="60"/>
        <v>362816</v>
      </c>
      <c r="N31" s="1168">
        <f t="shared" si="60"/>
        <v>407942</v>
      </c>
      <c r="P31" s="431">
        <f t="shared" si="41"/>
        <v>13.783816946955596</v>
      </c>
      <c r="Q31" s="432">
        <f t="shared" si="42"/>
        <v>13.48287139019282</v>
      </c>
      <c r="R31" s="432">
        <f t="shared" si="43"/>
        <v>14.069029799653524</v>
      </c>
      <c r="S31" s="431">
        <f t="shared" si="44"/>
        <v>13.813208762008566</v>
      </c>
      <c r="T31" s="432">
        <f t="shared" si="45"/>
        <v>13.588136812213925</v>
      </c>
      <c r="U31" s="433">
        <f t="shared" si="46"/>
        <v>14.026307709929723</v>
      </c>
      <c r="V31" s="432">
        <f t="shared" si="47"/>
        <v>14.39506395895064</v>
      </c>
      <c r="W31" s="432">
        <f t="shared" si="48"/>
        <v>14.226587990964434</v>
      </c>
      <c r="X31" s="432">
        <f t="shared" si="49"/>
        <v>14.548884485519517</v>
      </c>
      <c r="Y31" s="431">
        <f t="shared" si="50"/>
        <v>14.103526403101041</v>
      </c>
      <c r="Z31" s="432">
        <f t="shared" si="51"/>
        <v>13.955771233915797</v>
      </c>
      <c r="AA31" s="432">
        <f t="shared" si="52"/>
        <v>14.237590768820549</v>
      </c>
      <c r="AB31" s="434">
        <f t="shared" si="53"/>
        <v>0.61124701199504372</v>
      </c>
      <c r="AC31" s="435">
        <f t="shared" si="54"/>
        <v>0.74371660077161472</v>
      </c>
      <c r="AD31" s="435">
        <f t="shared" si="55"/>
        <v>0.47985468586599289</v>
      </c>
      <c r="AE31" s="434">
        <f t="shared" si="56"/>
        <v>0.29031764109247504</v>
      </c>
      <c r="AF31" s="435">
        <f t="shared" si="57"/>
        <v>0.36763442170187233</v>
      </c>
      <c r="AG31" s="436">
        <f t="shared" si="58"/>
        <v>0.21128305889082633</v>
      </c>
    </row>
    <row r="32" spans="1:33" ht="15.75" customHeight="1">
      <c r="A32" s="1175" t="s">
        <v>873</v>
      </c>
      <c r="B32" s="496" t="s">
        <v>724</v>
      </c>
      <c r="C32" s="1178">
        <f t="shared" ref="C32:N32" si="61">SUM(C19:C24)</f>
        <v>16271499</v>
      </c>
      <c r="D32" s="1407">
        <f t="shared" si="61"/>
        <v>6300486</v>
      </c>
      <c r="E32" s="1172">
        <f t="shared" si="61"/>
        <v>9971013</v>
      </c>
      <c r="F32" s="1171">
        <f t="shared" si="61"/>
        <v>18601808</v>
      </c>
      <c r="G32" s="1407">
        <f t="shared" si="61"/>
        <v>7304703</v>
      </c>
      <c r="H32" s="1171">
        <f t="shared" si="61"/>
        <v>11297105</v>
      </c>
      <c r="I32" s="1178">
        <f t="shared" si="61"/>
        <v>704771</v>
      </c>
      <c r="J32" s="1407">
        <f t="shared" si="61"/>
        <v>273335</v>
      </c>
      <c r="K32" s="1172">
        <f t="shared" si="61"/>
        <v>431436</v>
      </c>
      <c r="L32" s="1171">
        <f t="shared" si="61"/>
        <v>830641</v>
      </c>
      <c r="M32" s="1407">
        <f t="shared" si="61"/>
        <v>325367</v>
      </c>
      <c r="N32" s="1172">
        <f t="shared" si="61"/>
        <v>505274</v>
      </c>
      <c r="P32" s="443">
        <f t="shared" si="41"/>
        <v>12.802652855552759</v>
      </c>
      <c r="Q32" s="444">
        <f t="shared" si="42"/>
        <v>10.188080419085246</v>
      </c>
      <c r="R32" s="444">
        <f t="shared" si="43"/>
        <v>15.280541784074412</v>
      </c>
      <c r="S32" s="443">
        <f t="shared" si="44"/>
        <v>14.74624118182204</v>
      </c>
      <c r="T32" s="444">
        <f t="shared" si="45"/>
        <v>11.90668767566644</v>
      </c>
      <c r="U32" s="445">
        <f t="shared" si="46"/>
        <v>17.434740860612294</v>
      </c>
      <c r="V32" s="444">
        <f t="shared" si="47"/>
        <v>12.733450169834502</v>
      </c>
      <c r="W32" s="444">
        <f t="shared" si="48"/>
        <v>10.347480145262592</v>
      </c>
      <c r="X32" s="444">
        <f t="shared" si="49"/>
        <v>14.911868670372547</v>
      </c>
      <c r="Y32" s="443">
        <f t="shared" si="50"/>
        <v>15.199280805386714</v>
      </c>
      <c r="Z32" s="444">
        <f t="shared" si="51"/>
        <v>12.515289896436435</v>
      </c>
      <c r="AA32" s="444">
        <f t="shared" si="52"/>
        <v>17.634576577368925</v>
      </c>
      <c r="AB32" s="446">
        <f t="shared" si="53"/>
        <v>-6.9202685718257939E-2</v>
      </c>
      <c r="AC32" s="447">
        <f t="shared" si="54"/>
        <v>0.15939972617734632</v>
      </c>
      <c r="AD32" s="447">
        <f t="shared" si="55"/>
        <v>-0.36867311370186506</v>
      </c>
      <c r="AE32" s="446">
        <f t="shared" si="56"/>
        <v>0.45303962356467409</v>
      </c>
      <c r="AF32" s="447">
        <f t="shared" si="57"/>
        <v>0.60860222076999548</v>
      </c>
      <c r="AG32" s="448">
        <f t="shared" si="58"/>
        <v>0.19983571675663114</v>
      </c>
    </row>
    <row r="33" spans="1:33" ht="15.75" customHeight="1">
      <c r="A33" s="1174" t="s">
        <v>965</v>
      </c>
      <c r="B33" s="494" t="s">
        <v>1050</v>
      </c>
      <c r="C33" s="1177">
        <f t="shared" ref="C33:N33" si="62">SUM(C7:C12)</f>
        <v>44428531</v>
      </c>
      <c r="D33" s="1406">
        <f t="shared" si="62"/>
        <v>22610244</v>
      </c>
      <c r="E33" s="1170">
        <f t="shared" si="62"/>
        <v>21818287</v>
      </c>
      <c r="F33" s="1169">
        <f t="shared" si="62"/>
        <v>41098808</v>
      </c>
      <c r="G33" s="1406">
        <f t="shared" si="62"/>
        <v>20976638</v>
      </c>
      <c r="H33" s="1169">
        <f t="shared" si="62"/>
        <v>20122170</v>
      </c>
      <c r="I33" s="1177">
        <f t="shared" si="62"/>
        <v>1889756</v>
      </c>
      <c r="J33" s="1406">
        <f t="shared" si="62"/>
        <v>933859</v>
      </c>
      <c r="K33" s="1170">
        <f t="shared" si="62"/>
        <v>955897</v>
      </c>
      <c r="L33" s="1169">
        <f t="shared" si="62"/>
        <v>1703454</v>
      </c>
      <c r="M33" s="1406">
        <f t="shared" si="62"/>
        <v>845344</v>
      </c>
      <c r="N33" s="1170">
        <f t="shared" si="62"/>
        <v>858110</v>
      </c>
      <c r="P33" s="437">
        <f t="shared" ref="P33:P34" si="63">C33/C$25*100</f>
        <v>34.957016515513686</v>
      </c>
      <c r="Q33" s="438">
        <f t="shared" ref="Q33:Q34" si="64">D33/D$25*100</f>
        <v>36.561462745435776</v>
      </c>
      <c r="R33" s="438">
        <f t="shared" ref="R33:R34" si="65">E33/E$25*100</f>
        <v>33.43644684451094</v>
      </c>
      <c r="S33" s="437">
        <f t="shared" ref="S33:S34" si="66">F33/F$25*100</f>
        <v>32.580324184261933</v>
      </c>
      <c r="T33" s="438">
        <f t="shared" ref="T33:T34" si="67">G33/G$25*100</f>
        <v>34.191982501070385</v>
      </c>
      <c r="U33" s="439">
        <f t="shared" ref="U33:U34" si="68">H33/H$25*100</f>
        <v>31.054400176256387</v>
      </c>
      <c r="V33" s="438">
        <f t="shared" ref="V33:V34" si="69">I33/I$25*100</f>
        <v>34.143166871431667</v>
      </c>
      <c r="W33" s="438">
        <f t="shared" ref="W33:W34" si="70">J33/J$25*100</f>
        <v>35.352543439276999</v>
      </c>
      <c r="X33" s="438">
        <f t="shared" ref="X33:X34" si="71">K33/K$25*100</f>
        <v>33.038991939483743</v>
      </c>
      <c r="Y33" s="437">
        <f t="shared" ref="Y33:Y34" si="72">L33/L$25*100</f>
        <v>31.170235619309928</v>
      </c>
      <c r="Z33" s="438">
        <f t="shared" ref="Z33:Z34" si="73">M33/M$25*100</f>
        <v>32.516282297261746</v>
      </c>
      <c r="AA33" s="438">
        <f t="shared" ref="AA33:AA34" si="74">N33/N$25*100</f>
        <v>29.948911890985976</v>
      </c>
      <c r="AB33" s="440">
        <f t="shared" ref="AB33:AB34" si="75">V33-P33</f>
        <v>-0.8138496440820191</v>
      </c>
      <c r="AC33" s="441">
        <f t="shared" ref="AC33:AC34" si="76">W33-Q33</f>
        <v>-1.2089193061587764</v>
      </c>
      <c r="AD33" s="441">
        <f t="shared" ref="AD33:AD34" si="77">X33-R33</f>
        <v>-0.39745490502719605</v>
      </c>
      <c r="AE33" s="440">
        <f t="shared" ref="AE33:AE34" si="78">Y33-S33</f>
        <v>-1.4100885649520052</v>
      </c>
      <c r="AF33" s="441">
        <f t="shared" ref="AF33:AF34" si="79">Z33-T33</f>
        <v>-1.6757002038086384</v>
      </c>
      <c r="AG33" s="442">
        <f t="shared" ref="AG33:AG34" si="80">AA33-U33</f>
        <v>-1.1054882852704111</v>
      </c>
    </row>
    <row r="34" spans="1:33" ht="15.75" customHeight="1">
      <c r="A34" s="1175" t="s">
        <v>966</v>
      </c>
      <c r="B34" s="496" t="s">
        <v>1051</v>
      </c>
      <c r="C34" s="1178">
        <f t="shared" ref="C34:N34" si="81">SUM(C13:C16)</f>
        <v>32925566</v>
      </c>
      <c r="D34" s="1407">
        <f t="shared" si="81"/>
        <v>16425863</v>
      </c>
      <c r="E34" s="1172">
        <f t="shared" si="81"/>
        <v>16499703</v>
      </c>
      <c r="F34" s="1171">
        <f t="shared" si="81"/>
        <v>33989057</v>
      </c>
      <c r="G34" s="1407">
        <f t="shared" si="81"/>
        <v>17031939</v>
      </c>
      <c r="H34" s="1171">
        <f t="shared" si="81"/>
        <v>16957118</v>
      </c>
      <c r="I34" s="1178">
        <f t="shared" si="81"/>
        <v>1432888</v>
      </c>
      <c r="J34" s="1407">
        <f t="shared" si="81"/>
        <v>694883</v>
      </c>
      <c r="K34" s="1172">
        <f t="shared" si="81"/>
        <v>738005</v>
      </c>
      <c r="L34" s="1171">
        <f t="shared" si="81"/>
        <v>1493638</v>
      </c>
      <c r="M34" s="1407">
        <f t="shared" si="81"/>
        <v>724711</v>
      </c>
      <c r="N34" s="1172">
        <f t="shared" si="81"/>
        <v>768927</v>
      </c>
      <c r="P34" s="437">
        <f t="shared" si="63"/>
        <v>25.906315796140905</v>
      </c>
      <c r="Q34" s="438">
        <f t="shared" si="64"/>
        <v>26.561127696637506</v>
      </c>
      <c r="R34" s="438">
        <f t="shared" si="65"/>
        <v>25.285735874210364</v>
      </c>
      <c r="S34" s="437">
        <f t="shared" si="66"/>
        <v>26.944199836096399</v>
      </c>
      <c r="T34" s="438">
        <f t="shared" si="67"/>
        <v>27.762111366335169</v>
      </c>
      <c r="U34" s="439">
        <f t="shared" si="68"/>
        <v>26.169798198106882</v>
      </c>
      <c r="V34" s="438">
        <f t="shared" si="69"/>
        <v>25.888704198887041</v>
      </c>
      <c r="W34" s="438">
        <f t="shared" si="70"/>
        <v>26.305771473761158</v>
      </c>
      <c r="X34" s="438">
        <f t="shared" si="71"/>
        <v>25.507916905585748</v>
      </c>
      <c r="Y34" s="437">
        <f t="shared" si="72"/>
        <v>27.330968954814654</v>
      </c>
      <c r="Z34" s="438">
        <f t="shared" si="73"/>
        <v>27.876116066276989</v>
      </c>
      <c r="AA34" s="438">
        <f t="shared" si="74"/>
        <v>26.836334471804513</v>
      </c>
      <c r="AB34" s="440">
        <f t="shared" si="75"/>
        <v>-1.761159725386463E-2</v>
      </c>
      <c r="AC34" s="441">
        <f t="shared" si="76"/>
        <v>-0.25535622287634752</v>
      </c>
      <c r="AD34" s="441">
        <f t="shared" si="77"/>
        <v>0.22218103137538492</v>
      </c>
      <c r="AE34" s="440">
        <f t="shared" si="78"/>
        <v>0.38676911871825581</v>
      </c>
      <c r="AF34" s="441">
        <f t="shared" si="79"/>
        <v>0.11400469994181961</v>
      </c>
      <c r="AG34" s="442">
        <f t="shared" si="80"/>
        <v>0.66653627369763058</v>
      </c>
    </row>
    <row r="35" spans="1:33" ht="15.75" customHeight="1">
      <c r="A35" s="1175" t="s">
        <v>871</v>
      </c>
      <c r="B35" s="496" t="s">
        <v>1049</v>
      </c>
      <c r="C35" s="1178">
        <f t="shared" ref="C35:N35" si="82">SUM(C8:C17)</f>
        <v>81041822</v>
      </c>
      <c r="D35" s="1407">
        <f t="shared" si="82"/>
        <v>40641092</v>
      </c>
      <c r="E35" s="1172">
        <f t="shared" si="82"/>
        <v>40400730</v>
      </c>
      <c r="F35" s="1171">
        <f t="shared" si="82"/>
        <v>77617833</v>
      </c>
      <c r="G35" s="1407">
        <f t="shared" si="82"/>
        <v>39080301</v>
      </c>
      <c r="H35" s="1171">
        <f t="shared" si="82"/>
        <v>38537532</v>
      </c>
      <c r="I35" s="1178">
        <f t="shared" si="82"/>
        <v>3489272</v>
      </c>
      <c r="J35" s="1407">
        <f t="shared" si="82"/>
        <v>1700772</v>
      </c>
      <c r="K35" s="1172">
        <f t="shared" si="82"/>
        <v>1788500</v>
      </c>
      <c r="L35" s="1171">
        <f t="shared" si="82"/>
        <v>3298471</v>
      </c>
      <c r="M35" s="1407">
        <f t="shared" si="82"/>
        <v>1610248</v>
      </c>
      <c r="N35" s="1172">
        <f t="shared" si="82"/>
        <v>1688223</v>
      </c>
      <c r="P35" s="449">
        <f t="shared" si="41"/>
        <v>63.764888154895786</v>
      </c>
      <c r="Q35" s="450">
        <f t="shared" si="42"/>
        <v>65.717900748520364</v>
      </c>
      <c r="R35" s="450">
        <f t="shared" si="43"/>
        <v>61.913974324585531</v>
      </c>
      <c r="S35" s="449">
        <f t="shared" si="44"/>
        <v>61.53010962312834</v>
      </c>
      <c r="T35" s="450">
        <f t="shared" si="45"/>
        <v>63.701007183732848</v>
      </c>
      <c r="U35" s="451">
        <f t="shared" si="46"/>
        <v>59.474695847082401</v>
      </c>
      <c r="V35" s="450">
        <f t="shared" si="47"/>
        <v>63.042422490424222</v>
      </c>
      <c r="W35" s="450">
        <f t="shared" si="48"/>
        <v>64.385111682069805</v>
      </c>
      <c r="X35" s="450">
        <f t="shared" si="49"/>
        <v>61.816531575856679</v>
      </c>
      <c r="Y35" s="449">
        <f t="shared" si="50"/>
        <v>60.356263364587967</v>
      </c>
      <c r="Z35" s="450">
        <f t="shared" si="51"/>
        <v>61.938428067864827</v>
      </c>
      <c r="AA35" s="450">
        <f t="shared" si="52"/>
        <v>58.920700002722285</v>
      </c>
      <c r="AB35" s="1477">
        <f t="shared" si="53"/>
        <v>-0.72246566447156368</v>
      </c>
      <c r="AC35" s="1478">
        <f t="shared" si="54"/>
        <v>-1.3327890664505588</v>
      </c>
      <c r="AD35" s="1478">
        <f t="shared" si="55"/>
        <v>-9.744274872885228E-2</v>
      </c>
      <c r="AE35" s="1477">
        <f t="shared" si="56"/>
        <v>-1.1738462585403724</v>
      </c>
      <c r="AF35" s="1478">
        <f t="shared" si="57"/>
        <v>-1.7625791158680215</v>
      </c>
      <c r="AG35" s="1479">
        <f t="shared" si="58"/>
        <v>-0.55399584436011651</v>
      </c>
    </row>
    <row r="36" spans="1:33" ht="15.75" customHeight="1">
      <c r="A36" s="1295" t="s">
        <v>964</v>
      </c>
      <c r="B36" s="499" t="s">
        <v>1048</v>
      </c>
      <c r="C36" s="1298">
        <f t="shared" ref="C36:N36" si="83">SUM(C8:C18)</f>
        <v>88813403</v>
      </c>
      <c r="D36" s="1408">
        <f t="shared" si="83"/>
        <v>44260765</v>
      </c>
      <c r="E36" s="1297">
        <f t="shared" si="83"/>
        <v>44552638</v>
      </c>
      <c r="F36" s="1296">
        <f t="shared" si="83"/>
        <v>86806383</v>
      </c>
      <c r="G36" s="1408">
        <f t="shared" si="83"/>
        <v>43417224</v>
      </c>
      <c r="H36" s="1296">
        <f t="shared" si="83"/>
        <v>43389159</v>
      </c>
      <c r="I36" s="1298">
        <f t="shared" si="83"/>
        <v>3846286</v>
      </c>
      <c r="J36" s="1408">
        <f t="shared" si="83"/>
        <v>1866118</v>
      </c>
      <c r="K36" s="1297">
        <f t="shared" si="83"/>
        <v>1980168</v>
      </c>
      <c r="L36" s="1296">
        <f t="shared" si="83"/>
        <v>3713731</v>
      </c>
      <c r="M36" s="1408">
        <f t="shared" si="83"/>
        <v>1803721</v>
      </c>
      <c r="N36" s="1297">
        <f t="shared" si="83"/>
        <v>1910010</v>
      </c>
      <c r="P36" s="443">
        <f t="shared" ref="P36" si="84">C36/C$25*100</f>
        <v>69.879681492732061</v>
      </c>
      <c r="Q36" s="444">
        <f t="shared" ref="Q36" si="85">D36/D$25*100</f>
        <v>71.571023763918149</v>
      </c>
      <c r="R36" s="444">
        <f t="shared" ref="R36" si="86">E36/E$25*100</f>
        <v>68.276758494823085</v>
      </c>
      <c r="S36" s="443">
        <f t="shared" ref="S36" si="87">F36/F$25*100</f>
        <v>68.814163646867911</v>
      </c>
      <c r="T36" s="444">
        <f t="shared" ref="T36" si="88">G36/G$25*100</f>
        <v>70.770204608243375</v>
      </c>
      <c r="U36" s="445">
        <f t="shared" ref="U36" si="89">H36/H$25*100</f>
        <v>66.962176887344469</v>
      </c>
      <c r="V36" s="444">
        <f t="shared" ref="V36" si="90">I36/I$25*100</f>
        <v>69.492772999927737</v>
      </c>
      <c r="W36" s="444">
        <f t="shared" ref="W36" si="91">J36/J$25*100</f>
        <v>70.644516632400311</v>
      </c>
      <c r="X36" s="444">
        <f t="shared" ref="X36" si="92">K36/K$25*100</f>
        <v>68.441217611127186</v>
      </c>
      <c r="Y36" s="443">
        <f t="shared" ref="Y36" si="93">L36/L$25*100</f>
        <v>67.954796722855733</v>
      </c>
      <c r="Z36" s="444">
        <f t="shared" ref="Z36" si="94">M36/M$25*100</f>
        <v>69.380395698673254</v>
      </c>
      <c r="AA36" s="444">
        <f t="shared" ref="AA36" si="95">N36/N$25*100</f>
        <v>66.661291910014015</v>
      </c>
      <c r="AB36" s="446">
        <f t="shared" ref="AB36" si="96">V36-P36</f>
        <v>-0.3869084928043236</v>
      </c>
      <c r="AC36" s="447">
        <f t="shared" ref="AC36" si="97">W36-Q36</f>
        <v>-0.92650713151783748</v>
      </c>
      <c r="AD36" s="447">
        <f t="shared" ref="AD36" si="98">X36-R36</f>
        <v>0.16445911630410137</v>
      </c>
      <c r="AE36" s="446">
        <f t="shared" ref="AE36" si="99">Y36-S36</f>
        <v>-0.8593669240121784</v>
      </c>
      <c r="AF36" s="447">
        <f t="shared" ref="AF36" si="100">Z36-T36</f>
        <v>-1.3898089095701209</v>
      </c>
      <c r="AG36" s="448">
        <f t="shared" ref="AG36" si="101">AA36-U36</f>
        <v>-0.30088497733045472</v>
      </c>
    </row>
    <row r="37" spans="1:33" ht="15.75" customHeight="1">
      <c r="A37" s="924" t="s">
        <v>396</v>
      </c>
    </row>
  </sheetData>
  <mergeCells count="6">
    <mergeCell ref="AE2:AG2"/>
    <mergeCell ref="B4:B6"/>
    <mergeCell ref="B7:B16"/>
    <mergeCell ref="B17:B24"/>
    <mergeCell ref="A25:B25"/>
    <mergeCell ref="AB2:AD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AQ54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16" sqref="J16"/>
    </sheetView>
  </sheetViews>
  <sheetFormatPr defaultColWidth="6.75" defaultRowHeight="12"/>
  <cols>
    <col min="1" max="1" width="2.375" style="1" customWidth="1"/>
    <col min="2" max="2" width="4.25" style="1" customWidth="1"/>
    <col min="3" max="3" width="3.25" style="1" bestFit="1" customWidth="1"/>
    <col min="4" max="4" width="5" style="1" bestFit="1" customWidth="1"/>
    <col min="5" max="5" width="8.375" style="1" bestFit="1" customWidth="1"/>
    <col min="6" max="6" width="9.125" style="1" bestFit="1" customWidth="1"/>
    <col min="7" max="7" width="6" style="1" bestFit="1" customWidth="1"/>
    <col min="8" max="8" width="8.375" style="1" bestFit="1" customWidth="1"/>
    <col min="9" max="9" width="6.75" style="1" bestFit="1" customWidth="1"/>
    <col min="10" max="10" width="6" style="1" bestFit="1" customWidth="1"/>
    <col min="11" max="11" width="7.625" style="1" customWidth="1"/>
    <col min="12" max="12" width="7" style="1" bestFit="1" customWidth="1"/>
    <col min="13" max="13" width="8.875" style="1" customWidth="1"/>
    <col min="14" max="14" width="7" style="1" customWidth="1"/>
    <col min="15" max="15" width="2" style="1" customWidth="1"/>
    <col min="16" max="16" width="5" style="1" bestFit="1" customWidth="1"/>
    <col min="17" max="17" width="10.125" style="1" bestFit="1" customWidth="1"/>
    <col min="18" max="18" width="9.5" style="1" customWidth="1"/>
    <col min="19" max="19" width="6" style="1" customWidth="1"/>
    <col min="20" max="20" width="9.25" style="1" bestFit="1" customWidth="1"/>
    <col min="21" max="21" width="8.125" style="1" customWidth="1"/>
    <col min="22" max="22" width="6.875" style="1" customWidth="1"/>
    <col min="23" max="23" width="9" style="1" customWidth="1"/>
    <col min="24" max="24" width="6.875" style="1" customWidth="1"/>
    <col min="25" max="25" width="12.625" style="1" customWidth="1"/>
    <col min="26" max="27" width="3.875" style="1" customWidth="1"/>
    <col min="28" max="29" width="7" style="1" customWidth="1"/>
    <col min="30" max="36" width="6.75" style="1"/>
    <col min="37" max="42" width="10.375" style="1" customWidth="1"/>
    <col min="43" max="43" width="8.625" style="1" customWidth="1"/>
    <col min="44" max="16384" width="6.75" style="1"/>
  </cols>
  <sheetData>
    <row r="1" spans="1:43" ht="15" customHeight="1">
      <c r="A1" s="503"/>
      <c r="B1" s="1181" t="s">
        <v>574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1181" t="s">
        <v>1060</v>
      </c>
      <c r="R1" s="503"/>
      <c r="S1" s="503"/>
      <c r="T1" s="503"/>
      <c r="U1" s="503"/>
      <c r="V1" s="503"/>
      <c r="W1" s="503"/>
      <c r="X1" s="503"/>
      <c r="Y1" s="503"/>
      <c r="AJ1" s="620" t="s">
        <v>567</v>
      </c>
      <c r="AK1" s="613"/>
      <c r="AL1" s="613"/>
      <c r="AM1" s="613"/>
      <c r="AN1" s="613"/>
      <c r="AO1" s="613"/>
      <c r="AP1" s="613"/>
      <c r="AQ1" s="613"/>
    </row>
    <row r="2" spans="1:43" ht="13.5">
      <c r="A2" s="503"/>
      <c r="B2" s="1986" t="s">
        <v>58</v>
      </c>
      <c r="C2" s="1986"/>
      <c r="D2" s="1986"/>
      <c r="E2" s="1991" t="s">
        <v>571</v>
      </c>
      <c r="F2" s="1993"/>
      <c r="G2" s="1986"/>
      <c r="H2" s="1987" t="s">
        <v>555</v>
      </c>
      <c r="I2" s="1993"/>
      <c r="J2" s="1986"/>
      <c r="K2" s="612"/>
      <c r="L2" s="1989" t="s">
        <v>218</v>
      </c>
      <c r="M2" s="1982" t="s">
        <v>6</v>
      </c>
      <c r="N2" s="1998" t="s">
        <v>5</v>
      </c>
      <c r="O2" s="1425"/>
      <c r="P2" s="1874"/>
      <c r="Q2" s="1984" t="s">
        <v>570</v>
      </c>
      <c r="R2" s="1993"/>
      <c r="S2" s="1986"/>
      <c r="T2" s="1984" t="s">
        <v>557</v>
      </c>
      <c r="U2" s="1993"/>
      <c r="V2" s="1986"/>
      <c r="W2" s="612"/>
      <c r="X2" s="1989" t="s">
        <v>221</v>
      </c>
      <c r="Y2" s="630"/>
      <c r="AC2" s="1" t="s">
        <v>1062</v>
      </c>
      <c r="AJ2" s="670"/>
      <c r="AK2" s="670" t="s">
        <v>559</v>
      </c>
      <c r="AL2" s="671"/>
      <c r="AM2" s="616" t="s">
        <v>560</v>
      </c>
      <c r="AN2" s="616"/>
      <c r="AO2" s="670" t="s">
        <v>564</v>
      </c>
      <c r="AP2" s="671"/>
      <c r="AQ2" s="827"/>
    </row>
    <row r="3" spans="1:43" ht="21.75" customHeight="1">
      <c r="A3" s="503"/>
      <c r="B3" s="1986"/>
      <c r="C3" s="1986"/>
      <c r="D3" s="1986"/>
      <c r="E3" s="1992"/>
      <c r="F3" s="2" t="s">
        <v>1</v>
      </c>
      <c r="G3" s="2" t="s">
        <v>2</v>
      </c>
      <c r="H3" s="1988"/>
      <c r="I3" s="2" t="s">
        <v>1</v>
      </c>
      <c r="J3" s="2" t="s">
        <v>2</v>
      </c>
      <c r="K3" s="623" t="s">
        <v>569</v>
      </c>
      <c r="L3" s="1990"/>
      <c r="M3" s="1983"/>
      <c r="N3" s="1999"/>
      <c r="O3" s="1425"/>
      <c r="P3" s="1875" t="s">
        <v>1061</v>
      </c>
      <c r="Q3" s="1985"/>
      <c r="R3" s="3" t="s">
        <v>1</v>
      </c>
      <c r="S3" s="4" t="s">
        <v>2</v>
      </c>
      <c r="T3" s="1985"/>
      <c r="U3" s="3" t="s">
        <v>1</v>
      </c>
      <c r="V3" s="4" t="s">
        <v>2</v>
      </c>
      <c r="W3" s="4" t="s">
        <v>556</v>
      </c>
      <c r="X3" s="1990"/>
      <c r="Y3" s="693" t="s">
        <v>558</v>
      </c>
      <c r="AC3" s="2003" t="s">
        <v>52</v>
      </c>
      <c r="AD3" s="2004"/>
      <c r="AE3" s="2005" t="s">
        <v>83</v>
      </c>
      <c r="AF3" s="2005"/>
      <c r="AG3" s="2005" t="s">
        <v>84</v>
      </c>
      <c r="AH3" s="2005"/>
      <c r="AJ3" s="672" t="s">
        <v>566</v>
      </c>
      <c r="AK3" s="702" t="s">
        <v>561</v>
      </c>
      <c r="AL3" s="703" t="s">
        <v>562</v>
      </c>
      <c r="AM3" s="704" t="s">
        <v>561</v>
      </c>
      <c r="AN3" s="704" t="s">
        <v>562</v>
      </c>
      <c r="AO3" s="702" t="s">
        <v>561</v>
      </c>
      <c r="AP3" s="703" t="s">
        <v>562</v>
      </c>
      <c r="AQ3" s="830" t="s">
        <v>649</v>
      </c>
    </row>
    <row r="4" spans="1:43" ht="15" customHeight="1">
      <c r="A4" s="503"/>
      <c r="B4" s="5"/>
      <c r="C4" s="6"/>
      <c r="D4" s="7"/>
      <c r="E4" s="8" t="s">
        <v>53</v>
      </c>
      <c r="F4" s="9" t="s">
        <v>3</v>
      </c>
      <c r="G4" s="10" t="s">
        <v>220</v>
      </c>
      <c r="H4" s="11" t="s">
        <v>4</v>
      </c>
      <c r="I4" s="11" t="s">
        <v>4</v>
      </c>
      <c r="J4" s="10" t="s">
        <v>220</v>
      </c>
      <c r="K4" s="700" t="s">
        <v>578</v>
      </c>
      <c r="L4" s="8" t="s">
        <v>53</v>
      </c>
      <c r="M4" s="12" t="s">
        <v>7</v>
      </c>
      <c r="N4" s="12" t="s">
        <v>50</v>
      </c>
      <c r="O4" s="1426"/>
      <c r="P4" s="1480"/>
      <c r="Q4" s="13" t="s">
        <v>3</v>
      </c>
      <c r="R4" s="14" t="s">
        <v>3</v>
      </c>
      <c r="S4" s="14" t="s">
        <v>54</v>
      </c>
      <c r="T4" s="622" t="s">
        <v>4</v>
      </c>
      <c r="U4" s="15" t="s">
        <v>4</v>
      </c>
      <c r="V4" s="16" t="s">
        <v>220</v>
      </c>
      <c r="W4" s="701" t="s">
        <v>578</v>
      </c>
      <c r="X4" s="13" t="s">
        <v>53</v>
      </c>
      <c r="Y4" s="630"/>
      <c r="AC4" s="5" t="s">
        <v>0</v>
      </c>
      <c r="AD4" s="7"/>
      <c r="AE4" s="2006">
        <f>E26</f>
        <v>5465002</v>
      </c>
      <c r="AF4" s="2006"/>
      <c r="AG4" s="2006">
        <f>+Q25</f>
        <v>127094745</v>
      </c>
      <c r="AH4" s="2006"/>
      <c r="AJ4" s="673"/>
      <c r="AK4" s="683"/>
      <c r="AL4" s="674"/>
      <c r="AM4" s="694" t="s">
        <v>577</v>
      </c>
      <c r="AN4" s="614"/>
      <c r="AO4" s="683"/>
      <c r="AP4" s="674"/>
      <c r="AQ4" s="828"/>
    </row>
    <row r="5" spans="1:43" ht="15.75" customHeight="1">
      <c r="A5" s="503"/>
      <c r="B5" s="17" t="s">
        <v>55</v>
      </c>
      <c r="C5" s="18">
        <v>9</v>
      </c>
      <c r="D5" s="19">
        <v>1920</v>
      </c>
      <c r="E5" s="20">
        <v>2301799</v>
      </c>
      <c r="F5" s="21" t="s">
        <v>222</v>
      </c>
      <c r="G5" s="21" t="s">
        <v>222</v>
      </c>
      <c r="H5" s="22">
        <f>AL5</f>
        <v>492529</v>
      </c>
      <c r="I5" s="21" t="s">
        <v>222</v>
      </c>
      <c r="J5" s="21" t="s">
        <v>222</v>
      </c>
      <c r="K5" s="697">
        <f>AN5</f>
        <v>488467</v>
      </c>
      <c r="L5" s="23">
        <f>IF(H5=0,"",E5/H5)</f>
        <v>4.6734283666545524</v>
      </c>
      <c r="M5" s="24">
        <v>8427.14</v>
      </c>
      <c r="N5" s="25">
        <f t="shared" ref="N5:N10" si="0">E5/M5</f>
        <v>273.1411843163873</v>
      </c>
      <c r="O5" s="1424"/>
      <c r="P5" s="1481">
        <v>1920</v>
      </c>
      <c r="Q5" s="26">
        <v>55963053</v>
      </c>
      <c r="R5" s="27" t="s">
        <v>66</v>
      </c>
      <c r="S5" s="27" t="s">
        <v>66</v>
      </c>
      <c r="T5" s="26">
        <f>AK5</f>
        <v>11220849</v>
      </c>
      <c r="U5" s="21" t="s">
        <v>222</v>
      </c>
      <c r="V5" s="21" t="s">
        <v>222</v>
      </c>
      <c r="W5" s="697">
        <f>AM5</f>
        <v>11122120</v>
      </c>
      <c r="X5" s="36">
        <f>Q5/W5</f>
        <v>5.031689372170054</v>
      </c>
      <c r="Y5" s="631"/>
      <c r="AC5" s="29"/>
      <c r="AD5" s="30" t="s">
        <v>1</v>
      </c>
      <c r="AE5" s="2000">
        <f>+F26</f>
        <v>-69798</v>
      </c>
      <c r="AF5" s="2000"/>
      <c r="AG5" s="2000">
        <f>+R25</f>
        <v>-962607</v>
      </c>
      <c r="AH5" s="2000"/>
      <c r="AJ5" s="673">
        <v>1920</v>
      </c>
      <c r="AK5" s="683">
        <v>11220849</v>
      </c>
      <c r="AL5" s="674">
        <v>492529</v>
      </c>
      <c r="AM5" s="695">
        <f>AO5</f>
        <v>11122120</v>
      </c>
      <c r="AN5" s="696">
        <f>AP5</f>
        <v>488467</v>
      </c>
      <c r="AO5" s="683">
        <v>11122120</v>
      </c>
      <c r="AP5" s="674">
        <v>488467</v>
      </c>
      <c r="AQ5" s="828"/>
    </row>
    <row r="6" spans="1:43" ht="15.75" customHeight="1">
      <c r="A6" s="503"/>
      <c r="B6" s="555"/>
      <c r="C6" s="556">
        <v>14</v>
      </c>
      <c r="D6" s="557">
        <v>1925</v>
      </c>
      <c r="E6" s="558">
        <v>2454679</v>
      </c>
      <c r="F6" s="559">
        <f t="shared" ref="F6:F9" si="1">IF(E6=0,"",E6-E5)</f>
        <v>152880</v>
      </c>
      <c r="G6" s="824">
        <f t="shared" ref="G6:G9" si="2">IF(F6="","",F6/E5*100)</f>
        <v>6.6417615091500171</v>
      </c>
      <c r="H6" s="558">
        <f>AL6</f>
        <v>531072</v>
      </c>
      <c r="I6" s="559">
        <f t="shared" ref="I6:I9" si="3">IF(H6=0,"",H6-H5)</f>
        <v>38543</v>
      </c>
      <c r="J6" s="560">
        <f t="shared" ref="J6:J9" si="4">IF(I6="","",I6/H5*100)</f>
        <v>7.8255290551419305</v>
      </c>
      <c r="K6" s="698">
        <f t="shared" ref="K6:K11" si="5">AN6</f>
        <v>527536</v>
      </c>
      <c r="L6" s="561">
        <f>IF(H6=0,"",E6/H6)</f>
        <v>4.6221209176910101</v>
      </c>
      <c r="M6" s="562">
        <v>8427.14</v>
      </c>
      <c r="N6" s="563">
        <f t="shared" si="0"/>
        <v>291.28257036194964</v>
      </c>
      <c r="O6" s="1424"/>
      <c r="P6" s="1482">
        <v>1925</v>
      </c>
      <c r="Q6" s="564">
        <v>59736822</v>
      </c>
      <c r="R6" s="565">
        <f t="shared" ref="R6:R9" si="6">IF(Q6=0,"",Q6-Q5)</f>
        <v>3773769</v>
      </c>
      <c r="S6" s="566">
        <f t="shared" ref="S6:S9" si="7">IF(R6="","",R6/Q5*100)</f>
        <v>6.7433222415510459</v>
      </c>
      <c r="T6" s="564">
        <f t="shared" ref="T6:T26" si="8">AK6</f>
        <v>11999609</v>
      </c>
      <c r="U6" s="559">
        <f t="shared" ref="U6:U9" si="9">IF(T6=0,"",T6-T5)</f>
        <v>778760</v>
      </c>
      <c r="V6" s="560">
        <f t="shared" ref="V6:V9" si="10">IF(U6="","",U6/T5*100)</f>
        <v>6.9402948030046572</v>
      </c>
      <c r="W6" s="698">
        <f t="shared" ref="W6:W11" si="11">AM6</f>
        <v>11902503</v>
      </c>
      <c r="X6" s="567">
        <f t="shared" ref="X6:X11" si="12">Q6/W6</f>
        <v>5.0188453638701036</v>
      </c>
      <c r="Y6" s="633" t="s">
        <v>540</v>
      </c>
      <c r="AC6" s="32"/>
      <c r="AD6" s="30" t="s">
        <v>64</v>
      </c>
      <c r="AE6" s="2001">
        <f>+G26</f>
        <v>-1.2610753776107537</v>
      </c>
      <c r="AF6" s="2001"/>
      <c r="AG6" s="2001">
        <f>+S25</f>
        <v>-0.75169991020898197</v>
      </c>
      <c r="AH6" s="2001"/>
      <c r="AJ6" s="673">
        <v>25</v>
      </c>
      <c r="AK6" s="683">
        <v>11999609</v>
      </c>
      <c r="AL6" s="684">
        <v>531072</v>
      </c>
      <c r="AM6" s="695">
        <f t="shared" ref="AM6:AM9" si="13">AO6</f>
        <v>11902503</v>
      </c>
      <c r="AN6" s="696">
        <f t="shared" ref="AN6:AN9" si="14">AP6</f>
        <v>527536</v>
      </c>
      <c r="AO6" s="683">
        <v>11902503</v>
      </c>
      <c r="AP6" s="674">
        <v>527536</v>
      </c>
      <c r="AQ6" s="828"/>
    </row>
    <row r="7" spans="1:43" ht="15.75" customHeight="1">
      <c r="A7" s="503"/>
      <c r="B7" s="33" t="s">
        <v>56</v>
      </c>
      <c r="C7" s="18">
        <v>5</v>
      </c>
      <c r="D7" s="19">
        <v>1930</v>
      </c>
      <c r="E7" s="20">
        <v>2646301</v>
      </c>
      <c r="F7" s="230">
        <f t="shared" si="1"/>
        <v>191622</v>
      </c>
      <c r="G7" s="825">
        <f t="shared" si="2"/>
        <v>7.8063974963732532</v>
      </c>
      <c r="H7" s="22">
        <f>AL7</f>
        <v>562592</v>
      </c>
      <c r="I7" s="230">
        <f t="shared" si="3"/>
        <v>31520</v>
      </c>
      <c r="J7" s="232">
        <f t="shared" si="4"/>
        <v>5.9351651000241024</v>
      </c>
      <c r="K7" s="697">
        <f t="shared" si="5"/>
        <v>558023</v>
      </c>
      <c r="L7" s="23">
        <f>IF(H7=0,"",E7/H7)</f>
        <v>4.7037657840850917</v>
      </c>
      <c r="M7" s="24">
        <v>8321.8799999999992</v>
      </c>
      <c r="N7" s="25">
        <f t="shared" si="0"/>
        <v>317.99316981259045</v>
      </c>
      <c r="O7" s="1424"/>
      <c r="P7" s="1481">
        <v>1930</v>
      </c>
      <c r="Q7" s="26">
        <v>64450005</v>
      </c>
      <c r="R7" s="234">
        <f t="shared" si="6"/>
        <v>4713183</v>
      </c>
      <c r="S7" s="236">
        <f t="shared" si="7"/>
        <v>7.8899125233009553</v>
      </c>
      <c r="T7" s="28">
        <f t="shared" si="8"/>
        <v>12705278</v>
      </c>
      <c r="U7" s="230">
        <f t="shared" si="9"/>
        <v>705669</v>
      </c>
      <c r="V7" s="232">
        <f t="shared" si="10"/>
        <v>5.8807666149788709</v>
      </c>
      <c r="W7" s="697">
        <f t="shared" si="11"/>
        <v>12600276</v>
      </c>
      <c r="X7" s="36">
        <f t="shared" si="12"/>
        <v>5.1149677197547101</v>
      </c>
      <c r="Y7" s="631"/>
      <c r="AC7" s="5" t="s">
        <v>51</v>
      </c>
      <c r="AD7" s="7"/>
      <c r="AE7" s="2002">
        <f>+H26</f>
        <v>2402484</v>
      </c>
      <c r="AF7" s="2002"/>
      <c r="AG7" s="2002">
        <f>+T25</f>
        <v>53448685</v>
      </c>
      <c r="AH7" s="2002"/>
      <c r="AJ7" s="673">
        <v>30</v>
      </c>
      <c r="AK7" s="683">
        <v>12705278</v>
      </c>
      <c r="AL7" s="674">
        <v>562592</v>
      </c>
      <c r="AM7" s="695">
        <f t="shared" si="13"/>
        <v>12600276</v>
      </c>
      <c r="AN7" s="696">
        <f t="shared" si="14"/>
        <v>558023</v>
      </c>
      <c r="AO7" s="683">
        <v>12600276</v>
      </c>
      <c r="AP7" s="674">
        <v>558023</v>
      </c>
      <c r="AQ7" s="828"/>
    </row>
    <row r="8" spans="1:43" ht="15.75" customHeight="1">
      <c r="A8" s="503"/>
      <c r="B8" s="31"/>
      <c r="C8" s="18">
        <v>10</v>
      </c>
      <c r="D8" s="19">
        <v>1935</v>
      </c>
      <c r="E8" s="20">
        <v>2923249</v>
      </c>
      <c r="F8" s="230">
        <f t="shared" si="1"/>
        <v>276948</v>
      </c>
      <c r="G8" s="825">
        <f t="shared" si="2"/>
        <v>10.465476149538544</v>
      </c>
      <c r="H8" s="22">
        <f>AL8</f>
        <v>611130</v>
      </c>
      <c r="I8" s="230">
        <f t="shared" si="3"/>
        <v>48538</v>
      </c>
      <c r="J8" s="232">
        <f t="shared" si="4"/>
        <v>8.6275666913144864</v>
      </c>
      <c r="K8" s="697">
        <f t="shared" si="5"/>
        <v>606203</v>
      </c>
      <c r="L8" s="23">
        <f>IF(H8=0,"",E8/H8)</f>
        <v>4.7833505146204569</v>
      </c>
      <c r="M8" s="24">
        <v>8322.85</v>
      </c>
      <c r="N8" s="25">
        <f t="shared" si="0"/>
        <v>351.23172951573076</v>
      </c>
      <c r="O8" s="1424"/>
      <c r="P8" s="1481">
        <v>1935</v>
      </c>
      <c r="Q8" s="26">
        <v>69254148</v>
      </c>
      <c r="R8" s="517">
        <f t="shared" si="6"/>
        <v>4804143</v>
      </c>
      <c r="S8" s="518">
        <f t="shared" si="7"/>
        <v>7.4540614853327014</v>
      </c>
      <c r="T8" s="28">
        <f t="shared" si="8"/>
        <v>14218931</v>
      </c>
      <c r="U8" s="230">
        <f t="shared" si="9"/>
        <v>1513653</v>
      </c>
      <c r="V8" s="232">
        <f t="shared" si="10"/>
        <v>11.91357638927696</v>
      </c>
      <c r="W8" s="697">
        <f t="shared" si="11"/>
        <v>14091157</v>
      </c>
      <c r="X8" s="36">
        <f t="shared" si="12"/>
        <v>4.9147240357906732</v>
      </c>
      <c r="Y8" s="631"/>
      <c r="AC8" s="29"/>
      <c r="AD8" s="30" t="s">
        <v>1</v>
      </c>
      <c r="AE8" s="1994">
        <f>+I26</f>
        <v>87284</v>
      </c>
      <c r="AF8" s="1995"/>
      <c r="AG8" s="1994">
        <f>+U24</f>
        <v>2384199</v>
      </c>
      <c r="AH8" s="1995"/>
      <c r="AJ8" s="673">
        <v>35</v>
      </c>
      <c r="AK8" s="683">
        <v>14218931</v>
      </c>
      <c r="AL8" s="684">
        <v>611130</v>
      </c>
      <c r="AM8" s="695">
        <f t="shared" si="13"/>
        <v>14091157</v>
      </c>
      <c r="AN8" s="696">
        <f t="shared" si="14"/>
        <v>606203</v>
      </c>
      <c r="AO8" s="683">
        <v>14091157</v>
      </c>
      <c r="AP8" s="674">
        <v>606203</v>
      </c>
      <c r="AQ8" s="828"/>
    </row>
    <row r="9" spans="1:43" ht="15.75" customHeight="1">
      <c r="A9" s="503"/>
      <c r="B9" s="31"/>
      <c r="C9" s="18">
        <v>15</v>
      </c>
      <c r="D9" s="19">
        <v>1940</v>
      </c>
      <c r="E9" s="20">
        <v>3221232</v>
      </c>
      <c r="F9" s="515">
        <f t="shared" si="1"/>
        <v>297983</v>
      </c>
      <c r="G9" s="826">
        <f t="shared" si="2"/>
        <v>10.193555184659262</v>
      </c>
      <c r="H9" s="22">
        <f>AL9</f>
        <v>681219</v>
      </c>
      <c r="I9" s="515">
        <f t="shared" si="3"/>
        <v>70089</v>
      </c>
      <c r="J9" s="516">
        <f t="shared" si="4"/>
        <v>11.468754602130479</v>
      </c>
      <c r="K9" s="697">
        <f t="shared" si="5"/>
        <v>675478</v>
      </c>
      <c r="L9" s="23">
        <f>IF(H9=0,"",E9/H9)</f>
        <v>4.7286291192700141</v>
      </c>
      <c r="M9" s="24">
        <v>8322.85</v>
      </c>
      <c r="N9" s="25">
        <f t="shared" si="0"/>
        <v>387.03472968994993</v>
      </c>
      <c r="O9" s="1424"/>
      <c r="P9" s="1481">
        <v>1940</v>
      </c>
      <c r="Q9" s="26">
        <v>73114308</v>
      </c>
      <c r="R9" s="517">
        <f t="shared" si="6"/>
        <v>3860160</v>
      </c>
      <c r="S9" s="518">
        <f t="shared" si="7"/>
        <v>5.573904396311395</v>
      </c>
      <c r="T9" s="28">
        <f t="shared" si="8"/>
        <v>14342282</v>
      </c>
      <c r="U9" s="515">
        <f t="shared" si="9"/>
        <v>123351</v>
      </c>
      <c r="V9" s="516">
        <f t="shared" si="10"/>
        <v>0.86751247333572401</v>
      </c>
      <c r="W9" s="697">
        <f t="shared" si="11"/>
        <v>14213947</v>
      </c>
      <c r="X9" s="567">
        <f t="shared" si="12"/>
        <v>5.1438427341821384</v>
      </c>
      <c r="Y9" s="631" t="s">
        <v>331</v>
      </c>
      <c r="AC9" s="32"/>
      <c r="AD9" s="30" t="s">
        <v>64</v>
      </c>
      <c r="AE9" s="1996">
        <f>+J26</f>
        <v>3.7700414651002072</v>
      </c>
      <c r="AF9" s="1997"/>
      <c r="AG9" s="1996">
        <f>+V25</f>
        <v>2.8838623009316713</v>
      </c>
      <c r="AH9" s="1997"/>
      <c r="AJ9" s="673">
        <v>40</v>
      </c>
      <c r="AK9" s="683">
        <v>14342282</v>
      </c>
      <c r="AL9" s="674">
        <v>681219</v>
      </c>
      <c r="AM9" s="695">
        <f t="shared" si="13"/>
        <v>14213947</v>
      </c>
      <c r="AN9" s="696">
        <f t="shared" si="14"/>
        <v>675478</v>
      </c>
      <c r="AO9" s="683">
        <v>14213947</v>
      </c>
      <c r="AP9" s="674">
        <v>675478</v>
      </c>
      <c r="AQ9" s="828"/>
    </row>
    <row r="10" spans="1:43" ht="15.75" customHeight="1">
      <c r="A10" s="1182"/>
      <c r="B10" s="634"/>
      <c r="C10" s="635">
        <v>20</v>
      </c>
      <c r="D10" s="635">
        <v>1945</v>
      </c>
      <c r="E10" s="636">
        <v>2821892</v>
      </c>
      <c r="F10" s="637">
        <f t="shared" ref="F10" si="15">IF(E10=0,"",E10-E9)</f>
        <v>-399340</v>
      </c>
      <c r="G10" s="644">
        <f t="shared" ref="G10" si="16">IF(F10="","",F10/E9*100)</f>
        <v>-12.39712010808287</v>
      </c>
      <c r="H10" s="638" t="s">
        <v>568</v>
      </c>
      <c r="I10" s="639"/>
      <c r="J10" s="639"/>
      <c r="K10" s="699" t="s">
        <v>568</v>
      </c>
      <c r="L10" s="639"/>
      <c r="M10" s="641">
        <f>M9</f>
        <v>8322.85</v>
      </c>
      <c r="N10" s="642">
        <f t="shared" si="0"/>
        <v>339.05356939029298</v>
      </c>
      <c r="O10" s="1424"/>
      <c r="P10" s="639">
        <v>1945</v>
      </c>
      <c r="Q10" s="643">
        <v>71998104</v>
      </c>
      <c r="R10" s="637">
        <f t="shared" ref="R10" si="17">IF(Q10=0,"",Q10-Q9)</f>
        <v>-1116204</v>
      </c>
      <c r="S10" s="644">
        <f t="shared" ref="S10" si="18">IF(R10="","",R10/Q9*100)</f>
        <v>-1.5266560411130472</v>
      </c>
      <c r="T10" s="640" t="s">
        <v>568</v>
      </c>
      <c r="U10" s="639"/>
      <c r="V10" s="639"/>
      <c r="W10" s="640" t="s">
        <v>568</v>
      </c>
      <c r="X10" s="639"/>
      <c r="Y10" s="692" t="s">
        <v>576</v>
      </c>
      <c r="AC10" s="29" t="s">
        <v>65</v>
      </c>
      <c r="AD10" s="35"/>
      <c r="AE10" s="1996">
        <f>+L26</f>
        <v>2.2776934496644521</v>
      </c>
      <c r="AF10" s="1997"/>
      <c r="AG10" s="1996">
        <f>+X25</f>
        <v>2.383095116783708</v>
      </c>
      <c r="AH10" s="1997"/>
      <c r="AJ10" s="675">
        <v>45</v>
      </c>
      <c r="AK10" s="685"/>
      <c r="AL10" s="676"/>
      <c r="AM10" s="615"/>
      <c r="AN10" s="615"/>
      <c r="AO10" s="685"/>
      <c r="AP10" s="676"/>
      <c r="AQ10" s="828" t="s">
        <v>565</v>
      </c>
    </row>
    <row r="11" spans="1:43" ht="15.75" customHeight="1">
      <c r="A11" s="1182"/>
      <c r="B11" s="645"/>
      <c r="C11" s="277">
        <v>22</v>
      </c>
      <c r="D11" s="646">
        <v>1947</v>
      </c>
      <c r="E11" s="626">
        <v>3057444</v>
      </c>
      <c r="F11" s="647">
        <f>IF(E11=0,"",E11-E9)</f>
        <v>-163788</v>
      </c>
      <c r="G11" s="652">
        <f>IF(F11="","",F11/E9*100)</f>
        <v>-5.0846384240563864</v>
      </c>
      <c r="H11" s="649">
        <f t="shared" ref="H11:H26" si="19">AL11</f>
        <v>673990</v>
      </c>
      <c r="I11" s="281">
        <f>IF(H11=0,"",H11-H9)</f>
        <v>-7229</v>
      </c>
      <c r="J11" s="648">
        <f>IF(I11="","",I11/H9*100)</f>
        <v>-1.0611859035053339</v>
      </c>
      <c r="K11" s="282">
        <f t="shared" si="5"/>
        <v>670711</v>
      </c>
      <c r="L11" s="650">
        <f t="shared" ref="L11" si="20">IF(H11=0,"",E11/H11)</f>
        <v>4.5363343669787382</v>
      </c>
      <c r="M11" s="651">
        <f>E11/N11</f>
        <v>8335.4525627044713</v>
      </c>
      <c r="N11" s="689">
        <v>366.8</v>
      </c>
      <c r="O11" s="1427"/>
      <c r="P11" s="1483">
        <v>1947</v>
      </c>
      <c r="Q11" s="282">
        <v>78101473</v>
      </c>
      <c r="R11" s="281">
        <f>IF(Q11=0,"",Q11-Q9)</f>
        <v>4987165</v>
      </c>
      <c r="S11" s="652">
        <f>IF(R11="","",R11/Q9*100)</f>
        <v>6.8210520436027373</v>
      </c>
      <c r="T11" s="282">
        <f t="shared" si="8"/>
        <v>15870811</v>
      </c>
      <c r="U11" s="281">
        <f>IF(T11=0,"",T11-T9)</f>
        <v>1528529</v>
      </c>
      <c r="V11" s="652">
        <f>IF(U11="","",U11/T9*100)</f>
        <v>10.657502062781921</v>
      </c>
      <c r="W11" s="282">
        <f t="shared" si="11"/>
        <v>15785219</v>
      </c>
      <c r="X11" s="628">
        <f t="shared" si="12"/>
        <v>4.9477598631986037</v>
      </c>
      <c r="Y11" s="653" t="s">
        <v>554</v>
      </c>
      <c r="AC11" s="32"/>
      <c r="AD11" s="30" t="s">
        <v>1</v>
      </c>
      <c r="AE11" s="1996">
        <f>ROUND(+L25,2)-ROUND(L24,2)</f>
        <v>-8.9999999999999858E-2</v>
      </c>
      <c r="AF11" s="1997"/>
      <c r="AG11" s="1996">
        <f>ROUND(+X25,2)-ROUND(X24,2)</f>
        <v>-9.0000000000000302E-2</v>
      </c>
      <c r="AH11" s="1997"/>
      <c r="AJ11" s="677">
        <v>47</v>
      </c>
      <c r="AK11" s="686">
        <v>15870811</v>
      </c>
      <c r="AL11" s="678">
        <v>673990</v>
      </c>
      <c r="AM11" s="695">
        <f t="shared" ref="AM11" si="21">AO11</f>
        <v>15785219</v>
      </c>
      <c r="AN11" s="696">
        <f t="shared" ref="AN11" si="22">AP11</f>
        <v>670711</v>
      </c>
      <c r="AO11" s="686">
        <v>15785219</v>
      </c>
      <c r="AP11" s="678">
        <v>670711</v>
      </c>
      <c r="AQ11" s="828"/>
    </row>
    <row r="12" spans="1:43" ht="15.75" customHeight="1">
      <c r="A12" s="503"/>
      <c r="B12" s="31"/>
      <c r="C12" s="18">
        <v>25</v>
      </c>
      <c r="D12" s="19">
        <v>1950</v>
      </c>
      <c r="E12" s="20">
        <v>3309935</v>
      </c>
      <c r="F12" s="230">
        <f t="shared" ref="F12:F26" si="23">IF(E12=0,"",E12-E11)</f>
        <v>252491</v>
      </c>
      <c r="G12" s="825">
        <f t="shared" ref="G12:G26" si="24">IF(F12="","",F12/E11*100)</f>
        <v>8.2582379268434671</v>
      </c>
      <c r="H12" s="22">
        <f t="shared" si="19"/>
        <v>713901</v>
      </c>
      <c r="I12" s="230">
        <f t="shared" ref="I12:I26" si="25">IF(H12=0,"",H12-H11)</f>
        <v>39911</v>
      </c>
      <c r="J12" s="232">
        <f t="shared" ref="J12:J26" si="26">IF(I12="","",I12/H11*100)</f>
        <v>5.9216012107004552</v>
      </c>
      <c r="K12" s="21">
        <f t="shared" ref="K12:K26" si="27">AN12</f>
        <v>706695</v>
      </c>
      <c r="L12" s="23">
        <f>E12/K12</f>
        <v>4.6836824938622748</v>
      </c>
      <c r="M12" s="24">
        <v>8332.32</v>
      </c>
      <c r="N12" s="25">
        <f t="shared" ref="N12:N26" si="28">E12/M12</f>
        <v>397.24050444534055</v>
      </c>
      <c r="O12" s="1424"/>
      <c r="P12" s="1481">
        <v>1950</v>
      </c>
      <c r="Q12" s="34">
        <v>84114574</v>
      </c>
      <c r="R12" s="234">
        <f t="shared" ref="R12:R26" si="29">IF(Q12=0,"",Q12-Q11)</f>
        <v>6013101</v>
      </c>
      <c r="S12" s="236">
        <f t="shared" ref="S12:S26" si="30">IF(R12="","",R12/Q11*100)</f>
        <v>7.6990878264229412</v>
      </c>
      <c r="T12" s="28">
        <f t="shared" si="8"/>
        <v>16580129</v>
      </c>
      <c r="U12" s="230">
        <f t="shared" ref="U12" si="31">IF(T12=0,"",T12-T11)</f>
        <v>709318</v>
      </c>
      <c r="V12" s="690">
        <f t="shared" ref="V12" si="32">IF(U12="","",U12/T11*100)</f>
        <v>4.4693242204194856</v>
      </c>
      <c r="W12" s="28">
        <f t="shared" ref="W12:W26" si="33">AM12</f>
        <v>16425390</v>
      </c>
      <c r="X12" s="36">
        <f>Q12/W12</f>
        <v>5.1210092423985065</v>
      </c>
      <c r="Y12" s="631"/>
      <c r="AJ12" s="673">
        <v>50</v>
      </c>
      <c r="AK12" s="683">
        <v>16580129</v>
      </c>
      <c r="AL12" s="674">
        <v>713901</v>
      </c>
      <c r="AM12" s="617">
        <v>16425390</v>
      </c>
      <c r="AN12" s="618">
        <v>706695</v>
      </c>
      <c r="AO12" s="683">
        <v>16617458</v>
      </c>
      <c r="AP12" s="674">
        <v>706695</v>
      </c>
      <c r="AQ12" s="828"/>
    </row>
    <row r="13" spans="1:43" ht="15.75" customHeight="1">
      <c r="A13" s="503"/>
      <c r="B13" s="17"/>
      <c r="C13" s="18">
        <v>30</v>
      </c>
      <c r="D13" s="19">
        <v>1955</v>
      </c>
      <c r="E13" s="20">
        <v>3620947</v>
      </c>
      <c r="F13" s="230">
        <f t="shared" si="23"/>
        <v>311012</v>
      </c>
      <c r="G13" s="825">
        <f t="shared" si="24"/>
        <v>9.3963174503426803</v>
      </c>
      <c r="H13" s="22">
        <f t="shared" si="19"/>
        <v>785747</v>
      </c>
      <c r="I13" s="230">
        <f t="shared" si="25"/>
        <v>71846</v>
      </c>
      <c r="J13" s="232">
        <f t="shared" si="26"/>
        <v>10.063860395208859</v>
      </c>
      <c r="K13" s="21">
        <f t="shared" si="27"/>
        <v>762504</v>
      </c>
      <c r="L13" s="23">
        <f t="shared" ref="L13:L26" si="34">E13/K13</f>
        <v>4.7487580393020892</v>
      </c>
      <c r="M13" s="24">
        <v>8329.92</v>
      </c>
      <c r="N13" s="25">
        <f t="shared" si="28"/>
        <v>434.6916897161077</v>
      </c>
      <c r="O13" s="1424"/>
      <c r="P13" s="1481">
        <v>1955</v>
      </c>
      <c r="Q13" s="26">
        <v>90076594</v>
      </c>
      <c r="R13" s="234">
        <f t="shared" si="29"/>
        <v>5962020</v>
      </c>
      <c r="S13" s="236">
        <f t="shared" si="30"/>
        <v>7.0879750279660216</v>
      </c>
      <c r="T13" s="28">
        <f t="shared" si="8"/>
        <v>18123105</v>
      </c>
      <c r="U13" s="230">
        <f t="shared" ref="U13:U26" si="35">IF(T13=0,"",T13-T12)</f>
        <v>1542976</v>
      </c>
      <c r="V13" s="232">
        <f t="shared" ref="V13:V26" si="36">IF(U13="","",U13/T12*100)</f>
        <v>9.3061760858434823</v>
      </c>
      <c r="W13" s="28">
        <f t="shared" si="33"/>
        <v>17540090</v>
      </c>
      <c r="X13" s="36">
        <f t="shared" ref="X13:X26" si="37">Q13/W13</f>
        <v>5.1354693162919913</v>
      </c>
      <c r="Y13" s="631" t="s">
        <v>573</v>
      </c>
      <c r="AJ13" s="673">
        <v>55</v>
      </c>
      <c r="AK13" s="683">
        <v>18123105</v>
      </c>
      <c r="AL13" s="674">
        <v>785747</v>
      </c>
      <c r="AM13" s="617">
        <v>17540090</v>
      </c>
      <c r="AN13" s="617">
        <v>762504</v>
      </c>
      <c r="AO13" s="683">
        <v>17540090</v>
      </c>
      <c r="AP13" s="674">
        <v>762504</v>
      </c>
      <c r="AQ13" s="828"/>
    </row>
    <row r="14" spans="1:43" ht="15.75" customHeight="1">
      <c r="A14" s="503"/>
      <c r="B14" s="33"/>
      <c r="C14" s="18">
        <v>35</v>
      </c>
      <c r="D14" s="19">
        <v>1960</v>
      </c>
      <c r="E14" s="20">
        <v>3906487</v>
      </c>
      <c r="F14" s="230">
        <f t="shared" si="23"/>
        <v>285540</v>
      </c>
      <c r="G14" s="825">
        <f t="shared" si="24"/>
        <v>7.8857823657733732</v>
      </c>
      <c r="H14" s="22">
        <f t="shared" si="19"/>
        <v>909121</v>
      </c>
      <c r="I14" s="230">
        <f t="shared" si="25"/>
        <v>123374</v>
      </c>
      <c r="J14" s="232">
        <f t="shared" si="26"/>
        <v>15.701491701527337</v>
      </c>
      <c r="K14" s="21">
        <f t="shared" si="27"/>
        <v>873022</v>
      </c>
      <c r="L14" s="23">
        <f t="shared" si="34"/>
        <v>4.4746718868482125</v>
      </c>
      <c r="M14" s="24">
        <v>8329.92</v>
      </c>
      <c r="N14" s="25">
        <f t="shared" si="28"/>
        <v>468.97053032922287</v>
      </c>
      <c r="O14" s="1424"/>
      <c r="P14" s="1481">
        <v>1960</v>
      </c>
      <c r="Q14" s="26">
        <v>94301623</v>
      </c>
      <c r="R14" s="234">
        <f t="shared" si="29"/>
        <v>4225029</v>
      </c>
      <c r="S14" s="236">
        <f t="shared" si="30"/>
        <v>4.6904848555885668</v>
      </c>
      <c r="T14" s="28">
        <f t="shared" si="8"/>
        <v>20859786</v>
      </c>
      <c r="U14" s="230">
        <f t="shared" si="35"/>
        <v>2736681</v>
      </c>
      <c r="V14" s="232">
        <f t="shared" si="36"/>
        <v>15.100508439365109</v>
      </c>
      <c r="W14" s="28">
        <f t="shared" si="33"/>
        <v>19871286</v>
      </c>
      <c r="X14" s="36">
        <f t="shared" si="37"/>
        <v>4.7456225530647584</v>
      </c>
      <c r="Y14" s="631" t="s">
        <v>541</v>
      </c>
      <c r="AJ14" s="673">
        <v>60</v>
      </c>
      <c r="AK14" s="683">
        <v>20859786</v>
      </c>
      <c r="AL14" s="674">
        <v>909121</v>
      </c>
      <c r="AM14" s="617">
        <v>19871286</v>
      </c>
      <c r="AN14" s="618">
        <v>873022</v>
      </c>
      <c r="AO14" s="683">
        <v>19871286</v>
      </c>
      <c r="AP14" s="674">
        <v>873022</v>
      </c>
      <c r="AQ14" s="828"/>
    </row>
    <row r="15" spans="1:43" ht="15.75" customHeight="1">
      <c r="A15" s="503"/>
      <c r="B15" s="31"/>
      <c r="C15" s="18">
        <v>40</v>
      </c>
      <c r="D15" s="19">
        <v>1965</v>
      </c>
      <c r="E15" s="20">
        <v>4309944</v>
      </c>
      <c r="F15" s="230">
        <f t="shared" si="23"/>
        <v>403457</v>
      </c>
      <c r="G15" s="825">
        <f t="shared" si="24"/>
        <v>10.327872587314383</v>
      </c>
      <c r="H15" s="22">
        <f t="shared" si="19"/>
        <v>1090934</v>
      </c>
      <c r="I15" s="230">
        <f t="shared" si="25"/>
        <v>181813</v>
      </c>
      <c r="J15" s="232">
        <f t="shared" si="26"/>
        <v>19.998768040777851</v>
      </c>
      <c r="K15" s="21">
        <f t="shared" si="27"/>
        <v>1055245</v>
      </c>
      <c r="L15" s="23">
        <f t="shared" si="34"/>
        <v>4.0843064880667521</v>
      </c>
      <c r="M15" s="24">
        <v>8342.4699999999993</v>
      </c>
      <c r="N15" s="25">
        <f t="shared" si="28"/>
        <v>516.62685032130776</v>
      </c>
      <c r="O15" s="1424"/>
      <c r="P15" s="1481">
        <v>1965</v>
      </c>
      <c r="Q15" s="26">
        <v>99209137</v>
      </c>
      <c r="R15" s="234">
        <f t="shared" si="29"/>
        <v>4907514</v>
      </c>
      <c r="S15" s="236">
        <f t="shared" si="30"/>
        <v>5.2040610160018135</v>
      </c>
      <c r="T15" s="28">
        <f t="shared" si="8"/>
        <v>24290053</v>
      </c>
      <c r="U15" s="230">
        <f t="shared" si="35"/>
        <v>3430267</v>
      </c>
      <c r="V15" s="232">
        <f t="shared" si="36"/>
        <v>16.444401682740178</v>
      </c>
      <c r="W15" s="28">
        <f t="shared" si="33"/>
        <v>23279519</v>
      </c>
      <c r="X15" s="36">
        <f t="shared" si="37"/>
        <v>4.2616489198080076</v>
      </c>
      <c r="Y15" s="631"/>
      <c r="AJ15" s="673">
        <v>65</v>
      </c>
      <c r="AK15" s="683">
        <v>24290053</v>
      </c>
      <c r="AL15" s="674">
        <v>1090934</v>
      </c>
      <c r="AM15" s="617">
        <v>23279519</v>
      </c>
      <c r="AN15" s="618">
        <v>1055245</v>
      </c>
      <c r="AO15" s="683">
        <v>23279519</v>
      </c>
      <c r="AP15" s="674">
        <v>1055245</v>
      </c>
      <c r="AQ15" s="828"/>
    </row>
    <row r="16" spans="1:43" ht="15.75" customHeight="1">
      <c r="A16" s="503"/>
      <c r="B16" s="31"/>
      <c r="C16" s="18">
        <v>45</v>
      </c>
      <c r="D16" s="19">
        <v>1970</v>
      </c>
      <c r="E16" s="20">
        <v>4667928</v>
      </c>
      <c r="F16" s="230">
        <f t="shared" si="23"/>
        <v>357984</v>
      </c>
      <c r="G16" s="825">
        <f t="shared" si="24"/>
        <v>8.3060011916628156</v>
      </c>
      <c r="H16" s="22">
        <f t="shared" si="19"/>
        <v>1269229</v>
      </c>
      <c r="I16" s="230">
        <f t="shared" si="25"/>
        <v>178295</v>
      </c>
      <c r="J16" s="232">
        <f t="shared" si="26"/>
        <v>16.343335160513835</v>
      </c>
      <c r="K16" s="21">
        <f t="shared" si="27"/>
        <v>1233225</v>
      </c>
      <c r="L16" s="23">
        <f t="shared" si="34"/>
        <v>3.7851389649090796</v>
      </c>
      <c r="M16" s="24">
        <v>8350.89</v>
      </c>
      <c r="N16" s="25">
        <f t="shared" si="28"/>
        <v>558.97371417896784</v>
      </c>
      <c r="O16" s="1424"/>
      <c r="P16" s="1481">
        <v>1970</v>
      </c>
      <c r="Q16" s="26">
        <v>104665171</v>
      </c>
      <c r="R16" s="234">
        <f t="shared" si="29"/>
        <v>5456034</v>
      </c>
      <c r="S16" s="236">
        <f t="shared" si="30"/>
        <v>5.4995277299912413</v>
      </c>
      <c r="T16" s="28">
        <f t="shared" si="8"/>
        <v>28093012</v>
      </c>
      <c r="U16" s="230">
        <f t="shared" si="35"/>
        <v>3802959</v>
      </c>
      <c r="V16" s="232">
        <f t="shared" si="36"/>
        <v>15.656445871073233</v>
      </c>
      <c r="W16" s="28">
        <f t="shared" si="33"/>
        <v>27071166</v>
      </c>
      <c r="X16" s="36">
        <f t="shared" si="37"/>
        <v>3.8662971147973457</v>
      </c>
      <c r="Y16" s="631"/>
      <c r="AJ16" s="673">
        <v>70</v>
      </c>
      <c r="AK16" s="683">
        <v>28093012</v>
      </c>
      <c r="AL16" s="674">
        <v>1269229</v>
      </c>
      <c r="AM16" s="617">
        <v>27071166</v>
      </c>
      <c r="AN16" s="618">
        <v>1233225</v>
      </c>
      <c r="AO16" s="683">
        <v>27071166</v>
      </c>
      <c r="AP16" s="674">
        <v>1233225</v>
      </c>
      <c r="AQ16" s="828"/>
    </row>
    <row r="17" spans="1:43" ht="15.75" customHeight="1">
      <c r="A17" s="503"/>
      <c r="B17" s="31"/>
      <c r="C17" s="18">
        <v>50</v>
      </c>
      <c r="D17" s="19">
        <v>1975</v>
      </c>
      <c r="E17" s="20">
        <v>4992140</v>
      </c>
      <c r="F17" s="230">
        <f t="shared" si="23"/>
        <v>324212</v>
      </c>
      <c r="G17" s="825">
        <f t="shared" si="24"/>
        <v>6.94552272442934</v>
      </c>
      <c r="H17" s="22">
        <f t="shared" si="19"/>
        <v>1440612</v>
      </c>
      <c r="I17" s="230">
        <f t="shared" si="25"/>
        <v>171383</v>
      </c>
      <c r="J17" s="232">
        <f t="shared" si="26"/>
        <v>13.502921852557733</v>
      </c>
      <c r="K17" s="21">
        <f t="shared" si="27"/>
        <v>1410740</v>
      </c>
      <c r="L17" s="23">
        <f t="shared" si="34"/>
        <v>3.5386676496023362</v>
      </c>
      <c r="M17" s="24">
        <v>8362.94</v>
      </c>
      <c r="N17" s="25">
        <f t="shared" si="28"/>
        <v>596.93600575874029</v>
      </c>
      <c r="O17" s="1424"/>
      <c r="P17" s="1481">
        <v>1975</v>
      </c>
      <c r="Q17" s="26">
        <v>111939643</v>
      </c>
      <c r="R17" s="234">
        <f t="shared" si="29"/>
        <v>7274472</v>
      </c>
      <c r="S17" s="236">
        <f t="shared" si="30"/>
        <v>6.9502318015608076</v>
      </c>
      <c r="T17" s="28">
        <f t="shared" si="8"/>
        <v>32140763</v>
      </c>
      <c r="U17" s="230">
        <f t="shared" si="35"/>
        <v>4047751</v>
      </c>
      <c r="V17" s="232">
        <f t="shared" si="36"/>
        <v>14.40839095501757</v>
      </c>
      <c r="W17" s="28">
        <f t="shared" si="33"/>
        <v>31270506</v>
      </c>
      <c r="X17" s="36">
        <f t="shared" si="37"/>
        <v>3.5797195926410659</v>
      </c>
      <c r="Y17" s="631"/>
      <c r="AJ17" s="673">
        <v>75</v>
      </c>
      <c r="AK17" s="683">
        <v>32140763</v>
      </c>
      <c r="AL17" s="674">
        <v>1440612</v>
      </c>
      <c r="AM17" s="617">
        <v>31270506</v>
      </c>
      <c r="AN17" s="618">
        <v>1410740</v>
      </c>
      <c r="AO17" s="683">
        <v>31270506</v>
      </c>
      <c r="AP17" s="674">
        <v>1410740</v>
      </c>
      <c r="AQ17" s="828"/>
    </row>
    <row r="18" spans="1:43" ht="15.75" customHeight="1">
      <c r="A18" s="503"/>
      <c r="B18" s="17"/>
      <c r="C18" s="18">
        <v>55</v>
      </c>
      <c r="D18" s="19">
        <v>1980</v>
      </c>
      <c r="E18" s="20">
        <v>5144892</v>
      </c>
      <c r="F18" s="230">
        <f t="shared" si="23"/>
        <v>152752</v>
      </c>
      <c r="G18" s="825">
        <f t="shared" si="24"/>
        <v>3.0598500843325707</v>
      </c>
      <c r="H18" s="22">
        <f t="shared" si="19"/>
        <v>1592224</v>
      </c>
      <c r="I18" s="230">
        <f t="shared" si="25"/>
        <v>151612</v>
      </c>
      <c r="J18" s="232">
        <f t="shared" si="26"/>
        <v>10.524138352311379</v>
      </c>
      <c r="K18" s="21">
        <f t="shared" si="27"/>
        <v>1506238</v>
      </c>
      <c r="L18" s="23">
        <f t="shared" si="34"/>
        <v>3.4157231460101261</v>
      </c>
      <c r="M18" s="24">
        <v>8373.16</v>
      </c>
      <c r="N18" s="25">
        <f t="shared" si="28"/>
        <v>614.45045836936117</v>
      </c>
      <c r="O18" s="1424"/>
      <c r="P18" s="1481">
        <v>1980</v>
      </c>
      <c r="Q18" s="26">
        <v>117060396</v>
      </c>
      <c r="R18" s="234">
        <f t="shared" si="29"/>
        <v>5120753</v>
      </c>
      <c r="S18" s="236">
        <f t="shared" si="30"/>
        <v>4.5745661347160089</v>
      </c>
      <c r="T18" s="28">
        <f t="shared" si="8"/>
        <v>36015026</v>
      </c>
      <c r="U18" s="230">
        <f t="shared" si="35"/>
        <v>3874263</v>
      </c>
      <c r="V18" s="232">
        <f t="shared" si="36"/>
        <v>12.054048001287338</v>
      </c>
      <c r="W18" s="28">
        <f t="shared" si="33"/>
        <v>34105958</v>
      </c>
      <c r="X18" s="36">
        <f t="shared" si="37"/>
        <v>3.432256498996451</v>
      </c>
      <c r="Y18" s="631"/>
      <c r="AJ18" s="673">
        <v>80</v>
      </c>
      <c r="AK18" s="683">
        <v>36015026</v>
      </c>
      <c r="AL18" s="674">
        <v>1592224</v>
      </c>
      <c r="AM18" s="617">
        <v>34105958</v>
      </c>
      <c r="AN18" s="618">
        <v>1506238</v>
      </c>
      <c r="AO18" s="683">
        <v>34105958</v>
      </c>
      <c r="AP18" s="674">
        <v>1506238</v>
      </c>
      <c r="AQ18" s="828"/>
    </row>
    <row r="19" spans="1:43" ht="15.75" customHeight="1">
      <c r="A19" s="503"/>
      <c r="B19" s="555"/>
      <c r="C19" s="556">
        <v>60</v>
      </c>
      <c r="D19" s="557">
        <v>1985</v>
      </c>
      <c r="E19" s="558">
        <v>5278050</v>
      </c>
      <c r="F19" s="559">
        <f t="shared" si="23"/>
        <v>133158</v>
      </c>
      <c r="G19" s="824">
        <f t="shared" si="24"/>
        <v>2.5881592849762445</v>
      </c>
      <c r="H19" s="558">
        <f t="shared" si="19"/>
        <v>1666482</v>
      </c>
      <c r="I19" s="559">
        <f t="shared" si="25"/>
        <v>74258</v>
      </c>
      <c r="J19" s="560">
        <f t="shared" si="26"/>
        <v>4.6637910243784795</v>
      </c>
      <c r="K19" s="21">
        <f t="shared" si="27"/>
        <v>1597540</v>
      </c>
      <c r="L19" s="23">
        <f t="shared" si="34"/>
        <v>3.3038609361893911</v>
      </c>
      <c r="M19" s="562">
        <v>8377.98</v>
      </c>
      <c r="N19" s="563">
        <f t="shared" si="28"/>
        <v>629.99076149620794</v>
      </c>
      <c r="O19" s="1424"/>
      <c r="P19" s="1482">
        <v>1985</v>
      </c>
      <c r="Q19" s="564">
        <v>121048923</v>
      </c>
      <c r="R19" s="565">
        <f t="shared" si="29"/>
        <v>3988527</v>
      </c>
      <c r="S19" s="566">
        <f t="shared" si="30"/>
        <v>3.4072386018581384</v>
      </c>
      <c r="T19" s="28">
        <f t="shared" si="8"/>
        <v>38133297</v>
      </c>
      <c r="U19" s="559">
        <f t="shared" si="35"/>
        <v>2118271</v>
      </c>
      <c r="V19" s="560">
        <f t="shared" si="36"/>
        <v>5.8816311836065314</v>
      </c>
      <c r="W19" s="28">
        <f t="shared" si="33"/>
        <v>36478289</v>
      </c>
      <c r="X19" s="36">
        <f t="shared" si="37"/>
        <v>3.318382696074369</v>
      </c>
      <c r="Y19" s="631" t="s">
        <v>335</v>
      </c>
      <c r="AJ19" s="673">
        <v>85</v>
      </c>
      <c r="AK19" s="683">
        <v>38133297</v>
      </c>
      <c r="AL19" s="674">
        <v>1666482</v>
      </c>
      <c r="AM19" s="617">
        <v>36478289</v>
      </c>
      <c r="AN19" s="618">
        <v>1597540</v>
      </c>
      <c r="AO19" s="683">
        <v>36478289</v>
      </c>
      <c r="AP19" s="674">
        <v>1597540</v>
      </c>
      <c r="AQ19" s="828"/>
    </row>
    <row r="20" spans="1:43" ht="15.75" customHeight="1">
      <c r="A20" s="503"/>
      <c r="B20" s="17" t="s">
        <v>57</v>
      </c>
      <c r="C20" s="18">
        <v>2</v>
      </c>
      <c r="D20" s="19">
        <v>1990</v>
      </c>
      <c r="E20" s="20">
        <v>5405040</v>
      </c>
      <c r="F20" s="230">
        <f t="shared" si="23"/>
        <v>126990</v>
      </c>
      <c r="G20" s="825">
        <f t="shared" si="24"/>
        <v>2.406002216727769</v>
      </c>
      <c r="H20" s="20">
        <f t="shared" si="19"/>
        <v>1791672</v>
      </c>
      <c r="I20" s="230">
        <f t="shared" si="25"/>
        <v>125190</v>
      </c>
      <c r="J20" s="232">
        <f t="shared" si="26"/>
        <v>7.5122323553449721</v>
      </c>
      <c r="K20" s="624">
        <f t="shared" si="27"/>
        <v>1660915</v>
      </c>
      <c r="L20" s="629">
        <f t="shared" si="34"/>
        <v>3.2542544320449873</v>
      </c>
      <c r="M20" s="24">
        <v>8381.68</v>
      </c>
      <c r="N20" s="25">
        <f t="shared" si="28"/>
        <v>644.86355957278249</v>
      </c>
      <c r="O20" s="1424"/>
      <c r="P20" s="1481">
        <v>1990</v>
      </c>
      <c r="Q20" s="26">
        <v>123611167</v>
      </c>
      <c r="R20" s="234">
        <f t="shared" si="29"/>
        <v>2562244</v>
      </c>
      <c r="S20" s="236">
        <f t="shared" si="30"/>
        <v>2.1167011952679662</v>
      </c>
      <c r="T20" s="621">
        <f t="shared" si="8"/>
        <v>41035777</v>
      </c>
      <c r="U20" s="230">
        <f t="shared" si="35"/>
        <v>2902480</v>
      </c>
      <c r="V20" s="232">
        <f t="shared" si="36"/>
        <v>7.6114058535248077</v>
      </c>
      <c r="W20" s="621">
        <f t="shared" si="33"/>
        <v>37979984</v>
      </c>
      <c r="X20" s="627">
        <f t="shared" si="37"/>
        <v>3.2546397860515159</v>
      </c>
      <c r="Y20" s="630" t="s">
        <v>335</v>
      </c>
      <c r="AJ20" s="673">
        <v>90</v>
      </c>
      <c r="AK20" s="683">
        <v>41035777</v>
      </c>
      <c r="AL20" s="674">
        <v>1791672</v>
      </c>
      <c r="AM20" s="617">
        <v>37979984</v>
      </c>
      <c r="AN20" s="617">
        <v>1660915</v>
      </c>
      <c r="AO20" s="683">
        <v>39188728</v>
      </c>
      <c r="AP20" s="674">
        <v>1713800</v>
      </c>
      <c r="AQ20" s="828"/>
    </row>
    <row r="21" spans="1:43" ht="15.75" customHeight="1">
      <c r="A21" s="503"/>
      <c r="B21" s="31"/>
      <c r="C21" s="18">
        <v>7</v>
      </c>
      <c r="D21" s="19">
        <v>1995</v>
      </c>
      <c r="E21" s="20">
        <v>5401877</v>
      </c>
      <c r="F21" s="230">
        <f t="shared" si="23"/>
        <v>-3163</v>
      </c>
      <c r="G21" s="825">
        <f t="shared" si="24"/>
        <v>-5.8519455915219863E-2</v>
      </c>
      <c r="H21" s="20">
        <f t="shared" si="19"/>
        <v>1871922</v>
      </c>
      <c r="I21" s="230">
        <f t="shared" si="25"/>
        <v>80250</v>
      </c>
      <c r="J21" s="232">
        <f t="shared" si="26"/>
        <v>4.4790564344366599</v>
      </c>
      <c r="K21" s="34">
        <f t="shared" si="27"/>
        <v>1774925</v>
      </c>
      <c r="L21" s="23">
        <f t="shared" si="34"/>
        <v>3.0434395819541669</v>
      </c>
      <c r="M21" s="24">
        <v>8386.6</v>
      </c>
      <c r="N21" s="25">
        <f t="shared" si="28"/>
        <v>644.10810101829111</v>
      </c>
      <c r="O21" s="1424"/>
      <c r="P21" s="1481">
        <v>1995</v>
      </c>
      <c r="Q21" s="26">
        <v>125570246</v>
      </c>
      <c r="R21" s="234">
        <f t="shared" si="29"/>
        <v>1959079</v>
      </c>
      <c r="S21" s="236">
        <f t="shared" si="30"/>
        <v>1.5848721823004877</v>
      </c>
      <c r="T21" s="26">
        <f t="shared" si="8"/>
        <v>44107856</v>
      </c>
      <c r="U21" s="230">
        <f t="shared" si="35"/>
        <v>3072079</v>
      </c>
      <c r="V21" s="232">
        <f t="shared" si="36"/>
        <v>7.4863429538570694</v>
      </c>
      <c r="W21" s="26">
        <f t="shared" si="33"/>
        <v>40670475</v>
      </c>
      <c r="X21" s="36">
        <f t="shared" si="37"/>
        <v>3.0875037972878361</v>
      </c>
      <c r="Y21" s="691" t="s">
        <v>575</v>
      </c>
      <c r="AJ21" s="673">
        <v>95</v>
      </c>
      <c r="AK21" s="683">
        <v>44107856</v>
      </c>
      <c r="AL21" s="674">
        <v>1871922</v>
      </c>
      <c r="AM21" s="617">
        <v>40670475</v>
      </c>
      <c r="AN21" s="617">
        <v>1774925</v>
      </c>
      <c r="AO21" s="683">
        <v>42478368</v>
      </c>
      <c r="AP21" s="674">
        <v>1801170</v>
      </c>
      <c r="AQ21" s="828"/>
    </row>
    <row r="22" spans="1:43" ht="15.75" customHeight="1">
      <c r="A22" s="503"/>
      <c r="B22" s="31"/>
      <c r="C22" s="18">
        <v>12</v>
      </c>
      <c r="D22" s="19">
        <v>2000</v>
      </c>
      <c r="E22" s="20">
        <v>5550574</v>
      </c>
      <c r="F22" s="230">
        <f t="shared" si="23"/>
        <v>148697</v>
      </c>
      <c r="G22" s="825">
        <f t="shared" si="24"/>
        <v>2.7526913330310929</v>
      </c>
      <c r="H22" s="20">
        <f t="shared" si="19"/>
        <v>2040709</v>
      </c>
      <c r="I22" s="230">
        <f t="shared" si="25"/>
        <v>168787</v>
      </c>
      <c r="J22" s="232">
        <f t="shared" si="26"/>
        <v>9.016775271619224</v>
      </c>
      <c r="K22" s="34">
        <f t="shared" si="27"/>
        <v>1867031</v>
      </c>
      <c r="L22" s="23">
        <f t="shared" si="34"/>
        <v>2.9729415312332788</v>
      </c>
      <c r="M22" s="24">
        <v>8392.0300000000007</v>
      </c>
      <c r="N22" s="25">
        <f t="shared" si="28"/>
        <v>661.41017131730939</v>
      </c>
      <c r="O22" s="1424"/>
      <c r="P22" s="1481">
        <v>2000</v>
      </c>
      <c r="Q22" s="26">
        <v>126925843</v>
      </c>
      <c r="R22" s="234">
        <f t="shared" si="29"/>
        <v>1355597</v>
      </c>
      <c r="S22" s="236">
        <f t="shared" si="30"/>
        <v>1.0795527150595852</v>
      </c>
      <c r="T22" s="26">
        <f t="shared" si="8"/>
        <v>47062743</v>
      </c>
      <c r="U22" s="230">
        <f t="shared" si="35"/>
        <v>2954887</v>
      </c>
      <c r="V22" s="232">
        <f t="shared" si="36"/>
        <v>6.699230631386845</v>
      </c>
      <c r="W22" s="26">
        <f t="shared" si="33"/>
        <v>43899923</v>
      </c>
      <c r="X22" s="36">
        <f t="shared" si="37"/>
        <v>2.8912543422912154</v>
      </c>
      <c r="Y22" s="631" t="s">
        <v>335</v>
      </c>
      <c r="Z22" s="1" t="s">
        <v>335</v>
      </c>
      <c r="AJ22" s="679">
        <v>2000</v>
      </c>
      <c r="AK22" s="683">
        <v>47062743</v>
      </c>
      <c r="AL22" s="674">
        <v>2040709</v>
      </c>
      <c r="AM22" s="619">
        <v>43899923</v>
      </c>
      <c r="AN22" s="619">
        <v>1867031</v>
      </c>
      <c r="AO22" s="683">
        <v>45512069</v>
      </c>
      <c r="AP22" s="674">
        <v>1980589</v>
      </c>
      <c r="AQ22" s="828"/>
    </row>
    <row r="23" spans="1:43" ht="15.75" customHeight="1">
      <c r="A23" s="503"/>
      <c r="B23" s="31"/>
      <c r="C23" s="18">
        <v>17</v>
      </c>
      <c r="D23" s="19">
        <v>2005</v>
      </c>
      <c r="E23" s="20">
        <v>5590601</v>
      </c>
      <c r="F23" s="230">
        <f t="shared" si="23"/>
        <v>40027</v>
      </c>
      <c r="G23" s="825">
        <f t="shared" si="24"/>
        <v>0.72113262520236643</v>
      </c>
      <c r="H23" s="20">
        <f t="shared" si="19"/>
        <v>2146488</v>
      </c>
      <c r="I23" s="230">
        <f t="shared" si="25"/>
        <v>105779</v>
      </c>
      <c r="J23" s="232">
        <f t="shared" si="26"/>
        <v>5.1834435972987825</v>
      </c>
      <c r="K23" s="34">
        <f t="shared" si="27"/>
        <v>2035097</v>
      </c>
      <c r="L23" s="23">
        <f t="shared" si="34"/>
        <v>2.7470931361011295</v>
      </c>
      <c r="M23" s="24">
        <v>8394.92</v>
      </c>
      <c r="N23" s="25">
        <f t="shared" si="28"/>
        <v>665.95047957574343</v>
      </c>
      <c r="O23" s="1424"/>
      <c r="P23" s="1481">
        <v>2005</v>
      </c>
      <c r="Q23" s="26">
        <v>127767994</v>
      </c>
      <c r="R23" s="234">
        <f t="shared" si="29"/>
        <v>842151</v>
      </c>
      <c r="S23" s="236">
        <f t="shared" si="30"/>
        <v>0.66349844924803847</v>
      </c>
      <c r="T23" s="26">
        <f t="shared" si="8"/>
        <v>49566305</v>
      </c>
      <c r="U23" s="230">
        <f t="shared" si="35"/>
        <v>2503562</v>
      </c>
      <c r="V23" s="232">
        <f t="shared" si="36"/>
        <v>5.3196261849845854</v>
      </c>
      <c r="W23" s="26">
        <f t="shared" si="33"/>
        <v>46782383</v>
      </c>
      <c r="X23" s="36">
        <f t="shared" si="37"/>
        <v>2.7311134193399256</v>
      </c>
      <c r="Y23" s="631" t="s">
        <v>335</v>
      </c>
      <c r="Z23" s="39" t="s">
        <v>335</v>
      </c>
      <c r="AJ23" s="679" t="s">
        <v>563</v>
      </c>
      <c r="AK23" s="683">
        <v>49566305</v>
      </c>
      <c r="AL23" s="674">
        <v>2146488</v>
      </c>
      <c r="AM23" s="617">
        <v>46782383</v>
      </c>
      <c r="AN23" s="617">
        <v>2035097</v>
      </c>
      <c r="AO23" s="683">
        <v>47981266</v>
      </c>
      <c r="AP23" s="674">
        <v>2085847</v>
      </c>
      <c r="AQ23" s="828"/>
    </row>
    <row r="24" spans="1:43" ht="15.75" customHeight="1">
      <c r="A24" s="503"/>
      <c r="B24" s="29"/>
      <c r="C24" s="18">
        <v>22</v>
      </c>
      <c r="D24" s="19">
        <v>2010</v>
      </c>
      <c r="E24" s="37">
        <v>5588133</v>
      </c>
      <c r="F24" s="230">
        <f t="shared" si="23"/>
        <v>-2468</v>
      </c>
      <c r="G24" s="825">
        <f t="shared" si="24"/>
        <v>-4.4145522100396718E-2</v>
      </c>
      <c r="H24" s="20">
        <f t="shared" si="19"/>
        <v>2255318</v>
      </c>
      <c r="I24" s="230">
        <f t="shared" si="25"/>
        <v>108830</v>
      </c>
      <c r="J24" s="232">
        <f t="shared" si="26"/>
        <v>5.0701424839085982</v>
      </c>
      <c r="K24" s="34">
        <f t="shared" si="27"/>
        <v>2252522</v>
      </c>
      <c r="L24" s="23">
        <f t="shared" si="34"/>
        <v>2.4808339274821734</v>
      </c>
      <c r="M24" s="23">
        <v>8396.1299999999992</v>
      </c>
      <c r="N24" s="25">
        <f t="shared" si="28"/>
        <v>665.56056183027192</v>
      </c>
      <c r="O24" s="1424"/>
      <c r="P24" s="1481">
        <v>2010</v>
      </c>
      <c r="Q24" s="38">
        <v>128057352</v>
      </c>
      <c r="R24" s="235">
        <f t="shared" si="29"/>
        <v>289358</v>
      </c>
      <c r="S24" s="237">
        <f t="shared" si="30"/>
        <v>0.22647142757833391</v>
      </c>
      <c r="T24" s="26">
        <f t="shared" si="8"/>
        <v>51950504</v>
      </c>
      <c r="U24" s="230">
        <f t="shared" si="35"/>
        <v>2384199</v>
      </c>
      <c r="V24" s="232">
        <f t="shared" si="36"/>
        <v>4.8101205042417421</v>
      </c>
      <c r="W24" s="26">
        <f t="shared" si="33"/>
        <v>51842307</v>
      </c>
      <c r="X24" s="36">
        <f t="shared" si="37"/>
        <v>2.4701322030286961</v>
      </c>
      <c r="Y24" s="632" t="s">
        <v>335</v>
      </c>
      <c r="AJ24" s="673">
        <v>10</v>
      </c>
      <c r="AK24" s="683">
        <v>51950504</v>
      </c>
      <c r="AL24" s="674">
        <v>2255318</v>
      </c>
      <c r="AM24" s="614">
        <v>51842307</v>
      </c>
      <c r="AN24" s="614">
        <v>2252522</v>
      </c>
      <c r="AO24" s="683">
        <v>50840007</v>
      </c>
      <c r="AP24" s="674">
        <v>2213847</v>
      </c>
      <c r="AQ24" s="828"/>
    </row>
    <row r="25" spans="1:43" ht="15.75" customHeight="1">
      <c r="A25" s="503"/>
      <c r="B25" s="40"/>
      <c r="C25" s="460">
        <v>27</v>
      </c>
      <c r="D25" s="461">
        <v>2015</v>
      </c>
      <c r="E25" s="462">
        <v>5534800</v>
      </c>
      <c r="F25" s="463">
        <f t="shared" si="23"/>
        <v>-53333</v>
      </c>
      <c r="G25" s="467">
        <f t="shared" si="24"/>
        <v>-0.95439747049685475</v>
      </c>
      <c r="H25" s="558">
        <f t="shared" si="19"/>
        <v>2315200</v>
      </c>
      <c r="I25" s="463">
        <f t="shared" si="25"/>
        <v>59882</v>
      </c>
      <c r="J25" s="464">
        <f t="shared" si="26"/>
        <v>2.6551466356407389</v>
      </c>
      <c r="K25" s="625">
        <f t="shared" si="27"/>
        <v>2312284</v>
      </c>
      <c r="L25" s="561">
        <f t="shared" si="34"/>
        <v>2.3936506069323666</v>
      </c>
      <c r="M25" s="465">
        <v>8400.9000000000015</v>
      </c>
      <c r="N25" s="466">
        <f t="shared" si="28"/>
        <v>658.83417252913364</v>
      </c>
      <c r="O25" s="1424"/>
      <c r="P25" s="1484">
        <v>2015</v>
      </c>
      <c r="Q25" s="462">
        <v>127094745</v>
      </c>
      <c r="R25" s="463">
        <f t="shared" si="29"/>
        <v>-962607</v>
      </c>
      <c r="S25" s="467">
        <f t="shared" si="30"/>
        <v>-0.75169991020898197</v>
      </c>
      <c r="T25" s="564">
        <f t="shared" si="8"/>
        <v>53448685</v>
      </c>
      <c r="U25" s="463">
        <f t="shared" si="35"/>
        <v>1498181</v>
      </c>
      <c r="V25" s="464">
        <f t="shared" si="36"/>
        <v>2.8838623009316713</v>
      </c>
      <c r="W25" s="564">
        <f t="shared" si="33"/>
        <v>53331797</v>
      </c>
      <c r="X25" s="567">
        <f t="shared" si="37"/>
        <v>2.383095116783708</v>
      </c>
      <c r="Y25" s="633" t="s">
        <v>335</v>
      </c>
      <c r="AJ25" s="673">
        <v>15</v>
      </c>
      <c r="AK25" s="683">
        <v>53448685</v>
      </c>
      <c r="AL25" s="674">
        <v>2315200</v>
      </c>
      <c r="AM25" s="614">
        <v>53331797</v>
      </c>
      <c r="AN25" s="614">
        <v>2312284</v>
      </c>
      <c r="AO25" s="683">
        <v>52361905</v>
      </c>
      <c r="AP25" s="674">
        <v>2272654</v>
      </c>
      <c r="AQ25" s="828"/>
    </row>
    <row r="26" spans="1:43" ht="15.75" customHeight="1">
      <c r="A26" s="503"/>
      <c r="B26" s="519" t="s">
        <v>347</v>
      </c>
      <c r="C26" s="277">
        <v>2</v>
      </c>
      <c r="D26" s="278">
        <v>2020</v>
      </c>
      <c r="E26" s="284">
        <v>5465002</v>
      </c>
      <c r="F26" s="231">
        <f t="shared" si="23"/>
        <v>-69798</v>
      </c>
      <c r="G26" s="238">
        <f t="shared" si="24"/>
        <v>-1.2610753776107537</v>
      </c>
      <c r="H26" s="626">
        <f t="shared" si="19"/>
        <v>2402484</v>
      </c>
      <c r="I26" s="231">
        <f t="shared" si="25"/>
        <v>87284</v>
      </c>
      <c r="J26" s="233">
        <f t="shared" si="26"/>
        <v>3.7700414651002072</v>
      </c>
      <c r="K26" s="282">
        <f t="shared" si="27"/>
        <v>2399358</v>
      </c>
      <c r="L26" s="628">
        <f t="shared" si="34"/>
        <v>2.2776934496644521</v>
      </c>
      <c r="M26" s="280">
        <v>8401.02</v>
      </c>
      <c r="N26" s="41">
        <f t="shared" si="28"/>
        <v>650.51648490302364</v>
      </c>
      <c r="O26" s="1424"/>
      <c r="P26" s="1483">
        <v>2020</v>
      </c>
      <c r="Q26" s="591">
        <v>126146099</v>
      </c>
      <c r="R26" s="281">
        <f t="shared" si="29"/>
        <v>-948646</v>
      </c>
      <c r="S26" s="238">
        <f t="shared" si="30"/>
        <v>-0.74640851594611568</v>
      </c>
      <c r="T26" s="282">
        <f t="shared" si="8"/>
        <v>55830154</v>
      </c>
      <c r="U26" s="231">
        <f t="shared" si="35"/>
        <v>2381469</v>
      </c>
      <c r="V26" s="233">
        <f t="shared" si="36"/>
        <v>4.4556175703855017</v>
      </c>
      <c r="W26" s="282">
        <f t="shared" si="33"/>
        <v>55704949</v>
      </c>
      <c r="X26" s="628">
        <f t="shared" si="37"/>
        <v>2.264540247581952</v>
      </c>
      <c r="Y26" s="633"/>
      <c r="AJ26" s="680">
        <v>20</v>
      </c>
      <c r="AK26" s="687">
        <v>55830154</v>
      </c>
      <c r="AL26" s="682">
        <v>2402484</v>
      </c>
      <c r="AM26" s="681">
        <v>55704949</v>
      </c>
      <c r="AN26" s="681">
        <v>2399358</v>
      </c>
      <c r="AO26" s="687"/>
      <c r="AP26" s="682"/>
      <c r="AQ26" s="829"/>
    </row>
    <row r="27" spans="1:43" ht="3.75" customHeight="1">
      <c r="A27" s="503"/>
      <c r="B27" s="503"/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503"/>
      <c r="Y27" s="503"/>
      <c r="Z27" s="503"/>
      <c r="AJ27" s="613"/>
      <c r="AK27" s="613"/>
      <c r="AL27" s="613"/>
      <c r="AM27" s="613"/>
      <c r="AN27" s="613"/>
      <c r="AO27" s="613"/>
      <c r="AP27" s="613"/>
      <c r="AQ27" s="613"/>
    </row>
    <row r="28" spans="1:43" ht="13.5">
      <c r="A28" s="503"/>
      <c r="B28" s="503" t="s">
        <v>336</v>
      </c>
      <c r="C28" s="503"/>
      <c r="D28" s="503"/>
      <c r="E28" s="503"/>
      <c r="F28" s="503"/>
      <c r="G28" s="503"/>
      <c r="H28" s="508" t="s">
        <v>1259</v>
      </c>
      <c r="I28" s="503"/>
      <c r="J28" s="503"/>
      <c r="K28" s="508" t="s">
        <v>1259</v>
      </c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 t="s">
        <v>331</v>
      </c>
      <c r="Y28" s="503"/>
      <c r="AJ28" s="613"/>
      <c r="AK28" s="613"/>
      <c r="AL28" s="613"/>
      <c r="AM28" s="613"/>
      <c r="AN28" s="613"/>
      <c r="AO28" s="613"/>
      <c r="AP28" s="613"/>
      <c r="AQ28" s="613"/>
    </row>
    <row r="29" spans="1:43">
      <c r="O29" s="503"/>
    </row>
    <row r="30" spans="1:43" ht="10.5" customHeight="1">
      <c r="E30" s="142" t="s">
        <v>380</v>
      </c>
      <c r="F30" s="43" t="s">
        <v>71</v>
      </c>
      <c r="O30" s="503"/>
    </row>
    <row r="31" spans="1:43" ht="10.5" customHeight="1">
      <c r="D31" s="819">
        <v>1920</v>
      </c>
      <c r="E31" s="820">
        <f>E5</f>
        <v>2301799</v>
      </c>
      <c r="F31" s="821"/>
      <c r="O31" s="503"/>
    </row>
    <row r="32" spans="1:43" ht="10.5" customHeight="1">
      <c r="D32" s="44">
        <v>25</v>
      </c>
      <c r="E32" s="46">
        <f>E6</f>
        <v>2454679</v>
      </c>
      <c r="F32" s="221">
        <f t="shared" ref="F32:F51" si="38">SUM(-E31,E32)/E31*100</f>
        <v>6.6417615091500171</v>
      </c>
      <c r="H32" s="1" t="s">
        <v>329</v>
      </c>
      <c r="I32" s="1" t="s">
        <v>330</v>
      </c>
    </row>
    <row r="33" spans="3:25">
      <c r="D33" s="44">
        <v>30</v>
      </c>
      <c r="E33" s="46">
        <f>E7</f>
        <v>2646301</v>
      </c>
      <c r="F33" s="221">
        <f t="shared" si="38"/>
        <v>7.8063974963732532</v>
      </c>
    </row>
    <row r="34" spans="3:25">
      <c r="D34" s="44">
        <v>35</v>
      </c>
      <c r="E34" s="46">
        <f>E8</f>
        <v>2923249</v>
      </c>
      <c r="F34" s="221">
        <f t="shared" si="38"/>
        <v>10.465476149538544</v>
      </c>
    </row>
    <row r="35" spans="3:25">
      <c r="D35" s="44">
        <v>40</v>
      </c>
      <c r="E35" s="46">
        <f>E9</f>
        <v>3221232</v>
      </c>
      <c r="F35" s="221">
        <f t="shared" si="38"/>
        <v>10.193555184659262</v>
      </c>
      <c r="Y35" s="1" t="s">
        <v>329</v>
      </c>
    </row>
    <row r="36" spans="3:25">
      <c r="C36" s="353"/>
      <c r="D36" s="353">
        <v>45</v>
      </c>
      <c r="E36" s="214">
        <v>2821892</v>
      </c>
      <c r="F36" s="354">
        <f t="shared" si="38"/>
        <v>-12.39712010808287</v>
      </c>
      <c r="G36" s="1" t="s">
        <v>399</v>
      </c>
    </row>
    <row r="37" spans="3:25">
      <c r="D37" s="44">
        <v>50</v>
      </c>
      <c r="E37" s="46">
        <f t="shared" ref="E37:E50" si="39">E12</f>
        <v>3309935</v>
      </c>
      <c r="F37" s="221">
        <f t="shared" si="38"/>
        <v>17.29488584254819</v>
      </c>
    </row>
    <row r="38" spans="3:25">
      <c r="D38" s="44">
        <v>55</v>
      </c>
      <c r="E38" s="46">
        <f t="shared" si="39"/>
        <v>3620947</v>
      </c>
      <c r="F38" s="221">
        <f t="shared" si="38"/>
        <v>9.3963174503426803</v>
      </c>
    </row>
    <row r="39" spans="3:25">
      <c r="D39" s="44">
        <v>60</v>
      </c>
      <c r="E39" s="46">
        <f t="shared" si="39"/>
        <v>3906487</v>
      </c>
      <c r="F39" s="221">
        <f t="shared" si="38"/>
        <v>7.8857823657733732</v>
      </c>
    </row>
    <row r="40" spans="3:25">
      <c r="D40" s="44">
        <v>65</v>
      </c>
      <c r="E40" s="46">
        <f t="shared" si="39"/>
        <v>4309944</v>
      </c>
      <c r="F40" s="221">
        <f t="shared" si="38"/>
        <v>10.327872587314383</v>
      </c>
    </row>
    <row r="41" spans="3:25">
      <c r="D41" s="44">
        <v>70</v>
      </c>
      <c r="E41" s="46">
        <f t="shared" si="39"/>
        <v>4667928</v>
      </c>
      <c r="F41" s="221">
        <f t="shared" si="38"/>
        <v>8.3060011916628156</v>
      </c>
    </row>
    <row r="42" spans="3:25">
      <c r="D42" s="44">
        <v>75</v>
      </c>
      <c r="E42" s="46">
        <f t="shared" si="39"/>
        <v>4992140</v>
      </c>
      <c r="F42" s="221">
        <f t="shared" si="38"/>
        <v>6.94552272442934</v>
      </c>
    </row>
    <row r="43" spans="3:25">
      <c r="D43" s="44">
        <v>80</v>
      </c>
      <c r="E43" s="46">
        <f t="shared" si="39"/>
        <v>5144892</v>
      </c>
      <c r="F43" s="221">
        <f t="shared" si="38"/>
        <v>3.0598500843325707</v>
      </c>
    </row>
    <row r="44" spans="3:25">
      <c r="D44" s="44">
        <v>85</v>
      </c>
      <c r="E44" s="46">
        <f t="shared" si="39"/>
        <v>5278050</v>
      </c>
      <c r="F44" s="221">
        <f t="shared" si="38"/>
        <v>2.5881592849762445</v>
      </c>
    </row>
    <row r="45" spans="3:25">
      <c r="D45" s="44">
        <v>90</v>
      </c>
      <c r="E45" s="46">
        <f t="shared" si="39"/>
        <v>5405040</v>
      </c>
      <c r="F45" s="221">
        <f t="shared" si="38"/>
        <v>2.406002216727769</v>
      </c>
    </row>
    <row r="46" spans="3:25">
      <c r="D46" s="45">
        <v>95</v>
      </c>
      <c r="E46" s="46">
        <f t="shared" si="39"/>
        <v>5401877</v>
      </c>
      <c r="F46" s="221">
        <f t="shared" si="38"/>
        <v>-5.8519455915219863E-2</v>
      </c>
    </row>
    <row r="47" spans="3:25">
      <c r="D47" s="688">
        <v>2000</v>
      </c>
      <c r="E47" s="46">
        <f t="shared" si="39"/>
        <v>5550574</v>
      </c>
      <c r="F47" s="221">
        <f t="shared" si="38"/>
        <v>2.7526913330310929</v>
      </c>
    </row>
    <row r="48" spans="3:25">
      <c r="D48" s="688" t="s">
        <v>572</v>
      </c>
      <c r="E48" s="46">
        <f t="shared" si="39"/>
        <v>5590601</v>
      </c>
      <c r="F48" s="221">
        <f t="shared" si="38"/>
        <v>0.72113262520236643</v>
      </c>
    </row>
    <row r="49" spans="4:6">
      <c r="D49" s="44">
        <v>10</v>
      </c>
      <c r="E49" s="46">
        <f t="shared" si="39"/>
        <v>5588133</v>
      </c>
      <c r="F49" s="221">
        <f t="shared" si="38"/>
        <v>-4.4145522100396718E-2</v>
      </c>
    </row>
    <row r="50" spans="4:6">
      <c r="D50" s="1">
        <v>15</v>
      </c>
      <c r="E50" s="46">
        <f t="shared" si="39"/>
        <v>5534800</v>
      </c>
      <c r="F50" s="221">
        <f t="shared" si="38"/>
        <v>-0.95439747049685475</v>
      </c>
    </row>
    <row r="51" spans="4:6">
      <c r="D51" s="822">
        <v>20</v>
      </c>
      <c r="E51" s="243">
        <f>E26</f>
        <v>5465002</v>
      </c>
      <c r="F51" s="823">
        <f t="shared" si="38"/>
        <v>-1.2610753776107537</v>
      </c>
    </row>
    <row r="54" spans="4:6" ht="13.5" customHeight="1"/>
  </sheetData>
  <mergeCells count="32">
    <mergeCell ref="AE11:AF11"/>
    <mergeCell ref="AG11:AH11"/>
    <mergeCell ref="X2:X3"/>
    <mergeCell ref="AE6:AF6"/>
    <mergeCell ref="AG7:AH7"/>
    <mergeCell ref="AG5:AH5"/>
    <mergeCell ref="AG6:AH6"/>
    <mergeCell ref="AC3:AD3"/>
    <mergeCell ref="AE3:AF3"/>
    <mergeCell ref="AG9:AH9"/>
    <mergeCell ref="AE7:AF7"/>
    <mergeCell ref="AG10:AH10"/>
    <mergeCell ref="AE8:AF8"/>
    <mergeCell ref="AG3:AH3"/>
    <mergeCell ref="AG4:AH4"/>
    <mergeCell ref="AE4:AF4"/>
    <mergeCell ref="AG8:AH8"/>
    <mergeCell ref="AE9:AF9"/>
    <mergeCell ref="AE10:AF10"/>
    <mergeCell ref="U2:V2"/>
    <mergeCell ref="N2:N3"/>
    <mergeCell ref="T2:T3"/>
    <mergeCell ref="AE5:AF5"/>
    <mergeCell ref="R2:S2"/>
    <mergeCell ref="M2:M3"/>
    <mergeCell ref="Q2:Q3"/>
    <mergeCell ref="B2:D3"/>
    <mergeCell ref="H2:H3"/>
    <mergeCell ref="L2:L3"/>
    <mergeCell ref="E2:E3"/>
    <mergeCell ref="F2:G2"/>
    <mergeCell ref="I2:J2"/>
  </mergeCells>
  <phoneticPr fontId="2"/>
  <pageMargins left="0.39370078740157483" right="0" top="0.39370078740157483" bottom="0.39370078740157483" header="0.19685039370078741" footer="0.19685039370078741"/>
  <pageSetup paperSize="9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B04C-93B9-4F97-9035-F691BF11AF4A}">
  <dimension ref="A1:AH110"/>
  <sheetViews>
    <sheetView workbookViewId="0">
      <pane xSplit="2" ySplit="3" topLeftCell="C92" activePane="bottomRight" state="frozen"/>
      <selection pane="topRight" activeCell="E1" sqref="E1"/>
      <selection pane="bottomLeft" activeCell="A4" sqref="A4"/>
      <selection pane="bottomRight" activeCell="C99" sqref="C99"/>
    </sheetView>
  </sheetViews>
  <sheetFormatPr defaultRowHeight="13.5"/>
  <cols>
    <col min="1" max="1" width="3.125" style="1101" customWidth="1"/>
    <col min="2" max="2" width="9.25" style="924" customWidth="1"/>
    <col min="3" max="4" width="10.625" style="1085" customWidth="1"/>
    <col min="5" max="5" width="10.625" style="1086" customWidth="1"/>
    <col min="6" max="17" width="10.625" style="1085" customWidth="1"/>
    <col min="18" max="219" width="9" style="924"/>
    <col min="220" max="220" width="13.25" style="924" bestFit="1" customWidth="1"/>
    <col min="221" max="221" width="9.875" style="924" customWidth="1"/>
    <col min="222" max="222" width="8.125" style="924" customWidth="1"/>
    <col min="223" max="223" width="8.75" style="924" customWidth="1"/>
    <col min="224" max="224" width="10.25" style="924" bestFit="1" customWidth="1"/>
    <col min="225" max="225" width="13.25" style="924" bestFit="1" customWidth="1"/>
    <col min="226" max="226" width="17.875" style="924" bestFit="1" customWidth="1"/>
    <col min="227" max="228" width="11.25" style="924" customWidth="1"/>
    <col min="229" max="230" width="15" style="924" customWidth="1"/>
    <col min="231" max="234" width="10.625" style="924" customWidth="1"/>
    <col min="235" max="235" width="11.25" style="924" customWidth="1"/>
    <col min="236" max="262" width="10.625" style="924" customWidth="1"/>
    <col min="263" max="270" width="11.875" style="924" customWidth="1"/>
    <col min="271" max="271" width="21.375" style="924" customWidth="1"/>
    <col min="272" max="272" width="11.875" style="924" customWidth="1"/>
    <col min="273" max="475" width="9" style="924"/>
    <col min="476" max="476" width="13.25" style="924" bestFit="1" customWidth="1"/>
    <col min="477" max="477" width="9.875" style="924" customWidth="1"/>
    <col min="478" max="478" width="8.125" style="924" customWidth="1"/>
    <col min="479" max="479" width="8.75" style="924" customWidth="1"/>
    <col min="480" max="480" width="10.25" style="924" bestFit="1" customWidth="1"/>
    <col min="481" max="481" width="13.25" style="924" bestFit="1" customWidth="1"/>
    <col min="482" max="482" width="17.875" style="924" bestFit="1" customWidth="1"/>
    <col min="483" max="484" width="11.25" style="924" customWidth="1"/>
    <col min="485" max="486" width="15" style="924" customWidth="1"/>
    <col min="487" max="490" width="10.625" style="924" customWidth="1"/>
    <col min="491" max="491" width="11.25" style="924" customWidth="1"/>
    <col min="492" max="518" width="10.625" style="924" customWidth="1"/>
    <col min="519" max="526" width="11.875" style="924" customWidth="1"/>
    <col min="527" max="527" width="21.375" style="924" customWidth="1"/>
    <col min="528" max="528" width="11.875" style="924" customWidth="1"/>
    <col min="529" max="731" width="9" style="924"/>
    <col min="732" max="732" width="13.25" style="924" bestFit="1" customWidth="1"/>
    <col min="733" max="733" width="9.875" style="924" customWidth="1"/>
    <col min="734" max="734" width="8.125" style="924" customWidth="1"/>
    <col min="735" max="735" width="8.75" style="924" customWidth="1"/>
    <col min="736" max="736" width="10.25" style="924" bestFit="1" customWidth="1"/>
    <col min="737" max="737" width="13.25" style="924" bestFit="1" customWidth="1"/>
    <col min="738" max="738" width="17.875" style="924" bestFit="1" customWidth="1"/>
    <col min="739" max="740" width="11.25" style="924" customWidth="1"/>
    <col min="741" max="742" width="15" style="924" customWidth="1"/>
    <col min="743" max="746" width="10.625" style="924" customWidth="1"/>
    <col min="747" max="747" width="11.25" style="924" customWidth="1"/>
    <col min="748" max="774" width="10.625" style="924" customWidth="1"/>
    <col min="775" max="782" width="11.875" style="924" customWidth="1"/>
    <col min="783" max="783" width="21.375" style="924" customWidth="1"/>
    <col min="784" max="784" width="11.875" style="924" customWidth="1"/>
    <col min="785" max="987" width="9" style="924"/>
    <col min="988" max="988" width="13.25" style="924" bestFit="1" customWidth="1"/>
    <col min="989" max="989" width="9.875" style="924" customWidth="1"/>
    <col min="990" max="990" width="8.125" style="924" customWidth="1"/>
    <col min="991" max="991" width="8.75" style="924" customWidth="1"/>
    <col min="992" max="992" width="10.25" style="924" bestFit="1" customWidth="1"/>
    <col min="993" max="993" width="13.25" style="924" bestFit="1" customWidth="1"/>
    <col min="994" max="994" width="17.875" style="924" bestFit="1" customWidth="1"/>
    <col min="995" max="996" width="11.25" style="924" customWidth="1"/>
    <col min="997" max="998" width="15" style="924" customWidth="1"/>
    <col min="999" max="1002" width="10.625" style="924" customWidth="1"/>
    <col min="1003" max="1003" width="11.25" style="924" customWidth="1"/>
    <col min="1004" max="1030" width="10.625" style="924" customWidth="1"/>
    <col min="1031" max="1038" width="11.875" style="924" customWidth="1"/>
    <col min="1039" max="1039" width="21.375" style="924" customWidth="1"/>
    <col min="1040" max="1040" width="11.875" style="924" customWidth="1"/>
    <col min="1041" max="1243" width="9" style="924"/>
    <col min="1244" max="1244" width="13.25" style="924" bestFit="1" customWidth="1"/>
    <col min="1245" max="1245" width="9.875" style="924" customWidth="1"/>
    <col min="1246" max="1246" width="8.125" style="924" customWidth="1"/>
    <col min="1247" max="1247" width="8.75" style="924" customWidth="1"/>
    <col min="1248" max="1248" width="10.25" style="924" bestFit="1" customWidth="1"/>
    <col min="1249" max="1249" width="13.25" style="924" bestFit="1" customWidth="1"/>
    <col min="1250" max="1250" width="17.875" style="924" bestFit="1" customWidth="1"/>
    <col min="1251" max="1252" width="11.25" style="924" customWidth="1"/>
    <col min="1253" max="1254" width="15" style="924" customWidth="1"/>
    <col min="1255" max="1258" width="10.625" style="924" customWidth="1"/>
    <col min="1259" max="1259" width="11.25" style="924" customWidth="1"/>
    <col min="1260" max="1286" width="10.625" style="924" customWidth="1"/>
    <col min="1287" max="1294" width="11.875" style="924" customWidth="1"/>
    <col min="1295" max="1295" width="21.375" style="924" customWidth="1"/>
    <col min="1296" max="1296" width="11.875" style="924" customWidth="1"/>
    <col min="1297" max="1499" width="9" style="924"/>
    <col min="1500" max="1500" width="13.25" style="924" bestFit="1" customWidth="1"/>
    <col min="1501" max="1501" width="9.875" style="924" customWidth="1"/>
    <col min="1502" max="1502" width="8.125" style="924" customWidth="1"/>
    <col min="1503" max="1503" width="8.75" style="924" customWidth="1"/>
    <col min="1504" max="1504" width="10.25" style="924" bestFit="1" customWidth="1"/>
    <col min="1505" max="1505" width="13.25" style="924" bestFit="1" customWidth="1"/>
    <col min="1506" max="1506" width="17.875" style="924" bestFit="1" customWidth="1"/>
    <col min="1507" max="1508" width="11.25" style="924" customWidth="1"/>
    <col min="1509" max="1510" width="15" style="924" customWidth="1"/>
    <col min="1511" max="1514" width="10.625" style="924" customWidth="1"/>
    <col min="1515" max="1515" width="11.25" style="924" customWidth="1"/>
    <col min="1516" max="1542" width="10.625" style="924" customWidth="1"/>
    <col min="1543" max="1550" width="11.875" style="924" customWidth="1"/>
    <col min="1551" max="1551" width="21.375" style="924" customWidth="1"/>
    <col min="1552" max="1552" width="11.875" style="924" customWidth="1"/>
    <col min="1553" max="1755" width="9" style="924"/>
    <col min="1756" max="1756" width="13.25" style="924" bestFit="1" customWidth="1"/>
    <col min="1757" max="1757" width="9.875" style="924" customWidth="1"/>
    <col min="1758" max="1758" width="8.125" style="924" customWidth="1"/>
    <col min="1759" max="1759" width="8.75" style="924" customWidth="1"/>
    <col min="1760" max="1760" width="10.25" style="924" bestFit="1" customWidth="1"/>
    <col min="1761" max="1761" width="13.25" style="924" bestFit="1" customWidth="1"/>
    <col min="1762" max="1762" width="17.875" style="924" bestFit="1" customWidth="1"/>
    <col min="1763" max="1764" width="11.25" style="924" customWidth="1"/>
    <col min="1765" max="1766" width="15" style="924" customWidth="1"/>
    <col min="1767" max="1770" width="10.625" style="924" customWidth="1"/>
    <col min="1771" max="1771" width="11.25" style="924" customWidth="1"/>
    <col min="1772" max="1798" width="10.625" style="924" customWidth="1"/>
    <col min="1799" max="1806" width="11.875" style="924" customWidth="1"/>
    <col min="1807" max="1807" width="21.375" style="924" customWidth="1"/>
    <col min="1808" max="1808" width="11.875" style="924" customWidth="1"/>
    <col min="1809" max="2011" width="9" style="924"/>
    <col min="2012" max="2012" width="13.25" style="924" bestFit="1" customWidth="1"/>
    <col min="2013" max="2013" width="9.875" style="924" customWidth="1"/>
    <col min="2014" max="2014" width="8.125" style="924" customWidth="1"/>
    <col min="2015" max="2015" width="8.75" style="924" customWidth="1"/>
    <col min="2016" max="2016" width="10.25" style="924" bestFit="1" customWidth="1"/>
    <col min="2017" max="2017" width="13.25" style="924" bestFit="1" customWidth="1"/>
    <col min="2018" max="2018" width="17.875" style="924" bestFit="1" customWidth="1"/>
    <col min="2019" max="2020" width="11.25" style="924" customWidth="1"/>
    <col min="2021" max="2022" width="15" style="924" customWidth="1"/>
    <col min="2023" max="2026" width="10.625" style="924" customWidth="1"/>
    <col min="2027" max="2027" width="11.25" style="924" customWidth="1"/>
    <col min="2028" max="2054" width="10.625" style="924" customWidth="1"/>
    <col min="2055" max="2062" width="11.875" style="924" customWidth="1"/>
    <col min="2063" max="2063" width="21.375" style="924" customWidth="1"/>
    <col min="2064" max="2064" width="11.875" style="924" customWidth="1"/>
    <col min="2065" max="2267" width="9" style="924"/>
    <col min="2268" max="2268" width="13.25" style="924" bestFit="1" customWidth="1"/>
    <col min="2269" max="2269" width="9.875" style="924" customWidth="1"/>
    <col min="2270" max="2270" width="8.125" style="924" customWidth="1"/>
    <col min="2271" max="2271" width="8.75" style="924" customWidth="1"/>
    <col min="2272" max="2272" width="10.25" style="924" bestFit="1" customWidth="1"/>
    <col min="2273" max="2273" width="13.25" style="924" bestFit="1" customWidth="1"/>
    <col min="2274" max="2274" width="17.875" style="924" bestFit="1" customWidth="1"/>
    <col min="2275" max="2276" width="11.25" style="924" customWidth="1"/>
    <col min="2277" max="2278" width="15" style="924" customWidth="1"/>
    <col min="2279" max="2282" width="10.625" style="924" customWidth="1"/>
    <col min="2283" max="2283" width="11.25" style="924" customWidth="1"/>
    <col min="2284" max="2310" width="10.625" style="924" customWidth="1"/>
    <col min="2311" max="2318" width="11.875" style="924" customWidth="1"/>
    <col min="2319" max="2319" width="21.375" style="924" customWidth="1"/>
    <col min="2320" max="2320" width="11.875" style="924" customWidth="1"/>
    <col min="2321" max="2523" width="9" style="924"/>
    <col min="2524" max="2524" width="13.25" style="924" bestFit="1" customWidth="1"/>
    <col min="2525" max="2525" width="9.875" style="924" customWidth="1"/>
    <col min="2526" max="2526" width="8.125" style="924" customWidth="1"/>
    <col min="2527" max="2527" width="8.75" style="924" customWidth="1"/>
    <col min="2528" max="2528" width="10.25" style="924" bestFit="1" customWidth="1"/>
    <col min="2529" max="2529" width="13.25" style="924" bestFit="1" customWidth="1"/>
    <col min="2530" max="2530" width="17.875" style="924" bestFit="1" customWidth="1"/>
    <col min="2531" max="2532" width="11.25" style="924" customWidth="1"/>
    <col min="2533" max="2534" width="15" style="924" customWidth="1"/>
    <col min="2535" max="2538" width="10.625" style="924" customWidth="1"/>
    <col min="2539" max="2539" width="11.25" style="924" customWidth="1"/>
    <col min="2540" max="2566" width="10.625" style="924" customWidth="1"/>
    <col min="2567" max="2574" width="11.875" style="924" customWidth="1"/>
    <col min="2575" max="2575" width="21.375" style="924" customWidth="1"/>
    <col min="2576" max="2576" width="11.875" style="924" customWidth="1"/>
    <col min="2577" max="2779" width="9" style="924"/>
    <col min="2780" max="2780" width="13.25" style="924" bestFit="1" customWidth="1"/>
    <col min="2781" max="2781" width="9.875" style="924" customWidth="1"/>
    <col min="2782" max="2782" width="8.125" style="924" customWidth="1"/>
    <col min="2783" max="2783" width="8.75" style="924" customWidth="1"/>
    <col min="2784" max="2784" width="10.25" style="924" bestFit="1" customWidth="1"/>
    <col min="2785" max="2785" width="13.25" style="924" bestFit="1" customWidth="1"/>
    <col min="2786" max="2786" width="17.875" style="924" bestFit="1" customWidth="1"/>
    <col min="2787" max="2788" width="11.25" style="924" customWidth="1"/>
    <col min="2789" max="2790" width="15" style="924" customWidth="1"/>
    <col min="2791" max="2794" width="10.625" style="924" customWidth="1"/>
    <col min="2795" max="2795" width="11.25" style="924" customWidth="1"/>
    <col min="2796" max="2822" width="10.625" style="924" customWidth="1"/>
    <col min="2823" max="2830" width="11.875" style="924" customWidth="1"/>
    <col min="2831" max="2831" width="21.375" style="924" customWidth="1"/>
    <col min="2832" max="2832" width="11.875" style="924" customWidth="1"/>
    <col min="2833" max="3035" width="9" style="924"/>
    <col min="3036" max="3036" width="13.25" style="924" bestFit="1" customWidth="1"/>
    <col min="3037" max="3037" width="9.875" style="924" customWidth="1"/>
    <col min="3038" max="3038" width="8.125" style="924" customWidth="1"/>
    <col min="3039" max="3039" width="8.75" style="924" customWidth="1"/>
    <col min="3040" max="3040" width="10.25" style="924" bestFit="1" customWidth="1"/>
    <col min="3041" max="3041" width="13.25" style="924" bestFit="1" customWidth="1"/>
    <col min="3042" max="3042" width="17.875" style="924" bestFit="1" customWidth="1"/>
    <col min="3043" max="3044" width="11.25" style="924" customWidth="1"/>
    <col min="3045" max="3046" width="15" style="924" customWidth="1"/>
    <col min="3047" max="3050" width="10.625" style="924" customWidth="1"/>
    <col min="3051" max="3051" width="11.25" style="924" customWidth="1"/>
    <col min="3052" max="3078" width="10.625" style="924" customWidth="1"/>
    <col min="3079" max="3086" width="11.875" style="924" customWidth="1"/>
    <col min="3087" max="3087" width="21.375" style="924" customWidth="1"/>
    <col min="3088" max="3088" width="11.875" style="924" customWidth="1"/>
    <col min="3089" max="3291" width="9" style="924"/>
    <col min="3292" max="3292" width="13.25" style="924" bestFit="1" customWidth="1"/>
    <col min="3293" max="3293" width="9.875" style="924" customWidth="1"/>
    <col min="3294" max="3294" width="8.125" style="924" customWidth="1"/>
    <col min="3295" max="3295" width="8.75" style="924" customWidth="1"/>
    <col min="3296" max="3296" width="10.25" style="924" bestFit="1" customWidth="1"/>
    <col min="3297" max="3297" width="13.25" style="924" bestFit="1" customWidth="1"/>
    <col min="3298" max="3298" width="17.875" style="924" bestFit="1" customWidth="1"/>
    <col min="3299" max="3300" width="11.25" style="924" customWidth="1"/>
    <col min="3301" max="3302" width="15" style="924" customWidth="1"/>
    <col min="3303" max="3306" width="10.625" style="924" customWidth="1"/>
    <col min="3307" max="3307" width="11.25" style="924" customWidth="1"/>
    <col min="3308" max="3334" width="10.625" style="924" customWidth="1"/>
    <col min="3335" max="3342" width="11.875" style="924" customWidth="1"/>
    <col min="3343" max="3343" width="21.375" style="924" customWidth="1"/>
    <col min="3344" max="3344" width="11.875" style="924" customWidth="1"/>
    <col min="3345" max="3547" width="9" style="924"/>
    <col min="3548" max="3548" width="13.25" style="924" bestFit="1" customWidth="1"/>
    <col min="3549" max="3549" width="9.875" style="924" customWidth="1"/>
    <col min="3550" max="3550" width="8.125" style="924" customWidth="1"/>
    <col min="3551" max="3551" width="8.75" style="924" customWidth="1"/>
    <col min="3552" max="3552" width="10.25" style="924" bestFit="1" customWidth="1"/>
    <col min="3553" max="3553" width="13.25" style="924" bestFit="1" customWidth="1"/>
    <col min="3554" max="3554" width="17.875" style="924" bestFit="1" customWidth="1"/>
    <col min="3555" max="3556" width="11.25" style="924" customWidth="1"/>
    <col min="3557" max="3558" width="15" style="924" customWidth="1"/>
    <col min="3559" max="3562" width="10.625" style="924" customWidth="1"/>
    <col min="3563" max="3563" width="11.25" style="924" customWidth="1"/>
    <col min="3564" max="3590" width="10.625" style="924" customWidth="1"/>
    <col min="3591" max="3598" width="11.875" style="924" customWidth="1"/>
    <col min="3599" max="3599" width="21.375" style="924" customWidth="1"/>
    <col min="3600" max="3600" width="11.875" style="924" customWidth="1"/>
    <col min="3601" max="3803" width="9" style="924"/>
    <col min="3804" max="3804" width="13.25" style="924" bestFit="1" customWidth="1"/>
    <col min="3805" max="3805" width="9.875" style="924" customWidth="1"/>
    <col min="3806" max="3806" width="8.125" style="924" customWidth="1"/>
    <col min="3807" max="3807" width="8.75" style="924" customWidth="1"/>
    <col min="3808" max="3808" width="10.25" style="924" bestFit="1" customWidth="1"/>
    <col min="3809" max="3809" width="13.25" style="924" bestFit="1" customWidth="1"/>
    <col min="3810" max="3810" width="17.875" style="924" bestFit="1" customWidth="1"/>
    <col min="3811" max="3812" width="11.25" style="924" customWidth="1"/>
    <col min="3813" max="3814" width="15" style="924" customWidth="1"/>
    <col min="3815" max="3818" width="10.625" style="924" customWidth="1"/>
    <col min="3819" max="3819" width="11.25" style="924" customWidth="1"/>
    <col min="3820" max="3846" width="10.625" style="924" customWidth="1"/>
    <col min="3847" max="3854" width="11.875" style="924" customWidth="1"/>
    <col min="3855" max="3855" width="21.375" style="924" customWidth="1"/>
    <col min="3856" max="3856" width="11.875" style="924" customWidth="1"/>
    <col min="3857" max="4059" width="9" style="924"/>
    <col min="4060" max="4060" width="13.25" style="924" bestFit="1" customWidth="1"/>
    <col min="4061" max="4061" width="9.875" style="924" customWidth="1"/>
    <col min="4062" max="4062" width="8.125" style="924" customWidth="1"/>
    <col min="4063" max="4063" width="8.75" style="924" customWidth="1"/>
    <col min="4064" max="4064" width="10.25" style="924" bestFit="1" customWidth="1"/>
    <col min="4065" max="4065" width="13.25" style="924" bestFit="1" customWidth="1"/>
    <col min="4066" max="4066" width="17.875" style="924" bestFit="1" customWidth="1"/>
    <col min="4067" max="4068" width="11.25" style="924" customWidth="1"/>
    <col min="4069" max="4070" width="15" style="924" customWidth="1"/>
    <col min="4071" max="4074" width="10.625" style="924" customWidth="1"/>
    <col min="4075" max="4075" width="11.25" style="924" customWidth="1"/>
    <col min="4076" max="4102" width="10.625" style="924" customWidth="1"/>
    <col min="4103" max="4110" width="11.875" style="924" customWidth="1"/>
    <col min="4111" max="4111" width="21.375" style="924" customWidth="1"/>
    <col min="4112" max="4112" width="11.875" style="924" customWidth="1"/>
    <col min="4113" max="4315" width="9" style="924"/>
    <col min="4316" max="4316" width="13.25" style="924" bestFit="1" customWidth="1"/>
    <col min="4317" max="4317" width="9.875" style="924" customWidth="1"/>
    <col min="4318" max="4318" width="8.125" style="924" customWidth="1"/>
    <col min="4319" max="4319" width="8.75" style="924" customWidth="1"/>
    <col min="4320" max="4320" width="10.25" style="924" bestFit="1" customWidth="1"/>
    <col min="4321" max="4321" width="13.25" style="924" bestFit="1" customWidth="1"/>
    <col min="4322" max="4322" width="17.875" style="924" bestFit="1" customWidth="1"/>
    <col min="4323" max="4324" width="11.25" style="924" customWidth="1"/>
    <col min="4325" max="4326" width="15" style="924" customWidth="1"/>
    <col min="4327" max="4330" width="10.625" style="924" customWidth="1"/>
    <col min="4331" max="4331" width="11.25" style="924" customWidth="1"/>
    <col min="4332" max="4358" width="10.625" style="924" customWidth="1"/>
    <col min="4359" max="4366" width="11.875" style="924" customWidth="1"/>
    <col min="4367" max="4367" width="21.375" style="924" customWidth="1"/>
    <col min="4368" max="4368" width="11.875" style="924" customWidth="1"/>
    <col min="4369" max="4571" width="9" style="924"/>
    <col min="4572" max="4572" width="13.25" style="924" bestFit="1" customWidth="1"/>
    <col min="4573" max="4573" width="9.875" style="924" customWidth="1"/>
    <col min="4574" max="4574" width="8.125" style="924" customWidth="1"/>
    <col min="4575" max="4575" width="8.75" style="924" customWidth="1"/>
    <col min="4576" max="4576" width="10.25" style="924" bestFit="1" customWidth="1"/>
    <col min="4577" max="4577" width="13.25" style="924" bestFit="1" customWidth="1"/>
    <col min="4578" max="4578" width="17.875" style="924" bestFit="1" customWidth="1"/>
    <col min="4579" max="4580" width="11.25" style="924" customWidth="1"/>
    <col min="4581" max="4582" width="15" style="924" customWidth="1"/>
    <col min="4583" max="4586" width="10.625" style="924" customWidth="1"/>
    <col min="4587" max="4587" width="11.25" style="924" customWidth="1"/>
    <col min="4588" max="4614" width="10.625" style="924" customWidth="1"/>
    <col min="4615" max="4622" width="11.875" style="924" customWidth="1"/>
    <col min="4623" max="4623" width="21.375" style="924" customWidth="1"/>
    <col min="4624" max="4624" width="11.875" style="924" customWidth="1"/>
    <col min="4625" max="4827" width="9" style="924"/>
    <col min="4828" max="4828" width="13.25" style="924" bestFit="1" customWidth="1"/>
    <col min="4829" max="4829" width="9.875" style="924" customWidth="1"/>
    <col min="4830" max="4830" width="8.125" style="924" customWidth="1"/>
    <col min="4831" max="4831" width="8.75" style="924" customWidth="1"/>
    <col min="4832" max="4832" width="10.25" style="924" bestFit="1" customWidth="1"/>
    <col min="4833" max="4833" width="13.25" style="924" bestFit="1" customWidth="1"/>
    <col min="4834" max="4834" width="17.875" style="924" bestFit="1" customWidth="1"/>
    <col min="4835" max="4836" width="11.25" style="924" customWidth="1"/>
    <col min="4837" max="4838" width="15" style="924" customWidth="1"/>
    <col min="4839" max="4842" width="10.625" style="924" customWidth="1"/>
    <col min="4843" max="4843" width="11.25" style="924" customWidth="1"/>
    <col min="4844" max="4870" width="10.625" style="924" customWidth="1"/>
    <col min="4871" max="4878" width="11.875" style="924" customWidth="1"/>
    <col min="4879" max="4879" width="21.375" style="924" customWidth="1"/>
    <col min="4880" max="4880" width="11.875" style="924" customWidth="1"/>
    <col min="4881" max="5083" width="9" style="924"/>
    <col min="5084" max="5084" width="13.25" style="924" bestFit="1" customWidth="1"/>
    <col min="5085" max="5085" width="9.875" style="924" customWidth="1"/>
    <col min="5086" max="5086" width="8.125" style="924" customWidth="1"/>
    <col min="5087" max="5087" width="8.75" style="924" customWidth="1"/>
    <col min="5088" max="5088" width="10.25" style="924" bestFit="1" customWidth="1"/>
    <col min="5089" max="5089" width="13.25" style="924" bestFit="1" customWidth="1"/>
    <col min="5090" max="5090" width="17.875" style="924" bestFit="1" customWidth="1"/>
    <col min="5091" max="5092" width="11.25" style="924" customWidth="1"/>
    <col min="5093" max="5094" width="15" style="924" customWidth="1"/>
    <col min="5095" max="5098" width="10.625" style="924" customWidth="1"/>
    <col min="5099" max="5099" width="11.25" style="924" customWidth="1"/>
    <col min="5100" max="5126" width="10.625" style="924" customWidth="1"/>
    <col min="5127" max="5134" width="11.875" style="924" customWidth="1"/>
    <col min="5135" max="5135" width="21.375" style="924" customWidth="1"/>
    <col min="5136" max="5136" width="11.875" style="924" customWidth="1"/>
    <col min="5137" max="5339" width="9" style="924"/>
    <col min="5340" max="5340" width="13.25" style="924" bestFit="1" customWidth="1"/>
    <col min="5341" max="5341" width="9.875" style="924" customWidth="1"/>
    <col min="5342" max="5342" width="8.125" style="924" customWidth="1"/>
    <col min="5343" max="5343" width="8.75" style="924" customWidth="1"/>
    <col min="5344" max="5344" width="10.25" style="924" bestFit="1" customWidth="1"/>
    <col min="5345" max="5345" width="13.25" style="924" bestFit="1" customWidth="1"/>
    <col min="5346" max="5346" width="17.875" style="924" bestFit="1" customWidth="1"/>
    <col min="5347" max="5348" width="11.25" style="924" customWidth="1"/>
    <col min="5349" max="5350" width="15" style="924" customWidth="1"/>
    <col min="5351" max="5354" width="10.625" style="924" customWidth="1"/>
    <col min="5355" max="5355" width="11.25" style="924" customWidth="1"/>
    <col min="5356" max="5382" width="10.625" style="924" customWidth="1"/>
    <col min="5383" max="5390" width="11.875" style="924" customWidth="1"/>
    <col min="5391" max="5391" width="21.375" style="924" customWidth="1"/>
    <col min="5392" max="5392" width="11.875" style="924" customWidth="1"/>
    <col min="5393" max="5595" width="9" style="924"/>
    <col min="5596" max="5596" width="13.25" style="924" bestFit="1" customWidth="1"/>
    <col min="5597" max="5597" width="9.875" style="924" customWidth="1"/>
    <col min="5598" max="5598" width="8.125" style="924" customWidth="1"/>
    <col min="5599" max="5599" width="8.75" style="924" customWidth="1"/>
    <col min="5600" max="5600" width="10.25" style="924" bestFit="1" customWidth="1"/>
    <col min="5601" max="5601" width="13.25" style="924" bestFit="1" customWidth="1"/>
    <col min="5602" max="5602" width="17.875" style="924" bestFit="1" customWidth="1"/>
    <col min="5603" max="5604" width="11.25" style="924" customWidth="1"/>
    <col min="5605" max="5606" width="15" style="924" customWidth="1"/>
    <col min="5607" max="5610" width="10.625" style="924" customWidth="1"/>
    <col min="5611" max="5611" width="11.25" style="924" customWidth="1"/>
    <col min="5612" max="5638" width="10.625" style="924" customWidth="1"/>
    <col min="5639" max="5646" width="11.875" style="924" customWidth="1"/>
    <col min="5647" max="5647" width="21.375" style="924" customWidth="1"/>
    <col min="5648" max="5648" width="11.875" style="924" customWidth="1"/>
    <col min="5649" max="5851" width="9" style="924"/>
    <col min="5852" max="5852" width="13.25" style="924" bestFit="1" customWidth="1"/>
    <col min="5853" max="5853" width="9.875" style="924" customWidth="1"/>
    <col min="5854" max="5854" width="8.125" style="924" customWidth="1"/>
    <col min="5855" max="5855" width="8.75" style="924" customWidth="1"/>
    <col min="5856" max="5856" width="10.25" style="924" bestFit="1" customWidth="1"/>
    <col min="5857" max="5857" width="13.25" style="924" bestFit="1" customWidth="1"/>
    <col min="5858" max="5858" width="17.875" style="924" bestFit="1" customWidth="1"/>
    <col min="5859" max="5860" width="11.25" style="924" customWidth="1"/>
    <col min="5861" max="5862" width="15" style="924" customWidth="1"/>
    <col min="5863" max="5866" width="10.625" style="924" customWidth="1"/>
    <col min="5867" max="5867" width="11.25" style="924" customWidth="1"/>
    <col min="5868" max="5894" width="10.625" style="924" customWidth="1"/>
    <col min="5895" max="5902" width="11.875" style="924" customWidth="1"/>
    <col min="5903" max="5903" width="21.375" style="924" customWidth="1"/>
    <col min="5904" max="5904" width="11.875" style="924" customWidth="1"/>
    <col min="5905" max="6107" width="9" style="924"/>
    <col min="6108" max="6108" width="13.25" style="924" bestFit="1" customWidth="1"/>
    <col min="6109" max="6109" width="9.875" style="924" customWidth="1"/>
    <col min="6110" max="6110" width="8.125" style="924" customWidth="1"/>
    <col min="6111" max="6111" width="8.75" style="924" customWidth="1"/>
    <col min="6112" max="6112" width="10.25" style="924" bestFit="1" customWidth="1"/>
    <col min="6113" max="6113" width="13.25" style="924" bestFit="1" customWidth="1"/>
    <col min="6114" max="6114" width="17.875" style="924" bestFit="1" customWidth="1"/>
    <col min="6115" max="6116" width="11.25" style="924" customWidth="1"/>
    <col min="6117" max="6118" width="15" style="924" customWidth="1"/>
    <col min="6119" max="6122" width="10.625" style="924" customWidth="1"/>
    <col min="6123" max="6123" width="11.25" style="924" customWidth="1"/>
    <col min="6124" max="6150" width="10.625" style="924" customWidth="1"/>
    <col min="6151" max="6158" width="11.875" style="924" customWidth="1"/>
    <col min="6159" max="6159" width="21.375" style="924" customWidth="1"/>
    <col min="6160" max="6160" width="11.875" style="924" customWidth="1"/>
    <col min="6161" max="6363" width="9" style="924"/>
    <col min="6364" max="6364" width="13.25" style="924" bestFit="1" customWidth="1"/>
    <col min="6365" max="6365" width="9.875" style="924" customWidth="1"/>
    <col min="6366" max="6366" width="8.125" style="924" customWidth="1"/>
    <col min="6367" max="6367" width="8.75" style="924" customWidth="1"/>
    <col min="6368" max="6368" width="10.25" style="924" bestFit="1" customWidth="1"/>
    <col min="6369" max="6369" width="13.25" style="924" bestFit="1" customWidth="1"/>
    <col min="6370" max="6370" width="17.875" style="924" bestFit="1" customWidth="1"/>
    <col min="6371" max="6372" width="11.25" style="924" customWidth="1"/>
    <col min="6373" max="6374" width="15" style="924" customWidth="1"/>
    <col min="6375" max="6378" width="10.625" style="924" customWidth="1"/>
    <col min="6379" max="6379" width="11.25" style="924" customWidth="1"/>
    <col min="6380" max="6406" width="10.625" style="924" customWidth="1"/>
    <col min="6407" max="6414" width="11.875" style="924" customWidth="1"/>
    <col min="6415" max="6415" width="21.375" style="924" customWidth="1"/>
    <col min="6416" max="6416" width="11.875" style="924" customWidth="1"/>
    <col min="6417" max="6619" width="9" style="924"/>
    <col min="6620" max="6620" width="13.25" style="924" bestFit="1" customWidth="1"/>
    <col min="6621" max="6621" width="9.875" style="924" customWidth="1"/>
    <col min="6622" max="6622" width="8.125" style="924" customWidth="1"/>
    <col min="6623" max="6623" width="8.75" style="924" customWidth="1"/>
    <col min="6624" max="6624" width="10.25" style="924" bestFit="1" customWidth="1"/>
    <col min="6625" max="6625" width="13.25" style="924" bestFit="1" customWidth="1"/>
    <col min="6626" max="6626" width="17.875" style="924" bestFit="1" customWidth="1"/>
    <col min="6627" max="6628" width="11.25" style="924" customWidth="1"/>
    <col min="6629" max="6630" width="15" style="924" customWidth="1"/>
    <col min="6631" max="6634" width="10.625" style="924" customWidth="1"/>
    <col min="6635" max="6635" width="11.25" style="924" customWidth="1"/>
    <col min="6636" max="6662" width="10.625" style="924" customWidth="1"/>
    <col min="6663" max="6670" width="11.875" style="924" customWidth="1"/>
    <col min="6671" max="6671" width="21.375" style="924" customWidth="1"/>
    <col min="6672" max="6672" width="11.875" style="924" customWidth="1"/>
    <col min="6673" max="6875" width="9" style="924"/>
    <col min="6876" max="6876" width="13.25" style="924" bestFit="1" customWidth="1"/>
    <col min="6877" max="6877" width="9.875" style="924" customWidth="1"/>
    <col min="6878" max="6878" width="8.125" style="924" customWidth="1"/>
    <col min="6879" max="6879" width="8.75" style="924" customWidth="1"/>
    <col min="6880" max="6880" width="10.25" style="924" bestFit="1" customWidth="1"/>
    <col min="6881" max="6881" width="13.25" style="924" bestFit="1" customWidth="1"/>
    <col min="6882" max="6882" width="17.875" style="924" bestFit="1" customWidth="1"/>
    <col min="6883" max="6884" width="11.25" style="924" customWidth="1"/>
    <col min="6885" max="6886" width="15" style="924" customWidth="1"/>
    <col min="6887" max="6890" width="10.625" style="924" customWidth="1"/>
    <col min="6891" max="6891" width="11.25" style="924" customWidth="1"/>
    <col min="6892" max="6918" width="10.625" style="924" customWidth="1"/>
    <col min="6919" max="6926" width="11.875" style="924" customWidth="1"/>
    <col min="6927" max="6927" width="21.375" style="924" customWidth="1"/>
    <col min="6928" max="6928" width="11.875" style="924" customWidth="1"/>
    <col min="6929" max="7131" width="9" style="924"/>
    <col min="7132" max="7132" width="13.25" style="924" bestFit="1" customWidth="1"/>
    <col min="7133" max="7133" width="9.875" style="924" customWidth="1"/>
    <col min="7134" max="7134" width="8.125" style="924" customWidth="1"/>
    <col min="7135" max="7135" width="8.75" style="924" customWidth="1"/>
    <col min="7136" max="7136" width="10.25" style="924" bestFit="1" customWidth="1"/>
    <col min="7137" max="7137" width="13.25" style="924" bestFit="1" customWidth="1"/>
    <col min="7138" max="7138" width="17.875" style="924" bestFit="1" customWidth="1"/>
    <col min="7139" max="7140" width="11.25" style="924" customWidth="1"/>
    <col min="7141" max="7142" width="15" style="924" customWidth="1"/>
    <col min="7143" max="7146" width="10.625" style="924" customWidth="1"/>
    <col min="7147" max="7147" width="11.25" style="924" customWidth="1"/>
    <col min="7148" max="7174" width="10.625" style="924" customWidth="1"/>
    <col min="7175" max="7182" width="11.875" style="924" customWidth="1"/>
    <col min="7183" max="7183" width="21.375" style="924" customWidth="1"/>
    <col min="7184" max="7184" width="11.875" style="924" customWidth="1"/>
    <col min="7185" max="7387" width="9" style="924"/>
    <col min="7388" max="7388" width="13.25" style="924" bestFit="1" customWidth="1"/>
    <col min="7389" max="7389" width="9.875" style="924" customWidth="1"/>
    <col min="7390" max="7390" width="8.125" style="924" customWidth="1"/>
    <col min="7391" max="7391" width="8.75" style="924" customWidth="1"/>
    <col min="7392" max="7392" width="10.25" style="924" bestFit="1" customWidth="1"/>
    <col min="7393" max="7393" width="13.25" style="924" bestFit="1" customWidth="1"/>
    <col min="7394" max="7394" width="17.875" style="924" bestFit="1" customWidth="1"/>
    <col min="7395" max="7396" width="11.25" style="924" customWidth="1"/>
    <col min="7397" max="7398" width="15" style="924" customWidth="1"/>
    <col min="7399" max="7402" width="10.625" style="924" customWidth="1"/>
    <col min="7403" max="7403" width="11.25" style="924" customWidth="1"/>
    <col min="7404" max="7430" width="10.625" style="924" customWidth="1"/>
    <col min="7431" max="7438" width="11.875" style="924" customWidth="1"/>
    <col min="7439" max="7439" width="21.375" style="924" customWidth="1"/>
    <col min="7440" max="7440" width="11.875" style="924" customWidth="1"/>
    <col min="7441" max="7643" width="9" style="924"/>
    <col min="7644" max="7644" width="13.25" style="924" bestFit="1" customWidth="1"/>
    <col min="7645" max="7645" width="9.875" style="924" customWidth="1"/>
    <col min="7646" max="7646" width="8.125" style="924" customWidth="1"/>
    <col min="7647" max="7647" width="8.75" style="924" customWidth="1"/>
    <col min="7648" max="7648" width="10.25" style="924" bestFit="1" customWidth="1"/>
    <col min="7649" max="7649" width="13.25" style="924" bestFit="1" customWidth="1"/>
    <col min="7650" max="7650" width="17.875" style="924" bestFit="1" customWidth="1"/>
    <col min="7651" max="7652" width="11.25" style="924" customWidth="1"/>
    <col min="7653" max="7654" width="15" style="924" customWidth="1"/>
    <col min="7655" max="7658" width="10.625" style="924" customWidth="1"/>
    <col min="7659" max="7659" width="11.25" style="924" customWidth="1"/>
    <col min="7660" max="7686" width="10.625" style="924" customWidth="1"/>
    <col min="7687" max="7694" width="11.875" style="924" customWidth="1"/>
    <col min="7695" max="7695" width="21.375" style="924" customWidth="1"/>
    <col min="7696" max="7696" width="11.875" style="924" customWidth="1"/>
    <col min="7697" max="7899" width="9" style="924"/>
    <col min="7900" max="7900" width="13.25" style="924" bestFit="1" customWidth="1"/>
    <col min="7901" max="7901" width="9.875" style="924" customWidth="1"/>
    <col min="7902" max="7902" width="8.125" style="924" customWidth="1"/>
    <col min="7903" max="7903" width="8.75" style="924" customWidth="1"/>
    <col min="7904" max="7904" width="10.25" style="924" bestFit="1" customWidth="1"/>
    <col min="7905" max="7905" width="13.25" style="924" bestFit="1" customWidth="1"/>
    <col min="7906" max="7906" width="17.875" style="924" bestFit="1" customWidth="1"/>
    <col min="7907" max="7908" width="11.25" style="924" customWidth="1"/>
    <col min="7909" max="7910" width="15" style="924" customWidth="1"/>
    <col min="7911" max="7914" width="10.625" style="924" customWidth="1"/>
    <col min="7915" max="7915" width="11.25" style="924" customWidth="1"/>
    <col min="7916" max="7942" width="10.625" style="924" customWidth="1"/>
    <col min="7943" max="7950" width="11.875" style="924" customWidth="1"/>
    <col min="7951" max="7951" width="21.375" style="924" customWidth="1"/>
    <col min="7952" max="7952" width="11.875" style="924" customWidth="1"/>
    <col min="7953" max="8155" width="9" style="924"/>
    <col min="8156" max="8156" width="13.25" style="924" bestFit="1" customWidth="1"/>
    <col min="8157" max="8157" width="9.875" style="924" customWidth="1"/>
    <col min="8158" max="8158" width="8.125" style="924" customWidth="1"/>
    <col min="8159" max="8159" width="8.75" style="924" customWidth="1"/>
    <col min="8160" max="8160" width="10.25" style="924" bestFit="1" customWidth="1"/>
    <col min="8161" max="8161" width="13.25" style="924" bestFit="1" customWidth="1"/>
    <col min="8162" max="8162" width="17.875" style="924" bestFit="1" customWidth="1"/>
    <col min="8163" max="8164" width="11.25" style="924" customWidth="1"/>
    <col min="8165" max="8166" width="15" style="924" customWidth="1"/>
    <col min="8167" max="8170" width="10.625" style="924" customWidth="1"/>
    <col min="8171" max="8171" width="11.25" style="924" customWidth="1"/>
    <col min="8172" max="8198" width="10.625" style="924" customWidth="1"/>
    <col min="8199" max="8206" width="11.875" style="924" customWidth="1"/>
    <col min="8207" max="8207" width="21.375" style="924" customWidth="1"/>
    <col min="8208" max="8208" width="11.875" style="924" customWidth="1"/>
    <col min="8209" max="8411" width="9" style="924"/>
    <col min="8412" max="8412" width="13.25" style="924" bestFit="1" customWidth="1"/>
    <col min="8413" max="8413" width="9.875" style="924" customWidth="1"/>
    <col min="8414" max="8414" width="8.125" style="924" customWidth="1"/>
    <col min="8415" max="8415" width="8.75" style="924" customWidth="1"/>
    <col min="8416" max="8416" width="10.25" style="924" bestFit="1" customWidth="1"/>
    <col min="8417" max="8417" width="13.25" style="924" bestFit="1" customWidth="1"/>
    <col min="8418" max="8418" width="17.875" style="924" bestFit="1" customWidth="1"/>
    <col min="8419" max="8420" width="11.25" style="924" customWidth="1"/>
    <col min="8421" max="8422" width="15" style="924" customWidth="1"/>
    <col min="8423" max="8426" width="10.625" style="924" customWidth="1"/>
    <col min="8427" max="8427" width="11.25" style="924" customWidth="1"/>
    <col min="8428" max="8454" width="10.625" style="924" customWidth="1"/>
    <col min="8455" max="8462" width="11.875" style="924" customWidth="1"/>
    <col min="8463" max="8463" width="21.375" style="924" customWidth="1"/>
    <col min="8464" max="8464" width="11.875" style="924" customWidth="1"/>
    <col min="8465" max="8667" width="9" style="924"/>
    <col min="8668" max="8668" width="13.25" style="924" bestFit="1" customWidth="1"/>
    <col min="8669" max="8669" width="9.875" style="924" customWidth="1"/>
    <col min="8670" max="8670" width="8.125" style="924" customWidth="1"/>
    <col min="8671" max="8671" width="8.75" style="924" customWidth="1"/>
    <col min="8672" max="8672" width="10.25" style="924" bestFit="1" customWidth="1"/>
    <col min="8673" max="8673" width="13.25" style="924" bestFit="1" customWidth="1"/>
    <col min="8674" max="8674" width="17.875" style="924" bestFit="1" customWidth="1"/>
    <col min="8675" max="8676" width="11.25" style="924" customWidth="1"/>
    <col min="8677" max="8678" width="15" style="924" customWidth="1"/>
    <col min="8679" max="8682" width="10.625" style="924" customWidth="1"/>
    <col min="8683" max="8683" width="11.25" style="924" customWidth="1"/>
    <col min="8684" max="8710" width="10.625" style="924" customWidth="1"/>
    <col min="8711" max="8718" width="11.875" style="924" customWidth="1"/>
    <col min="8719" max="8719" width="21.375" style="924" customWidth="1"/>
    <col min="8720" max="8720" width="11.875" style="924" customWidth="1"/>
    <col min="8721" max="8923" width="9" style="924"/>
    <col min="8924" max="8924" width="13.25" style="924" bestFit="1" customWidth="1"/>
    <col min="8925" max="8925" width="9.875" style="924" customWidth="1"/>
    <col min="8926" max="8926" width="8.125" style="924" customWidth="1"/>
    <col min="8927" max="8927" width="8.75" style="924" customWidth="1"/>
    <col min="8928" max="8928" width="10.25" style="924" bestFit="1" customWidth="1"/>
    <col min="8929" max="8929" width="13.25" style="924" bestFit="1" customWidth="1"/>
    <col min="8930" max="8930" width="17.875" style="924" bestFit="1" customWidth="1"/>
    <col min="8931" max="8932" width="11.25" style="924" customWidth="1"/>
    <col min="8933" max="8934" width="15" style="924" customWidth="1"/>
    <col min="8935" max="8938" width="10.625" style="924" customWidth="1"/>
    <col min="8939" max="8939" width="11.25" style="924" customWidth="1"/>
    <col min="8940" max="8966" width="10.625" style="924" customWidth="1"/>
    <col min="8967" max="8974" width="11.875" style="924" customWidth="1"/>
    <col min="8975" max="8975" width="21.375" style="924" customWidth="1"/>
    <col min="8976" max="8976" width="11.875" style="924" customWidth="1"/>
    <col min="8977" max="9179" width="9" style="924"/>
    <col min="9180" max="9180" width="13.25" style="924" bestFit="1" customWidth="1"/>
    <col min="9181" max="9181" width="9.875" style="924" customWidth="1"/>
    <col min="9182" max="9182" width="8.125" style="924" customWidth="1"/>
    <col min="9183" max="9183" width="8.75" style="924" customWidth="1"/>
    <col min="9184" max="9184" width="10.25" style="924" bestFit="1" customWidth="1"/>
    <col min="9185" max="9185" width="13.25" style="924" bestFit="1" customWidth="1"/>
    <col min="9186" max="9186" width="17.875" style="924" bestFit="1" customWidth="1"/>
    <col min="9187" max="9188" width="11.25" style="924" customWidth="1"/>
    <col min="9189" max="9190" width="15" style="924" customWidth="1"/>
    <col min="9191" max="9194" width="10.625" style="924" customWidth="1"/>
    <col min="9195" max="9195" width="11.25" style="924" customWidth="1"/>
    <col min="9196" max="9222" width="10.625" style="924" customWidth="1"/>
    <col min="9223" max="9230" width="11.875" style="924" customWidth="1"/>
    <col min="9231" max="9231" width="21.375" style="924" customWidth="1"/>
    <col min="9232" max="9232" width="11.875" style="924" customWidth="1"/>
    <col min="9233" max="9435" width="9" style="924"/>
    <col min="9436" max="9436" width="13.25" style="924" bestFit="1" customWidth="1"/>
    <col min="9437" max="9437" width="9.875" style="924" customWidth="1"/>
    <col min="9438" max="9438" width="8.125" style="924" customWidth="1"/>
    <col min="9439" max="9439" width="8.75" style="924" customWidth="1"/>
    <col min="9440" max="9440" width="10.25" style="924" bestFit="1" customWidth="1"/>
    <col min="9441" max="9441" width="13.25" style="924" bestFit="1" customWidth="1"/>
    <col min="9442" max="9442" width="17.875" style="924" bestFit="1" customWidth="1"/>
    <col min="9443" max="9444" width="11.25" style="924" customWidth="1"/>
    <col min="9445" max="9446" width="15" style="924" customWidth="1"/>
    <col min="9447" max="9450" width="10.625" style="924" customWidth="1"/>
    <col min="9451" max="9451" width="11.25" style="924" customWidth="1"/>
    <col min="9452" max="9478" width="10.625" style="924" customWidth="1"/>
    <col min="9479" max="9486" width="11.875" style="924" customWidth="1"/>
    <col min="9487" max="9487" width="21.375" style="924" customWidth="1"/>
    <col min="9488" max="9488" width="11.875" style="924" customWidth="1"/>
    <col min="9489" max="9691" width="9" style="924"/>
    <col min="9692" max="9692" width="13.25" style="924" bestFit="1" customWidth="1"/>
    <col min="9693" max="9693" width="9.875" style="924" customWidth="1"/>
    <col min="9694" max="9694" width="8.125" style="924" customWidth="1"/>
    <col min="9695" max="9695" width="8.75" style="924" customWidth="1"/>
    <col min="9696" max="9696" width="10.25" style="924" bestFit="1" customWidth="1"/>
    <col min="9697" max="9697" width="13.25" style="924" bestFit="1" customWidth="1"/>
    <col min="9698" max="9698" width="17.875" style="924" bestFit="1" customWidth="1"/>
    <col min="9699" max="9700" width="11.25" style="924" customWidth="1"/>
    <col min="9701" max="9702" width="15" style="924" customWidth="1"/>
    <col min="9703" max="9706" width="10.625" style="924" customWidth="1"/>
    <col min="9707" max="9707" width="11.25" style="924" customWidth="1"/>
    <col min="9708" max="9734" width="10.625" style="924" customWidth="1"/>
    <col min="9735" max="9742" width="11.875" style="924" customWidth="1"/>
    <col min="9743" max="9743" width="21.375" style="924" customWidth="1"/>
    <col min="9744" max="9744" width="11.875" style="924" customWidth="1"/>
    <col min="9745" max="9947" width="9" style="924"/>
    <col min="9948" max="9948" width="13.25" style="924" bestFit="1" customWidth="1"/>
    <col min="9949" max="9949" width="9.875" style="924" customWidth="1"/>
    <col min="9950" max="9950" width="8.125" style="924" customWidth="1"/>
    <col min="9951" max="9951" width="8.75" style="924" customWidth="1"/>
    <col min="9952" max="9952" width="10.25" style="924" bestFit="1" customWidth="1"/>
    <col min="9953" max="9953" width="13.25" style="924" bestFit="1" customWidth="1"/>
    <col min="9954" max="9954" width="17.875" style="924" bestFit="1" customWidth="1"/>
    <col min="9955" max="9956" width="11.25" style="924" customWidth="1"/>
    <col min="9957" max="9958" width="15" style="924" customWidth="1"/>
    <col min="9959" max="9962" width="10.625" style="924" customWidth="1"/>
    <col min="9963" max="9963" width="11.25" style="924" customWidth="1"/>
    <col min="9964" max="9990" width="10.625" style="924" customWidth="1"/>
    <col min="9991" max="9998" width="11.875" style="924" customWidth="1"/>
    <col min="9999" max="9999" width="21.375" style="924" customWidth="1"/>
    <col min="10000" max="10000" width="11.875" style="924" customWidth="1"/>
    <col min="10001" max="10203" width="9" style="924"/>
    <col min="10204" max="10204" width="13.25" style="924" bestFit="1" customWidth="1"/>
    <col min="10205" max="10205" width="9.875" style="924" customWidth="1"/>
    <col min="10206" max="10206" width="8.125" style="924" customWidth="1"/>
    <col min="10207" max="10207" width="8.75" style="924" customWidth="1"/>
    <col min="10208" max="10208" width="10.25" style="924" bestFit="1" customWidth="1"/>
    <col min="10209" max="10209" width="13.25" style="924" bestFit="1" customWidth="1"/>
    <col min="10210" max="10210" width="17.875" style="924" bestFit="1" customWidth="1"/>
    <col min="10211" max="10212" width="11.25" style="924" customWidth="1"/>
    <col min="10213" max="10214" width="15" style="924" customWidth="1"/>
    <col min="10215" max="10218" width="10.625" style="924" customWidth="1"/>
    <col min="10219" max="10219" width="11.25" style="924" customWidth="1"/>
    <col min="10220" max="10246" width="10.625" style="924" customWidth="1"/>
    <col min="10247" max="10254" width="11.875" style="924" customWidth="1"/>
    <col min="10255" max="10255" width="21.375" style="924" customWidth="1"/>
    <col min="10256" max="10256" width="11.875" style="924" customWidth="1"/>
    <col min="10257" max="10459" width="9" style="924"/>
    <col min="10460" max="10460" width="13.25" style="924" bestFit="1" customWidth="1"/>
    <col min="10461" max="10461" width="9.875" style="924" customWidth="1"/>
    <col min="10462" max="10462" width="8.125" style="924" customWidth="1"/>
    <col min="10463" max="10463" width="8.75" style="924" customWidth="1"/>
    <col min="10464" max="10464" width="10.25" style="924" bestFit="1" customWidth="1"/>
    <col min="10465" max="10465" width="13.25" style="924" bestFit="1" customWidth="1"/>
    <col min="10466" max="10466" width="17.875" style="924" bestFit="1" customWidth="1"/>
    <col min="10467" max="10468" width="11.25" style="924" customWidth="1"/>
    <col min="10469" max="10470" width="15" style="924" customWidth="1"/>
    <col min="10471" max="10474" width="10.625" style="924" customWidth="1"/>
    <col min="10475" max="10475" width="11.25" style="924" customWidth="1"/>
    <col min="10476" max="10502" width="10.625" style="924" customWidth="1"/>
    <col min="10503" max="10510" width="11.875" style="924" customWidth="1"/>
    <col min="10511" max="10511" width="21.375" style="924" customWidth="1"/>
    <col min="10512" max="10512" width="11.875" style="924" customWidth="1"/>
    <col min="10513" max="10715" width="9" style="924"/>
    <col min="10716" max="10716" width="13.25" style="924" bestFit="1" customWidth="1"/>
    <col min="10717" max="10717" width="9.875" style="924" customWidth="1"/>
    <col min="10718" max="10718" width="8.125" style="924" customWidth="1"/>
    <col min="10719" max="10719" width="8.75" style="924" customWidth="1"/>
    <col min="10720" max="10720" width="10.25" style="924" bestFit="1" customWidth="1"/>
    <col min="10721" max="10721" width="13.25" style="924" bestFit="1" customWidth="1"/>
    <col min="10722" max="10722" width="17.875" style="924" bestFit="1" customWidth="1"/>
    <col min="10723" max="10724" width="11.25" style="924" customWidth="1"/>
    <col min="10725" max="10726" width="15" style="924" customWidth="1"/>
    <col min="10727" max="10730" width="10.625" style="924" customWidth="1"/>
    <col min="10731" max="10731" width="11.25" style="924" customWidth="1"/>
    <col min="10732" max="10758" width="10.625" style="924" customWidth="1"/>
    <col min="10759" max="10766" width="11.875" style="924" customWidth="1"/>
    <col min="10767" max="10767" width="21.375" style="924" customWidth="1"/>
    <col min="10768" max="10768" width="11.875" style="924" customWidth="1"/>
    <col min="10769" max="10971" width="9" style="924"/>
    <col min="10972" max="10972" width="13.25" style="924" bestFit="1" customWidth="1"/>
    <col min="10973" max="10973" width="9.875" style="924" customWidth="1"/>
    <col min="10974" max="10974" width="8.125" style="924" customWidth="1"/>
    <col min="10975" max="10975" width="8.75" style="924" customWidth="1"/>
    <col min="10976" max="10976" width="10.25" style="924" bestFit="1" customWidth="1"/>
    <col min="10977" max="10977" width="13.25" style="924" bestFit="1" customWidth="1"/>
    <col min="10978" max="10978" width="17.875" style="924" bestFit="1" customWidth="1"/>
    <col min="10979" max="10980" width="11.25" style="924" customWidth="1"/>
    <col min="10981" max="10982" width="15" style="924" customWidth="1"/>
    <col min="10983" max="10986" width="10.625" style="924" customWidth="1"/>
    <col min="10987" max="10987" width="11.25" style="924" customWidth="1"/>
    <col min="10988" max="11014" width="10.625" style="924" customWidth="1"/>
    <col min="11015" max="11022" width="11.875" style="924" customWidth="1"/>
    <col min="11023" max="11023" width="21.375" style="924" customWidth="1"/>
    <col min="11024" max="11024" width="11.875" style="924" customWidth="1"/>
    <col min="11025" max="11227" width="9" style="924"/>
    <col min="11228" max="11228" width="13.25" style="924" bestFit="1" customWidth="1"/>
    <col min="11229" max="11229" width="9.875" style="924" customWidth="1"/>
    <col min="11230" max="11230" width="8.125" style="924" customWidth="1"/>
    <col min="11231" max="11231" width="8.75" style="924" customWidth="1"/>
    <col min="11232" max="11232" width="10.25" style="924" bestFit="1" customWidth="1"/>
    <col min="11233" max="11233" width="13.25" style="924" bestFit="1" customWidth="1"/>
    <col min="11234" max="11234" width="17.875" style="924" bestFit="1" customWidth="1"/>
    <col min="11235" max="11236" width="11.25" style="924" customWidth="1"/>
    <col min="11237" max="11238" width="15" style="924" customWidth="1"/>
    <col min="11239" max="11242" width="10.625" style="924" customWidth="1"/>
    <col min="11243" max="11243" width="11.25" style="924" customWidth="1"/>
    <col min="11244" max="11270" width="10.625" style="924" customWidth="1"/>
    <col min="11271" max="11278" width="11.875" style="924" customWidth="1"/>
    <col min="11279" max="11279" width="21.375" style="924" customWidth="1"/>
    <col min="11280" max="11280" width="11.875" style="924" customWidth="1"/>
    <col min="11281" max="11483" width="9" style="924"/>
    <col min="11484" max="11484" width="13.25" style="924" bestFit="1" customWidth="1"/>
    <col min="11485" max="11485" width="9.875" style="924" customWidth="1"/>
    <col min="11486" max="11486" width="8.125" style="924" customWidth="1"/>
    <col min="11487" max="11487" width="8.75" style="924" customWidth="1"/>
    <col min="11488" max="11488" width="10.25" style="924" bestFit="1" customWidth="1"/>
    <col min="11489" max="11489" width="13.25" style="924" bestFit="1" customWidth="1"/>
    <col min="11490" max="11490" width="17.875" style="924" bestFit="1" customWidth="1"/>
    <col min="11491" max="11492" width="11.25" style="924" customWidth="1"/>
    <col min="11493" max="11494" width="15" style="924" customWidth="1"/>
    <col min="11495" max="11498" width="10.625" style="924" customWidth="1"/>
    <col min="11499" max="11499" width="11.25" style="924" customWidth="1"/>
    <col min="11500" max="11526" width="10.625" style="924" customWidth="1"/>
    <col min="11527" max="11534" width="11.875" style="924" customWidth="1"/>
    <col min="11535" max="11535" width="21.375" style="924" customWidth="1"/>
    <col min="11536" max="11536" width="11.875" style="924" customWidth="1"/>
    <col min="11537" max="11739" width="9" style="924"/>
    <col min="11740" max="11740" width="13.25" style="924" bestFit="1" customWidth="1"/>
    <col min="11741" max="11741" width="9.875" style="924" customWidth="1"/>
    <col min="11742" max="11742" width="8.125" style="924" customWidth="1"/>
    <col min="11743" max="11743" width="8.75" style="924" customWidth="1"/>
    <col min="11744" max="11744" width="10.25" style="924" bestFit="1" customWidth="1"/>
    <col min="11745" max="11745" width="13.25" style="924" bestFit="1" customWidth="1"/>
    <col min="11746" max="11746" width="17.875" style="924" bestFit="1" customWidth="1"/>
    <col min="11747" max="11748" width="11.25" style="924" customWidth="1"/>
    <col min="11749" max="11750" width="15" style="924" customWidth="1"/>
    <col min="11751" max="11754" width="10.625" style="924" customWidth="1"/>
    <col min="11755" max="11755" width="11.25" style="924" customWidth="1"/>
    <col min="11756" max="11782" width="10.625" style="924" customWidth="1"/>
    <col min="11783" max="11790" width="11.875" style="924" customWidth="1"/>
    <col min="11791" max="11791" width="21.375" style="924" customWidth="1"/>
    <col min="11792" max="11792" width="11.875" style="924" customWidth="1"/>
    <col min="11793" max="11995" width="9" style="924"/>
    <col min="11996" max="11996" width="13.25" style="924" bestFit="1" customWidth="1"/>
    <col min="11997" max="11997" width="9.875" style="924" customWidth="1"/>
    <col min="11998" max="11998" width="8.125" style="924" customWidth="1"/>
    <col min="11999" max="11999" width="8.75" style="924" customWidth="1"/>
    <col min="12000" max="12000" width="10.25" style="924" bestFit="1" customWidth="1"/>
    <col min="12001" max="12001" width="13.25" style="924" bestFit="1" customWidth="1"/>
    <col min="12002" max="12002" width="17.875" style="924" bestFit="1" customWidth="1"/>
    <col min="12003" max="12004" width="11.25" style="924" customWidth="1"/>
    <col min="12005" max="12006" width="15" style="924" customWidth="1"/>
    <col min="12007" max="12010" width="10.625" style="924" customWidth="1"/>
    <col min="12011" max="12011" width="11.25" style="924" customWidth="1"/>
    <col min="12012" max="12038" width="10.625" style="924" customWidth="1"/>
    <col min="12039" max="12046" width="11.875" style="924" customWidth="1"/>
    <col min="12047" max="12047" width="21.375" style="924" customWidth="1"/>
    <col min="12048" max="12048" width="11.875" style="924" customWidth="1"/>
    <col min="12049" max="12251" width="9" style="924"/>
    <col min="12252" max="12252" width="13.25" style="924" bestFit="1" customWidth="1"/>
    <col min="12253" max="12253" width="9.875" style="924" customWidth="1"/>
    <col min="12254" max="12254" width="8.125" style="924" customWidth="1"/>
    <col min="12255" max="12255" width="8.75" style="924" customWidth="1"/>
    <col min="12256" max="12256" width="10.25" style="924" bestFit="1" customWidth="1"/>
    <col min="12257" max="12257" width="13.25" style="924" bestFit="1" customWidth="1"/>
    <col min="12258" max="12258" width="17.875" style="924" bestFit="1" customWidth="1"/>
    <col min="12259" max="12260" width="11.25" style="924" customWidth="1"/>
    <col min="12261" max="12262" width="15" style="924" customWidth="1"/>
    <col min="12263" max="12266" width="10.625" style="924" customWidth="1"/>
    <col min="12267" max="12267" width="11.25" style="924" customWidth="1"/>
    <col min="12268" max="12294" width="10.625" style="924" customWidth="1"/>
    <col min="12295" max="12302" width="11.875" style="924" customWidth="1"/>
    <col min="12303" max="12303" width="21.375" style="924" customWidth="1"/>
    <col min="12304" max="12304" width="11.875" style="924" customWidth="1"/>
    <col min="12305" max="12507" width="9" style="924"/>
    <col min="12508" max="12508" width="13.25" style="924" bestFit="1" customWidth="1"/>
    <col min="12509" max="12509" width="9.875" style="924" customWidth="1"/>
    <col min="12510" max="12510" width="8.125" style="924" customWidth="1"/>
    <col min="12511" max="12511" width="8.75" style="924" customWidth="1"/>
    <col min="12512" max="12512" width="10.25" style="924" bestFit="1" customWidth="1"/>
    <col min="12513" max="12513" width="13.25" style="924" bestFit="1" customWidth="1"/>
    <col min="12514" max="12514" width="17.875" style="924" bestFit="1" customWidth="1"/>
    <col min="12515" max="12516" width="11.25" style="924" customWidth="1"/>
    <col min="12517" max="12518" width="15" style="924" customWidth="1"/>
    <col min="12519" max="12522" width="10.625" style="924" customWidth="1"/>
    <col min="12523" max="12523" width="11.25" style="924" customWidth="1"/>
    <col min="12524" max="12550" width="10.625" style="924" customWidth="1"/>
    <col min="12551" max="12558" width="11.875" style="924" customWidth="1"/>
    <col min="12559" max="12559" width="21.375" style="924" customWidth="1"/>
    <col min="12560" max="12560" width="11.875" style="924" customWidth="1"/>
    <col min="12561" max="12763" width="9" style="924"/>
    <col min="12764" max="12764" width="13.25" style="924" bestFit="1" customWidth="1"/>
    <col min="12765" max="12765" width="9.875" style="924" customWidth="1"/>
    <col min="12766" max="12766" width="8.125" style="924" customWidth="1"/>
    <col min="12767" max="12767" width="8.75" style="924" customWidth="1"/>
    <col min="12768" max="12768" width="10.25" style="924" bestFit="1" customWidth="1"/>
    <col min="12769" max="12769" width="13.25" style="924" bestFit="1" customWidth="1"/>
    <col min="12770" max="12770" width="17.875" style="924" bestFit="1" customWidth="1"/>
    <col min="12771" max="12772" width="11.25" style="924" customWidth="1"/>
    <col min="12773" max="12774" width="15" style="924" customWidth="1"/>
    <col min="12775" max="12778" width="10.625" style="924" customWidth="1"/>
    <col min="12779" max="12779" width="11.25" style="924" customWidth="1"/>
    <col min="12780" max="12806" width="10.625" style="924" customWidth="1"/>
    <col min="12807" max="12814" width="11.875" style="924" customWidth="1"/>
    <col min="12815" max="12815" width="21.375" style="924" customWidth="1"/>
    <col min="12816" max="12816" width="11.875" style="924" customWidth="1"/>
    <col min="12817" max="13019" width="9" style="924"/>
    <col min="13020" max="13020" width="13.25" style="924" bestFit="1" customWidth="1"/>
    <col min="13021" max="13021" width="9.875" style="924" customWidth="1"/>
    <col min="13022" max="13022" width="8.125" style="924" customWidth="1"/>
    <col min="13023" max="13023" width="8.75" style="924" customWidth="1"/>
    <col min="13024" max="13024" width="10.25" style="924" bestFit="1" customWidth="1"/>
    <col min="13025" max="13025" width="13.25" style="924" bestFit="1" customWidth="1"/>
    <col min="13026" max="13026" width="17.875" style="924" bestFit="1" customWidth="1"/>
    <col min="13027" max="13028" width="11.25" style="924" customWidth="1"/>
    <col min="13029" max="13030" width="15" style="924" customWidth="1"/>
    <col min="13031" max="13034" width="10.625" style="924" customWidth="1"/>
    <col min="13035" max="13035" width="11.25" style="924" customWidth="1"/>
    <col min="13036" max="13062" width="10.625" style="924" customWidth="1"/>
    <col min="13063" max="13070" width="11.875" style="924" customWidth="1"/>
    <col min="13071" max="13071" width="21.375" style="924" customWidth="1"/>
    <col min="13072" max="13072" width="11.875" style="924" customWidth="1"/>
    <col min="13073" max="13275" width="9" style="924"/>
    <col min="13276" max="13276" width="13.25" style="924" bestFit="1" customWidth="1"/>
    <col min="13277" max="13277" width="9.875" style="924" customWidth="1"/>
    <col min="13278" max="13278" width="8.125" style="924" customWidth="1"/>
    <col min="13279" max="13279" width="8.75" style="924" customWidth="1"/>
    <col min="13280" max="13280" width="10.25" style="924" bestFit="1" customWidth="1"/>
    <col min="13281" max="13281" width="13.25" style="924" bestFit="1" customWidth="1"/>
    <col min="13282" max="13282" width="17.875" style="924" bestFit="1" customWidth="1"/>
    <col min="13283" max="13284" width="11.25" style="924" customWidth="1"/>
    <col min="13285" max="13286" width="15" style="924" customWidth="1"/>
    <col min="13287" max="13290" width="10.625" style="924" customWidth="1"/>
    <col min="13291" max="13291" width="11.25" style="924" customWidth="1"/>
    <col min="13292" max="13318" width="10.625" style="924" customWidth="1"/>
    <col min="13319" max="13326" width="11.875" style="924" customWidth="1"/>
    <col min="13327" max="13327" width="21.375" style="924" customWidth="1"/>
    <col min="13328" max="13328" width="11.875" style="924" customWidth="1"/>
    <col min="13329" max="13531" width="9" style="924"/>
    <col min="13532" max="13532" width="13.25" style="924" bestFit="1" customWidth="1"/>
    <col min="13533" max="13533" width="9.875" style="924" customWidth="1"/>
    <col min="13534" max="13534" width="8.125" style="924" customWidth="1"/>
    <col min="13535" max="13535" width="8.75" style="924" customWidth="1"/>
    <col min="13536" max="13536" width="10.25" style="924" bestFit="1" customWidth="1"/>
    <col min="13537" max="13537" width="13.25" style="924" bestFit="1" customWidth="1"/>
    <col min="13538" max="13538" width="17.875" style="924" bestFit="1" customWidth="1"/>
    <col min="13539" max="13540" width="11.25" style="924" customWidth="1"/>
    <col min="13541" max="13542" width="15" style="924" customWidth="1"/>
    <col min="13543" max="13546" width="10.625" style="924" customWidth="1"/>
    <col min="13547" max="13547" width="11.25" style="924" customWidth="1"/>
    <col min="13548" max="13574" width="10.625" style="924" customWidth="1"/>
    <col min="13575" max="13582" width="11.875" style="924" customWidth="1"/>
    <col min="13583" max="13583" width="21.375" style="924" customWidth="1"/>
    <col min="13584" max="13584" width="11.875" style="924" customWidth="1"/>
    <col min="13585" max="13787" width="9" style="924"/>
    <col min="13788" max="13788" width="13.25" style="924" bestFit="1" customWidth="1"/>
    <col min="13789" max="13789" width="9.875" style="924" customWidth="1"/>
    <col min="13790" max="13790" width="8.125" style="924" customWidth="1"/>
    <col min="13791" max="13791" width="8.75" style="924" customWidth="1"/>
    <col min="13792" max="13792" width="10.25" style="924" bestFit="1" customWidth="1"/>
    <col min="13793" max="13793" width="13.25" style="924" bestFit="1" customWidth="1"/>
    <col min="13794" max="13794" width="17.875" style="924" bestFit="1" customWidth="1"/>
    <col min="13795" max="13796" width="11.25" style="924" customWidth="1"/>
    <col min="13797" max="13798" width="15" style="924" customWidth="1"/>
    <col min="13799" max="13802" width="10.625" style="924" customWidth="1"/>
    <col min="13803" max="13803" width="11.25" style="924" customWidth="1"/>
    <col min="13804" max="13830" width="10.625" style="924" customWidth="1"/>
    <col min="13831" max="13838" width="11.875" style="924" customWidth="1"/>
    <col min="13839" max="13839" width="21.375" style="924" customWidth="1"/>
    <col min="13840" max="13840" width="11.875" style="924" customWidth="1"/>
    <col min="13841" max="14043" width="9" style="924"/>
    <col min="14044" max="14044" width="13.25" style="924" bestFit="1" customWidth="1"/>
    <col min="14045" max="14045" width="9.875" style="924" customWidth="1"/>
    <col min="14046" max="14046" width="8.125" style="924" customWidth="1"/>
    <col min="14047" max="14047" width="8.75" style="924" customWidth="1"/>
    <col min="14048" max="14048" width="10.25" style="924" bestFit="1" customWidth="1"/>
    <col min="14049" max="14049" width="13.25" style="924" bestFit="1" customWidth="1"/>
    <col min="14050" max="14050" width="17.875" style="924" bestFit="1" customWidth="1"/>
    <col min="14051" max="14052" width="11.25" style="924" customWidth="1"/>
    <col min="14053" max="14054" width="15" style="924" customWidth="1"/>
    <col min="14055" max="14058" width="10.625" style="924" customWidth="1"/>
    <col min="14059" max="14059" width="11.25" style="924" customWidth="1"/>
    <col min="14060" max="14086" width="10.625" style="924" customWidth="1"/>
    <col min="14087" max="14094" width="11.875" style="924" customWidth="1"/>
    <col min="14095" max="14095" width="21.375" style="924" customWidth="1"/>
    <col min="14096" max="14096" width="11.875" style="924" customWidth="1"/>
    <col min="14097" max="14299" width="9" style="924"/>
    <col min="14300" max="14300" width="13.25" style="924" bestFit="1" customWidth="1"/>
    <col min="14301" max="14301" width="9.875" style="924" customWidth="1"/>
    <col min="14302" max="14302" width="8.125" style="924" customWidth="1"/>
    <col min="14303" max="14303" width="8.75" style="924" customWidth="1"/>
    <col min="14304" max="14304" width="10.25" style="924" bestFit="1" customWidth="1"/>
    <col min="14305" max="14305" width="13.25" style="924" bestFit="1" customWidth="1"/>
    <col min="14306" max="14306" width="17.875" style="924" bestFit="1" customWidth="1"/>
    <col min="14307" max="14308" width="11.25" style="924" customWidth="1"/>
    <col min="14309" max="14310" width="15" style="924" customWidth="1"/>
    <col min="14311" max="14314" width="10.625" style="924" customWidth="1"/>
    <col min="14315" max="14315" width="11.25" style="924" customWidth="1"/>
    <col min="14316" max="14342" width="10.625" style="924" customWidth="1"/>
    <col min="14343" max="14350" width="11.875" style="924" customWidth="1"/>
    <col min="14351" max="14351" width="21.375" style="924" customWidth="1"/>
    <col min="14352" max="14352" width="11.875" style="924" customWidth="1"/>
    <col min="14353" max="14555" width="9" style="924"/>
    <col min="14556" max="14556" width="13.25" style="924" bestFit="1" customWidth="1"/>
    <col min="14557" max="14557" width="9.875" style="924" customWidth="1"/>
    <col min="14558" max="14558" width="8.125" style="924" customWidth="1"/>
    <col min="14559" max="14559" width="8.75" style="924" customWidth="1"/>
    <col min="14560" max="14560" width="10.25" style="924" bestFit="1" customWidth="1"/>
    <col min="14561" max="14561" width="13.25" style="924" bestFit="1" customWidth="1"/>
    <col min="14562" max="14562" width="17.875" style="924" bestFit="1" customWidth="1"/>
    <col min="14563" max="14564" width="11.25" style="924" customWidth="1"/>
    <col min="14565" max="14566" width="15" style="924" customWidth="1"/>
    <col min="14567" max="14570" width="10.625" style="924" customWidth="1"/>
    <col min="14571" max="14571" width="11.25" style="924" customWidth="1"/>
    <col min="14572" max="14598" width="10.625" style="924" customWidth="1"/>
    <col min="14599" max="14606" width="11.875" style="924" customWidth="1"/>
    <col min="14607" max="14607" width="21.375" style="924" customWidth="1"/>
    <col min="14608" max="14608" width="11.875" style="924" customWidth="1"/>
    <col min="14609" max="14811" width="9" style="924"/>
    <col min="14812" max="14812" width="13.25" style="924" bestFit="1" customWidth="1"/>
    <col min="14813" max="14813" width="9.875" style="924" customWidth="1"/>
    <col min="14814" max="14814" width="8.125" style="924" customWidth="1"/>
    <col min="14815" max="14815" width="8.75" style="924" customWidth="1"/>
    <col min="14816" max="14816" width="10.25" style="924" bestFit="1" customWidth="1"/>
    <col min="14817" max="14817" width="13.25" style="924" bestFit="1" customWidth="1"/>
    <col min="14818" max="14818" width="17.875" style="924" bestFit="1" customWidth="1"/>
    <col min="14819" max="14820" width="11.25" style="924" customWidth="1"/>
    <col min="14821" max="14822" width="15" style="924" customWidth="1"/>
    <col min="14823" max="14826" width="10.625" style="924" customWidth="1"/>
    <col min="14827" max="14827" width="11.25" style="924" customWidth="1"/>
    <col min="14828" max="14854" width="10.625" style="924" customWidth="1"/>
    <col min="14855" max="14862" width="11.875" style="924" customWidth="1"/>
    <col min="14863" max="14863" width="21.375" style="924" customWidth="1"/>
    <col min="14864" max="14864" width="11.875" style="924" customWidth="1"/>
    <col min="14865" max="15067" width="9" style="924"/>
    <col min="15068" max="15068" width="13.25" style="924" bestFit="1" customWidth="1"/>
    <col min="15069" max="15069" width="9.875" style="924" customWidth="1"/>
    <col min="15070" max="15070" width="8.125" style="924" customWidth="1"/>
    <col min="15071" max="15071" width="8.75" style="924" customWidth="1"/>
    <col min="15072" max="15072" width="10.25" style="924" bestFit="1" customWidth="1"/>
    <col min="15073" max="15073" width="13.25" style="924" bestFit="1" customWidth="1"/>
    <col min="15074" max="15074" width="17.875" style="924" bestFit="1" customWidth="1"/>
    <col min="15075" max="15076" width="11.25" style="924" customWidth="1"/>
    <col min="15077" max="15078" width="15" style="924" customWidth="1"/>
    <col min="15079" max="15082" width="10.625" style="924" customWidth="1"/>
    <col min="15083" max="15083" width="11.25" style="924" customWidth="1"/>
    <col min="15084" max="15110" width="10.625" style="924" customWidth="1"/>
    <col min="15111" max="15118" width="11.875" style="924" customWidth="1"/>
    <col min="15119" max="15119" width="21.375" style="924" customWidth="1"/>
    <col min="15120" max="15120" width="11.875" style="924" customWidth="1"/>
    <col min="15121" max="15323" width="9" style="924"/>
    <col min="15324" max="15324" width="13.25" style="924" bestFit="1" customWidth="1"/>
    <col min="15325" max="15325" width="9.875" style="924" customWidth="1"/>
    <col min="15326" max="15326" width="8.125" style="924" customWidth="1"/>
    <col min="15327" max="15327" width="8.75" style="924" customWidth="1"/>
    <col min="15328" max="15328" width="10.25" style="924" bestFit="1" customWidth="1"/>
    <col min="15329" max="15329" width="13.25" style="924" bestFit="1" customWidth="1"/>
    <col min="15330" max="15330" width="17.875" style="924" bestFit="1" customWidth="1"/>
    <col min="15331" max="15332" width="11.25" style="924" customWidth="1"/>
    <col min="15333" max="15334" width="15" style="924" customWidth="1"/>
    <col min="15335" max="15338" width="10.625" style="924" customWidth="1"/>
    <col min="15339" max="15339" width="11.25" style="924" customWidth="1"/>
    <col min="15340" max="15366" width="10.625" style="924" customWidth="1"/>
    <col min="15367" max="15374" width="11.875" style="924" customWidth="1"/>
    <col min="15375" max="15375" width="21.375" style="924" customWidth="1"/>
    <col min="15376" max="15376" width="11.875" style="924" customWidth="1"/>
    <col min="15377" max="15579" width="9" style="924"/>
    <col min="15580" max="15580" width="13.25" style="924" bestFit="1" customWidth="1"/>
    <col min="15581" max="15581" width="9.875" style="924" customWidth="1"/>
    <col min="15582" max="15582" width="8.125" style="924" customWidth="1"/>
    <col min="15583" max="15583" width="8.75" style="924" customWidth="1"/>
    <col min="15584" max="15584" width="10.25" style="924" bestFit="1" customWidth="1"/>
    <col min="15585" max="15585" width="13.25" style="924" bestFit="1" customWidth="1"/>
    <col min="15586" max="15586" width="17.875" style="924" bestFit="1" customWidth="1"/>
    <col min="15587" max="15588" width="11.25" style="924" customWidth="1"/>
    <col min="15589" max="15590" width="15" style="924" customWidth="1"/>
    <col min="15591" max="15594" width="10.625" style="924" customWidth="1"/>
    <col min="15595" max="15595" width="11.25" style="924" customWidth="1"/>
    <col min="15596" max="15622" width="10.625" style="924" customWidth="1"/>
    <col min="15623" max="15630" width="11.875" style="924" customWidth="1"/>
    <col min="15631" max="15631" width="21.375" style="924" customWidth="1"/>
    <col min="15632" max="15632" width="11.875" style="924" customWidth="1"/>
    <col min="15633" max="15835" width="9" style="924"/>
    <col min="15836" max="15836" width="13.25" style="924" bestFit="1" customWidth="1"/>
    <col min="15837" max="15837" width="9.875" style="924" customWidth="1"/>
    <col min="15838" max="15838" width="8.125" style="924" customWidth="1"/>
    <col min="15839" max="15839" width="8.75" style="924" customWidth="1"/>
    <col min="15840" max="15840" width="10.25" style="924" bestFit="1" customWidth="1"/>
    <col min="15841" max="15841" width="13.25" style="924" bestFit="1" customWidth="1"/>
    <col min="15842" max="15842" width="17.875" style="924" bestFit="1" customWidth="1"/>
    <col min="15843" max="15844" width="11.25" style="924" customWidth="1"/>
    <col min="15845" max="15846" width="15" style="924" customWidth="1"/>
    <col min="15847" max="15850" width="10.625" style="924" customWidth="1"/>
    <col min="15851" max="15851" width="11.25" style="924" customWidth="1"/>
    <col min="15852" max="15878" width="10.625" style="924" customWidth="1"/>
    <col min="15879" max="15886" width="11.875" style="924" customWidth="1"/>
    <col min="15887" max="15887" width="21.375" style="924" customWidth="1"/>
    <col min="15888" max="15888" width="11.875" style="924" customWidth="1"/>
    <col min="15889" max="16091" width="9" style="924"/>
    <col min="16092" max="16092" width="13.25" style="924" bestFit="1" customWidth="1"/>
    <col min="16093" max="16093" width="9.875" style="924" customWidth="1"/>
    <col min="16094" max="16094" width="8.125" style="924" customWidth="1"/>
    <col min="16095" max="16095" width="8.75" style="924" customWidth="1"/>
    <col min="16096" max="16096" width="10.25" style="924" bestFit="1" customWidth="1"/>
    <col min="16097" max="16097" width="13.25" style="924" bestFit="1" customWidth="1"/>
    <col min="16098" max="16098" width="17.875" style="924" bestFit="1" customWidth="1"/>
    <col min="16099" max="16100" width="11.25" style="924" customWidth="1"/>
    <col min="16101" max="16102" width="15" style="924" customWidth="1"/>
    <col min="16103" max="16106" width="10.625" style="924" customWidth="1"/>
    <col min="16107" max="16107" width="11.25" style="924" customWidth="1"/>
    <col min="16108" max="16134" width="10.625" style="924" customWidth="1"/>
    <col min="16135" max="16142" width="11.875" style="924" customWidth="1"/>
    <col min="16143" max="16143" width="21.375" style="924" customWidth="1"/>
    <col min="16144" max="16144" width="11.875" style="924" customWidth="1"/>
    <col min="16145" max="16384" width="9" style="924"/>
  </cols>
  <sheetData>
    <row r="1" spans="1:17">
      <c r="A1" s="1084" t="s">
        <v>1117</v>
      </c>
    </row>
    <row r="2" spans="1:17" ht="23.25" customHeight="1">
      <c r="A2" s="1698"/>
      <c r="B2" s="1087" t="s">
        <v>866</v>
      </c>
      <c r="C2" s="1117" t="s">
        <v>843</v>
      </c>
      <c r="D2" s="1088" t="s">
        <v>733</v>
      </c>
      <c r="E2" s="1155" t="s">
        <v>867</v>
      </c>
      <c r="F2" s="1127" t="s">
        <v>735</v>
      </c>
      <c r="G2" s="1119" t="s">
        <v>836</v>
      </c>
      <c r="H2" s="1088"/>
      <c r="I2" s="1088"/>
      <c r="J2" s="1142" t="s">
        <v>849</v>
      </c>
      <c r="K2" s="1139" t="s">
        <v>850</v>
      </c>
      <c r="L2" s="1122" t="s">
        <v>841</v>
      </c>
      <c r="M2" s="1091"/>
      <c r="N2" s="1091"/>
      <c r="O2" s="1140" t="s">
        <v>844</v>
      </c>
      <c r="P2" s="1141" t="s">
        <v>844</v>
      </c>
      <c r="Q2" s="1117" t="s">
        <v>734</v>
      </c>
    </row>
    <row r="3" spans="1:17" ht="30" customHeight="1">
      <c r="A3" s="1699"/>
      <c r="B3" s="1092"/>
      <c r="C3" s="1128" t="s">
        <v>665</v>
      </c>
      <c r="D3" s="1093" t="s">
        <v>398</v>
      </c>
      <c r="E3" s="1156" t="s">
        <v>846</v>
      </c>
      <c r="F3" s="1164"/>
      <c r="G3" s="1120"/>
      <c r="H3" s="1135" t="s">
        <v>837</v>
      </c>
      <c r="I3" s="1162" t="s">
        <v>838</v>
      </c>
      <c r="J3" s="1154" t="s">
        <v>839</v>
      </c>
      <c r="K3" s="1163" t="s">
        <v>840</v>
      </c>
      <c r="L3" s="1120"/>
      <c r="M3" s="1162" t="s">
        <v>1235</v>
      </c>
      <c r="N3" s="1161" t="s">
        <v>864</v>
      </c>
      <c r="O3" s="1153" t="s">
        <v>860</v>
      </c>
      <c r="P3" s="1161" t="s">
        <v>845</v>
      </c>
      <c r="Q3" s="1118"/>
    </row>
    <row r="4" spans="1:17" ht="15" customHeight="1">
      <c r="A4" s="1692" t="s">
        <v>736</v>
      </c>
      <c r="B4" s="1693" t="s">
        <v>84</v>
      </c>
      <c r="C4" s="1146">
        <f>D57</f>
        <v>53448685</v>
      </c>
      <c r="D4" s="1150">
        <v>55830154</v>
      </c>
      <c r="E4" s="1109">
        <f>D4-C4</f>
        <v>2381469</v>
      </c>
      <c r="F4" s="1694">
        <v>55704949</v>
      </c>
      <c r="G4" s="1695">
        <v>30110571</v>
      </c>
      <c r="H4" s="1695">
        <v>11158840</v>
      </c>
      <c r="I4" s="1695">
        <v>13949190</v>
      </c>
      <c r="J4" s="1695">
        <v>738006</v>
      </c>
      <c r="K4" s="1695">
        <v>4264535</v>
      </c>
      <c r="L4" s="1695">
        <v>21151042</v>
      </c>
      <c r="M4" s="1689">
        <v>6716806</v>
      </c>
      <c r="N4" s="1665"/>
      <c r="O4" s="1666"/>
      <c r="P4" s="1689">
        <v>2337703</v>
      </c>
      <c r="Q4" s="1665">
        <v>125205</v>
      </c>
    </row>
    <row r="5" spans="1:17" ht="15" customHeight="1">
      <c r="A5" s="1104" t="s">
        <v>737</v>
      </c>
      <c r="B5" s="1101" t="s">
        <v>738</v>
      </c>
      <c r="C5" s="1124">
        <f t="shared" ref="C5:C51" si="0">D58</f>
        <v>2444810</v>
      </c>
      <c r="D5" s="1096">
        <v>2476846</v>
      </c>
      <c r="E5" s="1157">
        <f t="shared" ref="E5:E51" si="1">D5-C5</f>
        <v>32036</v>
      </c>
      <c r="F5" s="1690">
        <v>2469063</v>
      </c>
      <c r="G5" s="1690">
        <v>1324406</v>
      </c>
      <c r="H5" s="1690">
        <v>584819</v>
      </c>
      <c r="I5" s="1690">
        <v>511571</v>
      </c>
      <c r="J5" s="1690">
        <v>29921</v>
      </c>
      <c r="K5" s="1690">
        <v>198095</v>
      </c>
      <c r="L5" s="1690">
        <v>999825</v>
      </c>
      <c r="M5" s="1696">
        <v>361735</v>
      </c>
      <c r="N5" s="1667"/>
      <c r="O5" s="1668"/>
      <c r="P5" s="1696">
        <v>59601</v>
      </c>
      <c r="Q5" s="1667">
        <v>7783</v>
      </c>
    </row>
    <row r="6" spans="1:17" ht="15" customHeight="1">
      <c r="A6" s="1104" t="s">
        <v>739</v>
      </c>
      <c r="B6" s="924" t="s">
        <v>580</v>
      </c>
      <c r="C6" s="1124">
        <f t="shared" si="0"/>
        <v>510945</v>
      </c>
      <c r="D6" s="1096">
        <v>511526</v>
      </c>
      <c r="E6" s="1159">
        <f t="shared" si="1"/>
        <v>581</v>
      </c>
      <c r="F6" s="1690">
        <v>509649</v>
      </c>
      <c r="G6" s="1690">
        <v>268760</v>
      </c>
      <c r="H6" s="1690">
        <v>100962</v>
      </c>
      <c r="I6" s="1690">
        <v>109399</v>
      </c>
      <c r="J6" s="1690">
        <v>7734</v>
      </c>
      <c r="K6" s="1690">
        <v>50665</v>
      </c>
      <c r="L6" s="1690">
        <v>168917</v>
      </c>
      <c r="M6" s="1696">
        <v>71752</v>
      </c>
      <c r="N6" s="1667"/>
      <c r="O6" s="1668"/>
      <c r="P6" s="1696">
        <v>42895</v>
      </c>
      <c r="Q6" s="1667">
        <v>1877</v>
      </c>
    </row>
    <row r="7" spans="1:17" ht="15" customHeight="1">
      <c r="A7" s="1104" t="s">
        <v>740</v>
      </c>
      <c r="B7" s="924" t="s">
        <v>581</v>
      </c>
      <c r="C7" s="1124">
        <f t="shared" si="0"/>
        <v>493049</v>
      </c>
      <c r="D7" s="1096">
        <v>492436</v>
      </c>
      <c r="E7" s="1159">
        <f t="shared" si="1"/>
        <v>-613</v>
      </c>
      <c r="F7" s="1690">
        <v>490828</v>
      </c>
      <c r="G7" s="1690">
        <v>252005</v>
      </c>
      <c r="H7" s="1690">
        <v>94910</v>
      </c>
      <c r="I7" s="1690">
        <v>105474</v>
      </c>
      <c r="J7" s="1690">
        <v>7549</v>
      </c>
      <c r="K7" s="1690">
        <v>44072</v>
      </c>
      <c r="L7" s="1690">
        <v>163290</v>
      </c>
      <c r="M7" s="1696">
        <v>62424</v>
      </c>
      <c r="N7" s="1667"/>
      <c r="O7" s="1668"/>
      <c r="P7" s="1696">
        <v>46934</v>
      </c>
      <c r="Q7" s="1667">
        <v>1608</v>
      </c>
    </row>
    <row r="8" spans="1:17" ht="15" customHeight="1">
      <c r="A8" s="1104" t="s">
        <v>741</v>
      </c>
      <c r="B8" s="924" t="s">
        <v>582</v>
      </c>
      <c r="C8" s="1124">
        <f t="shared" si="0"/>
        <v>944720</v>
      </c>
      <c r="D8" s="1096">
        <v>982523</v>
      </c>
      <c r="E8" s="1159">
        <f t="shared" si="1"/>
        <v>37803</v>
      </c>
      <c r="F8" s="1690">
        <v>980549</v>
      </c>
      <c r="G8" s="1690">
        <v>507063</v>
      </c>
      <c r="H8" s="1690">
        <v>181038</v>
      </c>
      <c r="I8" s="1690">
        <v>234787</v>
      </c>
      <c r="J8" s="1690">
        <v>13068</v>
      </c>
      <c r="K8" s="1690">
        <v>78170</v>
      </c>
      <c r="L8" s="1690">
        <v>362255</v>
      </c>
      <c r="M8" s="1696">
        <v>97239</v>
      </c>
      <c r="N8" s="1667"/>
      <c r="O8" s="1668"/>
      <c r="P8" s="1696">
        <v>67505</v>
      </c>
      <c r="Q8" s="1667">
        <v>1974</v>
      </c>
    </row>
    <row r="9" spans="1:17" ht="15" customHeight="1">
      <c r="A9" s="1104" t="s">
        <v>742</v>
      </c>
      <c r="B9" s="924" t="s">
        <v>583</v>
      </c>
      <c r="C9" s="1124">
        <f t="shared" si="0"/>
        <v>388560</v>
      </c>
      <c r="D9" s="1096">
        <v>385187</v>
      </c>
      <c r="E9" s="1159">
        <f t="shared" si="1"/>
        <v>-3373</v>
      </c>
      <c r="F9" s="1690">
        <v>383531</v>
      </c>
      <c r="G9" s="1690">
        <v>203177</v>
      </c>
      <c r="H9" s="1690">
        <v>81772</v>
      </c>
      <c r="I9" s="1690">
        <v>81097</v>
      </c>
      <c r="J9" s="1690">
        <v>5755</v>
      </c>
      <c r="K9" s="1690">
        <v>34553</v>
      </c>
      <c r="L9" s="1690">
        <v>117169</v>
      </c>
      <c r="M9" s="1696">
        <v>55437</v>
      </c>
      <c r="N9" s="1667"/>
      <c r="O9" s="1668"/>
      <c r="P9" s="1696">
        <v>39453</v>
      </c>
      <c r="Q9" s="1667">
        <v>1656</v>
      </c>
    </row>
    <row r="10" spans="1:17" ht="15" customHeight="1">
      <c r="A10" s="1104" t="s">
        <v>743</v>
      </c>
      <c r="B10" s="924" t="s">
        <v>584</v>
      </c>
      <c r="C10" s="1124">
        <f t="shared" si="0"/>
        <v>393396</v>
      </c>
      <c r="D10" s="1096">
        <v>398015</v>
      </c>
      <c r="E10" s="1159">
        <f t="shared" si="1"/>
        <v>4619</v>
      </c>
      <c r="F10" s="1690">
        <v>396792</v>
      </c>
      <c r="G10" s="1690">
        <v>202342</v>
      </c>
      <c r="H10" s="1690">
        <v>75330</v>
      </c>
      <c r="I10" s="1690">
        <v>89321</v>
      </c>
      <c r="J10" s="1690">
        <v>5814</v>
      </c>
      <c r="K10" s="1690">
        <v>31877</v>
      </c>
      <c r="L10" s="1690">
        <v>112791</v>
      </c>
      <c r="M10" s="1696">
        <v>43451</v>
      </c>
      <c r="N10" s="1667"/>
      <c r="O10" s="1668"/>
      <c r="P10" s="1696">
        <v>55238</v>
      </c>
      <c r="Q10" s="1667">
        <v>1223</v>
      </c>
    </row>
    <row r="11" spans="1:17" ht="15" customHeight="1">
      <c r="A11" s="1104" t="s">
        <v>744</v>
      </c>
      <c r="B11" s="924" t="s">
        <v>585</v>
      </c>
      <c r="C11" s="1124">
        <f t="shared" si="0"/>
        <v>737598</v>
      </c>
      <c r="D11" s="1096">
        <v>742911</v>
      </c>
      <c r="E11" s="1159">
        <f t="shared" si="1"/>
        <v>5313</v>
      </c>
      <c r="F11" s="1690">
        <v>740089</v>
      </c>
      <c r="G11" s="1690">
        <v>384082</v>
      </c>
      <c r="H11" s="1690">
        <v>142632</v>
      </c>
      <c r="I11" s="1690">
        <v>168068</v>
      </c>
      <c r="J11" s="1690">
        <v>11393</v>
      </c>
      <c r="K11" s="1690">
        <v>61989</v>
      </c>
      <c r="L11" s="1690">
        <v>245335</v>
      </c>
      <c r="M11" s="1696">
        <v>87168</v>
      </c>
      <c r="N11" s="1667"/>
      <c r="O11" s="1668"/>
      <c r="P11" s="1696">
        <v>69042</v>
      </c>
      <c r="Q11" s="1667">
        <v>2822</v>
      </c>
    </row>
    <row r="12" spans="1:17" ht="15" customHeight="1">
      <c r="A12" s="1104" t="s">
        <v>745</v>
      </c>
      <c r="B12" s="924" t="s">
        <v>586</v>
      </c>
      <c r="C12" s="1124">
        <f t="shared" si="0"/>
        <v>1124349</v>
      </c>
      <c r="D12" s="1096">
        <v>1184133</v>
      </c>
      <c r="E12" s="1159">
        <f t="shared" si="1"/>
        <v>59784</v>
      </c>
      <c r="F12" s="1690">
        <v>1181598</v>
      </c>
      <c r="G12" s="1690">
        <v>664239</v>
      </c>
      <c r="H12" s="1690">
        <v>245778</v>
      </c>
      <c r="I12" s="1690">
        <v>308921</v>
      </c>
      <c r="J12" s="1690">
        <v>18395</v>
      </c>
      <c r="K12" s="1690">
        <v>91145</v>
      </c>
      <c r="L12" s="1690">
        <v>385760</v>
      </c>
      <c r="M12" s="1696">
        <v>125596</v>
      </c>
      <c r="N12" s="1667"/>
      <c r="O12" s="1668"/>
      <c r="P12" s="1696">
        <v>80078</v>
      </c>
      <c r="Q12" s="1667">
        <v>2535</v>
      </c>
    </row>
    <row r="13" spans="1:17" ht="15" customHeight="1">
      <c r="A13" s="1104" t="s">
        <v>746</v>
      </c>
      <c r="B13" s="924" t="s">
        <v>587</v>
      </c>
      <c r="C13" s="1124">
        <f t="shared" si="0"/>
        <v>763097</v>
      </c>
      <c r="D13" s="1096">
        <v>796923</v>
      </c>
      <c r="E13" s="1159">
        <f t="shared" si="1"/>
        <v>33826</v>
      </c>
      <c r="F13" s="1690">
        <v>795449</v>
      </c>
      <c r="G13" s="1690">
        <v>439807</v>
      </c>
      <c r="H13" s="1690">
        <v>158484</v>
      </c>
      <c r="I13" s="1690">
        <v>207956</v>
      </c>
      <c r="J13" s="1690">
        <v>12370</v>
      </c>
      <c r="K13" s="1690">
        <v>60997</v>
      </c>
      <c r="L13" s="1690">
        <v>261757</v>
      </c>
      <c r="M13" s="1696">
        <v>85355</v>
      </c>
      <c r="N13" s="1667"/>
      <c r="O13" s="1668"/>
      <c r="P13" s="1696">
        <v>56778</v>
      </c>
      <c r="Q13" s="1667">
        <v>1474</v>
      </c>
    </row>
    <row r="14" spans="1:17" ht="15" customHeight="1">
      <c r="A14" s="1104" t="s">
        <v>747</v>
      </c>
      <c r="B14" s="924" t="s">
        <v>588</v>
      </c>
      <c r="C14" s="1124">
        <f t="shared" si="0"/>
        <v>773952</v>
      </c>
      <c r="D14" s="1096">
        <v>805252</v>
      </c>
      <c r="E14" s="1159">
        <f t="shared" si="1"/>
        <v>31300</v>
      </c>
      <c r="F14" s="1690">
        <v>803215</v>
      </c>
      <c r="G14" s="1690">
        <v>462667</v>
      </c>
      <c r="H14" s="1690">
        <v>168709</v>
      </c>
      <c r="I14" s="1690">
        <v>219169</v>
      </c>
      <c r="J14" s="1690">
        <v>12408</v>
      </c>
      <c r="K14" s="1690">
        <v>62381</v>
      </c>
      <c r="L14" s="1690">
        <v>260100</v>
      </c>
      <c r="M14" s="1696">
        <v>93993</v>
      </c>
      <c r="N14" s="1667"/>
      <c r="O14" s="1668"/>
      <c r="P14" s="1696">
        <v>43722</v>
      </c>
      <c r="Q14" s="1667">
        <v>2037</v>
      </c>
    </row>
    <row r="15" spans="1:17" ht="15" customHeight="1">
      <c r="A15" s="1104" t="s">
        <v>748</v>
      </c>
      <c r="B15" s="924" t="s">
        <v>589</v>
      </c>
      <c r="C15" s="1124">
        <f t="shared" si="0"/>
        <v>2971659</v>
      </c>
      <c r="D15" s="1096">
        <v>3162743</v>
      </c>
      <c r="E15" s="1159">
        <f t="shared" si="1"/>
        <v>191084</v>
      </c>
      <c r="F15" s="1690">
        <v>3157627</v>
      </c>
      <c r="G15" s="1690">
        <v>1849525</v>
      </c>
      <c r="H15" s="1690">
        <v>650271</v>
      </c>
      <c r="I15" s="1690">
        <v>911592</v>
      </c>
      <c r="J15" s="1690">
        <v>47929</v>
      </c>
      <c r="K15" s="1690">
        <v>239733</v>
      </c>
      <c r="L15" s="1690">
        <v>1072139</v>
      </c>
      <c r="M15" s="1696">
        <v>332963</v>
      </c>
      <c r="N15" s="1667"/>
      <c r="O15" s="1668"/>
      <c r="P15" s="1696">
        <v>105717</v>
      </c>
      <c r="Q15" s="1667">
        <v>5116</v>
      </c>
    </row>
    <row r="16" spans="1:17" ht="15" customHeight="1">
      <c r="A16" s="1104" t="s">
        <v>749</v>
      </c>
      <c r="B16" s="924" t="s">
        <v>590</v>
      </c>
      <c r="C16" s="1124">
        <f t="shared" si="0"/>
        <v>2609132</v>
      </c>
      <c r="D16" s="1096">
        <v>2773840</v>
      </c>
      <c r="E16" s="1159">
        <f t="shared" si="1"/>
        <v>164708</v>
      </c>
      <c r="F16" s="1690">
        <v>2767661</v>
      </c>
      <c r="G16" s="1690">
        <v>1572544</v>
      </c>
      <c r="H16" s="1690">
        <v>572435</v>
      </c>
      <c r="I16" s="1690">
        <v>755321</v>
      </c>
      <c r="J16" s="1690">
        <v>39564</v>
      </c>
      <c r="K16" s="1690">
        <v>205224</v>
      </c>
      <c r="L16" s="1690">
        <v>1003440</v>
      </c>
      <c r="M16" s="1696">
        <v>299889</v>
      </c>
      <c r="N16" s="1667"/>
      <c r="O16" s="1668"/>
      <c r="P16" s="1696">
        <v>95699</v>
      </c>
      <c r="Q16" s="1667">
        <v>6179</v>
      </c>
    </row>
    <row r="17" spans="1:17" ht="15" customHeight="1">
      <c r="A17" s="1104" t="s">
        <v>750</v>
      </c>
      <c r="B17" s="924" t="s">
        <v>591</v>
      </c>
      <c r="C17" s="1124">
        <f t="shared" si="0"/>
        <v>6701122</v>
      </c>
      <c r="D17" s="1096">
        <v>7227180</v>
      </c>
      <c r="E17" s="1159">
        <f t="shared" si="1"/>
        <v>526058</v>
      </c>
      <c r="F17" s="1690">
        <v>7216650</v>
      </c>
      <c r="G17" s="1690">
        <v>3299649</v>
      </c>
      <c r="H17" s="1690">
        <v>1185040</v>
      </c>
      <c r="I17" s="1690">
        <v>1588460</v>
      </c>
      <c r="J17" s="1690">
        <v>76177</v>
      </c>
      <c r="K17" s="1690">
        <v>449972</v>
      </c>
      <c r="L17" s="1690">
        <v>3625810</v>
      </c>
      <c r="M17" s="1696">
        <v>811408</v>
      </c>
      <c r="N17" s="1667"/>
      <c r="O17" s="1668"/>
      <c r="P17" s="1696">
        <v>97110</v>
      </c>
      <c r="Q17" s="1667">
        <v>10530</v>
      </c>
    </row>
    <row r="18" spans="1:17" ht="15" customHeight="1">
      <c r="A18" s="1104" t="s">
        <v>751</v>
      </c>
      <c r="B18" s="924" t="s">
        <v>592</v>
      </c>
      <c r="C18" s="1124">
        <f t="shared" si="0"/>
        <v>3979278</v>
      </c>
      <c r="D18" s="1096">
        <v>4223706</v>
      </c>
      <c r="E18" s="1159">
        <f t="shared" si="1"/>
        <v>244428</v>
      </c>
      <c r="F18" s="1690">
        <v>4210122</v>
      </c>
      <c r="G18" s="1690">
        <v>2350377</v>
      </c>
      <c r="H18" s="1690">
        <v>843850</v>
      </c>
      <c r="I18" s="1690">
        <v>1154510</v>
      </c>
      <c r="J18" s="1690">
        <v>54961</v>
      </c>
      <c r="K18" s="1690">
        <v>297056</v>
      </c>
      <c r="L18" s="1690">
        <v>1650991</v>
      </c>
      <c r="M18" s="1696">
        <v>459724</v>
      </c>
      <c r="N18" s="1667"/>
      <c r="O18" s="1668"/>
      <c r="P18" s="1696">
        <v>93407</v>
      </c>
      <c r="Q18" s="1667">
        <v>13584</v>
      </c>
    </row>
    <row r="19" spans="1:17" ht="15" customHeight="1">
      <c r="A19" s="1104" t="s">
        <v>752</v>
      </c>
      <c r="B19" s="924" t="s">
        <v>593</v>
      </c>
      <c r="C19" s="1124">
        <f t="shared" si="0"/>
        <v>848150</v>
      </c>
      <c r="D19" s="1096">
        <v>864750</v>
      </c>
      <c r="E19" s="1159">
        <f t="shared" si="1"/>
        <v>16600</v>
      </c>
      <c r="F19" s="1690">
        <v>862796</v>
      </c>
      <c r="G19" s="1690">
        <v>459787</v>
      </c>
      <c r="H19" s="1690">
        <v>169203</v>
      </c>
      <c r="I19" s="1690">
        <v>207861</v>
      </c>
      <c r="J19" s="1690">
        <v>12778</v>
      </c>
      <c r="K19" s="1690">
        <v>69945</v>
      </c>
      <c r="L19" s="1690">
        <v>266182</v>
      </c>
      <c r="M19" s="1696">
        <v>98746</v>
      </c>
      <c r="N19" s="1667"/>
      <c r="O19" s="1668"/>
      <c r="P19" s="1696">
        <v>90547</v>
      </c>
      <c r="Q19" s="1667">
        <v>1954</v>
      </c>
    </row>
    <row r="20" spans="1:17" ht="15" customHeight="1">
      <c r="A20" s="1104" t="s">
        <v>753</v>
      </c>
      <c r="B20" s="924" t="s">
        <v>594</v>
      </c>
      <c r="C20" s="1124">
        <f t="shared" si="0"/>
        <v>391171</v>
      </c>
      <c r="D20" s="1096">
        <v>403989</v>
      </c>
      <c r="E20" s="1159">
        <f t="shared" si="1"/>
        <v>12818</v>
      </c>
      <c r="F20" s="1690">
        <v>403007</v>
      </c>
      <c r="G20" s="1690">
        <v>220136</v>
      </c>
      <c r="H20" s="1690">
        <v>79713</v>
      </c>
      <c r="I20" s="1690">
        <v>103168</v>
      </c>
      <c r="J20" s="1690">
        <v>5676</v>
      </c>
      <c r="K20" s="1690">
        <v>31579</v>
      </c>
      <c r="L20" s="1690">
        <v>119523</v>
      </c>
      <c r="M20" s="1696">
        <v>46175</v>
      </c>
      <c r="N20" s="1667"/>
      <c r="O20" s="1668"/>
      <c r="P20" s="1696">
        <v>40632</v>
      </c>
      <c r="Q20" s="1667">
        <v>982</v>
      </c>
    </row>
    <row r="21" spans="1:17" ht="15" customHeight="1">
      <c r="A21" s="1104" t="s">
        <v>754</v>
      </c>
      <c r="B21" s="924" t="s">
        <v>595</v>
      </c>
      <c r="C21" s="1124">
        <f t="shared" si="0"/>
        <v>453368</v>
      </c>
      <c r="D21" s="1096">
        <v>469910</v>
      </c>
      <c r="E21" s="1159">
        <f t="shared" si="1"/>
        <v>16542</v>
      </c>
      <c r="F21" s="1690">
        <v>468835</v>
      </c>
      <c r="G21" s="1690">
        <v>255131</v>
      </c>
      <c r="H21" s="1690">
        <v>94895</v>
      </c>
      <c r="I21" s="1690">
        <v>119723</v>
      </c>
      <c r="J21" s="1690">
        <v>5890</v>
      </c>
      <c r="K21" s="1690">
        <v>34623</v>
      </c>
      <c r="L21" s="1690">
        <v>162531</v>
      </c>
      <c r="M21" s="1696">
        <v>52169</v>
      </c>
      <c r="N21" s="1667"/>
      <c r="O21" s="1668"/>
      <c r="P21" s="1696">
        <v>31185</v>
      </c>
      <c r="Q21" s="1667">
        <v>1075</v>
      </c>
    </row>
    <row r="22" spans="1:17" ht="15" customHeight="1">
      <c r="A22" s="1104" t="s">
        <v>755</v>
      </c>
      <c r="B22" s="924" t="s">
        <v>596</v>
      </c>
      <c r="C22" s="1124">
        <f t="shared" si="0"/>
        <v>279687</v>
      </c>
      <c r="D22" s="1096">
        <v>291662</v>
      </c>
      <c r="E22" s="1159">
        <f t="shared" si="1"/>
        <v>11975</v>
      </c>
      <c r="F22" s="1690">
        <v>290692</v>
      </c>
      <c r="G22" s="1690">
        <v>155501</v>
      </c>
      <c r="H22" s="1690">
        <v>56546</v>
      </c>
      <c r="I22" s="1690">
        <v>72909</v>
      </c>
      <c r="J22" s="1690">
        <v>4015</v>
      </c>
      <c r="K22" s="1690">
        <v>22031</v>
      </c>
      <c r="L22" s="1690">
        <v>86282</v>
      </c>
      <c r="M22" s="1696">
        <v>31367</v>
      </c>
      <c r="N22" s="1667"/>
      <c r="O22" s="1668"/>
      <c r="P22" s="1696">
        <v>33388</v>
      </c>
      <c r="Q22" s="1667">
        <v>970</v>
      </c>
    </row>
    <row r="23" spans="1:17" ht="15" customHeight="1">
      <c r="A23" s="1104" t="s">
        <v>756</v>
      </c>
      <c r="B23" s="924" t="s">
        <v>597</v>
      </c>
      <c r="C23" s="1124">
        <f t="shared" si="0"/>
        <v>330976</v>
      </c>
      <c r="D23" s="1096">
        <v>338853</v>
      </c>
      <c r="E23" s="1159">
        <f t="shared" si="1"/>
        <v>7877</v>
      </c>
      <c r="F23" s="1690">
        <v>338057</v>
      </c>
      <c r="G23" s="1690">
        <v>191669</v>
      </c>
      <c r="H23" s="1690">
        <v>73487</v>
      </c>
      <c r="I23" s="1690">
        <v>86374</v>
      </c>
      <c r="J23" s="1690">
        <v>4904</v>
      </c>
      <c r="K23" s="1690">
        <v>26904</v>
      </c>
      <c r="L23" s="1690">
        <v>110192</v>
      </c>
      <c r="M23" s="1696">
        <v>42105</v>
      </c>
      <c r="N23" s="1667"/>
      <c r="O23" s="1668"/>
      <c r="P23" s="1696">
        <v>20205</v>
      </c>
      <c r="Q23" s="1667">
        <v>796</v>
      </c>
    </row>
    <row r="24" spans="1:17" ht="15" customHeight="1">
      <c r="A24" s="1104" t="s">
        <v>757</v>
      </c>
      <c r="B24" s="924" t="s">
        <v>628</v>
      </c>
      <c r="C24" s="1124">
        <f t="shared" si="0"/>
        <v>807108</v>
      </c>
      <c r="D24" s="1096">
        <v>832097</v>
      </c>
      <c r="E24" s="1159">
        <f t="shared" si="1"/>
        <v>24989</v>
      </c>
      <c r="F24" s="1690">
        <v>829979</v>
      </c>
      <c r="G24" s="1690">
        <v>465774</v>
      </c>
      <c r="H24" s="1690">
        <v>182389</v>
      </c>
      <c r="I24" s="1690">
        <v>208863</v>
      </c>
      <c r="J24" s="1690">
        <v>11764</v>
      </c>
      <c r="K24" s="1690">
        <v>62758</v>
      </c>
      <c r="L24" s="1690">
        <v>257508</v>
      </c>
      <c r="M24" s="1696">
        <v>96359</v>
      </c>
      <c r="N24" s="1667"/>
      <c r="O24" s="1668"/>
      <c r="P24" s="1696">
        <v>63295</v>
      </c>
      <c r="Q24" s="1667">
        <v>2118</v>
      </c>
    </row>
    <row r="25" spans="1:17" ht="15" customHeight="1">
      <c r="A25" s="1104" t="s">
        <v>758</v>
      </c>
      <c r="B25" s="924" t="s">
        <v>629</v>
      </c>
      <c r="C25" s="1124">
        <f t="shared" si="0"/>
        <v>753212</v>
      </c>
      <c r="D25" s="1096">
        <v>780730</v>
      </c>
      <c r="E25" s="1159">
        <f t="shared" si="1"/>
        <v>27518</v>
      </c>
      <c r="F25" s="1690">
        <v>779029</v>
      </c>
      <c r="G25" s="1690">
        <v>446358</v>
      </c>
      <c r="H25" s="1690">
        <v>165701</v>
      </c>
      <c r="I25" s="1690">
        <v>211754</v>
      </c>
      <c r="J25" s="1690">
        <v>10754</v>
      </c>
      <c r="K25" s="1690">
        <v>58149</v>
      </c>
      <c r="L25" s="1690">
        <v>228715</v>
      </c>
      <c r="M25" s="1696">
        <v>85160</v>
      </c>
      <c r="N25" s="1667"/>
      <c r="O25" s="1668"/>
      <c r="P25" s="1696">
        <v>64159</v>
      </c>
      <c r="Q25" s="1667">
        <v>1701</v>
      </c>
    </row>
    <row r="26" spans="1:17" ht="15" customHeight="1">
      <c r="A26" s="1104" t="s">
        <v>759</v>
      </c>
      <c r="B26" s="924" t="s">
        <v>598</v>
      </c>
      <c r="C26" s="1124">
        <f t="shared" si="0"/>
        <v>1429600</v>
      </c>
      <c r="D26" s="1096">
        <v>1483472</v>
      </c>
      <c r="E26" s="1159">
        <f t="shared" si="1"/>
        <v>53872</v>
      </c>
      <c r="F26" s="1690">
        <v>1480969</v>
      </c>
      <c r="G26" s="1690">
        <v>829251</v>
      </c>
      <c r="H26" s="1690">
        <v>305165</v>
      </c>
      <c r="I26" s="1690">
        <v>385860</v>
      </c>
      <c r="J26" s="1690">
        <v>21488</v>
      </c>
      <c r="K26" s="1690">
        <v>116738</v>
      </c>
      <c r="L26" s="1690">
        <v>472201</v>
      </c>
      <c r="M26" s="1696">
        <v>166069</v>
      </c>
      <c r="N26" s="1667"/>
      <c r="O26" s="1668"/>
      <c r="P26" s="1696">
        <v>109658</v>
      </c>
      <c r="Q26" s="1667">
        <v>2503</v>
      </c>
    </row>
    <row r="27" spans="1:17" ht="15" customHeight="1">
      <c r="A27" s="1104" t="s">
        <v>760</v>
      </c>
      <c r="B27" s="924" t="s">
        <v>599</v>
      </c>
      <c r="C27" s="1124">
        <f t="shared" si="0"/>
        <v>3063833</v>
      </c>
      <c r="D27" s="1096">
        <v>3238301</v>
      </c>
      <c r="E27" s="1159">
        <f t="shared" si="1"/>
        <v>174468</v>
      </c>
      <c r="F27" s="1690">
        <v>3233126</v>
      </c>
      <c r="G27" s="1690">
        <v>1794260</v>
      </c>
      <c r="H27" s="1690">
        <v>623565</v>
      </c>
      <c r="I27" s="1690">
        <v>900894</v>
      </c>
      <c r="J27" s="1690">
        <v>41751</v>
      </c>
      <c r="K27" s="1690">
        <v>228050</v>
      </c>
      <c r="L27" s="1690">
        <v>1175221</v>
      </c>
      <c r="M27" s="1696">
        <v>323796</v>
      </c>
      <c r="N27" s="1667"/>
      <c r="O27" s="1668"/>
      <c r="P27" s="1696">
        <v>146189</v>
      </c>
      <c r="Q27" s="1667">
        <v>5175</v>
      </c>
    </row>
    <row r="28" spans="1:17" ht="15" customHeight="1">
      <c r="A28" s="1104" t="s">
        <v>761</v>
      </c>
      <c r="B28" s="924" t="s">
        <v>600</v>
      </c>
      <c r="C28" s="1124">
        <f t="shared" si="0"/>
        <v>720292</v>
      </c>
      <c r="D28" s="1096">
        <v>742598</v>
      </c>
      <c r="E28" s="1159">
        <f t="shared" si="1"/>
        <v>22306</v>
      </c>
      <c r="F28" s="1690">
        <v>741183</v>
      </c>
      <c r="G28" s="1690">
        <v>423745</v>
      </c>
      <c r="H28" s="1690">
        <v>164116</v>
      </c>
      <c r="I28" s="1690">
        <v>196585</v>
      </c>
      <c r="J28" s="1690">
        <v>9852</v>
      </c>
      <c r="K28" s="1690">
        <v>53192</v>
      </c>
      <c r="L28" s="1690">
        <v>244698</v>
      </c>
      <c r="M28" s="1696">
        <v>88354</v>
      </c>
      <c r="N28" s="1667"/>
      <c r="O28" s="1668"/>
      <c r="P28" s="1696">
        <v>40236</v>
      </c>
      <c r="Q28" s="1667">
        <v>1415</v>
      </c>
    </row>
    <row r="29" spans="1:17" ht="15" customHeight="1">
      <c r="A29" s="1104" t="s">
        <v>762</v>
      </c>
      <c r="B29" s="924" t="s">
        <v>601</v>
      </c>
      <c r="C29" s="1124">
        <f t="shared" si="0"/>
        <v>537550</v>
      </c>
      <c r="D29" s="1096">
        <v>571374</v>
      </c>
      <c r="E29" s="1159">
        <f t="shared" si="1"/>
        <v>33824</v>
      </c>
      <c r="F29" s="1690">
        <v>570529</v>
      </c>
      <c r="G29" s="1690">
        <v>330640</v>
      </c>
      <c r="H29" s="1690">
        <v>115817</v>
      </c>
      <c r="I29" s="1690">
        <v>167640</v>
      </c>
      <c r="J29" s="1690">
        <v>7179</v>
      </c>
      <c r="K29" s="1690">
        <v>40004</v>
      </c>
      <c r="L29" s="1690">
        <v>182011</v>
      </c>
      <c r="M29" s="1696">
        <v>53625</v>
      </c>
      <c r="N29" s="1667"/>
      <c r="O29" s="1668"/>
      <c r="P29" s="1696">
        <v>35996</v>
      </c>
      <c r="Q29" s="1667">
        <v>845</v>
      </c>
    </row>
    <row r="30" spans="1:17" ht="15" customHeight="1">
      <c r="A30" s="1104" t="s">
        <v>763</v>
      </c>
      <c r="B30" s="924" t="s">
        <v>602</v>
      </c>
      <c r="C30" s="1124">
        <f t="shared" si="0"/>
        <v>1152902</v>
      </c>
      <c r="D30" s="1096">
        <v>1190527</v>
      </c>
      <c r="E30" s="1159">
        <f t="shared" si="1"/>
        <v>37625</v>
      </c>
      <c r="F30" s="1690">
        <v>1188903</v>
      </c>
      <c r="G30" s="1690">
        <v>622055</v>
      </c>
      <c r="H30" s="1690">
        <v>229823</v>
      </c>
      <c r="I30" s="1690">
        <v>286412</v>
      </c>
      <c r="J30" s="1690">
        <v>14889</v>
      </c>
      <c r="K30" s="1690">
        <v>90931</v>
      </c>
      <c r="L30" s="1690">
        <v>489815</v>
      </c>
      <c r="M30" s="1696">
        <v>153688</v>
      </c>
      <c r="N30" s="1667"/>
      <c r="O30" s="1668"/>
      <c r="P30" s="1696">
        <v>36133</v>
      </c>
      <c r="Q30" s="1667">
        <v>1624</v>
      </c>
    </row>
    <row r="31" spans="1:17" ht="15" customHeight="1">
      <c r="A31" s="1104" t="s">
        <v>764</v>
      </c>
      <c r="B31" s="924" t="s">
        <v>603</v>
      </c>
      <c r="C31" s="1124">
        <f t="shared" si="0"/>
        <v>3923887</v>
      </c>
      <c r="D31" s="1096">
        <v>4135879</v>
      </c>
      <c r="E31" s="1159">
        <f t="shared" si="1"/>
        <v>211992</v>
      </c>
      <c r="F31" s="1690">
        <v>4126995</v>
      </c>
      <c r="G31" s="1690">
        <v>2192989</v>
      </c>
      <c r="H31" s="1690">
        <v>774121</v>
      </c>
      <c r="I31" s="1690">
        <v>1020391</v>
      </c>
      <c r="J31" s="1690">
        <v>53727</v>
      </c>
      <c r="K31" s="1690">
        <v>344750</v>
      </c>
      <c r="L31" s="1690">
        <v>1727107</v>
      </c>
      <c r="M31" s="1696">
        <v>567399</v>
      </c>
      <c r="N31" s="1667"/>
      <c r="O31" s="1668"/>
      <c r="P31" s="1696">
        <v>86646</v>
      </c>
      <c r="Q31" s="1667">
        <v>8884</v>
      </c>
    </row>
    <row r="32" spans="1:17" ht="15" customHeight="1">
      <c r="A32" s="1105" t="s">
        <v>488</v>
      </c>
      <c r="B32" s="1106" t="s">
        <v>465</v>
      </c>
      <c r="C32" s="1124">
        <f t="shared" si="0"/>
        <v>2315200</v>
      </c>
      <c r="D32" s="1701">
        <v>2402484</v>
      </c>
      <c r="E32" s="1159">
        <f t="shared" si="1"/>
        <v>87284</v>
      </c>
      <c r="F32" s="1690">
        <v>2399358</v>
      </c>
      <c r="G32" s="1690">
        <v>1371842</v>
      </c>
      <c r="H32" s="1690">
        <v>510055</v>
      </c>
      <c r="I32" s="1690">
        <v>639014</v>
      </c>
      <c r="J32" s="1690">
        <v>30998</v>
      </c>
      <c r="K32" s="1690">
        <v>191775</v>
      </c>
      <c r="L32" s="1690">
        <v>862511</v>
      </c>
      <c r="M32" s="1696">
        <v>313735</v>
      </c>
      <c r="N32" s="1667"/>
      <c r="O32" s="1668"/>
      <c r="P32" s="1696">
        <v>78607</v>
      </c>
      <c r="Q32" s="1667">
        <v>3126</v>
      </c>
    </row>
    <row r="33" spans="1:17" ht="15" customHeight="1">
      <c r="A33" s="1104" t="s">
        <v>816</v>
      </c>
      <c r="B33" s="924" t="s">
        <v>604</v>
      </c>
      <c r="C33" s="1124">
        <f t="shared" si="0"/>
        <v>530221</v>
      </c>
      <c r="D33" s="1096">
        <v>544981</v>
      </c>
      <c r="E33" s="1159">
        <f t="shared" si="1"/>
        <v>14760</v>
      </c>
      <c r="F33" s="1690">
        <v>543908</v>
      </c>
      <c r="G33" s="1690">
        <v>340422</v>
      </c>
      <c r="H33" s="1690">
        <v>129786</v>
      </c>
      <c r="I33" s="1690">
        <v>156466</v>
      </c>
      <c r="J33" s="1690">
        <v>7602</v>
      </c>
      <c r="K33" s="1690">
        <v>46568</v>
      </c>
      <c r="L33" s="1690">
        <v>159204</v>
      </c>
      <c r="M33" s="1696">
        <v>70741</v>
      </c>
      <c r="N33" s="1667"/>
      <c r="O33" s="1668"/>
      <c r="P33" s="1696">
        <v>25015</v>
      </c>
      <c r="Q33" s="1667">
        <v>1073</v>
      </c>
    </row>
    <row r="34" spans="1:17" ht="15" customHeight="1">
      <c r="A34" s="1104" t="s">
        <v>817</v>
      </c>
      <c r="B34" s="924" t="s">
        <v>605</v>
      </c>
      <c r="C34" s="1124">
        <f t="shared" si="0"/>
        <v>392332</v>
      </c>
      <c r="D34" s="1096">
        <v>394483</v>
      </c>
      <c r="E34" s="1159">
        <f t="shared" si="1"/>
        <v>2151</v>
      </c>
      <c r="F34" s="1690">
        <v>393489</v>
      </c>
      <c r="G34" s="1690">
        <v>233292</v>
      </c>
      <c r="H34" s="1690">
        <v>92680</v>
      </c>
      <c r="I34" s="1690">
        <v>100052</v>
      </c>
      <c r="J34" s="1690">
        <v>5699</v>
      </c>
      <c r="K34" s="1690">
        <v>34861</v>
      </c>
      <c r="L34" s="1690">
        <v>127908</v>
      </c>
      <c r="M34" s="1696">
        <v>64404</v>
      </c>
      <c r="N34" s="1667"/>
      <c r="O34" s="1668"/>
      <c r="P34" s="1696">
        <v>17459</v>
      </c>
      <c r="Q34" s="1667">
        <v>994</v>
      </c>
    </row>
    <row r="35" spans="1:17" ht="15" customHeight="1">
      <c r="A35" s="1104" t="s">
        <v>818</v>
      </c>
      <c r="B35" s="924" t="s">
        <v>606</v>
      </c>
      <c r="C35" s="1124">
        <f t="shared" si="0"/>
        <v>216894</v>
      </c>
      <c r="D35" s="1096">
        <v>219742</v>
      </c>
      <c r="E35" s="1159">
        <f t="shared" si="1"/>
        <v>2848</v>
      </c>
      <c r="F35" s="1690">
        <v>219069</v>
      </c>
      <c r="G35" s="1690">
        <v>115881</v>
      </c>
      <c r="H35" s="1690">
        <v>41682</v>
      </c>
      <c r="I35" s="1690">
        <v>51398</v>
      </c>
      <c r="J35" s="1690">
        <v>3250</v>
      </c>
      <c r="K35" s="1690">
        <v>19551</v>
      </c>
      <c r="L35" s="1690">
        <v>70641</v>
      </c>
      <c r="M35" s="1696">
        <v>27170</v>
      </c>
      <c r="N35" s="1667"/>
      <c r="O35" s="1668"/>
      <c r="P35" s="1696">
        <v>20626</v>
      </c>
      <c r="Q35" s="1667">
        <v>673</v>
      </c>
    </row>
    <row r="36" spans="1:17" ht="15" customHeight="1">
      <c r="A36" s="1104" t="s">
        <v>819</v>
      </c>
      <c r="B36" s="924" t="s">
        <v>607</v>
      </c>
      <c r="C36" s="1124">
        <f t="shared" si="0"/>
        <v>265008</v>
      </c>
      <c r="D36" s="1096">
        <v>269892</v>
      </c>
      <c r="E36" s="1159">
        <f t="shared" si="1"/>
        <v>4884</v>
      </c>
      <c r="F36" s="1690">
        <v>268462</v>
      </c>
      <c r="G36" s="1690">
        <v>140016</v>
      </c>
      <c r="H36" s="1690">
        <v>56567</v>
      </c>
      <c r="I36" s="1690">
        <v>58863</v>
      </c>
      <c r="J36" s="1690">
        <v>3528</v>
      </c>
      <c r="K36" s="1690">
        <v>21058</v>
      </c>
      <c r="L36" s="1690">
        <v>89036</v>
      </c>
      <c r="M36" s="1696">
        <v>35331</v>
      </c>
      <c r="N36" s="1667"/>
      <c r="O36" s="1668"/>
      <c r="P36" s="1696">
        <v>24575</v>
      </c>
      <c r="Q36" s="1667">
        <v>1430</v>
      </c>
    </row>
    <row r="37" spans="1:17" ht="15" customHeight="1">
      <c r="A37" s="1104" t="s">
        <v>820</v>
      </c>
      <c r="B37" s="924" t="s">
        <v>608</v>
      </c>
      <c r="C37" s="1124">
        <f t="shared" si="0"/>
        <v>772977</v>
      </c>
      <c r="D37" s="1096">
        <v>801409</v>
      </c>
      <c r="E37" s="1159">
        <f t="shared" si="1"/>
        <v>28432</v>
      </c>
      <c r="F37" s="1690">
        <v>799611</v>
      </c>
      <c r="G37" s="1690">
        <v>435515</v>
      </c>
      <c r="H37" s="1690">
        <v>162552</v>
      </c>
      <c r="I37" s="1690">
        <v>202327</v>
      </c>
      <c r="J37" s="1690">
        <v>10376</v>
      </c>
      <c r="K37" s="1690">
        <v>60260</v>
      </c>
      <c r="L37" s="1690">
        <v>284926</v>
      </c>
      <c r="M37" s="1696">
        <v>94208</v>
      </c>
      <c r="N37" s="1667"/>
      <c r="O37" s="1668"/>
      <c r="P37" s="1696">
        <v>41981</v>
      </c>
      <c r="Q37" s="1667">
        <v>1798</v>
      </c>
    </row>
    <row r="38" spans="1:17" ht="15" customHeight="1">
      <c r="A38" s="1104" t="s">
        <v>821</v>
      </c>
      <c r="B38" s="924" t="s">
        <v>609</v>
      </c>
      <c r="C38" s="1124">
        <f t="shared" si="0"/>
        <v>1211425</v>
      </c>
      <c r="D38" s="1096">
        <v>1243527</v>
      </c>
      <c r="E38" s="1159">
        <f t="shared" si="1"/>
        <v>32102</v>
      </c>
      <c r="F38" s="1690">
        <v>1241204</v>
      </c>
      <c r="G38" s="1690">
        <v>695820</v>
      </c>
      <c r="H38" s="1690">
        <v>272306</v>
      </c>
      <c r="I38" s="1690">
        <v>314235</v>
      </c>
      <c r="J38" s="1690">
        <v>15298</v>
      </c>
      <c r="K38" s="1690">
        <v>93981</v>
      </c>
      <c r="L38" s="1690">
        <v>462961</v>
      </c>
      <c r="M38" s="1696">
        <v>157316</v>
      </c>
      <c r="N38" s="1667"/>
      <c r="O38" s="1668"/>
      <c r="P38" s="1696">
        <v>41462</v>
      </c>
      <c r="Q38" s="1667">
        <v>2323</v>
      </c>
    </row>
    <row r="39" spans="1:17" ht="15" customHeight="1">
      <c r="A39" s="1104" t="s">
        <v>822</v>
      </c>
      <c r="B39" s="924" t="s">
        <v>610</v>
      </c>
      <c r="C39" s="1124">
        <f t="shared" si="0"/>
        <v>598834</v>
      </c>
      <c r="D39" s="1096">
        <v>598824</v>
      </c>
      <c r="E39" s="1159">
        <f t="shared" si="1"/>
        <v>-10</v>
      </c>
      <c r="F39" s="1690">
        <v>597309</v>
      </c>
      <c r="G39" s="1690">
        <v>336505</v>
      </c>
      <c r="H39" s="1690">
        <v>143402</v>
      </c>
      <c r="I39" s="1690">
        <v>137230</v>
      </c>
      <c r="J39" s="1690">
        <v>7711</v>
      </c>
      <c r="K39" s="1690">
        <v>48162</v>
      </c>
      <c r="L39" s="1690">
        <v>218208</v>
      </c>
      <c r="M39" s="1696">
        <v>94207</v>
      </c>
      <c r="N39" s="1667"/>
      <c r="O39" s="1668"/>
      <c r="P39" s="1696">
        <v>20793</v>
      </c>
      <c r="Q39" s="1667">
        <v>1515</v>
      </c>
    </row>
    <row r="40" spans="1:17" ht="15" customHeight="1">
      <c r="A40" s="1104" t="s">
        <v>823</v>
      </c>
      <c r="B40" s="924" t="s">
        <v>611</v>
      </c>
      <c r="C40" s="1124">
        <f t="shared" si="0"/>
        <v>305754</v>
      </c>
      <c r="D40" s="1096">
        <v>308210</v>
      </c>
      <c r="E40" s="1159">
        <f t="shared" si="1"/>
        <v>2456</v>
      </c>
      <c r="F40" s="1690">
        <v>307358</v>
      </c>
      <c r="G40" s="1690">
        <v>165161</v>
      </c>
      <c r="H40" s="1690">
        <v>65180</v>
      </c>
      <c r="I40" s="1690">
        <v>71917</v>
      </c>
      <c r="J40" s="1690">
        <v>4306</v>
      </c>
      <c r="K40" s="1690">
        <v>23758</v>
      </c>
      <c r="L40" s="1690">
        <v>109570</v>
      </c>
      <c r="M40" s="1696">
        <v>42341</v>
      </c>
      <c r="N40" s="1667"/>
      <c r="O40" s="1668"/>
      <c r="P40" s="1696">
        <v>17536</v>
      </c>
      <c r="Q40" s="1667">
        <v>852</v>
      </c>
    </row>
    <row r="41" spans="1:17" ht="15" customHeight="1">
      <c r="A41" s="1104" t="s">
        <v>824</v>
      </c>
      <c r="B41" s="924" t="s">
        <v>612</v>
      </c>
      <c r="C41" s="1124">
        <f t="shared" si="0"/>
        <v>398551</v>
      </c>
      <c r="D41" s="1096">
        <v>406985</v>
      </c>
      <c r="E41" s="1159">
        <f t="shared" si="1"/>
        <v>8434</v>
      </c>
      <c r="F41" s="1690">
        <v>406062</v>
      </c>
      <c r="G41" s="1690">
        <v>230506</v>
      </c>
      <c r="H41" s="1690">
        <v>90550</v>
      </c>
      <c r="I41" s="1690">
        <v>102399</v>
      </c>
      <c r="J41" s="1690">
        <v>5682</v>
      </c>
      <c r="K41" s="1690">
        <v>31875</v>
      </c>
      <c r="L41" s="1690">
        <v>139818</v>
      </c>
      <c r="M41" s="1696">
        <v>53301</v>
      </c>
      <c r="N41" s="1667"/>
      <c r="O41" s="1668"/>
      <c r="P41" s="1696">
        <v>19096</v>
      </c>
      <c r="Q41" s="1667">
        <v>923</v>
      </c>
    </row>
    <row r="42" spans="1:17" ht="15" customHeight="1">
      <c r="A42" s="1104" t="s">
        <v>825</v>
      </c>
      <c r="B42" s="924" t="s">
        <v>613</v>
      </c>
      <c r="C42" s="1124">
        <f t="shared" si="0"/>
        <v>591972</v>
      </c>
      <c r="D42" s="1096">
        <v>601402</v>
      </c>
      <c r="E42" s="1159">
        <f t="shared" si="1"/>
        <v>9430</v>
      </c>
      <c r="F42" s="1690">
        <v>599941</v>
      </c>
      <c r="G42" s="1690">
        <v>331966</v>
      </c>
      <c r="H42" s="1690">
        <v>135510</v>
      </c>
      <c r="I42" s="1690">
        <v>139040</v>
      </c>
      <c r="J42" s="1690">
        <v>7980</v>
      </c>
      <c r="K42" s="1690">
        <v>49436</v>
      </c>
      <c r="L42" s="1690">
        <v>224773</v>
      </c>
      <c r="M42" s="1696">
        <v>89813</v>
      </c>
      <c r="N42" s="1667"/>
      <c r="O42" s="1668"/>
      <c r="P42" s="1696">
        <v>20876</v>
      </c>
      <c r="Q42" s="1667">
        <v>1461</v>
      </c>
    </row>
    <row r="43" spans="1:17" ht="15" customHeight="1">
      <c r="A43" s="1104" t="s">
        <v>826</v>
      </c>
      <c r="B43" s="924" t="s">
        <v>614</v>
      </c>
      <c r="C43" s="1124">
        <f t="shared" si="0"/>
        <v>319011</v>
      </c>
      <c r="D43" s="1096">
        <v>315272</v>
      </c>
      <c r="E43" s="1159">
        <f t="shared" si="1"/>
        <v>-3739</v>
      </c>
      <c r="F43" s="1690">
        <v>314330</v>
      </c>
      <c r="G43" s="1690">
        <v>168195</v>
      </c>
      <c r="H43" s="1690">
        <v>67289</v>
      </c>
      <c r="I43" s="1690">
        <v>67755</v>
      </c>
      <c r="J43" s="1690">
        <v>5062</v>
      </c>
      <c r="K43" s="1690">
        <v>28089</v>
      </c>
      <c r="L43" s="1690">
        <v>122867</v>
      </c>
      <c r="M43" s="1696">
        <v>55958</v>
      </c>
      <c r="N43" s="1667"/>
      <c r="O43" s="1668"/>
      <c r="P43" s="1696">
        <v>10570</v>
      </c>
      <c r="Q43" s="1667">
        <v>942</v>
      </c>
    </row>
    <row r="44" spans="1:17" ht="15" customHeight="1">
      <c r="A44" s="1104" t="s">
        <v>827</v>
      </c>
      <c r="B44" s="924" t="s">
        <v>615</v>
      </c>
      <c r="C44" s="1124">
        <f t="shared" si="0"/>
        <v>2201037</v>
      </c>
      <c r="D44" s="1096">
        <v>2323325</v>
      </c>
      <c r="E44" s="1159">
        <f t="shared" si="1"/>
        <v>122288</v>
      </c>
      <c r="F44" s="1690">
        <v>2318479</v>
      </c>
      <c r="G44" s="1690">
        <v>1213986</v>
      </c>
      <c r="H44" s="1690">
        <v>440783</v>
      </c>
      <c r="I44" s="1690">
        <v>553879</v>
      </c>
      <c r="J44" s="1690">
        <v>28051</v>
      </c>
      <c r="K44" s="1690">
        <v>191273</v>
      </c>
      <c r="L44" s="1690">
        <v>942993</v>
      </c>
      <c r="M44" s="1696">
        <v>284223</v>
      </c>
      <c r="N44" s="1667"/>
      <c r="O44" s="1668"/>
      <c r="P44" s="1696">
        <v>76555</v>
      </c>
      <c r="Q44" s="1667">
        <v>4846</v>
      </c>
    </row>
    <row r="45" spans="1:17" ht="15" customHeight="1">
      <c r="A45" s="1104" t="s">
        <v>828</v>
      </c>
      <c r="B45" s="924" t="s">
        <v>616</v>
      </c>
      <c r="C45" s="1124">
        <f t="shared" si="0"/>
        <v>302109</v>
      </c>
      <c r="D45" s="1096">
        <v>312680</v>
      </c>
      <c r="E45" s="1159">
        <f t="shared" si="1"/>
        <v>10571</v>
      </c>
      <c r="F45" s="1690">
        <v>311173</v>
      </c>
      <c r="G45" s="1690">
        <v>171795</v>
      </c>
      <c r="H45" s="1690">
        <v>60326</v>
      </c>
      <c r="I45" s="1690">
        <v>79364</v>
      </c>
      <c r="J45" s="1690">
        <v>4410</v>
      </c>
      <c r="K45" s="1690">
        <v>27695</v>
      </c>
      <c r="L45" s="1690">
        <v>94280</v>
      </c>
      <c r="M45" s="1696">
        <v>36646</v>
      </c>
      <c r="N45" s="1667"/>
      <c r="O45" s="1668"/>
      <c r="P45" s="1696">
        <v>28398</v>
      </c>
      <c r="Q45" s="1667">
        <v>1507</v>
      </c>
    </row>
    <row r="46" spans="1:17" ht="15" customHeight="1">
      <c r="A46" s="1104" t="s">
        <v>829</v>
      </c>
      <c r="B46" s="924" t="s">
        <v>617</v>
      </c>
      <c r="C46" s="1124">
        <f t="shared" si="0"/>
        <v>560720</v>
      </c>
      <c r="D46" s="1096">
        <v>558230</v>
      </c>
      <c r="E46" s="1159">
        <f t="shared" si="1"/>
        <v>-2490</v>
      </c>
      <c r="F46" s="1690">
        <v>556130</v>
      </c>
      <c r="G46" s="1690">
        <v>313876</v>
      </c>
      <c r="H46" s="1690">
        <v>127381</v>
      </c>
      <c r="I46" s="1690">
        <v>129115</v>
      </c>
      <c r="J46" s="1690">
        <v>7573</v>
      </c>
      <c r="K46" s="1690">
        <v>49807</v>
      </c>
      <c r="L46" s="1690">
        <v>191470</v>
      </c>
      <c r="M46" s="1696">
        <v>83871</v>
      </c>
      <c r="N46" s="1667"/>
      <c r="O46" s="1668"/>
      <c r="P46" s="1696">
        <v>27671</v>
      </c>
      <c r="Q46" s="1667">
        <v>2100</v>
      </c>
    </row>
    <row r="47" spans="1:17" ht="15" customHeight="1">
      <c r="A47" s="1104" t="s">
        <v>830</v>
      </c>
      <c r="B47" s="924" t="s">
        <v>618</v>
      </c>
      <c r="C47" s="1124">
        <f t="shared" si="0"/>
        <v>704730</v>
      </c>
      <c r="D47" s="1096">
        <v>719154</v>
      </c>
      <c r="E47" s="1159">
        <f t="shared" si="1"/>
        <v>14424</v>
      </c>
      <c r="F47" s="1690">
        <v>716740</v>
      </c>
      <c r="G47" s="1690">
        <v>396063</v>
      </c>
      <c r="H47" s="1690">
        <v>149328</v>
      </c>
      <c r="I47" s="1690">
        <v>175135</v>
      </c>
      <c r="J47" s="1690">
        <v>9867</v>
      </c>
      <c r="K47" s="1690">
        <v>61733</v>
      </c>
      <c r="L47" s="1690">
        <v>242940</v>
      </c>
      <c r="M47" s="1696">
        <v>92410</v>
      </c>
      <c r="N47" s="1667"/>
      <c r="O47" s="1668"/>
      <c r="P47" s="1696">
        <v>43735</v>
      </c>
      <c r="Q47" s="1667">
        <v>2414</v>
      </c>
    </row>
    <row r="48" spans="1:17" ht="15" customHeight="1">
      <c r="A48" s="1104" t="s">
        <v>831</v>
      </c>
      <c r="B48" s="924" t="s">
        <v>619</v>
      </c>
      <c r="C48" s="1124">
        <f t="shared" si="0"/>
        <v>486535</v>
      </c>
      <c r="D48" s="1096">
        <v>489249</v>
      </c>
      <c r="E48" s="1159">
        <f t="shared" si="1"/>
        <v>2714</v>
      </c>
      <c r="F48" s="1690">
        <v>487679</v>
      </c>
      <c r="G48" s="1690">
        <v>269815</v>
      </c>
      <c r="H48" s="1690">
        <v>111409</v>
      </c>
      <c r="I48" s="1690">
        <v>113994</v>
      </c>
      <c r="J48" s="1690">
        <v>6209</v>
      </c>
      <c r="K48" s="1690">
        <v>38203</v>
      </c>
      <c r="L48" s="1690">
        <v>175329</v>
      </c>
      <c r="M48" s="1696">
        <v>69725</v>
      </c>
      <c r="N48" s="1667"/>
      <c r="O48" s="1668"/>
      <c r="P48" s="1696">
        <v>21381</v>
      </c>
      <c r="Q48" s="1667">
        <v>1570</v>
      </c>
    </row>
    <row r="49" spans="1:17" ht="15" customHeight="1">
      <c r="A49" s="1104" t="s">
        <v>832</v>
      </c>
      <c r="B49" s="924" t="s">
        <v>620</v>
      </c>
      <c r="C49" s="1124">
        <f t="shared" si="0"/>
        <v>462858</v>
      </c>
      <c r="D49" s="1096">
        <v>470055</v>
      </c>
      <c r="E49" s="1159">
        <f t="shared" si="1"/>
        <v>7197</v>
      </c>
      <c r="F49" s="1690">
        <v>468575</v>
      </c>
      <c r="G49" s="1690">
        <v>267348</v>
      </c>
      <c r="H49" s="1690">
        <v>111275</v>
      </c>
      <c r="I49" s="1690">
        <v>109470</v>
      </c>
      <c r="J49" s="1690">
        <v>6292</v>
      </c>
      <c r="K49" s="1690">
        <v>40311</v>
      </c>
      <c r="L49" s="1690">
        <v>167776</v>
      </c>
      <c r="M49" s="1696">
        <v>70639</v>
      </c>
      <c r="N49" s="1667"/>
      <c r="O49" s="1668"/>
      <c r="P49" s="1696">
        <v>16113</v>
      </c>
      <c r="Q49" s="1667">
        <v>1480</v>
      </c>
    </row>
    <row r="50" spans="1:17" ht="15" customHeight="1">
      <c r="A50" s="1104" t="s">
        <v>833</v>
      </c>
      <c r="B50" s="924" t="s">
        <v>621</v>
      </c>
      <c r="C50" s="1124">
        <f t="shared" si="0"/>
        <v>724690</v>
      </c>
      <c r="D50" s="1096">
        <v>728179</v>
      </c>
      <c r="E50" s="1159">
        <f t="shared" si="1"/>
        <v>3489</v>
      </c>
      <c r="F50" s="1690">
        <v>725855</v>
      </c>
      <c r="G50" s="1690">
        <v>406396</v>
      </c>
      <c r="H50" s="1690">
        <v>173698</v>
      </c>
      <c r="I50" s="1690">
        <v>166018</v>
      </c>
      <c r="J50" s="1690">
        <v>9161</v>
      </c>
      <c r="K50" s="1690">
        <v>57519</v>
      </c>
      <c r="L50" s="1690">
        <v>282664</v>
      </c>
      <c r="M50" s="1696">
        <v>119020</v>
      </c>
      <c r="N50" s="1667"/>
      <c r="O50" s="1668"/>
      <c r="P50" s="1696">
        <v>14009</v>
      </c>
      <c r="Q50" s="1667">
        <v>2324</v>
      </c>
    </row>
    <row r="51" spans="1:17" ht="15" customHeight="1">
      <c r="A51" s="1108" t="s">
        <v>834</v>
      </c>
      <c r="B51" s="1094" t="s">
        <v>622</v>
      </c>
      <c r="C51" s="1126">
        <f t="shared" si="0"/>
        <v>560424</v>
      </c>
      <c r="D51" s="1099">
        <v>614708</v>
      </c>
      <c r="E51" s="1160">
        <f t="shared" si="1"/>
        <v>54284</v>
      </c>
      <c r="F51" s="1691">
        <v>613294</v>
      </c>
      <c r="G51" s="1691">
        <v>338232</v>
      </c>
      <c r="H51" s="1691">
        <v>96510</v>
      </c>
      <c r="I51" s="1691">
        <v>167439</v>
      </c>
      <c r="J51" s="1691">
        <v>11246</v>
      </c>
      <c r="K51" s="1691">
        <v>63037</v>
      </c>
      <c r="L51" s="1691">
        <v>229602</v>
      </c>
      <c r="M51" s="1697">
        <v>68601</v>
      </c>
      <c r="N51" s="1669"/>
      <c r="O51" s="1670"/>
      <c r="P51" s="1697">
        <v>19797</v>
      </c>
      <c r="Q51" s="1669">
        <v>1414</v>
      </c>
    </row>
    <row r="52" spans="1:17">
      <c r="A52" s="924" t="s">
        <v>396</v>
      </c>
      <c r="O52" s="1152" t="s">
        <v>861</v>
      </c>
    </row>
    <row r="54" spans="1:17">
      <c r="A54" s="1084" t="s">
        <v>848</v>
      </c>
    </row>
    <row r="55" spans="1:17" ht="27">
      <c r="A55" s="1087"/>
      <c r="B55" s="1087" t="s">
        <v>866</v>
      </c>
      <c r="C55" s="1117" t="s">
        <v>843</v>
      </c>
      <c r="D55" s="1117" t="s">
        <v>733</v>
      </c>
      <c r="E55" s="1089" t="s">
        <v>842</v>
      </c>
      <c r="F55" s="1127" t="s">
        <v>735</v>
      </c>
      <c r="G55" s="1119" t="s">
        <v>836</v>
      </c>
      <c r="H55" s="1088"/>
      <c r="I55" s="1088"/>
      <c r="J55" s="1142" t="s">
        <v>849</v>
      </c>
      <c r="K55" s="1139" t="s">
        <v>850</v>
      </c>
      <c r="L55" s="1122" t="s">
        <v>841</v>
      </c>
      <c r="M55" s="1091"/>
      <c r="N55" s="1091"/>
      <c r="O55" s="1140" t="s">
        <v>844</v>
      </c>
      <c r="P55" s="1141" t="s">
        <v>844</v>
      </c>
      <c r="Q55" s="1117" t="s">
        <v>734</v>
      </c>
    </row>
    <row r="56" spans="1:17" ht="24">
      <c r="A56" s="1092"/>
      <c r="B56" s="1092"/>
      <c r="C56" s="1128" t="s">
        <v>506</v>
      </c>
      <c r="D56" s="1128" t="s">
        <v>665</v>
      </c>
      <c r="E56" s="1134" t="s">
        <v>846</v>
      </c>
      <c r="F56" s="1164"/>
      <c r="G56" s="1120"/>
      <c r="H56" s="1135" t="s">
        <v>837</v>
      </c>
      <c r="I56" s="1162" t="s">
        <v>838</v>
      </c>
      <c r="J56" s="1154" t="s">
        <v>839</v>
      </c>
      <c r="K56" s="1163" t="s">
        <v>840</v>
      </c>
      <c r="L56" s="1120"/>
      <c r="M56" s="1135" t="s">
        <v>863</v>
      </c>
      <c r="N56" s="1161" t="s">
        <v>864</v>
      </c>
      <c r="O56" s="1153" t="s">
        <v>860</v>
      </c>
      <c r="P56" s="1161" t="s">
        <v>845</v>
      </c>
      <c r="Q56" s="1118"/>
    </row>
    <row r="57" spans="1:17">
      <c r="A57" s="1102" t="s">
        <v>736</v>
      </c>
      <c r="B57" s="1103" t="s">
        <v>84</v>
      </c>
      <c r="C57" s="1123">
        <v>51950504</v>
      </c>
      <c r="D57" s="1123">
        <v>53448685</v>
      </c>
      <c r="E57" s="1097">
        <f t="shared" ref="E57:E104" si="2">D57-C57</f>
        <v>1498181</v>
      </c>
      <c r="F57" s="1123">
        <v>53331797</v>
      </c>
      <c r="G57" s="1113">
        <v>29754438</v>
      </c>
      <c r="H57" s="1136">
        <v>10718259</v>
      </c>
      <c r="I57" s="1129">
        <v>14288203</v>
      </c>
      <c r="J57" s="1113">
        <v>702903</v>
      </c>
      <c r="K57" s="1123">
        <v>4045073</v>
      </c>
      <c r="L57" s="1113">
        <v>18417922</v>
      </c>
      <c r="M57" s="1136">
        <v>5927686</v>
      </c>
      <c r="N57" s="1124">
        <f>L57-M57</f>
        <v>12490236</v>
      </c>
      <c r="O57" s="1113">
        <v>6079126</v>
      </c>
      <c r="P57" s="1123">
        <v>3023024</v>
      </c>
      <c r="Q57" s="1123">
        <v>116888</v>
      </c>
    </row>
    <row r="58" spans="1:17">
      <c r="A58" s="1102" t="s">
        <v>737</v>
      </c>
      <c r="B58" s="1103" t="s">
        <v>738</v>
      </c>
      <c r="C58" s="1123">
        <v>2424317</v>
      </c>
      <c r="D58" s="1123">
        <v>2444810</v>
      </c>
      <c r="E58" s="1109">
        <f t="shared" si="2"/>
        <v>20493</v>
      </c>
      <c r="F58" s="1123">
        <v>2438206</v>
      </c>
      <c r="G58" s="1113">
        <v>1363818</v>
      </c>
      <c r="H58" s="1136">
        <v>583361</v>
      </c>
      <c r="I58" s="1129">
        <v>553149</v>
      </c>
      <c r="J58" s="1113">
        <v>29518</v>
      </c>
      <c r="K58" s="1123">
        <v>197790</v>
      </c>
      <c r="L58" s="1113">
        <v>909106</v>
      </c>
      <c r="M58" s="1136">
        <v>319408</v>
      </c>
      <c r="N58" s="1123">
        <f t="shared" ref="N58:N104" si="3">L58-M58</f>
        <v>589698</v>
      </c>
      <c r="O58" s="1113">
        <v>327509</v>
      </c>
      <c r="P58" s="1123">
        <v>78387</v>
      </c>
      <c r="Q58" s="1123">
        <v>6604</v>
      </c>
    </row>
    <row r="59" spans="1:17">
      <c r="A59" s="1104" t="s">
        <v>739</v>
      </c>
      <c r="B59" s="924" t="s">
        <v>580</v>
      </c>
      <c r="C59" s="1124">
        <v>513385</v>
      </c>
      <c r="D59" s="1124">
        <v>510945</v>
      </c>
      <c r="E59" s="1097">
        <f t="shared" si="2"/>
        <v>-2440</v>
      </c>
      <c r="F59" s="1124">
        <v>509241</v>
      </c>
      <c r="G59" s="1111">
        <v>271241</v>
      </c>
      <c r="H59" s="1121">
        <v>97929</v>
      </c>
      <c r="I59" s="1125">
        <v>115655</v>
      </c>
      <c r="J59" s="1111">
        <v>7425</v>
      </c>
      <c r="K59" s="1124">
        <v>50232</v>
      </c>
      <c r="L59" s="1111">
        <v>153443</v>
      </c>
      <c r="M59" s="1121">
        <v>61580</v>
      </c>
      <c r="N59" s="1124">
        <f t="shared" si="3"/>
        <v>91863</v>
      </c>
      <c r="O59" s="1111">
        <v>56383</v>
      </c>
      <c r="P59" s="1124">
        <v>55887</v>
      </c>
      <c r="Q59" s="1124">
        <v>1704</v>
      </c>
    </row>
    <row r="60" spans="1:17">
      <c r="A60" s="1104" t="s">
        <v>740</v>
      </c>
      <c r="B60" s="924" t="s">
        <v>581</v>
      </c>
      <c r="C60" s="1124">
        <v>483934</v>
      </c>
      <c r="D60" s="1124">
        <v>493049</v>
      </c>
      <c r="E60" s="1097">
        <f t="shared" si="2"/>
        <v>9115</v>
      </c>
      <c r="F60" s="1124">
        <v>489383</v>
      </c>
      <c r="G60" s="1111">
        <v>251014</v>
      </c>
      <c r="H60" s="1121">
        <v>91894</v>
      </c>
      <c r="I60" s="1125">
        <v>109795</v>
      </c>
      <c r="J60" s="1111">
        <v>6992</v>
      </c>
      <c r="K60" s="1124">
        <v>42333</v>
      </c>
      <c r="L60" s="1111">
        <v>148575</v>
      </c>
      <c r="M60" s="1121">
        <v>53398</v>
      </c>
      <c r="N60" s="1124">
        <f t="shared" si="3"/>
        <v>95177</v>
      </c>
      <c r="O60" s="1111">
        <v>53475</v>
      </c>
      <c r="P60" s="1124">
        <v>59778</v>
      </c>
      <c r="Q60" s="1124">
        <v>3666</v>
      </c>
    </row>
    <row r="61" spans="1:17">
      <c r="A61" s="1104" t="s">
        <v>741</v>
      </c>
      <c r="B61" s="924" t="s">
        <v>582</v>
      </c>
      <c r="C61" s="1124">
        <v>901862</v>
      </c>
      <c r="D61" s="1124">
        <v>944720</v>
      </c>
      <c r="E61" s="1097">
        <f t="shared" si="2"/>
        <v>42858</v>
      </c>
      <c r="F61" s="1124">
        <v>942569</v>
      </c>
      <c r="G61" s="1111">
        <v>483580</v>
      </c>
      <c r="H61" s="1121">
        <v>166543</v>
      </c>
      <c r="I61" s="1125">
        <v>234305</v>
      </c>
      <c r="J61" s="1111">
        <v>11927</v>
      </c>
      <c r="K61" s="1124">
        <v>70805</v>
      </c>
      <c r="L61" s="1111">
        <v>323890</v>
      </c>
      <c r="M61" s="1121">
        <v>85398</v>
      </c>
      <c r="N61" s="1124">
        <f t="shared" si="3"/>
        <v>238492</v>
      </c>
      <c r="O61" s="1111">
        <v>90047</v>
      </c>
      <c r="P61" s="1124">
        <v>85520</v>
      </c>
      <c r="Q61" s="1124">
        <v>2151</v>
      </c>
    </row>
    <row r="62" spans="1:17">
      <c r="A62" s="1104" t="s">
        <v>742</v>
      </c>
      <c r="B62" s="924" t="s">
        <v>583</v>
      </c>
      <c r="C62" s="1124">
        <v>390136</v>
      </c>
      <c r="D62" s="1124">
        <v>388560</v>
      </c>
      <c r="E62" s="1097">
        <f t="shared" si="2"/>
        <v>-1576</v>
      </c>
      <c r="F62" s="1124">
        <v>387392</v>
      </c>
      <c r="G62" s="1111">
        <v>201267</v>
      </c>
      <c r="H62" s="1121">
        <v>79346</v>
      </c>
      <c r="I62" s="1125">
        <v>83310</v>
      </c>
      <c r="J62" s="1111">
        <v>5263</v>
      </c>
      <c r="K62" s="1124">
        <v>33348</v>
      </c>
      <c r="L62" s="1111">
        <v>108141</v>
      </c>
      <c r="M62" s="1121">
        <v>47823</v>
      </c>
      <c r="N62" s="1124">
        <f t="shared" si="3"/>
        <v>60318</v>
      </c>
      <c r="O62" s="1111">
        <v>49117</v>
      </c>
      <c r="P62" s="1124">
        <v>51831</v>
      </c>
      <c r="Q62" s="1124">
        <v>1168</v>
      </c>
    </row>
    <row r="63" spans="1:17">
      <c r="A63" s="1104" t="s">
        <v>743</v>
      </c>
      <c r="B63" s="924" t="s">
        <v>584</v>
      </c>
      <c r="C63" s="1124">
        <v>388608</v>
      </c>
      <c r="D63" s="1124">
        <v>393396</v>
      </c>
      <c r="E63" s="1097">
        <f t="shared" si="2"/>
        <v>4788</v>
      </c>
      <c r="F63" s="1124">
        <v>392288</v>
      </c>
      <c r="G63" s="1111">
        <v>195520</v>
      </c>
      <c r="H63" s="1121">
        <v>70264</v>
      </c>
      <c r="I63" s="1125">
        <v>89045</v>
      </c>
      <c r="J63" s="1111">
        <v>5316</v>
      </c>
      <c r="K63" s="1124">
        <v>30895</v>
      </c>
      <c r="L63" s="1111">
        <v>100012</v>
      </c>
      <c r="M63" s="1121">
        <v>36953</v>
      </c>
      <c r="N63" s="1124">
        <f t="shared" si="3"/>
        <v>63059</v>
      </c>
      <c r="O63" s="1111">
        <v>42167</v>
      </c>
      <c r="P63" s="1124">
        <v>69751</v>
      </c>
      <c r="Q63" s="1124">
        <v>1108</v>
      </c>
    </row>
    <row r="64" spans="1:17">
      <c r="A64" s="1104" t="s">
        <v>744</v>
      </c>
      <c r="B64" s="924" t="s">
        <v>585</v>
      </c>
      <c r="C64" s="1124">
        <v>720794</v>
      </c>
      <c r="D64" s="1124">
        <v>737598</v>
      </c>
      <c r="E64" s="1097">
        <f t="shared" si="2"/>
        <v>16804</v>
      </c>
      <c r="F64" s="1124">
        <v>730013</v>
      </c>
      <c r="G64" s="1111">
        <v>375386</v>
      </c>
      <c r="H64" s="1121">
        <v>134886</v>
      </c>
      <c r="I64" s="1125">
        <v>169678</v>
      </c>
      <c r="J64" s="1111">
        <v>10876</v>
      </c>
      <c r="K64" s="1124">
        <v>59946</v>
      </c>
      <c r="L64" s="1111">
        <v>223347</v>
      </c>
      <c r="M64" s="1121">
        <v>77583</v>
      </c>
      <c r="N64" s="1124">
        <f t="shared" si="3"/>
        <v>145764</v>
      </c>
      <c r="O64" s="1111">
        <v>77105</v>
      </c>
      <c r="P64" s="1124">
        <v>87334</v>
      </c>
      <c r="Q64" s="1124">
        <v>7585</v>
      </c>
    </row>
    <row r="65" spans="1:17">
      <c r="A65" s="1104" t="s">
        <v>745</v>
      </c>
      <c r="B65" s="924" t="s">
        <v>586</v>
      </c>
      <c r="C65" s="1124">
        <v>1088411</v>
      </c>
      <c r="D65" s="1124">
        <v>1124349</v>
      </c>
      <c r="E65" s="1097">
        <f t="shared" si="2"/>
        <v>35938</v>
      </c>
      <c r="F65" s="1124">
        <v>1122443</v>
      </c>
      <c r="G65" s="1111">
        <v>644317</v>
      </c>
      <c r="H65" s="1121">
        <v>228592</v>
      </c>
      <c r="I65" s="1125">
        <v>313791</v>
      </c>
      <c r="J65" s="1111">
        <v>17095</v>
      </c>
      <c r="K65" s="1124">
        <v>84839</v>
      </c>
      <c r="L65" s="1111">
        <v>318357</v>
      </c>
      <c r="M65" s="1121">
        <v>100117</v>
      </c>
      <c r="N65" s="1124">
        <f t="shared" si="3"/>
        <v>218240</v>
      </c>
      <c r="O65" s="1111">
        <v>130950</v>
      </c>
      <c r="P65" s="1124">
        <v>105430</v>
      </c>
      <c r="Q65" s="1124">
        <v>1906</v>
      </c>
    </row>
    <row r="66" spans="1:17">
      <c r="A66" s="1104" t="s">
        <v>746</v>
      </c>
      <c r="B66" s="924" t="s">
        <v>587</v>
      </c>
      <c r="C66" s="1124">
        <v>745604</v>
      </c>
      <c r="D66" s="1124">
        <v>763097</v>
      </c>
      <c r="E66" s="1097">
        <f t="shared" si="2"/>
        <v>17493</v>
      </c>
      <c r="F66" s="1124">
        <v>761863</v>
      </c>
      <c r="G66" s="1111">
        <v>431675</v>
      </c>
      <c r="H66" s="1121">
        <v>150065</v>
      </c>
      <c r="I66" s="1125">
        <v>212210</v>
      </c>
      <c r="J66" s="1111">
        <v>11540</v>
      </c>
      <c r="K66" s="1124">
        <v>57860</v>
      </c>
      <c r="L66" s="1111">
        <v>219720</v>
      </c>
      <c r="M66" s="1121">
        <v>69790</v>
      </c>
      <c r="N66" s="1124">
        <f t="shared" si="3"/>
        <v>149930</v>
      </c>
      <c r="O66" s="1111">
        <v>80800</v>
      </c>
      <c r="P66" s="1124">
        <v>73732</v>
      </c>
      <c r="Q66" s="1124">
        <v>1234</v>
      </c>
    </row>
    <row r="67" spans="1:17">
      <c r="A67" s="1104" t="s">
        <v>747</v>
      </c>
      <c r="B67" s="924" t="s">
        <v>588</v>
      </c>
      <c r="C67" s="1124">
        <v>755756</v>
      </c>
      <c r="D67" s="1124">
        <v>773952</v>
      </c>
      <c r="E67" s="1097">
        <f t="shared" si="2"/>
        <v>18196</v>
      </c>
      <c r="F67" s="1124">
        <v>772014</v>
      </c>
      <c r="G67" s="1111">
        <v>457134</v>
      </c>
      <c r="H67" s="1121">
        <v>160112</v>
      </c>
      <c r="I67" s="1125">
        <v>225750</v>
      </c>
      <c r="J67" s="1111">
        <v>11704</v>
      </c>
      <c r="K67" s="1124">
        <v>59568</v>
      </c>
      <c r="L67" s="1111">
        <v>221059</v>
      </c>
      <c r="M67" s="1121">
        <v>79885</v>
      </c>
      <c r="N67" s="1124">
        <f t="shared" si="3"/>
        <v>141174</v>
      </c>
      <c r="O67" s="1111">
        <v>94018</v>
      </c>
      <c r="P67" s="1124">
        <v>58960</v>
      </c>
      <c r="Q67" s="1124">
        <v>1938</v>
      </c>
    </row>
    <row r="68" spans="1:17">
      <c r="A68" s="1104" t="s">
        <v>748</v>
      </c>
      <c r="B68" s="924" t="s">
        <v>589</v>
      </c>
      <c r="C68" s="1124">
        <v>2841595</v>
      </c>
      <c r="D68" s="1124">
        <v>2971659</v>
      </c>
      <c r="E68" s="1097">
        <f t="shared" si="2"/>
        <v>130064</v>
      </c>
      <c r="F68" s="1124">
        <v>2967928</v>
      </c>
      <c r="G68" s="1111">
        <v>1820049</v>
      </c>
      <c r="H68" s="1121">
        <v>613438</v>
      </c>
      <c r="I68" s="1125">
        <v>940338</v>
      </c>
      <c r="J68" s="1111">
        <v>45881</v>
      </c>
      <c r="K68" s="1124">
        <v>220392</v>
      </c>
      <c r="L68" s="1111">
        <v>904598</v>
      </c>
      <c r="M68" s="1121">
        <v>275777</v>
      </c>
      <c r="N68" s="1124">
        <f t="shared" si="3"/>
        <v>628821</v>
      </c>
      <c r="O68" s="1111">
        <v>343334</v>
      </c>
      <c r="P68" s="1124">
        <v>138936</v>
      </c>
      <c r="Q68" s="1124">
        <v>3731</v>
      </c>
    </row>
    <row r="69" spans="1:17">
      <c r="A69" s="1104" t="s">
        <v>749</v>
      </c>
      <c r="B69" s="924" t="s">
        <v>590</v>
      </c>
      <c r="C69" s="1124">
        <v>2515904</v>
      </c>
      <c r="D69" s="1124">
        <v>2609132</v>
      </c>
      <c r="E69" s="1097">
        <f t="shared" si="2"/>
        <v>93228</v>
      </c>
      <c r="F69" s="1124">
        <v>2604839</v>
      </c>
      <c r="G69" s="1111">
        <v>1536285</v>
      </c>
      <c r="H69" s="1121">
        <v>548009</v>
      </c>
      <c r="I69" s="1125">
        <v>765446</v>
      </c>
      <c r="J69" s="1111">
        <v>36511</v>
      </c>
      <c r="K69" s="1124">
        <v>186319</v>
      </c>
      <c r="L69" s="1111">
        <v>843071</v>
      </c>
      <c r="M69" s="1121">
        <v>258253</v>
      </c>
      <c r="N69" s="1124">
        <f t="shared" si="3"/>
        <v>584818</v>
      </c>
      <c r="O69" s="1111">
        <v>309018</v>
      </c>
      <c r="P69" s="1124">
        <v>122215</v>
      </c>
      <c r="Q69" s="1124">
        <v>4293</v>
      </c>
    </row>
    <row r="70" spans="1:17">
      <c r="A70" s="1104" t="s">
        <v>750</v>
      </c>
      <c r="B70" s="924" t="s">
        <v>591</v>
      </c>
      <c r="C70" s="1124">
        <v>6393781</v>
      </c>
      <c r="D70" s="1124">
        <v>6701122</v>
      </c>
      <c r="E70" s="1097">
        <f t="shared" si="2"/>
        <v>307341</v>
      </c>
      <c r="F70" s="1124">
        <v>6690934</v>
      </c>
      <c r="G70" s="1111">
        <v>3200889</v>
      </c>
      <c r="H70" s="1121">
        <v>1134656</v>
      </c>
      <c r="I70" s="1125">
        <v>1562369</v>
      </c>
      <c r="J70" s="1111">
        <v>74518</v>
      </c>
      <c r="K70" s="1124">
        <v>429346</v>
      </c>
      <c r="L70" s="1111">
        <v>3164675</v>
      </c>
      <c r="M70" s="1121">
        <v>739511</v>
      </c>
      <c r="N70" s="1124">
        <f t="shared" si="3"/>
        <v>2425164</v>
      </c>
      <c r="O70" s="1111">
        <v>545144</v>
      </c>
      <c r="P70" s="1124">
        <v>121249</v>
      </c>
      <c r="Q70" s="1124">
        <v>10188</v>
      </c>
    </row>
    <row r="71" spans="1:17">
      <c r="A71" s="1104" t="s">
        <v>751</v>
      </c>
      <c r="B71" s="924" t="s">
        <v>592</v>
      </c>
      <c r="C71" s="1124">
        <v>3844512</v>
      </c>
      <c r="D71" s="1124">
        <v>3979278</v>
      </c>
      <c r="E71" s="1097">
        <f t="shared" si="2"/>
        <v>134766</v>
      </c>
      <c r="F71" s="1124">
        <v>3965190</v>
      </c>
      <c r="G71" s="1111">
        <v>2315349</v>
      </c>
      <c r="H71" s="1121">
        <v>804367</v>
      </c>
      <c r="I71" s="1125">
        <v>1181890</v>
      </c>
      <c r="J71" s="1111">
        <v>52208</v>
      </c>
      <c r="K71" s="1124">
        <v>276884</v>
      </c>
      <c r="L71" s="1111">
        <v>1407541</v>
      </c>
      <c r="M71" s="1121">
        <v>398979</v>
      </c>
      <c r="N71" s="1124">
        <f t="shared" si="3"/>
        <v>1008562</v>
      </c>
      <c r="O71" s="1111">
        <v>427748</v>
      </c>
      <c r="P71" s="1124">
        <v>119012</v>
      </c>
      <c r="Q71" s="1124">
        <v>14088</v>
      </c>
    </row>
    <row r="72" spans="1:17">
      <c r="A72" s="1104" t="s">
        <v>752</v>
      </c>
      <c r="B72" s="924" t="s">
        <v>593</v>
      </c>
      <c r="C72" s="1124">
        <v>839039</v>
      </c>
      <c r="D72" s="1124">
        <v>848150</v>
      </c>
      <c r="E72" s="1097">
        <f t="shared" si="2"/>
        <v>9111</v>
      </c>
      <c r="F72" s="1124">
        <v>846485</v>
      </c>
      <c r="G72" s="1111">
        <v>448286</v>
      </c>
      <c r="H72" s="1121">
        <v>158577</v>
      </c>
      <c r="I72" s="1125">
        <v>210918</v>
      </c>
      <c r="J72" s="1111">
        <v>11893</v>
      </c>
      <c r="K72" s="1124">
        <v>66898</v>
      </c>
      <c r="L72" s="1111">
        <v>233617</v>
      </c>
      <c r="M72" s="1121">
        <v>82333</v>
      </c>
      <c r="N72" s="1124">
        <f t="shared" si="3"/>
        <v>151284</v>
      </c>
      <c r="O72" s="1111">
        <v>94753</v>
      </c>
      <c r="P72" s="1124">
        <v>116976</v>
      </c>
      <c r="Q72" s="1124">
        <v>1665</v>
      </c>
    </row>
    <row r="73" spans="1:17">
      <c r="A73" s="1104" t="s">
        <v>753</v>
      </c>
      <c r="B73" s="924" t="s">
        <v>594</v>
      </c>
      <c r="C73" s="1124">
        <v>383439</v>
      </c>
      <c r="D73" s="1124">
        <v>391171</v>
      </c>
      <c r="E73" s="1097">
        <f t="shared" si="2"/>
        <v>7732</v>
      </c>
      <c r="F73" s="1124">
        <v>390313</v>
      </c>
      <c r="G73" s="1111">
        <v>214427</v>
      </c>
      <c r="H73" s="1121">
        <v>76084</v>
      </c>
      <c r="I73" s="1125">
        <v>103419</v>
      </c>
      <c r="J73" s="1111">
        <v>5146</v>
      </c>
      <c r="K73" s="1124">
        <v>29778</v>
      </c>
      <c r="L73" s="1111">
        <v>102059</v>
      </c>
      <c r="M73" s="1121">
        <v>39871</v>
      </c>
      <c r="N73" s="1124">
        <f t="shared" si="3"/>
        <v>62188</v>
      </c>
      <c r="O73" s="1111">
        <v>47615</v>
      </c>
      <c r="P73" s="1124">
        <v>51503</v>
      </c>
      <c r="Q73" s="1124">
        <v>858</v>
      </c>
    </row>
    <row r="74" spans="1:17">
      <c r="A74" s="1104" t="s">
        <v>754</v>
      </c>
      <c r="B74" s="924" t="s">
        <v>595</v>
      </c>
      <c r="C74" s="1124">
        <v>441170</v>
      </c>
      <c r="D74" s="1124">
        <v>453368</v>
      </c>
      <c r="E74" s="1097">
        <f t="shared" si="2"/>
        <v>12198</v>
      </c>
      <c r="F74" s="1124">
        <v>452355</v>
      </c>
      <c r="G74" s="1111">
        <v>248310</v>
      </c>
      <c r="H74" s="1121">
        <v>89796</v>
      </c>
      <c r="I74" s="1125">
        <v>120665</v>
      </c>
      <c r="J74" s="1111">
        <v>5578</v>
      </c>
      <c r="K74" s="1124">
        <v>32271</v>
      </c>
      <c r="L74" s="1111">
        <v>142523</v>
      </c>
      <c r="M74" s="1121">
        <v>45787</v>
      </c>
      <c r="N74" s="1124">
        <f t="shared" si="3"/>
        <v>96736</v>
      </c>
      <c r="O74" s="1111">
        <v>53993</v>
      </c>
      <c r="P74" s="1124">
        <v>39702</v>
      </c>
      <c r="Q74" s="1124">
        <v>1013</v>
      </c>
    </row>
    <row r="75" spans="1:17">
      <c r="A75" s="1104" t="s">
        <v>755</v>
      </c>
      <c r="B75" s="924" t="s">
        <v>596</v>
      </c>
      <c r="C75" s="1124">
        <v>275599</v>
      </c>
      <c r="D75" s="1124">
        <v>279687</v>
      </c>
      <c r="E75" s="1097">
        <f t="shared" si="2"/>
        <v>4088</v>
      </c>
      <c r="F75" s="1124">
        <v>278990</v>
      </c>
      <c r="G75" s="1111">
        <v>147033</v>
      </c>
      <c r="H75" s="1121">
        <v>51826</v>
      </c>
      <c r="I75" s="1125">
        <v>71636</v>
      </c>
      <c r="J75" s="1111">
        <v>3550</v>
      </c>
      <c r="K75" s="1124">
        <v>20021</v>
      </c>
      <c r="L75" s="1111">
        <v>73617</v>
      </c>
      <c r="M75" s="1121">
        <v>27161</v>
      </c>
      <c r="N75" s="1124">
        <f t="shared" si="3"/>
        <v>46456</v>
      </c>
      <c r="O75" s="1111">
        <v>31778</v>
      </c>
      <c r="P75" s="1124">
        <v>41671</v>
      </c>
      <c r="Q75" s="1124">
        <v>697</v>
      </c>
    </row>
    <row r="76" spans="1:17">
      <c r="A76" s="1104" t="s">
        <v>756</v>
      </c>
      <c r="B76" s="924" t="s">
        <v>597</v>
      </c>
      <c r="C76" s="1124">
        <v>327721</v>
      </c>
      <c r="D76" s="1124">
        <v>330976</v>
      </c>
      <c r="E76" s="1097">
        <f t="shared" si="2"/>
        <v>3255</v>
      </c>
      <c r="F76" s="1124">
        <v>330375</v>
      </c>
      <c r="G76" s="1111">
        <v>190890</v>
      </c>
      <c r="H76" s="1121">
        <v>69649</v>
      </c>
      <c r="I76" s="1125">
        <v>90288</v>
      </c>
      <c r="J76" s="1111">
        <v>4807</v>
      </c>
      <c r="K76" s="1124">
        <v>26146</v>
      </c>
      <c r="L76" s="1111">
        <v>97544</v>
      </c>
      <c r="M76" s="1121">
        <v>37359</v>
      </c>
      <c r="N76" s="1124">
        <f t="shared" si="3"/>
        <v>60185</v>
      </c>
      <c r="O76" s="1111">
        <v>41182</v>
      </c>
      <c r="P76" s="1124">
        <v>26136</v>
      </c>
      <c r="Q76" s="1124">
        <v>601</v>
      </c>
    </row>
    <row r="77" spans="1:17">
      <c r="A77" s="1104" t="s">
        <v>757</v>
      </c>
      <c r="B77" s="924" t="s">
        <v>628</v>
      </c>
      <c r="C77" s="1124">
        <v>794461</v>
      </c>
      <c r="D77" s="1124">
        <v>807108</v>
      </c>
      <c r="E77" s="1097">
        <f t="shared" si="2"/>
        <v>12647</v>
      </c>
      <c r="F77" s="1124">
        <v>805279</v>
      </c>
      <c r="G77" s="1111">
        <v>458750</v>
      </c>
      <c r="H77" s="1121">
        <v>175185</v>
      </c>
      <c r="I77" s="1125">
        <v>212963</v>
      </c>
      <c r="J77" s="1111">
        <v>11066</v>
      </c>
      <c r="K77" s="1124">
        <v>59536</v>
      </c>
      <c r="L77" s="1111">
        <v>224390</v>
      </c>
      <c r="M77" s="1121">
        <v>84134</v>
      </c>
      <c r="N77" s="1124">
        <f t="shared" si="3"/>
        <v>140256</v>
      </c>
      <c r="O77" s="1111">
        <v>105933</v>
      </c>
      <c r="P77" s="1124">
        <v>80084</v>
      </c>
      <c r="Q77" s="1124">
        <v>1829</v>
      </c>
    </row>
    <row r="78" spans="1:17">
      <c r="A78" s="1104" t="s">
        <v>758</v>
      </c>
      <c r="B78" s="924" t="s">
        <v>629</v>
      </c>
      <c r="C78" s="1124">
        <v>737151</v>
      </c>
      <c r="D78" s="1124">
        <v>753212</v>
      </c>
      <c r="E78" s="1097">
        <f t="shared" si="2"/>
        <v>16061</v>
      </c>
      <c r="F78" s="1124">
        <v>751726</v>
      </c>
      <c r="G78" s="1111">
        <v>436653</v>
      </c>
      <c r="H78" s="1121">
        <v>156738</v>
      </c>
      <c r="I78" s="1125">
        <v>215630</v>
      </c>
      <c r="J78" s="1111">
        <v>10106</v>
      </c>
      <c r="K78" s="1124">
        <v>54179</v>
      </c>
      <c r="L78" s="1111">
        <v>193972</v>
      </c>
      <c r="M78" s="1121">
        <v>73120</v>
      </c>
      <c r="N78" s="1124">
        <f t="shared" si="3"/>
        <v>120852</v>
      </c>
      <c r="O78" s="1111">
        <v>97900</v>
      </c>
      <c r="P78" s="1124">
        <v>83187</v>
      </c>
      <c r="Q78" s="1124">
        <v>1486</v>
      </c>
    </row>
    <row r="79" spans="1:17">
      <c r="A79" s="1104" t="s">
        <v>759</v>
      </c>
      <c r="B79" s="924" t="s">
        <v>598</v>
      </c>
      <c r="C79" s="1124">
        <v>1399140</v>
      </c>
      <c r="D79" s="1124">
        <v>1429600</v>
      </c>
      <c r="E79" s="1097">
        <f t="shared" si="2"/>
        <v>30460</v>
      </c>
      <c r="F79" s="1124">
        <v>1427449</v>
      </c>
      <c r="G79" s="1111">
        <v>811253</v>
      </c>
      <c r="H79" s="1121">
        <v>290300</v>
      </c>
      <c r="I79" s="1125">
        <v>391979</v>
      </c>
      <c r="J79" s="1111">
        <v>20239</v>
      </c>
      <c r="K79" s="1124">
        <v>108735</v>
      </c>
      <c r="L79" s="1111">
        <v>407224</v>
      </c>
      <c r="M79" s="1121">
        <v>139262</v>
      </c>
      <c r="N79" s="1124">
        <f t="shared" si="3"/>
        <v>267962</v>
      </c>
      <c r="O79" s="1111">
        <v>166476</v>
      </c>
      <c r="P79" s="1124">
        <v>137955</v>
      </c>
      <c r="Q79" s="1124">
        <v>2151</v>
      </c>
    </row>
    <row r="80" spans="1:17">
      <c r="A80" s="1104" t="s">
        <v>760</v>
      </c>
      <c r="B80" s="924" t="s">
        <v>599</v>
      </c>
      <c r="C80" s="1124">
        <v>2933802</v>
      </c>
      <c r="D80" s="1124">
        <v>3063833</v>
      </c>
      <c r="E80" s="1097">
        <f t="shared" si="2"/>
        <v>130031</v>
      </c>
      <c r="F80" s="1124">
        <v>3059956</v>
      </c>
      <c r="G80" s="1111">
        <v>1741853</v>
      </c>
      <c r="H80" s="1121">
        <v>588692</v>
      </c>
      <c r="I80" s="1125">
        <v>905737</v>
      </c>
      <c r="J80" s="1111">
        <v>38519</v>
      </c>
      <c r="K80" s="1124">
        <v>208905</v>
      </c>
      <c r="L80" s="1111">
        <v>1024515</v>
      </c>
      <c r="M80" s="1121">
        <v>280764</v>
      </c>
      <c r="N80" s="1124">
        <f t="shared" si="3"/>
        <v>743751</v>
      </c>
      <c r="O80" s="1111">
        <v>328984</v>
      </c>
      <c r="P80" s="1124">
        <v>185629</v>
      </c>
      <c r="Q80" s="1124">
        <v>3877</v>
      </c>
    </row>
    <row r="81" spans="1:17">
      <c r="A81" s="1104" t="s">
        <v>761</v>
      </c>
      <c r="B81" s="924" t="s">
        <v>600</v>
      </c>
      <c r="C81" s="1124">
        <v>704607</v>
      </c>
      <c r="D81" s="1124">
        <v>720292</v>
      </c>
      <c r="E81" s="1097">
        <f t="shared" si="2"/>
        <v>15685</v>
      </c>
      <c r="F81" s="1124">
        <v>718934</v>
      </c>
      <c r="G81" s="1111">
        <v>421428</v>
      </c>
      <c r="H81" s="1121">
        <v>159018</v>
      </c>
      <c r="I81" s="1125">
        <v>202736</v>
      </c>
      <c r="J81" s="1111">
        <v>9383</v>
      </c>
      <c r="K81" s="1124">
        <v>50291</v>
      </c>
      <c r="L81" s="1111">
        <v>211502</v>
      </c>
      <c r="M81" s="1121">
        <v>77544</v>
      </c>
      <c r="N81" s="1124">
        <f t="shared" si="3"/>
        <v>133958</v>
      </c>
      <c r="O81" s="1111">
        <v>96551</v>
      </c>
      <c r="P81" s="1124">
        <v>53935</v>
      </c>
      <c r="Q81" s="1124">
        <v>1358</v>
      </c>
    </row>
    <row r="82" spans="1:17">
      <c r="A82" s="1104" t="s">
        <v>762</v>
      </c>
      <c r="B82" s="924" t="s">
        <v>601</v>
      </c>
      <c r="C82" s="1124">
        <v>517748</v>
      </c>
      <c r="D82" s="1124">
        <v>537550</v>
      </c>
      <c r="E82" s="1097">
        <f t="shared" si="2"/>
        <v>19802</v>
      </c>
      <c r="F82" s="1124">
        <v>536706</v>
      </c>
      <c r="G82" s="1111">
        <v>315383</v>
      </c>
      <c r="H82" s="1121">
        <v>105840</v>
      </c>
      <c r="I82" s="1125">
        <v>166631</v>
      </c>
      <c r="J82" s="1111">
        <v>6509</v>
      </c>
      <c r="K82" s="1124">
        <v>36403</v>
      </c>
      <c r="L82" s="1111">
        <v>152713</v>
      </c>
      <c r="M82" s="1121">
        <v>44325</v>
      </c>
      <c r="N82" s="1124">
        <f t="shared" si="3"/>
        <v>108388</v>
      </c>
      <c r="O82" s="1111">
        <v>61266</v>
      </c>
      <c r="P82" s="1124">
        <v>47010</v>
      </c>
      <c r="Q82" s="1124">
        <v>844</v>
      </c>
    </row>
    <row r="83" spans="1:17">
      <c r="A83" s="1104" t="s">
        <v>763</v>
      </c>
      <c r="B83" s="924" t="s">
        <v>602</v>
      </c>
      <c r="C83" s="1124">
        <v>1122057</v>
      </c>
      <c r="D83" s="1124">
        <v>1152902</v>
      </c>
      <c r="E83" s="1097">
        <f t="shared" si="2"/>
        <v>30845</v>
      </c>
      <c r="F83" s="1124">
        <v>1151422</v>
      </c>
      <c r="G83" s="1111">
        <v>623063</v>
      </c>
      <c r="H83" s="1121">
        <v>224160</v>
      </c>
      <c r="I83" s="1125">
        <v>298478</v>
      </c>
      <c r="J83" s="1111">
        <v>14203</v>
      </c>
      <c r="K83" s="1124">
        <v>86222</v>
      </c>
      <c r="L83" s="1111">
        <v>440005</v>
      </c>
      <c r="M83" s="1121">
        <v>136531</v>
      </c>
      <c r="N83" s="1124">
        <f t="shared" si="3"/>
        <v>303474</v>
      </c>
      <c r="O83" s="1111">
        <v>136550</v>
      </c>
      <c r="P83" s="1124">
        <v>46829</v>
      </c>
      <c r="Q83" s="1124">
        <v>1480</v>
      </c>
    </row>
    <row r="84" spans="1:17">
      <c r="A84" s="1104" t="s">
        <v>764</v>
      </c>
      <c r="B84" s="924" t="s">
        <v>603</v>
      </c>
      <c r="C84" s="1124">
        <v>3832386</v>
      </c>
      <c r="D84" s="1124">
        <v>3923887</v>
      </c>
      <c r="E84" s="1097">
        <f t="shared" si="2"/>
        <v>91501</v>
      </c>
      <c r="F84" s="1124">
        <v>3918441</v>
      </c>
      <c r="G84" s="1111">
        <v>2197734</v>
      </c>
      <c r="H84" s="1121">
        <v>763849</v>
      </c>
      <c r="I84" s="1125">
        <v>1054207</v>
      </c>
      <c r="J84" s="1111">
        <v>52829</v>
      </c>
      <c r="K84" s="1124">
        <v>326849</v>
      </c>
      <c r="L84" s="1111">
        <v>1470615</v>
      </c>
      <c r="M84" s="1121">
        <v>520292</v>
      </c>
      <c r="N84" s="1124">
        <f t="shared" si="3"/>
        <v>950323</v>
      </c>
      <c r="O84" s="1111">
        <v>439619</v>
      </c>
      <c r="P84" s="1124">
        <v>111813</v>
      </c>
      <c r="Q84" s="1124">
        <v>5446</v>
      </c>
    </row>
    <row r="85" spans="1:17">
      <c r="A85" s="1105" t="s">
        <v>488</v>
      </c>
      <c r="B85" s="1106" t="s">
        <v>465</v>
      </c>
      <c r="C85" s="1125">
        <v>2255318</v>
      </c>
      <c r="D85" s="1125">
        <v>2315200</v>
      </c>
      <c r="E85" s="1107">
        <f t="shared" si="2"/>
        <v>59882</v>
      </c>
      <c r="F85" s="1125">
        <v>2312284</v>
      </c>
      <c r="G85" s="1121">
        <v>1370236</v>
      </c>
      <c r="H85" s="1121">
        <v>491848</v>
      </c>
      <c r="I85" s="1125">
        <v>668447</v>
      </c>
      <c r="J85" s="1121">
        <v>29184</v>
      </c>
      <c r="K85" s="1125">
        <v>180757</v>
      </c>
      <c r="L85" s="1121">
        <v>756223</v>
      </c>
      <c r="M85" s="1121">
        <v>286374</v>
      </c>
      <c r="N85" s="1124">
        <f t="shared" si="3"/>
        <v>469849</v>
      </c>
      <c r="O85" s="1121">
        <v>292492</v>
      </c>
      <c r="P85" s="1125">
        <v>106233</v>
      </c>
      <c r="Q85" s="1125">
        <v>2916</v>
      </c>
    </row>
    <row r="86" spans="1:17">
      <c r="A86" s="1104" t="s">
        <v>816</v>
      </c>
      <c r="B86" s="924" t="s">
        <v>604</v>
      </c>
      <c r="C86" s="1124">
        <v>523523</v>
      </c>
      <c r="D86" s="1124">
        <v>530221</v>
      </c>
      <c r="E86" s="1097">
        <f t="shared" si="2"/>
        <v>6698</v>
      </c>
      <c r="F86" s="1124">
        <v>529258</v>
      </c>
      <c r="G86" s="1111">
        <v>338270</v>
      </c>
      <c r="H86" s="1121">
        <v>123661</v>
      </c>
      <c r="I86" s="1125">
        <v>164186</v>
      </c>
      <c r="J86" s="1111">
        <v>7131</v>
      </c>
      <c r="K86" s="1124">
        <v>43292</v>
      </c>
      <c r="L86" s="1111">
        <v>136009</v>
      </c>
      <c r="M86" s="1121">
        <v>59231</v>
      </c>
      <c r="N86" s="1124">
        <f t="shared" si="3"/>
        <v>76778</v>
      </c>
      <c r="O86" s="1111">
        <v>79581</v>
      </c>
      <c r="P86" s="1124">
        <v>34438</v>
      </c>
      <c r="Q86" s="1124">
        <v>963</v>
      </c>
    </row>
    <row r="87" spans="1:17">
      <c r="A87" s="1104" t="s">
        <v>817</v>
      </c>
      <c r="B87" s="924" t="s">
        <v>605</v>
      </c>
      <c r="C87" s="1124">
        <v>393553</v>
      </c>
      <c r="D87" s="1124">
        <v>392332</v>
      </c>
      <c r="E87" s="1097">
        <f t="shared" si="2"/>
        <v>-1221</v>
      </c>
      <c r="F87" s="1124">
        <v>391465</v>
      </c>
      <c r="G87" s="1111">
        <v>235962</v>
      </c>
      <c r="H87" s="1121">
        <v>91119</v>
      </c>
      <c r="I87" s="1125">
        <v>105475</v>
      </c>
      <c r="J87" s="1111">
        <v>5497</v>
      </c>
      <c r="K87" s="1124">
        <v>33871</v>
      </c>
      <c r="L87" s="1111">
        <v>114911</v>
      </c>
      <c r="M87" s="1121">
        <v>58706</v>
      </c>
      <c r="N87" s="1124">
        <f t="shared" si="3"/>
        <v>56205</v>
      </c>
      <c r="O87" s="1111">
        <v>56714</v>
      </c>
      <c r="P87" s="1124">
        <v>24290</v>
      </c>
      <c r="Q87" s="1124">
        <v>867</v>
      </c>
    </row>
    <row r="88" spans="1:17">
      <c r="A88" s="1104" t="s">
        <v>818</v>
      </c>
      <c r="B88" s="924" t="s">
        <v>606</v>
      </c>
      <c r="C88" s="1124">
        <v>211964</v>
      </c>
      <c r="D88" s="1124">
        <v>216894</v>
      </c>
      <c r="E88" s="1097">
        <f t="shared" si="2"/>
        <v>4930</v>
      </c>
      <c r="F88" s="1124">
        <v>216244</v>
      </c>
      <c r="G88" s="1111">
        <v>114842</v>
      </c>
      <c r="H88" s="1121">
        <v>40629</v>
      </c>
      <c r="I88" s="1125">
        <v>51954</v>
      </c>
      <c r="J88" s="1111">
        <v>3061</v>
      </c>
      <c r="K88" s="1124">
        <v>19198</v>
      </c>
      <c r="L88" s="1111">
        <v>63773</v>
      </c>
      <c r="M88" s="1121">
        <v>24056</v>
      </c>
      <c r="N88" s="1124">
        <f t="shared" si="3"/>
        <v>39717</v>
      </c>
      <c r="O88" s="1111">
        <v>24242</v>
      </c>
      <c r="P88" s="1124">
        <v>25471</v>
      </c>
      <c r="Q88" s="1124">
        <v>650</v>
      </c>
    </row>
    <row r="89" spans="1:17">
      <c r="A89" s="1104" t="s">
        <v>819</v>
      </c>
      <c r="B89" s="924" t="s">
        <v>607</v>
      </c>
      <c r="C89" s="1124">
        <v>262219</v>
      </c>
      <c r="D89" s="1124">
        <v>265008</v>
      </c>
      <c r="E89" s="1097">
        <f t="shared" si="2"/>
        <v>2789</v>
      </c>
      <c r="F89" s="1124">
        <v>264080</v>
      </c>
      <c r="G89" s="1111">
        <v>136865</v>
      </c>
      <c r="H89" s="1121">
        <v>54650</v>
      </c>
      <c r="I89" s="1125">
        <v>58594</v>
      </c>
      <c r="J89" s="1111">
        <v>3382</v>
      </c>
      <c r="K89" s="1124">
        <v>20239</v>
      </c>
      <c r="L89" s="1111">
        <v>79768</v>
      </c>
      <c r="M89" s="1121">
        <v>31636</v>
      </c>
      <c r="N89" s="1124">
        <f t="shared" si="3"/>
        <v>48132</v>
      </c>
      <c r="O89" s="1111">
        <v>34160</v>
      </c>
      <c r="P89" s="1124">
        <v>30646</v>
      </c>
      <c r="Q89" s="1124">
        <v>928</v>
      </c>
    </row>
    <row r="90" spans="1:17">
      <c r="A90" s="1104" t="s">
        <v>820</v>
      </c>
      <c r="B90" s="924" t="s">
        <v>608</v>
      </c>
      <c r="C90" s="1124">
        <v>754511</v>
      </c>
      <c r="D90" s="1124">
        <v>772977</v>
      </c>
      <c r="E90" s="1097">
        <f t="shared" si="2"/>
        <v>18466</v>
      </c>
      <c r="F90" s="1124">
        <v>771242</v>
      </c>
      <c r="G90" s="1111">
        <v>431094</v>
      </c>
      <c r="H90" s="1121">
        <v>157652</v>
      </c>
      <c r="I90" s="1125">
        <v>206917</v>
      </c>
      <c r="J90" s="1111">
        <v>9815</v>
      </c>
      <c r="K90" s="1124">
        <v>56710</v>
      </c>
      <c r="L90" s="1111">
        <v>248478</v>
      </c>
      <c r="M90" s="1121">
        <v>86275</v>
      </c>
      <c r="N90" s="1124">
        <f t="shared" si="3"/>
        <v>162203</v>
      </c>
      <c r="O90" s="1111">
        <v>98452</v>
      </c>
      <c r="P90" s="1124">
        <v>54855</v>
      </c>
      <c r="Q90" s="1124">
        <v>1735</v>
      </c>
    </row>
    <row r="91" spans="1:17">
      <c r="A91" s="1104" t="s">
        <v>821</v>
      </c>
      <c r="B91" s="924" t="s">
        <v>609</v>
      </c>
      <c r="C91" s="1124">
        <v>1184967</v>
      </c>
      <c r="D91" s="1124">
        <v>1211425</v>
      </c>
      <c r="E91" s="1097">
        <f t="shared" si="2"/>
        <v>26458</v>
      </c>
      <c r="F91" s="1124">
        <v>1209288</v>
      </c>
      <c r="G91" s="1111">
        <v>695485</v>
      </c>
      <c r="H91" s="1121">
        <v>264202</v>
      </c>
      <c r="I91" s="1125">
        <v>326954</v>
      </c>
      <c r="J91" s="1111">
        <v>14684</v>
      </c>
      <c r="K91" s="1124">
        <v>89645</v>
      </c>
      <c r="L91" s="1111">
        <v>417099</v>
      </c>
      <c r="M91" s="1121">
        <v>144014</v>
      </c>
      <c r="N91" s="1124">
        <f t="shared" si="3"/>
        <v>273085</v>
      </c>
      <c r="O91" s="1111">
        <v>156638</v>
      </c>
      <c r="P91" s="1124">
        <v>53837</v>
      </c>
      <c r="Q91" s="1124">
        <v>2137</v>
      </c>
    </row>
    <row r="92" spans="1:17">
      <c r="A92" s="1104" t="s">
        <v>822</v>
      </c>
      <c r="B92" s="924" t="s">
        <v>610</v>
      </c>
      <c r="C92" s="1124">
        <v>597432</v>
      </c>
      <c r="D92" s="1124">
        <v>598834</v>
      </c>
      <c r="E92" s="1097">
        <f t="shared" si="2"/>
        <v>1402</v>
      </c>
      <c r="F92" s="1124">
        <v>597426</v>
      </c>
      <c r="G92" s="1111">
        <v>345715</v>
      </c>
      <c r="H92" s="1121">
        <v>143817</v>
      </c>
      <c r="I92" s="1125">
        <v>146414</v>
      </c>
      <c r="J92" s="1111">
        <v>7591</v>
      </c>
      <c r="K92" s="1124">
        <v>47893</v>
      </c>
      <c r="L92" s="1111">
        <v>199089</v>
      </c>
      <c r="M92" s="1121">
        <v>86916</v>
      </c>
      <c r="N92" s="1124">
        <f t="shared" si="3"/>
        <v>112173</v>
      </c>
      <c r="O92" s="1111">
        <v>89954</v>
      </c>
      <c r="P92" s="1124">
        <v>28182</v>
      </c>
      <c r="Q92" s="1124">
        <v>1408</v>
      </c>
    </row>
    <row r="93" spans="1:17">
      <c r="A93" s="1104" t="s">
        <v>823</v>
      </c>
      <c r="B93" s="924" t="s">
        <v>611</v>
      </c>
      <c r="C93" s="1124">
        <v>302294</v>
      </c>
      <c r="D93" s="1124">
        <v>305754</v>
      </c>
      <c r="E93" s="1097">
        <f t="shared" si="2"/>
        <v>3460</v>
      </c>
      <c r="F93" s="1124">
        <v>304911</v>
      </c>
      <c r="G93" s="1111">
        <v>167478</v>
      </c>
      <c r="H93" s="1121">
        <v>63736</v>
      </c>
      <c r="I93" s="1125">
        <v>75715</v>
      </c>
      <c r="J93" s="1111">
        <v>4300</v>
      </c>
      <c r="K93" s="1124">
        <v>23727</v>
      </c>
      <c r="L93" s="1111">
        <v>98053</v>
      </c>
      <c r="M93" s="1121">
        <v>39325</v>
      </c>
      <c r="N93" s="1124">
        <f t="shared" si="3"/>
        <v>58728</v>
      </c>
      <c r="O93" s="1111">
        <v>39270</v>
      </c>
      <c r="P93" s="1124">
        <v>24096</v>
      </c>
      <c r="Q93" s="1124">
        <v>843</v>
      </c>
    </row>
    <row r="94" spans="1:17">
      <c r="A94" s="1104" t="s">
        <v>824</v>
      </c>
      <c r="B94" s="924" t="s">
        <v>612</v>
      </c>
      <c r="C94" s="1124">
        <v>390474</v>
      </c>
      <c r="D94" s="1124">
        <v>398551</v>
      </c>
      <c r="E94" s="1097">
        <f t="shared" si="2"/>
        <v>8077</v>
      </c>
      <c r="F94" s="1124">
        <v>397602</v>
      </c>
      <c r="G94" s="1111">
        <v>227451</v>
      </c>
      <c r="H94" s="1121">
        <v>87648</v>
      </c>
      <c r="I94" s="1125">
        <v>104234</v>
      </c>
      <c r="J94" s="1111">
        <v>5283</v>
      </c>
      <c r="K94" s="1124">
        <v>30286</v>
      </c>
      <c r="L94" s="1111">
        <v>125456</v>
      </c>
      <c r="M94" s="1121">
        <v>48194</v>
      </c>
      <c r="N94" s="1124">
        <f t="shared" si="3"/>
        <v>77262</v>
      </c>
      <c r="O94" s="1111">
        <v>53781</v>
      </c>
      <c r="P94" s="1124">
        <v>26113</v>
      </c>
      <c r="Q94" s="1124">
        <v>949</v>
      </c>
    </row>
    <row r="95" spans="1:17">
      <c r="A95" s="1104" t="s">
        <v>825</v>
      </c>
      <c r="B95" s="924" t="s">
        <v>613</v>
      </c>
      <c r="C95" s="1124">
        <v>590888</v>
      </c>
      <c r="D95" s="1124">
        <v>591972</v>
      </c>
      <c r="E95" s="1097">
        <f t="shared" si="2"/>
        <v>1084</v>
      </c>
      <c r="F95" s="1124">
        <v>590629</v>
      </c>
      <c r="G95" s="1111">
        <v>338047</v>
      </c>
      <c r="H95" s="1121">
        <v>133888</v>
      </c>
      <c r="I95" s="1125">
        <v>147660</v>
      </c>
      <c r="J95" s="1111">
        <v>7704</v>
      </c>
      <c r="K95" s="1124">
        <v>48795</v>
      </c>
      <c r="L95" s="1111">
        <v>198343</v>
      </c>
      <c r="M95" s="1121">
        <v>81356</v>
      </c>
      <c r="N95" s="1124">
        <f t="shared" si="3"/>
        <v>116987</v>
      </c>
      <c r="O95" s="1111">
        <v>81216</v>
      </c>
      <c r="P95" s="1124">
        <v>28409</v>
      </c>
      <c r="Q95" s="1124">
        <v>1343</v>
      </c>
    </row>
    <row r="96" spans="1:17">
      <c r="A96" s="1104" t="s">
        <v>826</v>
      </c>
      <c r="B96" s="924" t="s">
        <v>614</v>
      </c>
      <c r="C96" s="1124">
        <v>321909</v>
      </c>
      <c r="D96" s="1124">
        <v>319011</v>
      </c>
      <c r="E96" s="1097">
        <f t="shared" si="2"/>
        <v>-2898</v>
      </c>
      <c r="F96" s="1124">
        <v>318086</v>
      </c>
      <c r="G96" s="1111">
        <v>174699</v>
      </c>
      <c r="H96" s="1121">
        <v>68060</v>
      </c>
      <c r="I96" s="1125">
        <v>72855</v>
      </c>
      <c r="J96" s="1111">
        <v>4932</v>
      </c>
      <c r="K96" s="1124">
        <v>28852</v>
      </c>
      <c r="L96" s="1111">
        <v>115865</v>
      </c>
      <c r="M96" s="1121">
        <v>52459</v>
      </c>
      <c r="N96" s="1124">
        <f t="shared" si="3"/>
        <v>63406</v>
      </c>
      <c r="O96" s="1111">
        <v>41847</v>
      </c>
      <c r="P96" s="1124">
        <v>14311</v>
      </c>
      <c r="Q96" s="1124">
        <v>925</v>
      </c>
    </row>
    <row r="97" spans="1:34">
      <c r="A97" s="1104" t="s">
        <v>827</v>
      </c>
      <c r="B97" s="924" t="s">
        <v>615</v>
      </c>
      <c r="C97" s="1124">
        <v>2110468</v>
      </c>
      <c r="D97" s="1124">
        <v>2201037</v>
      </c>
      <c r="E97" s="1097">
        <f t="shared" si="2"/>
        <v>90569</v>
      </c>
      <c r="F97" s="1124">
        <v>2196617</v>
      </c>
      <c r="G97" s="1111">
        <v>1197150</v>
      </c>
      <c r="H97" s="1121">
        <v>420249</v>
      </c>
      <c r="I97" s="1125">
        <v>567372</v>
      </c>
      <c r="J97" s="1111">
        <v>26619</v>
      </c>
      <c r="K97" s="1124">
        <v>182910</v>
      </c>
      <c r="L97" s="1111">
        <v>820806</v>
      </c>
      <c r="M97" s="1121">
        <v>260056</v>
      </c>
      <c r="N97" s="1124">
        <f t="shared" si="3"/>
        <v>560750</v>
      </c>
      <c r="O97" s="1111">
        <v>235739</v>
      </c>
      <c r="P97" s="1124">
        <v>99402</v>
      </c>
      <c r="Q97" s="1124">
        <v>4420</v>
      </c>
    </row>
    <row r="98" spans="1:34">
      <c r="A98" s="1104" t="s">
        <v>828</v>
      </c>
      <c r="B98" s="924" t="s">
        <v>616</v>
      </c>
      <c r="C98" s="1124">
        <v>295038</v>
      </c>
      <c r="D98" s="1124">
        <v>302109</v>
      </c>
      <c r="E98" s="1097">
        <f t="shared" si="2"/>
        <v>7071</v>
      </c>
      <c r="F98" s="1124">
        <v>301009</v>
      </c>
      <c r="G98" s="1111">
        <v>168039</v>
      </c>
      <c r="H98" s="1121">
        <v>56692</v>
      </c>
      <c r="I98" s="1125">
        <v>80425</v>
      </c>
      <c r="J98" s="1111">
        <v>4258</v>
      </c>
      <c r="K98" s="1124">
        <v>26664</v>
      </c>
      <c r="L98" s="1111">
        <v>80877</v>
      </c>
      <c r="M98" s="1121">
        <v>31338</v>
      </c>
      <c r="N98" s="1124">
        <f t="shared" si="3"/>
        <v>49539</v>
      </c>
      <c r="O98" s="1111">
        <v>33464</v>
      </c>
      <c r="P98" s="1124">
        <v>36226</v>
      </c>
      <c r="Q98" s="1124">
        <v>1100</v>
      </c>
    </row>
    <row r="99" spans="1:34">
      <c r="A99" s="1104" t="s">
        <v>829</v>
      </c>
      <c r="B99" s="924" t="s">
        <v>617</v>
      </c>
      <c r="C99" s="1124">
        <v>558660</v>
      </c>
      <c r="D99" s="1124">
        <v>560720</v>
      </c>
      <c r="E99" s="1097">
        <f t="shared" si="2"/>
        <v>2060</v>
      </c>
      <c r="F99" s="1124">
        <v>558380</v>
      </c>
      <c r="G99" s="1111">
        <v>318696</v>
      </c>
      <c r="H99" s="1121">
        <v>123350</v>
      </c>
      <c r="I99" s="1125">
        <v>138733</v>
      </c>
      <c r="J99" s="1111">
        <v>7447</v>
      </c>
      <c r="K99" s="1124">
        <v>49166</v>
      </c>
      <c r="L99" s="1111">
        <v>178323</v>
      </c>
      <c r="M99" s="1121">
        <v>73610</v>
      </c>
      <c r="N99" s="1124">
        <f t="shared" si="3"/>
        <v>104713</v>
      </c>
      <c r="O99" s="1111">
        <v>72147</v>
      </c>
      <c r="P99" s="1124">
        <v>36428</v>
      </c>
      <c r="Q99" s="1124">
        <v>2340</v>
      </c>
    </row>
    <row r="100" spans="1:34">
      <c r="A100" s="1104" t="s">
        <v>830</v>
      </c>
      <c r="B100" s="924" t="s">
        <v>618</v>
      </c>
      <c r="C100" s="1124">
        <v>688234</v>
      </c>
      <c r="D100" s="1124">
        <v>704730</v>
      </c>
      <c r="E100" s="1097">
        <f t="shared" si="2"/>
        <v>16496</v>
      </c>
      <c r="F100" s="1124">
        <v>702565</v>
      </c>
      <c r="G100" s="1111">
        <v>394256</v>
      </c>
      <c r="H100" s="1121">
        <v>144062</v>
      </c>
      <c r="I100" s="1125">
        <v>181080</v>
      </c>
      <c r="J100" s="1111">
        <v>9267</v>
      </c>
      <c r="K100" s="1124">
        <v>59847</v>
      </c>
      <c r="L100" s="1111">
        <v>217228</v>
      </c>
      <c r="M100" s="1121">
        <v>83461</v>
      </c>
      <c r="N100" s="1124">
        <f t="shared" si="3"/>
        <v>133767</v>
      </c>
      <c r="O100" s="1111">
        <v>86016</v>
      </c>
      <c r="P100" s="1124">
        <v>55896</v>
      </c>
      <c r="Q100" s="1124">
        <v>2165</v>
      </c>
    </row>
    <row r="101" spans="1:34">
      <c r="A101" s="1104" t="s">
        <v>831</v>
      </c>
      <c r="B101" s="924" t="s">
        <v>619</v>
      </c>
      <c r="C101" s="1124">
        <v>482051</v>
      </c>
      <c r="D101" s="1124">
        <v>486535</v>
      </c>
      <c r="E101" s="1097">
        <f t="shared" si="2"/>
        <v>4484</v>
      </c>
      <c r="F101" s="1124">
        <v>485001</v>
      </c>
      <c r="G101" s="1111">
        <v>273470</v>
      </c>
      <c r="H101" s="1121">
        <v>110034</v>
      </c>
      <c r="I101" s="1125">
        <v>119987</v>
      </c>
      <c r="J101" s="1111">
        <v>5963</v>
      </c>
      <c r="K101" s="1124">
        <v>37486</v>
      </c>
      <c r="L101" s="1111">
        <v>161038</v>
      </c>
      <c r="M101" s="1121">
        <v>62766</v>
      </c>
      <c r="N101" s="1124">
        <f t="shared" si="3"/>
        <v>98272</v>
      </c>
      <c r="O101" s="1111">
        <v>67175</v>
      </c>
      <c r="P101" s="1124">
        <v>28284</v>
      </c>
      <c r="Q101" s="1124">
        <v>1534</v>
      </c>
    </row>
    <row r="102" spans="1:34">
      <c r="A102" s="1104" t="s">
        <v>832</v>
      </c>
      <c r="B102" s="924" t="s">
        <v>620</v>
      </c>
      <c r="C102" s="1124">
        <v>460505</v>
      </c>
      <c r="D102" s="1124">
        <v>462858</v>
      </c>
      <c r="E102" s="1097">
        <f t="shared" si="2"/>
        <v>2353</v>
      </c>
      <c r="F102" s="1124">
        <v>461389</v>
      </c>
      <c r="G102" s="1111">
        <v>273626</v>
      </c>
      <c r="H102" s="1121">
        <v>110509</v>
      </c>
      <c r="I102" s="1125">
        <v>117115</v>
      </c>
      <c r="J102" s="1111">
        <v>6219</v>
      </c>
      <c r="K102" s="1124">
        <v>39783</v>
      </c>
      <c r="L102" s="1111">
        <v>148185</v>
      </c>
      <c r="M102" s="1121">
        <v>62524</v>
      </c>
      <c r="N102" s="1124">
        <f t="shared" si="3"/>
        <v>85661</v>
      </c>
      <c r="O102" s="1111">
        <v>64885</v>
      </c>
      <c r="P102" s="1124">
        <v>21443</v>
      </c>
      <c r="Q102" s="1124">
        <v>1469</v>
      </c>
    </row>
    <row r="103" spans="1:34">
      <c r="A103" s="1104" t="s">
        <v>833</v>
      </c>
      <c r="B103" s="924" t="s">
        <v>621</v>
      </c>
      <c r="C103" s="1124">
        <v>729386</v>
      </c>
      <c r="D103" s="1124">
        <v>724690</v>
      </c>
      <c r="E103" s="1097">
        <f t="shared" si="2"/>
        <v>-4696</v>
      </c>
      <c r="F103" s="1124">
        <v>722372</v>
      </c>
      <c r="G103" s="1111">
        <v>422956</v>
      </c>
      <c r="H103" s="1121">
        <v>173198</v>
      </c>
      <c r="I103" s="1125">
        <v>181429</v>
      </c>
      <c r="J103" s="1111">
        <v>9418</v>
      </c>
      <c r="K103" s="1124">
        <v>58911</v>
      </c>
      <c r="L103" s="1111">
        <v>257593</v>
      </c>
      <c r="M103" s="1121">
        <v>110741</v>
      </c>
      <c r="N103" s="1124">
        <f t="shared" si="3"/>
        <v>146852</v>
      </c>
      <c r="O103" s="1111">
        <v>100929</v>
      </c>
      <c r="P103" s="1124">
        <v>18824</v>
      </c>
      <c r="Q103" s="1124">
        <v>2318</v>
      </c>
    </row>
    <row r="104" spans="1:34">
      <c r="A104" s="1108" t="s">
        <v>834</v>
      </c>
      <c r="B104" s="1094" t="s">
        <v>622</v>
      </c>
      <c r="C104" s="1126">
        <v>520191</v>
      </c>
      <c r="D104" s="1126">
        <v>560424</v>
      </c>
      <c r="E104" s="1100">
        <f t="shared" si="2"/>
        <v>40233</v>
      </c>
      <c r="F104" s="1126">
        <v>559215</v>
      </c>
      <c r="G104" s="1115">
        <v>327514</v>
      </c>
      <c r="H104" s="1137">
        <v>86079</v>
      </c>
      <c r="I104" s="1130">
        <v>170639</v>
      </c>
      <c r="J104" s="1115">
        <v>10546</v>
      </c>
      <c r="K104" s="1126">
        <v>60250</v>
      </c>
      <c r="L104" s="1115">
        <v>180974</v>
      </c>
      <c r="M104" s="1137">
        <v>51710</v>
      </c>
      <c r="N104" s="1126">
        <f t="shared" si="3"/>
        <v>129264</v>
      </c>
      <c r="O104" s="1115">
        <v>41009</v>
      </c>
      <c r="P104" s="1126">
        <v>25188</v>
      </c>
      <c r="Q104" s="1126">
        <v>1209</v>
      </c>
    </row>
    <row r="105" spans="1:34">
      <c r="A105" s="924" t="s">
        <v>396</v>
      </c>
      <c r="O105" s="1152" t="s">
        <v>861</v>
      </c>
    </row>
    <row r="107" spans="1:34">
      <c r="A107" s="1659"/>
      <c r="B107" s="1659"/>
      <c r="C107" s="1659"/>
      <c r="D107" s="1659"/>
      <c r="E107" s="1659"/>
      <c r="F107" s="1659"/>
      <c r="G107" s="1659"/>
      <c r="H107" s="1659"/>
      <c r="I107" s="1659"/>
      <c r="J107" s="1659"/>
      <c r="K107" s="1659"/>
      <c r="L107" s="1659"/>
      <c r="M107" s="1659"/>
      <c r="N107" s="1659"/>
      <c r="O107" s="1659"/>
      <c r="P107" s="1659"/>
      <c r="Q107" s="1659"/>
      <c r="R107" s="1659"/>
      <c r="S107" s="1659"/>
      <c r="T107" s="1659"/>
      <c r="U107" s="1659"/>
      <c r="V107" s="1659"/>
      <c r="W107" s="1659"/>
      <c r="X107" s="1659"/>
      <c r="Y107" s="1659"/>
      <c r="Z107" s="1659"/>
      <c r="AA107" s="1659"/>
      <c r="AB107" s="1659"/>
      <c r="AC107" s="1659"/>
      <c r="AD107" s="1659"/>
      <c r="AE107" s="1659"/>
      <c r="AF107" s="1659"/>
      <c r="AG107" s="1659"/>
      <c r="AH107" s="1659"/>
    </row>
    <row r="108" spans="1:34">
      <c r="A108" s="1659"/>
      <c r="B108" s="1659"/>
      <c r="C108" s="1659"/>
      <c r="D108" s="1659"/>
      <c r="E108" s="1659"/>
      <c r="F108" s="1659"/>
      <c r="G108" s="1659"/>
      <c r="H108" s="1659"/>
      <c r="I108" s="1659"/>
      <c r="J108" s="1659"/>
      <c r="K108" s="1659"/>
      <c r="L108" s="1659"/>
      <c r="M108" s="1659"/>
      <c r="N108" s="1659"/>
      <c r="O108" s="1659"/>
      <c r="P108" s="1659"/>
      <c r="Q108" s="1659"/>
      <c r="R108" s="1659"/>
      <c r="S108" s="1659"/>
      <c r="T108" s="1659"/>
      <c r="U108" s="1659"/>
      <c r="V108" s="1659"/>
      <c r="W108" s="1659"/>
      <c r="X108" s="1659"/>
      <c r="Y108" s="1659"/>
      <c r="Z108" s="1659"/>
      <c r="AA108" s="1659"/>
      <c r="AB108" s="1659"/>
      <c r="AC108" s="1659"/>
      <c r="AD108" s="1659"/>
      <c r="AE108" s="1659"/>
      <c r="AF108" s="1659"/>
      <c r="AG108" s="1659"/>
      <c r="AH108" s="1659"/>
    </row>
    <row r="109" spans="1:34">
      <c r="A109" s="1659"/>
      <c r="B109" s="1659"/>
      <c r="C109" s="1659"/>
      <c r="D109" s="1659"/>
      <c r="E109" s="1659"/>
      <c r="F109" s="1659"/>
      <c r="G109" s="1659"/>
      <c r="H109" s="1659"/>
      <c r="I109" s="1659"/>
      <c r="J109" s="1659"/>
      <c r="K109" s="1659"/>
      <c r="L109" s="1659"/>
      <c r="M109" s="1659"/>
      <c r="N109" s="1659"/>
      <c r="O109" s="1659"/>
      <c r="P109" s="1659"/>
      <c r="Q109" s="1659"/>
      <c r="R109" s="1659"/>
      <c r="S109" s="1659"/>
      <c r="T109" s="1659"/>
      <c r="U109" s="1659"/>
      <c r="V109" s="1659"/>
      <c r="W109" s="1659"/>
      <c r="X109" s="1659"/>
      <c r="Y109" s="1659"/>
      <c r="Z109" s="1659"/>
      <c r="AA109" s="1659"/>
      <c r="AB109" s="1659"/>
      <c r="AC109" s="1659"/>
      <c r="AD109" s="1659"/>
      <c r="AE109" s="1659"/>
      <c r="AF109" s="1659"/>
      <c r="AG109" s="1659"/>
      <c r="AH109" s="1659"/>
    </row>
    <row r="110" spans="1:34">
      <c r="A110" s="1659"/>
      <c r="B110" s="1659"/>
      <c r="C110" s="1659"/>
      <c r="D110" s="1659"/>
      <c r="E110" s="1659"/>
      <c r="F110" s="1659"/>
      <c r="G110" s="1659"/>
      <c r="H110" s="1659"/>
      <c r="I110" s="1659"/>
      <c r="J110" s="1659"/>
      <c r="K110" s="1659"/>
      <c r="L110" s="1659"/>
      <c r="M110" s="1659"/>
      <c r="N110" s="1659"/>
      <c r="O110" s="1659"/>
      <c r="P110" s="1659"/>
      <c r="Q110" s="1659"/>
      <c r="R110" s="1659"/>
      <c r="S110" s="1659"/>
      <c r="T110" s="1659"/>
      <c r="U110" s="1659"/>
      <c r="V110" s="1659"/>
      <c r="W110" s="1659"/>
      <c r="X110" s="1659"/>
      <c r="Y110" s="1659"/>
      <c r="Z110" s="1659"/>
      <c r="AA110" s="1659"/>
      <c r="AB110" s="1659"/>
      <c r="AC110" s="1659"/>
      <c r="AD110" s="1659"/>
      <c r="AE110" s="1659"/>
      <c r="AF110" s="1659"/>
      <c r="AG110" s="1659"/>
      <c r="AH110" s="1659"/>
    </row>
  </sheetData>
  <phoneticPr fontId="2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B296-EE5E-4305-B0C5-2108567A0F2B}">
  <dimension ref="A1:R111"/>
  <sheetViews>
    <sheetView workbookViewId="0">
      <pane xSplit="2" ySplit="3" topLeftCell="G57" activePane="bottomRight" state="frozen"/>
      <selection pane="topRight" activeCell="I1" sqref="I1"/>
      <selection pane="bottomLeft" activeCell="A12" sqref="A12"/>
      <selection pane="bottomRight" activeCell="K63" sqref="K63"/>
    </sheetView>
  </sheetViews>
  <sheetFormatPr defaultRowHeight="13.5"/>
  <cols>
    <col min="1" max="1" width="6.5" style="1101" customWidth="1"/>
    <col min="2" max="2" width="10.75" style="924" customWidth="1"/>
    <col min="3" max="4" width="10.625" style="1085" customWidth="1"/>
    <col min="5" max="5" width="10.625" style="1086" customWidth="1"/>
    <col min="6" max="17" width="10.625" style="1085" customWidth="1"/>
    <col min="18" max="219" width="9" style="924"/>
    <col min="220" max="220" width="13.25" style="924" bestFit="1" customWidth="1"/>
    <col min="221" max="221" width="9.875" style="924" customWidth="1"/>
    <col min="222" max="222" width="8.125" style="924" customWidth="1"/>
    <col min="223" max="223" width="8.75" style="924" customWidth="1"/>
    <col min="224" max="224" width="10.25" style="924" bestFit="1" customWidth="1"/>
    <col min="225" max="225" width="13.25" style="924" bestFit="1" customWidth="1"/>
    <col min="226" max="226" width="17.875" style="924" bestFit="1" customWidth="1"/>
    <col min="227" max="228" width="11.25" style="924" customWidth="1"/>
    <col min="229" max="230" width="15" style="924" customWidth="1"/>
    <col min="231" max="234" width="10.625" style="924" customWidth="1"/>
    <col min="235" max="235" width="11.25" style="924" customWidth="1"/>
    <col min="236" max="262" width="10.625" style="924" customWidth="1"/>
    <col min="263" max="270" width="11.875" style="924" customWidth="1"/>
    <col min="271" max="271" width="21.375" style="924" customWidth="1"/>
    <col min="272" max="272" width="11.875" style="924" customWidth="1"/>
    <col min="273" max="475" width="9" style="924"/>
    <col min="476" max="476" width="13.25" style="924" bestFit="1" customWidth="1"/>
    <col min="477" max="477" width="9.875" style="924" customWidth="1"/>
    <col min="478" max="478" width="8.125" style="924" customWidth="1"/>
    <col min="479" max="479" width="8.75" style="924" customWidth="1"/>
    <col min="480" max="480" width="10.25" style="924" bestFit="1" customWidth="1"/>
    <col min="481" max="481" width="13.25" style="924" bestFit="1" customWidth="1"/>
    <col min="482" max="482" width="17.875" style="924" bestFit="1" customWidth="1"/>
    <col min="483" max="484" width="11.25" style="924" customWidth="1"/>
    <col min="485" max="486" width="15" style="924" customWidth="1"/>
    <col min="487" max="490" width="10.625" style="924" customWidth="1"/>
    <col min="491" max="491" width="11.25" style="924" customWidth="1"/>
    <col min="492" max="518" width="10.625" style="924" customWidth="1"/>
    <col min="519" max="526" width="11.875" style="924" customWidth="1"/>
    <col min="527" max="527" width="21.375" style="924" customWidth="1"/>
    <col min="528" max="528" width="11.875" style="924" customWidth="1"/>
    <col min="529" max="731" width="9" style="924"/>
    <col min="732" max="732" width="13.25" style="924" bestFit="1" customWidth="1"/>
    <col min="733" max="733" width="9.875" style="924" customWidth="1"/>
    <col min="734" max="734" width="8.125" style="924" customWidth="1"/>
    <col min="735" max="735" width="8.75" style="924" customWidth="1"/>
    <col min="736" max="736" width="10.25" style="924" bestFit="1" customWidth="1"/>
    <col min="737" max="737" width="13.25" style="924" bestFit="1" customWidth="1"/>
    <col min="738" max="738" width="17.875" style="924" bestFit="1" customWidth="1"/>
    <col min="739" max="740" width="11.25" style="924" customWidth="1"/>
    <col min="741" max="742" width="15" style="924" customWidth="1"/>
    <col min="743" max="746" width="10.625" style="924" customWidth="1"/>
    <col min="747" max="747" width="11.25" style="924" customWidth="1"/>
    <col min="748" max="774" width="10.625" style="924" customWidth="1"/>
    <col min="775" max="782" width="11.875" style="924" customWidth="1"/>
    <col min="783" max="783" width="21.375" style="924" customWidth="1"/>
    <col min="784" max="784" width="11.875" style="924" customWidth="1"/>
    <col min="785" max="987" width="9" style="924"/>
    <col min="988" max="988" width="13.25" style="924" bestFit="1" customWidth="1"/>
    <col min="989" max="989" width="9.875" style="924" customWidth="1"/>
    <col min="990" max="990" width="8.125" style="924" customWidth="1"/>
    <col min="991" max="991" width="8.75" style="924" customWidth="1"/>
    <col min="992" max="992" width="10.25" style="924" bestFit="1" customWidth="1"/>
    <col min="993" max="993" width="13.25" style="924" bestFit="1" customWidth="1"/>
    <col min="994" max="994" width="17.875" style="924" bestFit="1" customWidth="1"/>
    <col min="995" max="996" width="11.25" style="924" customWidth="1"/>
    <col min="997" max="998" width="15" style="924" customWidth="1"/>
    <col min="999" max="1002" width="10.625" style="924" customWidth="1"/>
    <col min="1003" max="1003" width="11.25" style="924" customWidth="1"/>
    <col min="1004" max="1030" width="10.625" style="924" customWidth="1"/>
    <col min="1031" max="1038" width="11.875" style="924" customWidth="1"/>
    <col min="1039" max="1039" width="21.375" style="924" customWidth="1"/>
    <col min="1040" max="1040" width="11.875" style="924" customWidth="1"/>
    <col min="1041" max="1243" width="9" style="924"/>
    <col min="1244" max="1244" width="13.25" style="924" bestFit="1" customWidth="1"/>
    <col min="1245" max="1245" width="9.875" style="924" customWidth="1"/>
    <col min="1246" max="1246" width="8.125" style="924" customWidth="1"/>
    <col min="1247" max="1247" width="8.75" style="924" customWidth="1"/>
    <col min="1248" max="1248" width="10.25" style="924" bestFit="1" customWidth="1"/>
    <col min="1249" max="1249" width="13.25" style="924" bestFit="1" customWidth="1"/>
    <col min="1250" max="1250" width="17.875" style="924" bestFit="1" customWidth="1"/>
    <col min="1251" max="1252" width="11.25" style="924" customWidth="1"/>
    <col min="1253" max="1254" width="15" style="924" customWidth="1"/>
    <col min="1255" max="1258" width="10.625" style="924" customWidth="1"/>
    <col min="1259" max="1259" width="11.25" style="924" customWidth="1"/>
    <col min="1260" max="1286" width="10.625" style="924" customWidth="1"/>
    <col min="1287" max="1294" width="11.875" style="924" customWidth="1"/>
    <col min="1295" max="1295" width="21.375" style="924" customWidth="1"/>
    <col min="1296" max="1296" width="11.875" style="924" customWidth="1"/>
    <col min="1297" max="1499" width="9" style="924"/>
    <col min="1500" max="1500" width="13.25" style="924" bestFit="1" customWidth="1"/>
    <col min="1501" max="1501" width="9.875" style="924" customWidth="1"/>
    <col min="1502" max="1502" width="8.125" style="924" customWidth="1"/>
    <col min="1503" max="1503" width="8.75" style="924" customWidth="1"/>
    <col min="1504" max="1504" width="10.25" style="924" bestFit="1" customWidth="1"/>
    <col min="1505" max="1505" width="13.25" style="924" bestFit="1" customWidth="1"/>
    <col min="1506" max="1506" width="17.875" style="924" bestFit="1" customWidth="1"/>
    <col min="1507" max="1508" width="11.25" style="924" customWidth="1"/>
    <col min="1509" max="1510" width="15" style="924" customWidth="1"/>
    <col min="1511" max="1514" width="10.625" style="924" customWidth="1"/>
    <col min="1515" max="1515" width="11.25" style="924" customWidth="1"/>
    <col min="1516" max="1542" width="10.625" style="924" customWidth="1"/>
    <col min="1543" max="1550" width="11.875" style="924" customWidth="1"/>
    <col min="1551" max="1551" width="21.375" style="924" customWidth="1"/>
    <col min="1552" max="1552" width="11.875" style="924" customWidth="1"/>
    <col min="1553" max="1755" width="9" style="924"/>
    <col min="1756" max="1756" width="13.25" style="924" bestFit="1" customWidth="1"/>
    <col min="1757" max="1757" width="9.875" style="924" customWidth="1"/>
    <col min="1758" max="1758" width="8.125" style="924" customWidth="1"/>
    <col min="1759" max="1759" width="8.75" style="924" customWidth="1"/>
    <col min="1760" max="1760" width="10.25" style="924" bestFit="1" customWidth="1"/>
    <col min="1761" max="1761" width="13.25" style="924" bestFit="1" customWidth="1"/>
    <col min="1762" max="1762" width="17.875" style="924" bestFit="1" customWidth="1"/>
    <col min="1763" max="1764" width="11.25" style="924" customWidth="1"/>
    <col min="1765" max="1766" width="15" style="924" customWidth="1"/>
    <col min="1767" max="1770" width="10.625" style="924" customWidth="1"/>
    <col min="1771" max="1771" width="11.25" style="924" customWidth="1"/>
    <col min="1772" max="1798" width="10.625" style="924" customWidth="1"/>
    <col min="1799" max="1806" width="11.875" style="924" customWidth="1"/>
    <col min="1807" max="1807" width="21.375" style="924" customWidth="1"/>
    <col min="1808" max="1808" width="11.875" style="924" customWidth="1"/>
    <col min="1809" max="2011" width="9" style="924"/>
    <col min="2012" max="2012" width="13.25" style="924" bestFit="1" customWidth="1"/>
    <col min="2013" max="2013" width="9.875" style="924" customWidth="1"/>
    <col min="2014" max="2014" width="8.125" style="924" customWidth="1"/>
    <col min="2015" max="2015" width="8.75" style="924" customWidth="1"/>
    <col min="2016" max="2016" width="10.25" style="924" bestFit="1" customWidth="1"/>
    <col min="2017" max="2017" width="13.25" style="924" bestFit="1" customWidth="1"/>
    <col min="2018" max="2018" width="17.875" style="924" bestFit="1" customWidth="1"/>
    <col min="2019" max="2020" width="11.25" style="924" customWidth="1"/>
    <col min="2021" max="2022" width="15" style="924" customWidth="1"/>
    <col min="2023" max="2026" width="10.625" style="924" customWidth="1"/>
    <col min="2027" max="2027" width="11.25" style="924" customWidth="1"/>
    <col min="2028" max="2054" width="10.625" style="924" customWidth="1"/>
    <col min="2055" max="2062" width="11.875" style="924" customWidth="1"/>
    <col min="2063" max="2063" width="21.375" style="924" customWidth="1"/>
    <col min="2064" max="2064" width="11.875" style="924" customWidth="1"/>
    <col min="2065" max="2267" width="9" style="924"/>
    <col min="2268" max="2268" width="13.25" style="924" bestFit="1" customWidth="1"/>
    <col min="2269" max="2269" width="9.875" style="924" customWidth="1"/>
    <col min="2270" max="2270" width="8.125" style="924" customWidth="1"/>
    <col min="2271" max="2271" width="8.75" style="924" customWidth="1"/>
    <col min="2272" max="2272" width="10.25" style="924" bestFit="1" customWidth="1"/>
    <col min="2273" max="2273" width="13.25" style="924" bestFit="1" customWidth="1"/>
    <col min="2274" max="2274" width="17.875" style="924" bestFit="1" customWidth="1"/>
    <col min="2275" max="2276" width="11.25" style="924" customWidth="1"/>
    <col min="2277" max="2278" width="15" style="924" customWidth="1"/>
    <col min="2279" max="2282" width="10.625" style="924" customWidth="1"/>
    <col min="2283" max="2283" width="11.25" style="924" customWidth="1"/>
    <col min="2284" max="2310" width="10.625" style="924" customWidth="1"/>
    <col min="2311" max="2318" width="11.875" style="924" customWidth="1"/>
    <col min="2319" max="2319" width="21.375" style="924" customWidth="1"/>
    <col min="2320" max="2320" width="11.875" style="924" customWidth="1"/>
    <col min="2321" max="2523" width="9" style="924"/>
    <col min="2524" max="2524" width="13.25" style="924" bestFit="1" customWidth="1"/>
    <col min="2525" max="2525" width="9.875" style="924" customWidth="1"/>
    <col min="2526" max="2526" width="8.125" style="924" customWidth="1"/>
    <col min="2527" max="2527" width="8.75" style="924" customWidth="1"/>
    <col min="2528" max="2528" width="10.25" style="924" bestFit="1" customWidth="1"/>
    <col min="2529" max="2529" width="13.25" style="924" bestFit="1" customWidth="1"/>
    <col min="2530" max="2530" width="17.875" style="924" bestFit="1" customWidth="1"/>
    <col min="2531" max="2532" width="11.25" style="924" customWidth="1"/>
    <col min="2533" max="2534" width="15" style="924" customWidth="1"/>
    <col min="2535" max="2538" width="10.625" style="924" customWidth="1"/>
    <col min="2539" max="2539" width="11.25" style="924" customWidth="1"/>
    <col min="2540" max="2566" width="10.625" style="924" customWidth="1"/>
    <col min="2567" max="2574" width="11.875" style="924" customWidth="1"/>
    <col min="2575" max="2575" width="21.375" style="924" customWidth="1"/>
    <col min="2576" max="2576" width="11.875" style="924" customWidth="1"/>
    <col min="2577" max="2779" width="9" style="924"/>
    <col min="2780" max="2780" width="13.25" style="924" bestFit="1" customWidth="1"/>
    <col min="2781" max="2781" width="9.875" style="924" customWidth="1"/>
    <col min="2782" max="2782" width="8.125" style="924" customWidth="1"/>
    <col min="2783" max="2783" width="8.75" style="924" customWidth="1"/>
    <col min="2784" max="2784" width="10.25" style="924" bestFit="1" customWidth="1"/>
    <col min="2785" max="2785" width="13.25" style="924" bestFit="1" customWidth="1"/>
    <col min="2786" max="2786" width="17.875" style="924" bestFit="1" customWidth="1"/>
    <col min="2787" max="2788" width="11.25" style="924" customWidth="1"/>
    <col min="2789" max="2790" width="15" style="924" customWidth="1"/>
    <col min="2791" max="2794" width="10.625" style="924" customWidth="1"/>
    <col min="2795" max="2795" width="11.25" style="924" customWidth="1"/>
    <col min="2796" max="2822" width="10.625" style="924" customWidth="1"/>
    <col min="2823" max="2830" width="11.875" style="924" customWidth="1"/>
    <col min="2831" max="2831" width="21.375" style="924" customWidth="1"/>
    <col min="2832" max="2832" width="11.875" style="924" customWidth="1"/>
    <col min="2833" max="3035" width="9" style="924"/>
    <col min="3036" max="3036" width="13.25" style="924" bestFit="1" customWidth="1"/>
    <col min="3037" max="3037" width="9.875" style="924" customWidth="1"/>
    <col min="3038" max="3038" width="8.125" style="924" customWidth="1"/>
    <col min="3039" max="3039" width="8.75" style="924" customWidth="1"/>
    <col min="3040" max="3040" width="10.25" style="924" bestFit="1" customWidth="1"/>
    <col min="3041" max="3041" width="13.25" style="924" bestFit="1" customWidth="1"/>
    <col min="3042" max="3042" width="17.875" style="924" bestFit="1" customWidth="1"/>
    <col min="3043" max="3044" width="11.25" style="924" customWidth="1"/>
    <col min="3045" max="3046" width="15" style="924" customWidth="1"/>
    <col min="3047" max="3050" width="10.625" style="924" customWidth="1"/>
    <col min="3051" max="3051" width="11.25" style="924" customWidth="1"/>
    <col min="3052" max="3078" width="10.625" style="924" customWidth="1"/>
    <col min="3079" max="3086" width="11.875" style="924" customWidth="1"/>
    <col min="3087" max="3087" width="21.375" style="924" customWidth="1"/>
    <col min="3088" max="3088" width="11.875" style="924" customWidth="1"/>
    <col min="3089" max="3291" width="9" style="924"/>
    <col min="3292" max="3292" width="13.25" style="924" bestFit="1" customWidth="1"/>
    <col min="3293" max="3293" width="9.875" style="924" customWidth="1"/>
    <col min="3294" max="3294" width="8.125" style="924" customWidth="1"/>
    <col min="3295" max="3295" width="8.75" style="924" customWidth="1"/>
    <col min="3296" max="3296" width="10.25" style="924" bestFit="1" customWidth="1"/>
    <col min="3297" max="3297" width="13.25" style="924" bestFit="1" customWidth="1"/>
    <col min="3298" max="3298" width="17.875" style="924" bestFit="1" customWidth="1"/>
    <col min="3299" max="3300" width="11.25" style="924" customWidth="1"/>
    <col min="3301" max="3302" width="15" style="924" customWidth="1"/>
    <col min="3303" max="3306" width="10.625" style="924" customWidth="1"/>
    <col min="3307" max="3307" width="11.25" style="924" customWidth="1"/>
    <col min="3308" max="3334" width="10.625" style="924" customWidth="1"/>
    <col min="3335" max="3342" width="11.875" style="924" customWidth="1"/>
    <col min="3343" max="3343" width="21.375" style="924" customWidth="1"/>
    <col min="3344" max="3344" width="11.875" style="924" customWidth="1"/>
    <col min="3345" max="3547" width="9" style="924"/>
    <col min="3548" max="3548" width="13.25" style="924" bestFit="1" customWidth="1"/>
    <col min="3549" max="3549" width="9.875" style="924" customWidth="1"/>
    <col min="3550" max="3550" width="8.125" style="924" customWidth="1"/>
    <col min="3551" max="3551" width="8.75" style="924" customWidth="1"/>
    <col min="3552" max="3552" width="10.25" style="924" bestFit="1" customWidth="1"/>
    <col min="3553" max="3553" width="13.25" style="924" bestFit="1" customWidth="1"/>
    <col min="3554" max="3554" width="17.875" style="924" bestFit="1" customWidth="1"/>
    <col min="3555" max="3556" width="11.25" style="924" customWidth="1"/>
    <col min="3557" max="3558" width="15" style="924" customWidth="1"/>
    <col min="3559" max="3562" width="10.625" style="924" customWidth="1"/>
    <col min="3563" max="3563" width="11.25" style="924" customWidth="1"/>
    <col min="3564" max="3590" width="10.625" style="924" customWidth="1"/>
    <col min="3591" max="3598" width="11.875" style="924" customWidth="1"/>
    <col min="3599" max="3599" width="21.375" style="924" customWidth="1"/>
    <col min="3600" max="3600" width="11.875" style="924" customWidth="1"/>
    <col min="3601" max="3803" width="9" style="924"/>
    <col min="3804" max="3804" width="13.25" style="924" bestFit="1" customWidth="1"/>
    <col min="3805" max="3805" width="9.875" style="924" customWidth="1"/>
    <col min="3806" max="3806" width="8.125" style="924" customWidth="1"/>
    <col min="3807" max="3807" width="8.75" style="924" customWidth="1"/>
    <col min="3808" max="3808" width="10.25" style="924" bestFit="1" customWidth="1"/>
    <col min="3809" max="3809" width="13.25" style="924" bestFit="1" customWidth="1"/>
    <col min="3810" max="3810" width="17.875" style="924" bestFit="1" customWidth="1"/>
    <col min="3811" max="3812" width="11.25" style="924" customWidth="1"/>
    <col min="3813" max="3814" width="15" style="924" customWidth="1"/>
    <col min="3815" max="3818" width="10.625" style="924" customWidth="1"/>
    <col min="3819" max="3819" width="11.25" style="924" customWidth="1"/>
    <col min="3820" max="3846" width="10.625" style="924" customWidth="1"/>
    <col min="3847" max="3854" width="11.875" style="924" customWidth="1"/>
    <col min="3855" max="3855" width="21.375" style="924" customWidth="1"/>
    <col min="3856" max="3856" width="11.875" style="924" customWidth="1"/>
    <col min="3857" max="4059" width="9" style="924"/>
    <col min="4060" max="4060" width="13.25" style="924" bestFit="1" customWidth="1"/>
    <col min="4061" max="4061" width="9.875" style="924" customWidth="1"/>
    <col min="4062" max="4062" width="8.125" style="924" customWidth="1"/>
    <col min="4063" max="4063" width="8.75" style="924" customWidth="1"/>
    <col min="4064" max="4064" width="10.25" style="924" bestFit="1" customWidth="1"/>
    <col min="4065" max="4065" width="13.25" style="924" bestFit="1" customWidth="1"/>
    <col min="4066" max="4066" width="17.875" style="924" bestFit="1" customWidth="1"/>
    <col min="4067" max="4068" width="11.25" style="924" customWidth="1"/>
    <col min="4069" max="4070" width="15" style="924" customWidth="1"/>
    <col min="4071" max="4074" width="10.625" style="924" customWidth="1"/>
    <col min="4075" max="4075" width="11.25" style="924" customWidth="1"/>
    <col min="4076" max="4102" width="10.625" style="924" customWidth="1"/>
    <col min="4103" max="4110" width="11.875" style="924" customWidth="1"/>
    <col min="4111" max="4111" width="21.375" style="924" customWidth="1"/>
    <col min="4112" max="4112" width="11.875" style="924" customWidth="1"/>
    <col min="4113" max="4315" width="9" style="924"/>
    <col min="4316" max="4316" width="13.25" style="924" bestFit="1" customWidth="1"/>
    <col min="4317" max="4317" width="9.875" style="924" customWidth="1"/>
    <col min="4318" max="4318" width="8.125" style="924" customWidth="1"/>
    <col min="4319" max="4319" width="8.75" style="924" customWidth="1"/>
    <col min="4320" max="4320" width="10.25" style="924" bestFit="1" customWidth="1"/>
    <col min="4321" max="4321" width="13.25" style="924" bestFit="1" customWidth="1"/>
    <col min="4322" max="4322" width="17.875" style="924" bestFit="1" customWidth="1"/>
    <col min="4323" max="4324" width="11.25" style="924" customWidth="1"/>
    <col min="4325" max="4326" width="15" style="924" customWidth="1"/>
    <col min="4327" max="4330" width="10.625" style="924" customWidth="1"/>
    <col min="4331" max="4331" width="11.25" style="924" customWidth="1"/>
    <col min="4332" max="4358" width="10.625" style="924" customWidth="1"/>
    <col min="4359" max="4366" width="11.875" style="924" customWidth="1"/>
    <col min="4367" max="4367" width="21.375" style="924" customWidth="1"/>
    <col min="4368" max="4368" width="11.875" style="924" customWidth="1"/>
    <col min="4369" max="4571" width="9" style="924"/>
    <col min="4572" max="4572" width="13.25" style="924" bestFit="1" customWidth="1"/>
    <col min="4573" max="4573" width="9.875" style="924" customWidth="1"/>
    <col min="4574" max="4574" width="8.125" style="924" customWidth="1"/>
    <col min="4575" max="4575" width="8.75" style="924" customWidth="1"/>
    <col min="4576" max="4576" width="10.25" style="924" bestFit="1" customWidth="1"/>
    <col min="4577" max="4577" width="13.25" style="924" bestFit="1" customWidth="1"/>
    <col min="4578" max="4578" width="17.875" style="924" bestFit="1" customWidth="1"/>
    <col min="4579" max="4580" width="11.25" style="924" customWidth="1"/>
    <col min="4581" max="4582" width="15" style="924" customWidth="1"/>
    <col min="4583" max="4586" width="10.625" style="924" customWidth="1"/>
    <col min="4587" max="4587" width="11.25" style="924" customWidth="1"/>
    <col min="4588" max="4614" width="10.625" style="924" customWidth="1"/>
    <col min="4615" max="4622" width="11.875" style="924" customWidth="1"/>
    <col min="4623" max="4623" width="21.375" style="924" customWidth="1"/>
    <col min="4624" max="4624" width="11.875" style="924" customWidth="1"/>
    <col min="4625" max="4827" width="9" style="924"/>
    <col min="4828" max="4828" width="13.25" style="924" bestFit="1" customWidth="1"/>
    <col min="4829" max="4829" width="9.875" style="924" customWidth="1"/>
    <col min="4830" max="4830" width="8.125" style="924" customWidth="1"/>
    <col min="4831" max="4831" width="8.75" style="924" customWidth="1"/>
    <col min="4832" max="4832" width="10.25" style="924" bestFit="1" customWidth="1"/>
    <col min="4833" max="4833" width="13.25" style="924" bestFit="1" customWidth="1"/>
    <col min="4834" max="4834" width="17.875" style="924" bestFit="1" customWidth="1"/>
    <col min="4835" max="4836" width="11.25" style="924" customWidth="1"/>
    <col min="4837" max="4838" width="15" style="924" customWidth="1"/>
    <col min="4839" max="4842" width="10.625" style="924" customWidth="1"/>
    <col min="4843" max="4843" width="11.25" style="924" customWidth="1"/>
    <col min="4844" max="4870" width="10.625" style="924" customWidth="1"/>
    <col min="4871" max="4878" width="11.875" style="924" customWidth="1"/>
    <col min="4879" max="4879" width="21.375" style="924" customWidth="1"/>
    <col min="4880" max="4880" width="11.875" style="924" customWidth="1"/>
    <col min="4881" max="5083" width="9" style="924"/>
    <col min="5084" max="5084" width="13.25" style="924" bestFit="1" customWidth="1"/>
    <col min="5085" max="5085" width="9.875" style="924" customWidth="1"/>
    <col min="5086" max="5086" width="8.125" style="924" customWidth="1"/>
    <col min="5087" max="5087" width="8.75" style="924" customWidth="1"/>
    <col min="5088" max="5088" width="10.25" style="924" bestFit="1" customWidth="1"/>
    <col min="5089" max="5089" width="13.25" style="924" bestFit="1" customWidth="1"/>
    <col min="5090" max="5090" width="17.875" style="924" bestFit="1" customWidth="1"/>
    <col min="5091" max="5092" width="11.25" style="924" customWidth="1"/>
    <col min="5093" max="5094" width="15" style="924" customWidth="1"/>
    <col min="5095" max="5098" width="10.625" style="924" customWidth="1"/>
    <col min="5099" max="5099" width="11.25" style="924" customWidth="1"/>
    <col min="5100" max="5126" width="10.625" style="924" customWidth="1"/>
    <col min="5127" max="5134" width="11.875" style="924" customWidth="1"/>
    <col min="5135" max="5135" width="21.375" style="924" customWidth="1"/>
    <col min="5136" max="5136" width="11.875" style="924" customWidth="1"/>
    <col min="5137" max="5339" width="9" style="924"/>
    <col min="5340" max="5340" width="13.25" style="924" bestFit="1" customWidth="1"/>
    <col min="5341" max="5341" width="9.875" style="924" customWidth="1"/>
    <col min="5342" max="5342" width="8.125" style="924" customWidth="1"/>
    <col min="5343" max="5343" width="8.75" style="924" customWidth="1"/>
    <col min="5344" max="5344" width="10.25" style="924" bestFit="1" customWidth="1"/>
    <col min="5345" max="5345" width="13.25" style="924" bestFit="1" customWidth="1"/>
    <col min="5346" max="5346" width="17.875" style="924" bestFit="1" customWidth="1"/>
    <col min="5347" max="5348" width="11.25" style="924" customWidth="1"/>
    <col min="5349" max="5350" width="15" style="924" customWidth="1"/>
    <col min="5351" max="5354" width="10.625" style="924" customWidth="1"/>
    <col min="5355" max="5355" width="11.25" style="924" customWidth="1"/>
    <col min="5356" max="5382" width="10.625" style="924" customWidth="1"/>
    <col min="5383" max="5390" width="11.875" style="924" customWidth="1"/>
    <col min="5391" max="5391" width="21.375" style="924" customWidth="1"/>
    <col min="5392" max="5392" width="11.875" style="924" customWidth="1"/>
    <col min="5393" max="5595" width="9" style="924"/>
    <col min="5596" max="5596" width="13.25" style="924" bestFit="1" customWidth="1"/>
    <col min="5597" max="5597" width="9.875" style="924" customWidth="1"/>
    <col min="5598" max="5598" width="8.125" style="924" customWidth="1"/>
    <col min="5599" max="5599" width="8.75" style="924" customWidth="1"/>
    <col min="5600" max="5600" width="10.25" style="924" bestFit="1" customWidth="1"/>
    <col min="5601" max="5601" width="13.25" style="924" bestFit="1" customWidth="1"/>
    <col min="5602" max="5602" width="17.875" style="924" bestFit="1" customWidth="1"/>
    <col min="5603" max="5604" width="11.25" style="924" customWidth="1"/>
    <col min="5605" max="5606" width="15" style="924" customWidth="1"/>
    <col min="5607" max="5610" width="10.625" style="924" customWidth="1"/>
    <col min="5611" max="5611" width="11.25" style="924" customWidth="1"/>
    <col min="5612" max="5638" width="10.625" style="924" customWidth="1"/>
    <col min="5639" max="5646" width="11.875" style="924" customWidth="1"/>
    <col min="5647" max="5647" width="21.375" style="924" customWidth="1"/>
    <col min="5648" max="5648" width="11.875" style="924" customWidth="1"/>
    <col min="5649" max="5851" width="9" style="924"/>
    <col min="5852" max="5852" width="13.25" style="924" bestFit="1" customWidth="1"/>
    <col min="5853" max="5853" width="9.875" style="924" customWidth="1"/>
    <col min="5854" max="5854" width="8.125" style="924" customWidth="1"/>
    <col min="5855" max="5855" width="8.75" style="924" customWidth="1"/>
    <col min="5856" max="5856" width="10.25" style="924" bestFit="1" customWidth="1"/>
    <col min="5857" max="5857" width="13.25" style="924" bestFit="1" customWidth="1"/>
    <col min="5858" max="5858" width="17.875" style="924" bestFit="1" customWidth="1"/>
    <col min="5859" max="5860" width="11.25" style="924" customWidth="1"/>
    <col min="5861" max="5862" width="15" style="924" customWidth="1"/>
    <col min="5863" max="5866" width="10.625" style="924" customWidth="1"/>
    <col min="5867" max="5867" width="11.25" style="924" customWidth="1"/>
    <col min="5868" max="5894" width="10.625" style="924" customWidth="1"/>
    <col min="5895" max="5902" width="11.875" style="924" customWidth="1"/>
    <col min="5903" max="5903" width="21.375" style="924" customWidth="1"/>
    <col min="5904" max="5904" width="11.875" style="924" customWidth="1"/>
    <col min="5905" max="6107" width="9" style="924"/>
    <col min="6108" max="6108" width="13.25" style="924" bestFit="1" customWidth="1"/>
    <col min="6109" max="6109" width="9.875" style="924" customWidth="1"/>
    <col min="6110" max="6110" width="8.125" style="924" customWidth="1"/>
    <col min="6111" max="6111" width="8.75" style="924" customWidth="1"/>
    <col min="6112" max="6112" width="10.25" style="924" bestFit="1" customWidth="1"/>
    <col min="6113" max="6113" width="13.25" style="924" bestFit="1" customWidth="1"/>
    <col min="6114" max="6114" width="17.875" style="924" bestFit="1" customWidth="1"/>
    <col min="6115" max="6116" width="11.25" style="924" customWidth="1"/>
    <col min="6117" max="6118" width="15" style="924" customWidth="1"/>
    <col min="6119" max="6122" width="10.625" style="924" customWidth="1"/>
    <col min="6123" max="6123" width="11.25" style="924" customWidth="1"/>
    <col min="6124" max="6150" width="10.625" style="924" customWidth="1"/>
    <col min="6151" max="6158" width="11.875" style="924" customWidth="1"/>
    <col min="6159" max="6159" width="21.375" style="924" customWidth="1"/>
    <col min="6160" max="6160" width="11.875" style="924" customWidth="1"/>
    <col min="6161" max="6363" width="9" style="924"/>
    <col min="6364" max="6364" width="13.25" style="924" bestFit="1" customWidth="1"/>
    <col min="6365" max="6365" width="9.875" style="924" customWidth="1"/>
    <col min="6366" max="6366" width="8.125" style="924" customWidth="1"/>
    <col min="6367" max="6367" width="8.75" style="924" customWidth="1"/>
    <col min="6368" max="6368" width="10.25" style="924" bestFit="1" customWidth="1"/>
    <col min="6369" max="6369" width="13.25" style="924" bestFit="1" customWidth="1"/>
    <col min="6370" max="6370" width="17.875" style="924" bestFit="1" customWidth="1"/>
    <col min="6371" max="6372" width="11.25" style="924" customWidth="1"/>
    <col min="6373" max="6374" width="15" style="924" customWidth="1"/>
    <col min="6375" max="6378" width="10.625" style="924" customWidth="1"/>
    <col min="6379" max="6379" width="11.25" style="924" customWidth="1"/>
    <col min="6380" max="6406" width="10.625" style="924" customWidth="1"/>
    <col min="6407" max="6414" width="11.875" style="924" customWidth="1"/>
    <col min="6415" max="6415" width="21.375" style="924" customWidth="1"/>
    <col min="6416" max="6416" width="11.875" style="924" customWidth="1"/>
    <col min="6417" max="6619" width="9" style="924"/>
    <col min="6620" max="6620" width="13.25" style="924" bestFit="1" customWidth="1"/>
    <col min="6621" max="6621" width="9.875" style="924" customWidth="1"/>
    <col min="6622" max="6622" width="8.125" style="924" customWidth="1"/>
    <col min="6623" max="6623" width="8.75" style="924" customWidth="1"/>
    <col min="6624" max="6624" width="10.25" style="924" bestFit="1" customWidth="1"/>
    <col min="6625" max="6625" width="13.25" style="924" bestFit="1" customWidth="1"/>
    <col min="6626" max="6626" width="17.875" style="924" bestFit="1" customWidth="1"/>
    <col min="6627" max="6628" width="11.25" style="924" customWidth="1"/>
    <col min="6629" max="6630" width="15" style="924" customWidth="1"/>
    <col min="6631" max="6634" width="10.625" style="924" customWidth="1"/>
    <col min="6635" max="6635" width="11.25" style="924" customWidth="1"/>
    <col min="6636" max="6662" width="10.625" style="924" customWidth="1"/>
    <col min="6663" max="6670" width="11.875" style="924" customWidth="1"/>
    <col min="6671" max="6671" width="21.375" style="924" customWidth="1"/>
    <col min="6672" max="6672" width="11.875" style="924" customWidth="1"/>
    <col min="6673" max="6875" width="9" style="924"/>
    <col min="6876" max="6876" width="13.25" style="924" bestFit="1" customWidth="1"/>
    <col min="6877" max="6877" width="9.875" style="924" customWidth="1"/>
    <col min="6878" max="6878" width="8.125" style="924" customWidth="1"/>
    <col min="6879" max="6879" width="8.75" style="924" customWidth="1"/>
    <col min="6880" max="6880" width="10.25" style="924" bestFit="1" customWidth="1"/>
    <col min="6881" max="6881" width="13.25" style="924" bestFit="1" customWidth="1"/>
    <col min="6882" max="6882" width="17.875" style="924" bestFit="1" customWidth="1"/>
    <col min="6883" max="6884" width="11.25" style="924" customWidth="1"/>
    <col min="6885" max="6886" width="15" style="924" customWidth="1"/>
    <col min="6887" max="6890" width="10.625" style="924" customWidth="1"/>
    <col min="6891" max="6891" width="11.25" style="924" customWidth="1"/>
    <col min="6892" max="6918" width="10.625" style="924" customWidth="1"/>
    <col min="6919" max="6926" width="11.875" style="924" customWidth="1"/>
    <col min="6927" max="6927" width="21.375" style="924" customWidth="1"/>
    <col min="6928" max="6928" width="11.875" style="924" customWidth="1"/>
    <col min="6929" max="7131" width="9" style="924"/>
    <col min="7132" max="7132" width="13.25" style="924" bestFit="1" customWidth="1"/>
    <col min="7133" max="7133" width="9.875" style="924" customWidth="1"/>
    <col min="7134" max="7134" width="8.125" style="924" customWidth="1"/>
    <col min="7135" max="7135" width="8.75" style="924" customWidth="1"/>
    <col min="7136" max="7136" width="10.25" style="924" bestFit="1" customWidth="1"/>
    <col min="7137" max="7137" width="13.25" style="924" bestFit="1" customWidth="1"/>
    <col min="7138" max="7138" width="17.875" style="924" bestFit="1" customWidth="1"/>
    <col min="7139" max="7140" width="11.25" style="924" customWidth="1"/>
    <col min="7141" max="7142" width="15" style="924" customWidth="1"/>
    <col min="7143" max="7146" width="10.625" style="924" customWidth="1"/>
    <col min="7147" max="7147" width="11.25" style="924" customWidth="1"/>
    <col min="7148" max="7174" width="10.625" style="924" customWidth="1"/>
    <col min="7175" max="7182" width="11.875" style="924" customWidth="1"/>
    <col min="7183" max="7183" width="21.375" style="924" customWidth="1"/>
    <col min="7184" max="7184" width="11.875" style="924" customWidth="1"/>
    <col min="7185" max="7387" width="9" style="924"/>
    <col min="7388" max="7388" width="13.25" style="924" bestFit="1" customWidth="1"/>
    <col min="7389" max="7389" width="9.875" style="924" customWidth="1"/>
    <col min="7390" max="7390" width="8.125" style="924" customWidth="1"/>
    <col min="7391" max="7391" width="8.75" style="924" customWidth="1"/>
    <col min="7392" max="7392" width="10.25" style="924" bestFit="1" customWidth="1"/>
    <col min="7393" max="7393" width="13.25" style="924" bestFit="1" customWidth="1"/>
    <col min="7394" max="7394" width="17.875" style="924" bestFit="1" customWidth="1"/>
    <col min="7395" max="7396" width="11.25" style="924" customWidth="1"/>
    <col min="7397" max="7398" width="15" style="924" customWidth="1"/>
    <col min="7399" max="7402" width="10.625" style="924" customWidth="1"/>
    <col min="7403" max="7403" width="11.25" style="924" customWidth="1"/>
    <col min="7404" max="7430" width="10.625" style="924" customWidth="1"/>
    <col min="7431" max="7438" width="11.875" style="924" customWidth="1"/>
    <col min="7439" max="7439" width="21.375" style="924" customWidth="1"/>
    <col min="7440" max="7440" width="11.875" style="924" customWidth="1"/>
    <col min="7441" max="7643" width="9" style="924"/>
    <col min="7644" max="7644" width="13.25" style="924" bestFit="1" customWidth="1"/>
    <col min="7645" max="7645" width="9.875" style="924" customWidth="1"/>
    <col min="7646" max="7646" width="8.125" style="924" customWidth="1"/>
    <col min="7647" max="7647" width="8.75" style="924" customWidth="1"/>
    <col min="7648" max="7648" width="10.25" style="924" bestFit="1" customWidth="1"/>
    <col min="7649" max="7649" width="13.25" style="924" bestFit="1" customWidth="1"/>
    <col min="7650" max="7650" width="17.875" style="924" bestFit="1" customWidth="1"/>
    <col min="7651" max="7652" width="11.25" style="924" customWidth="1"/>
    <col min="7653" max="7654" width="15" style="924" customWidth="1"/>
    <col min="7655" max="7658" width="10.625" style="924" customWidth="1"/>
    <col min="7659" max="7659" width="11.25" style="924" customWidth="1"/>
    <col min="7660" max="7686" width="10.625" style="924" customWidth="1"/>
    <col min="7687" max="7694" width="11.875" style="924" customWidth="1"/>
    <col min="7695" max="7695" width="21.375" style="924" customWidth="1"/>
    <col min="7696" max="7696" width="11.875" style="924" customWidth="1"/>
    <col min="7697" max="7899" width="9" style="924"/>
    <col min="7900" max="7900" width="13.25" style="924" bestFit="1" customWidth="1"/>
    <col min="7901" max="7901" width="9.875" style="924" customWidth="1"/>
    <col min="7902" max="7902" width="8.125" style="924" customWidth="1"/>
    <col min="7903" max="7903" width="8.75" style="924" customWidth="1"/>
    <col min="7904" max="7904" width="10.25" style="924" bestFit="1" customWidth="1"/>
    <col min="7905" max="7905" width="13.25" style="924" bestFit="1" customWidth="1"/>
    <col min="7906" max="7906" width="17.875" style="924" bestFit="1" customWidth="1"/>
    <col min="7907" max="7908" width="11.25" style="924" customWidth="1"/>
    <col min="7909" max="7910" width="15" style="924" customWidth="1"/>
    <col min="7911" max="7914" width="10.625" style="924" customWidth="1"/>
    <col min="7915" max="7915" width="11.25" style="924" customWidth="1"/>
    <col min="7916" max="7942" width="10.625" style="924" customWidth="1"/>
    <col min="7943" max="7950" width="11.875" style="924" customWidth="1"/>
    <col min="7951" max="7951" width="21.375" style="924" customWidth="1"/>
    <col min="7952" max="7952" width="11.875" style="924" customWidth="1"/>
    <col min="7953" max="8155" width="9" style="924"/>
    <col min="8156" max="8156" width="13.25" style="924" bestFit="1" customWidth="1"/>
    <col min="8157" max="8157" width="9.875" style="924" customWidth="1"/>
    <col min="8158" max="8158" width="8.125" style="924" customWidth="1"/>
    <col min="8159" max="8159" width="8.75" style="924" customWidth="1"/>
    <col min="8160" max="8160" width="10.25" style="924" bestFit="1" customWidth="1"/>
    <col min="8161" max="8161" width="13.25" style="924" bestFit="1" customWidth="1"/>
    <col min="8162" max="8162" width="17.875" style="924" bestFit="1" customWidth="1"/>
    <col min="8163" max="8164" width="11.25" style="924" customWidth="1"/>
    <col min="8165" max="8166" width="15" style="924" customWidth="1"/>
    <col min="8167" max="8170" width="10.625" style="924" customWidth="1"/>
    <col min="8171" max="8171" width="11.25" style="924" customWidth="1"/>
    <col min="8172" max="8198" width="10.625" style="924" customWidth="1"/>
    <col min="8199" max="8206" width="11.875" style="924" customWidth="1"/>
    <col min="8207" max="8207" width="21.375" style="924" customWidth="1"/>
    <col min="8208" max="8208" width="11.875" style="924" customWidth="1"/>
    <col min="8209" max="8411" width="9" style="924"/>
    <col min="8412" max="8412" width="13.25" style="924" bestFit="1" customWidth="1"/>
    <col min="8413" max="8413" width="9.875" style="924" customWidth="1"/>
    <col min="8414" max="8414" width="8.125" style="924" customWidth="1"/>
    <col min="8415" max="8415" width="8.75" style="924" customWidth="1"/>
    <col min="8416" max="8416" width="10.25" style="924" bestFit="1" customWidth="1"/>
    <col min="8417" max="8417" width="13.25" style="924" bestFit="1" customWidth="1"/>
    <col min="8418" max="8418" width="17.875" style="924" bestFit="1" customWidth="1"/>
    <col min="8419" max="8420" width="11.25" style="924" customWidth="1"/>
    <col min="8421" max="8422" width="15" style="924" customWidth="1"/>
    <col min="8423" max="8426" width="10.625" style="924" customWidth="1"/>
    <col min="8427" max="8427" width="11.25" style="924" customWidth="1"/>
    <col min="8428" max="8454" width="10.625" style="924" customWidth="1"/>
    <col min="8455" max="8462" width="11.875" style="924" customWidth="1"/>
    <col min="8463" max="8463" width="21.375" style="924" customWidth="1"/>
    <col min="8464" max="8464" width="11.875" style="924" customWidth="1"/>
    <col min="8465" max="8667" width="9" style="924"/>
    <col min="8668" max="8668" width="13.25" style="924" bestFit="1" customWidth="1"/>
    <col min="8669" max="8669" width="9.875" style="924" customWidth="1"/>
    <col min="8670" max="8670" width="8.125" style="924" customWidth="1"/>
    <col min="8671" max="8671" width="8.75" style="924" customWidth="1"/>
    <col min="8672" max="8672" width="10.25" style="924" bestFit="1" customWidth="1"/>
    <col min="8673" max="8673" width="13.25" style="924" bestFit="1" customWidth="1"/>
    <col min="8674" max="8674" width="17.875" style="924" bestFit="1" customWidth="1"/>
    <col min="8675" max="8676" width="11.25" style="924" customWidth="1"/>
    <col min="8677" max="8678" width="15" style="924" customWidth="1"/>
    <col min="8679" max="8682" width="10.625" style="924" customWidth="1"/>
    <col min="8683" max="8683" width="11.25" style="924" customWidth="1"/>
    <col min="8684" max="8710" width="10.625" style="924" customWidth="1"/>
    <col min="8711" max="8718" width="11.875" style="924" customWidth="1"/>
    <col min="8719" max="8719" width="21.375" style="924" customWidth="1"/>
    <col min="8720" max="8720" width="11.875" style="924" customWidth="1"/>
    <col min="8721" max="8923" width="9" style="924"/>
    <col min="8924" max="8924" width="13.25" style="924" bestFit="1" customWidth="1"/>
    <col min="8925" max="8925" width="9.875" style="924" customWidth="1"/>
    <col min="8926" max="8926" width="8.125" style="924" customWidth="1"/>
    <col min="8927" max="8927" width="8.75" style="924" customWidth="1"/>
    <col min="8928" max="8928" width="10.25" style="924" bestFit="1" customWidth="1"/>
    <col min="8929" max="8929" width="13.25" style="924" bestFit="1" customWidth="1"/>
    <col min="8930" max="8930" width="17.875" style="924" bestFit="1" customWidth="1"/>
    <col min="8931" max="8932" width="11.25" style="924" customWidth="1"/>
    <col min="8933" max="8934" width="15" style="924" customWidth="1"/>
    <col min="8935" max="8938" width="10.625" style="924" customWidth="1"/>
    <col min="8939" max="8939" width="11.25" style="924" customWidth="1"/>
    <col min="8940" max="8966" width="10.625" style="924" customWidth="1"/>
    <col min="8967" max="8974" width="11.875" style="924" customWidth="1"/>
    <col min="8975" max="8975" width="21.375" style="924" customWidth="1"/>
    <col min="8976" max="8976" width="11.875" style="924" customWidth="1"/>
    <col min="8977" max="9179" width="9" style="924"/>
    <col min="9180" max="9180" width="13.25" style="924" bestFit="1" customWidth="1"/>
    <col min="9181" max="9181" width="9.875" style="924" customWidth="1"/>
    <col min="9182" max="9182" width="8.125" style="924" customWidth="1"/>
    <col min="9183" max="9183" width="8.75" style="924" customWidth="1"/>
    <col min="9184" max="9184" width="10.25" style="924" bestFit="1" customWidth="1"/>
    <col min="9185" max="9185" width="13.25" style="924" bestFit="1" customWidth="1"/>
    <col min="9186" max="9186" width="17.875" style="924" bestFit="1" customWidth="1"/>
    <col min="9187" max="9188" width="11.25" style="924" customWidth="1"/>
    <col min="9189" max="9190" width="15" style="924" customWidth="1"/>
    <col min="9191" max="9194" width="10.625" style="924" customWidth="1"/>
    <col min="9195" max="9195" width="11.25" style="924" customWidth="1"/>
    <col min="9196" max="9222" width="10.625" style="924" customWidth="1"/>
    <col min="9223" max="9230" width="11.875" style="924" customWidth="1"/>
    <col min="9231" max="9231" width="21.375" style="924" customWidth="1"/>
    <col min="9232" max="9232" width="11.875" style="924" customWidth="1"/>
    <col min="9233" max="9435" width="9" style="924"/>
    <col min="9436" max="9436" width="13.25" style="924" bestFit="1" customWidth="1"/>
    <col min="9437" max="9437" width="9.875" style="924" customWidth="1"/>
    <col min="9438" max="9438" width="8.125" style="924" customWidth="1"/>
    <col min="9439" max="9439" width="8.75" style="924" customWidth="1"/>
    <col min="9440" max="9440" width="10.25" style="924" bestFit="1" customWidth="1"/>
    <col min="9441" max="9441" width="13.25" style="924" bestFit="1" customWidth="1"/>
    <col min="9442" max="9442" width="17.875" style="924" bestFit="1" customWidth="1"/>
    <col min="9443" max="9444" width="11.25" style="924" customWidth="1"/>
    <col min="9445" max="9446" width="15" style="924" customWidth="1"/>
    <col min="9447" max="9450" width="10.625" style="924" customWidth="1"/>
    <col min="9451" max="9451" width="11.25" style="924" customWidth="1"/>
    <col min="9452" max="9478" width="10.625" style="924" customWidth="1"/>
    <col min="9479" max="9486" width="11.875" style="924" customWidth="1"/>
    <col min="9487" max="9487" width="21.375" style="924" customWidth="1"/>
    <col min="9488" max="9488" width="11.875" style="924" customWidth="1"/>
    <col min="9489" max="9691" width="9" style="924"/>
    <col min="9692" max="9692" width="13.25" style="924" bestFit="1" customWidth="1"/>
    <col min="9693" max="9693" width="9.875" style="924" customWidth="1"/>
    <col min="9694" max="9694" width="8.125" style="924" customWidth="1"/>
    <col min="9695" max="9695" width="8.75" style="924" customWidth="1"/>
    <col min="9696" max="9696" width="10.25" style="924" bestFit="1" customWidth="1"/>
    <col min="9697" max="9697" width="13.25" style="924" bestFit="1" customWidth="1"/>
    <col min="9698" max="9698" width="17.875" style="924" bestFit="1" customWidth="1"/>
    <col min="9699" max="9700" width="11.25" style="924" customWidth="1"/>
    <col min="9701" max="9702" width="15" style="924" customWidth="1"/>
    <col min="9703" max="9706" width="10.625" style="924" customWidth="1"/>
    <col min="9707" max="9707" width="11.25" style="924" customWidth="1"/>
    <col min="9708" max="9734" width="10.625" style="924" customWidth="1"/>
    <col min="9735" max="9742" width="11.875" style="924" customWidth="1"/>
    <col min="9743" max="9743" width="21.375" style="924" customWidth="1"/>
    <col min="9744" max="9744" width="11.875" style="924" customWidth="1"/>
    <col min="9745" max="9947" width="9" style="924"/>
    <col min="9948" max="9948" width="13.25" style="924" bestFit="1" customWidth="1"/>
    <col min="9949" max="9949" width="9.875" style="924" customWidth="1"/>
    <col min="9950" max="9950" width="8.125" style="924" customWidth="1"/>
    <col min="9951" max="9951" width="8.75" style="924" customWidth="1"/>
    <col min="9952" max="9952" width="10.25" style="924" bestFit="1" customWidth="1"/>
    <col min="9953" max="9953" width="13.25" style="924" bestFit="1" customWidth="1"/>
    <col min="9954" max="9954" width="17.875" style="924" bestFit="1" customWidth="1"/>
    <col min="9955" max="9956" width="11.25" style="924" customWidth="1"/>
    <col min="9957" max="9958" width="15" style="924" customWidth="1"/>
    <col min="9959" max="9962" width="10.625" style="924" customWidth="1"/>
    <col min="9963" max="9963" width="11.25" style="924" customWidth="1"/>
    <col min="9964" max="9990" width="10.625" style="924" customWidth="1"/>
    <col min="9991" max="9998" width="11.875" style="924" customWidth="1"/>
    <col min="9999" max="9999" width="21.375" style="924" customWidth="1"/>
    <col min="10000" max="10000" width="11.875" style="924" customWidth="1"/>
    <col min="10001" max="10203" width="9" style="924"/>
    <col min="10204" max="10204" width="13.25" style="924" bestFit="1" customWidth="1"/>
    <col min="10205" max="10205" width="9.875" style="924" customWidth="1"/>
    <col min="10206" max="10206" width="8.125" style="924" customWidth="1"/>
    <col min="10207" max="10207" width="8.75" style="924" customWidth="1"/>
    <col min="10208" max="10208" width="10.25" style="924" bestFit="1" customWidth="1"/>
    <col min="10209" max="10209" width="13.25" style="924" bestFit="1" customWidth="1"/>
    <col min="10210" max="10210" width="17.875" style="924" bestFit="1" customWidth="1"/>
    <col min="10211" max="10212" width="11.25" style="924" customWidth="1"/>
    <col min="10213" max="10214" width="15" style="924" customWidth="1"/>
    <col min="10215" max="10218" width="10.625" style="924" customWidth="1"/>
    <col min="10219" max="10219" width="11.25" style="924" customWidth="1"/>
    <col min="10220" max="10246" width="10.625" style="924" customWidth="1"/>
    <col min="10247" max="10254" width="11.875" style="924" customWidth="1"/>
    <col min="10255" max="10255" width="21.375" style="924" customWidth="1"/>
    <col min="10256" max="10256" width="11.875" style="924" customWidth="1"/>
    <col min="10257" max="10459" width="9" style="924"/>
    <col min="10460" max="10460" width="13.25" style="924" bestFit="1" customWidth="1"/>
    <col min="10461" max="10461" width="9.875" style="924" customWidth="1"/>
    <col min="10462" max="10462" width="8.125" style="924" customWidth="1"/>
    <col min="10463" max="10463" width="8.75" style="924" customWidth="1"/>
    <col min="10464" max="10464" width="10.25" style="924" bestFit="1" customWidth="1"/>
    <col min="10465" max="10465" width="13.25" style="924" bestFit="1" customWidth="1"/>
    <col min="10466" max="10466" width="17.875" style="924" bestFit="1" customWidth="1"/>
    <col min="10467" max="10468" width="11.25" style="924" customWidth="1"/>
    <col min="10469" max="10470" width="15" style="924" customWidth="1"/>
    <col min="10471" max="10474" width="10.625" style="924" customWidth="1"/>
    <col min="10475" max="10475" width="11.25" style="924" customWidth="1"/>
    <col min="10476" max="10502" width="10.625" style="924" customWidth="1"/>
    <col min="10503" max="10510" width="11.875" style="924" customWidth="1"/>
    <col min="10511" max="10511" width="21.375" style="924" customWidth="1"/>
    <col min="10512" max="10512" width="11.875" style="924" customWidth="1"/>
    <col min="10513" max="10715" width="9" style="924"/>
    <col min="10716" max="10716" width="13.25" style="924" bestFit="1" customWidth="1"/>
    <col min="10717" max="10717" width="9.875" style="924" customWidth="1"/>
    <col min="10718" max="10718" width="8.125" style="924" customWidth="1"/>
    <col min="10719" max="10719" width="8.75" style="924" customWidth="1"/>
    <col min="10720" max="10720" width="10.25" style="924" bestFit="1" customWidth="1"/>
    <col min="10721" max="10721" width="13.25" style="924" bestFit="1" customWidth="1"/>
    <col min="10722" max="10722" width="17.875" style="924" bestFit="1" customWidth="1"/>
    <col min="10723" max="10724" width="11.25" style="924" customWidth="1"/>
    <col min="10725" max="10726" width="15" style="924" customWidth="1"/>
    <col min="10727" max="10730" width="10.625" style="924" customWidth="1"/>
    <col min="10731" max="10731" width="11.25" style="924" customWidth="1"/>
    <col min="10732" max="10758" width="10.625" style="924" customWidth="1"/>
    <col min="10759" max="10766" width="11.875" style="924" customWidth="1"/>
    <col min="10767" max="10767" width="21.375" style="924" customWidth="1"/>
    <col min="10768" max="10768" width="11.875" style="924" customWidth="1"/>
    <col min="10769" max="10971" width="9" style="924"/>
    <col min="10972" max="10972" width="13.25" style="924" bestFit="1" customWidth="1"/>
    <col min="10973" max="10973" width="9.875" style="924" customWidth="1"/>
    <col min="10974" max="10974" width="8.125" style="924" customWidth="1"/>
    <col min="10975" max="10975" width="8.75" style="924" customWidth="1"/>
    <col min="10976" max="10976" width="10.25" style="924" bestFit="1" customWidth="1"/>
    <col min="10977" max="10977" width="13.25" style="924" bestFit="1" customWidth="1"/>
    <col min="10978" max="10978" width="17.875" style="924" bestFit="1" customWidth="1"/>
    <col min="10979" max="10980" width="11.25" style="924" customWidth="1"/>
    <col min="10981" max="10982" width="15" style="924" customWidth="1"/>
    <col min="10983" max="10986" width="10.625" style="924" customWidth="1"/>
    <col min="10987" max="10987" width="11.25" style="924" customWidth="1"/>
    <col min="10988" max="11014" width="10.625" style="924" customWidth="1"/>
    <col min="11015" max="11022" width="11.875" style="924" customWidth="1"/>
    <col min="11023" max="11023" width="21.375" style="924" customWidth="1"/>
    <col min="11024" max="11024" width="11.875" style="924" customWidth="1"/>
    <col min="11025" max="11227" width="9" style="924"/>
    <col min="11228" max="11228" width="13.25" style="924" bestFit="1" customWidth="1"/>
    <col min="11229" max="11229" width="9.875" style="924" customWidth="1"/>
    <col min="11230" max="11230" width="8.125" style="924" customWidth="1"/>
    <col min="11231" max="11231" width="8.75" style="924" customWidth="1"/>
    <col min="11232" max="11232" width="10.25" style="924" bestFit="1" customWidth="1"/>
    <col min="11233" max="11233" width="13.25" style="924" bestFit="1" customWidth="1"/>
    <col min="11234" max="11234" width="17.875" style="924" bestFit="1" customWidth="1"/>
    <col min="11235" max="11236" width="11.25" style="924" customWidth="1"/>
    <col min="11237" max="11238" width="15" style="924" customWidth="1"/>
    <col min="11239" max="11242" width="10.625" style="924" customWidth="1"/>
    <col min="11243" max="11243" width="11.25" style="924" customWidth="1"/>
    <col min="11244" max="11270" width="10.625" style="924" customWidth="1"/>
    <col min="11271" max="11278" width="11.875" style="924" customWidth="1"/>
    <col min="11279" max="11279" width="21.375" style="924" customWidth="1"/>
    <col min="11280" max="11280" width="11.875" style="924" customWidth="1"/>
    <col min="11281" max="11483" width="9" style="924"/>
    <col min="11484" max="11484" width="13.25" style="924" bestFit="1" customWidth="1"/>
    <col min="11485" max="11485" width="9.875" style="924" customWidth="1"/>
    <col min="11486" max="11486" width="8.125" style="924" customWidth="1"/>
    <col min="11487" max="11487" width="8.75" style="924" customWidth="1"/>
    <col min="11488" max="11488" width="10.25" style="924" bestFit="1" customWidth="1"/>
    <col min="11489" max="11489" width="13.25" style="924" bestFit="1" customWidth="1"/>
    <col min="11490" max="11490" width="17.875" style="924" bestFit="1" customWidth="1"/>
    <col min="11491" max="11492" width="11.25" style="924" customWidth="1"/>
    <col min="11493" max="11494" width="15" style="924" customWidth="1"/>
    <col min="11495" max="11498" width="10.625" style="924" customWidth="1"/>
    <col min="11499" max="11499" width="11.25" style="924" customWidth="1"/>
    <col min="11500" max="11526" width="10.625" style="924" customWidth="1"/>
    <col min="11527" max="11534" width="11.875" style="924" customWidth="1"/>
    <col min="11535" max="11535" width="21.375" style="924" customWidth="1"/>
    <col min="11536" max="11536" width="11.875" style="924" customWidth="1"/>
    <col min="11537" max="11739" width="9" style="924"/>
    <col min="11740" max="11740" width="13.25" style="924" bestFit="1" customWidth="1"/>
    <col min="11741" max="11741" width="9.875" style="924" customWidth="1"/>
    <col min="11742" max="11742" width="8.125" style="924" customWidth="1"/>
    <col min="11743" max="11743" width="8.75" style="924" customWidth="1"/>
    <col min="11744" max="11744" width="10.25" style="924" bestFit="1" customWidth="1"/>
    <col min="11745" max="11745" width="13.25" style="924" bestFit="1" customWidth="1"/>
    <col min="11746" max="11746" width="17.875" style="924" bestFit="1" customWidth="1"/>
    <col min="11747" max="11748" width="11.25" style="924" customWidth="1"/>
    <col min="11749" max="11750" width="15" style="924" customWidth="1"/>
    <col min="11751" max="11754" width="10.625" style="924" customWidth="1"/>
    <col min="11755" max="11755" width="11.25" style="924" customWidth="1"/>
    <col min="11756" max="11782" width="10.625" style="924" customWidth="1"/>
    <col min="11783" max="11790" width="11.875" style="924" customWidth="1"/>
    <col min="11791" max="11791" width="21.375" style="924" customWidth="1"/>
    <col min="11792" max="11792" width="11.875" style="924" customWidth="1"/>
    <col min="11793" max="11995" width="9" style="924"/>
    <col min="11996" max="11996" width="13.25" style="924" bestFit="1" customWidth="1"/>
    <col min="11997" max="11997" width="9.875" style="924" customWidth="1"/>
    <col min="11998" max="11998" width="8.125" style="924" customWidth="1"/>
    <col min="11999" max="11999" width="8.75" style="924" customWidth="1"/>
    <col min="12000" max="12000" width="10.25" style="924" bestFit="1" customWidth="1"/>
    <col min="12001" max="12001" width="13.25" style="924" bestFit="1" customWidth="1"/>
    <col min="12002" max="12002" width="17.875" style="924" bestFit="1" customWidth="1"/>
    <col min="12003" max="12004" width="11.25" style="924" customWidth="1"/>
    <col min="12005" max="12006" width="15" style="924" customWidth="1"/>
    <col min="12007" max="12010" width="10.625" style="924" customWidth="1"/>
    <col min="12011" max="12011" width="11.25" style="924" customWidth="1"/>
    <col min="12012" max="12038" width="10.625" style="924" customWidth="1"/>
    <col min="12039" max="12046" width="11.875" style="924" customWidth="1"/>
    <col min="12047" max="12047" width="21.375" style="924" customWidth="1"/>
    <col min="12048" max="12048" width="11.875" style="924" customWidth="1"/>
    <col min="12049" max="12251" width="9" style="924"/>
    <col min="12252" max="12252" width="13.25" style="924" bestFit="1" customWidth="1"/>
    <col min="12253" max="12253" width="9.875" style="924" customWidth="1"/>
    <col min="12254" max="12254" width="8.125" style="924" customWidth="1"/>
    <col min="12255" max="12255" width="8.75" style="924" customWidth="1"/>
    <col min="12256" max="12256" width="10.25" style="924" bestFit="1" customWidth="1"/>
    <col min="12257" max="12257" width="13.25" style="924" bestFit="1" customWidth="1"/>
    <col min="12258" max="12258" width="17.875" style="924" bestFit="1" customWidth="1"/>
    <col min="12259" max="12260" width="11.25" style="924" customWidth="1"/>
    <col min="12261" max="12262" width="15" style="924" customWidth="1"/>
    <col min="12263" max="12266" width="10.625" style="924" customWidth="1"/>
    <col min="12267" max="12267" width="11.25" style="924" customWidth="1"/>
    <col min="12268" max="12294" width="10.625" style="924" customWidth="1"/>
    <col min="12295" max="12302" width="11.875" style="924" customWidth="1"/>
    <col min="12303" max="12303" width="21.375" style="924" customWidth="1"/>
    <col min="12304" max="12304" width="11.875" style="924" customWidth="1"/>
    <col min="12305" max="12507" width="9" style="924"/>
    <col min="12508" max="12508" width="13.25" style="924" bestFit="1" customWidth="1"/>
    <col min="12509" max="12509" width="9.875" style="924" customWidth="1"/>
    <col min="12510" max="12510" width="8.125" style="924" customWidth="1"/>
    <col min="12511" max="12511" width="8.75" style="924" customWidth="1"/>
    <col min="12512" max="12512" width="10.25" style="924" bestFit="1" customWidth="1"/>
    <col min="12513" max="12513" width="13.25" style="924" bestFit="1" customWidth="1"/>
    <col min="12514" max="12514" width="17.875" style="924" bestFit="1" customWidth="1"/>
    <col min="12515" max="12516" width="11.25" style="924" customWidth="1"/>
    <col min="12517" max="12518" width="15" style="924" customWidth="1"/>
    <col min="12519" max="12522" width="10.625" style="924" customWidth="1"/>
    <col min="12523" max="12523" width="11.25" style="924" customWidth="1"/>
    <col min="12524" max="12550" width="10.625" style="924" customWidth="1"/>
    <col min="12551" max="12558" width="11.875" style="924" customWidth="1"/>
    <col min="12559" max="12559" width="21.375" style="924" customWidth="1"/>
    <col min="12560" max="12560" width="11.875" style="924" customWidth="1"/>
    <col min="12561" max="12763" width="9" style="924"/>
    <col min="12764" max="12764" width="13.25" style="924" bestFit="1" customWidth="1"/>
    <col min="12765" max="12765" width="9.875" style="924" customWidth="1"/>
    <col min="12766" max="12766" width="8.125" style="924" customWidth="1"/>
    <col min="12767" max="12767" width="8.75" style="924" customWidth="1"/>
    <col min="12768" max="12768" width="10.25" style="924" bestFit="1" customWidth="1"/>
    <col min="12769" max="12769" width="13.25" style="924" bestFit="1" customWidth="1"/>
    <col min="12770" max="12770" width="17.875" style="924" bestFit="1" customWidth="1"/>
    <col min="12771" max="12772" width="11.25" style="924" customWidth="1"/>
    <col min="12773" max="12774" width="15" style="924" customWidth="1"/>
    <col min="12775" max="12778" width="10.625" style="924" customWidth="1"/>
    <col min="12779" max="12779" width="11.25" style="924" customWidth="1"/>
    <col min="12780" max="12806" width="10.625" style="924" customWidth="1"/>
    <col min="12807" max="12814" width="11.875" style="924" customWidth="1"/>
    <col min="12815" max="12815" width="21.375" style="924" customWidth="1"/>
    <col min="12816" max="12816" width="11.875" style="924" customWidth="1"/>
    <col min="12817" max="13019" width="9" style="924"/>
    <col min="13020" max="13020" width="13.25" style="924" bestFit="1" customWidth="1"/>
    <col min="13021" max="13021" width="9.875" style="924" customWidth="1"/>
    <col min="13022" max="13022" width="8.125" style="924" customWidth="1"/>
    <col min="13023" max="13023" width="8.75" style="924" customWidth="1"/>
    <col min="13024" max="13024" width="10.25" style="924" bestFit="1" customWidth="1"/>
    <col min="13025" max="13025" width="13.25" style="924" bestFit="1" customWidth="1"/>
    <col min="13026" max="13026" width="17.875" style="924" bestFit="1" customWidth="1"/>
    <col min="13027" max="13028" width="11.25" style="924" customWidth="1"/>
    <col min="13029" max="13030" width="15" style="924" customWidth="1"/>
    <col min="13031" max="13034" width="10.625" style="924" customWidth="1"/>
    <col min="13035" max="13035" width="11.25" style="924" customWidth="1"/>
    <col min="13036" max="13062" width="10.625" style="924" customWidth="1"/>
    <col min="13063" max="13070" width="11.875" style="924" customWidth="1"/>
    <col min="13071" max="13071" width="21.375" style="924" customWidth="1"/>
    <col min="13072" max="13072" width="11.875" style="924" customWidth="1"/>
    <col min="13073" max="13275" width="9" style="924"/>
    <col min="13276" max="13276" width="13.25" style="924" bestFit="1" customWidth="1"/>
    <col min="13277" max="13277" width="9.875" style="924" customWidth="1"/>
    <col min="13278" max="13278" width="8.125" style="924" customWidth="1"/>
    <col min="13279" max="13279" width="8.75" style="924" customWidth="1"/>
    <col min="13280" max="13280" width="10.25" style="924" bestFit="1" customWidth="1"/>
    <col min="13281" max="13281" width="13.25" style="924" bestFit="1" customWidth="1"/>
    <col min="13282" max="13282" width="17.875" style="924" bestFit="1" customWidth="1"/>
    <col min="13283" max="13284" width="11.25" style="924" customWidth="1"/>
    <col min="13285" max="13286" width="15" style="924" customWidth="1"/>
    <col min="13287" max="13290" width="10.625" style="924" customWidth="1"/>
    <col min="13291" max="13291" width="11.25" style="924" customWidth="1"/>
    <col min="13292" max="13318" width="10.625" style="924" customWidth="1"/>
    <col min="13319" max="13326" width="11.875" style="924" customWidth="1"/>
    <col min="13327" max="13327" width="21.375" style="924" customWidth="1"/>
    <col min="13328" max="13328" width="11.875" style="924" customWidth="1"/>
    <col min="13329" max="13531" width="9" style="924"/>
    <col min="13532" max="13532" width="13.25" style="924" bestFit="1" customWidth="1"/>
    <col min="13533" max="13533" width="9.875" style="924" customWidth="1"/>
    <col min="13534" max="13534" width="8.125" style="924" customWidth="1"/>
    <col min="13535" max="13535" width="8.75" style="924" customWidth="1"/>
    <col min="13536" max="13536" width="10.25" style="924" bestFit="1" customWidth="1"/>
    <col min="13537" max="13537" width="13.25" style="924" bestFit="1" customWidth="1"/>
    <col min="13538" max="13538" width="17.875" style="924" bestFit="1" customWidth="1"/>
    <col min="13539" max="13540" width="11.25" style="924" customWidth="1"/>
    <col min="13541" max="13542" width="15" style="924" customWidth="1"/>
    <col min="13543" max="13546" width="10.625" style="924" customWidth="1"/>
    <col min="13547" max="13547" width="11.25" style="924" customWidth="1"/>
    <col min="13548" max="13574" width="10.625" style="924" customWidth="1"/>
    <col min="13575" max="13582" width="11.875" style="924" customWidth="1"/>
    <col min="13583" max="13583" width="21.375" style="924" customWidth="1"/>
    <col min="13584" max="13584" width="11.875" style="924" customWidth="1"/>
    <col min="13585" max="13787" width="9" style="924"/>
    <col min="13788" max="13788" width="13.25" style="924" bestFit="1" customWidth="1"/>
    <col min="13789" max="13789" width="9.875" style="924" customWidth="1"/>
    <col min="13790" max="13790" width="8.125" style="924" customWidth="1"/>
    <col min="13791" max="13791" width="8.75" style="924" customWidth="1"/>
    <col min="13792" max="13792" width="10.25" style="924" bestFit="1" customWidth="1"/>
    <col min="13793" max="13793" width="13.25" style="924" bestFit="1" customWidth="1"/>
    <col min="13794" max="13794" width="17.875" style="924" bestFit="1" customWidth="1"/>
    <col min="13795" max="13796" width="11.25" style="924" customWidth="1"/>
    <col min="13797" max="13798" width="15" style="924" customWidth="1"/>
    <col min="13799" max="13802" width="10.625" style="924" customWidth="1"/>
    <col min="13803" max="13803" width="11.25" style="924" customWidth="1"/>
    <col min="13804" max="13830" width="10.625" style="924" customWidth="1"/>
    <col min="13831" max="13838" width="11.875" style="924" customWidth="1"/>
    <col min="13839" max="13839" width="21.375" style="924" customWidth="1"/>
    <col min="13840" max="13840" width="11.875" style="924" customWidth="1"/>
    <col min="13841" max="14043" width="9" style="924"/>
    <col min="14044" max="14044" width="13.25" style="924" bestFit="1" customWidth="1"/>
    <col min="14045" max="14045" width="9.875" style="924" customWidth="1"/>
    <col min="14046" max="14046" width="8.125" style="924" customWidth="1"/>
    <col min="14047" max="14047" width="8.75" style="924" customWidth="1"/>
    <col min="14048" max="14048" width="10.25" style="924" bestFit="1" customWidth="1"/>
    <col min="14049" max="14049" width="13.25" style="924" bestFit="1" customWidth="1"/>
    <col min="14050" max="14050" width="17.875" style="924" bestFit="1" customWidth="1"/>
    <col min="14051" max="14052" width="11.25" style="924" customWidth="1"/>
    <col min="14053" max="14054" width="15" style="924" customWidth="1"/>
    <col min="14055" max="14058" width="10.625" style="924" customWidth="1"/>
    <col min="14059" max="14059" width="11.25" style="924" customWidth="1"/>
    <col min="14060" max="14086" width="10.625" style="924" customWidth="1"/>
    <col min="14087" max="14094" width="11.875" style="924" customWidth="1"/>
    <col min="14095" max="14095" width="21.375" style="924" customWidth="1"/>
    <col min="14096" max="14096" width="11.875" style="924" customWidth="1"/>
    <col min="14097" max="14299" width="9" style="924"/>
    <col min="14300" max="14300" width="13.25" style="924" bestFit="1" customWidth="1"/>
    <col min="14301" max="14301" width="9.875" style="924" customWidth="1"/>
    <col min="14302" max="14302" width="8.125" style="924" customWidth="1"/>
    <col min="14303" max="14303" width="8.75" style="924" customWidth="1"/>
    <col min="14304" max="14304" width="10.25" style="924" bestFit="1" customWidth="1"/>
    <col min="14305" max="14305" width="13.25" style="924" bestFit="1" customWidth="1"/>
    <col min="14306" max="14306" width="17.875" style="924" bestFit="1" customWidth="1"/>
    <col min="14307" max="14308" width="11.25" style="924" customWidth="1"/>
    <col min="14309" max="14310" width="15" style="924" customWidth="1"/>
    <col min="14311" max="14314" width="10.625" style="924" customWidth="1"/>
    <col min="14315" max="14315" width="11.25" style="924" customWidth="1"/>
    <col min="14316" max="14342" width="10.625" style="924" customWidth="1"/>
    <col min="14343" max="14350" width="11.875" style="924" customWidth="1"/>
    <col min="14351" max="14351" width="21.375" style="924" customWidth="1"/>
    <col min="14352" max="14352" width="11.875" style="924" customWidth="1"/>
    <col min="14353" max="14555" width="9" style="924"/>
    <col min="14556" max="14556" width="13.25" style="924" bestFit="1" customWidth="1"/>
    <col min="14557" max="14557" width="9.875" style="924" customWidth="1"/>
    <col min="14558" max="14558" width="8.125" style="924" customWidth="1"/>
    <col min="14559" max="14559" width="8.75" style="924" customWidth="1"/>
    <col min="14560" max="14560" width="10.25" style="924" bestFit="1" customWidth="1"/>
    <col min="14561" max="14561" width="13.25" style="924" bestFit="1" customWidth="1"/>
    <col min="14562" max="14562" width="17.875" style="924" bestFit="1" customWidth="1"/>
    <col min="14563" max="14564" width="11.25" style="924" customWidth="1"/>
    <col min="14565" max="14566" width="15" style="924" customWidth="1"/>
    <col min="14567" max="14570" width="10.625" style="924" customWidth="1"/>
    <col min="14571" max="14571" width="11.25" style="924" customWidth="1"/>
    <col min="14572" max="14598" width="10.625" style="924" customWidth="1"/>
    <col min="14599" max="14606" width="11.875" style="924" customWidth="1"/>
    <col min="14607" max="14607" width="21.375" style="924" customWidth="1"/>
    <col min="14608" max="14608" width="11.875" style="924" customWidth="1"/>
    <col min="14609" max="14811" width="9" style="924"/>
    <col min="14812" max="14812" width="13.25" style="924" bestFit="1" customWidth="1"/>
    <col min="14813" max="14813" width="9.875" style="924" customWidth="1"/>
    <col min="14814" max="14814" width="8.125" style="924" customWidth="1"/>
    <col min="14815" max="14815" width="8.75" style="924" customWidth="1"/>
    <col min="14816" max="14816" width="10.25" style="924" bestFit="1" customWidth="1"/>
    <col min="14817" max="14817" width="13.25" style="924" bestFit="1" customWidth="1"/>
    <col min="14818" max="14818" width="17.875" style="924" bestFit="1" customWidth="1"/>
    <col min="14819" max="14820" width="11.25" style="924" customWidth="1"/>
    <col min="14821" max="14822" width="15" style="924" customWidth="1"/>
    <col min="14823" max="14826" width="10.625" style="924" customWidth="1"/>
    <col min="14827" max="14827" width="11.25" style="924" customWidth="1"/>
    <col min="14828" max="14854" width="10.625" style="924" customWidth="1"/>
    <col min="14855" max="14862" width="11.875" style="924" customWidth="1"/>
    <col min="14863" max="14863" width="21.375" style="924" customWidth="1"/>
    <col min="14864" max="14864" width="11.875" style="924" customWidth="1"/>
    <col min="14865" max="15067" width="9" style="924"/>
    <col min="15068" max="15068" width="13.25" style="924" bestFit="1" customWidth="1"/>
    <col min="15069" max="15069" width="9.875" style="924" customWidth="1"/>
    <col min="15070" max="15070" width="8.125" style="924" customWidth="1"/>
    <col min="15071" max="15071" width="8.75" style="924" customWidth="1"/>
    <col min="15072" max="15072" width="10.25" style="924" bestFit="1" customWidth="1"/>
    <col min="15073" max="15073" width="13.25" style="924" bestFit="1" customWidth="1"/>
    <col min="15074" max="15074" width="17.875" style="924" bestFit="1" customWidth="1"/>
    <col min="15075" max="15076" width="11.25" style="924" customWidth="1"/>
    <col min="15077" max="15078" width="15" style="924" customWidth="1"/>
    <col min="15079" max="15082" width="10.625" style="924" customWidth="1"/>
    <col min="15083" max="15083" width="11.25" style="924" customWidth="1"/>
    <col min="15084" max="15110" width="10.625" style="924" customWidth="1"/>
    <col min="15111" max="15118" width="11.875" style="924" customWidth="1"/>
    <col min="15119" max="15119" width="21.375" style="924" customWidth="1"/>
    <col min="15120" max="15120" width="11.875" style="924" customWidth="1"/>
    <col min="15121" max="15323" width="9" style="924"/>
    <col min="15324" max="15324" width="13.25" style="924" bestFit="1" customWidth="1"/>
    <col min="15325" max="15325" width="9.875" style="924" customWidth="1"/>
    <col min="15326" max="15326" width="8.125" style="924" customWidth="1"/>
    <col min="15327" max="15327" width="8.75" style="924" customWidth="1"/>
    <col min="15328" max="15328" width="10.25" style="924" bestFit="1" customWidth="1"/>
    <col min="15329" max="15329" width="13.25" style="924" bestFit="1" customWidth="1"/>
    <col min="15330" max="15330" width="17.875" style="924" bestFit="1" customWidth="1"/>
    <col min="15331" max="15332" width="11.25" style="924" customWidth="1"/>
    <col min="15333" max="15334" width="15" style="924" customWidth="1"/>
    <col min="15335" max="15338" width="10.625" style="924" customWidth="1"/>
    <col min="15339" max="15339" width="11.25" style="924" customWidth="1"/>
    <col min="15340" max="15366" width="10.625" style="924" customWidth="1"/>
    <col min="15367" max="15374" width="11.875" style="924" customWidth="1"/>
    <col min="15375" max="15375" width="21.375" style="924" customWidth="1"/>
    <col min="15376" max="15376" width="11.875" style="924" customWidth="1"/>
    <col min="15377" max="15579" width="9" style="924"/>
    <col min="15580" max="15580" width="13.25" style="924" bestFit="1" customWidth="1"/>
    <col min="15581" max="15581" width="9.875" style="924" customWidth="1"/>
    <col min="15582" max="15582" width="8.125" style="924" customWidth="1"/>
    <col min="15583" max="15583" width="8.75" style="924" customWidth="1"/>
    <col min="15584" max="15584" width="10.25" style="924" bestFit="1" customWidth="1"/>
    <col min="15585" max="15585" width="13.25" style="924" bestFit="1" customWidth="1"/>
    <col min="15586" max="15586" width="17.875" style="924" bestFit="1" customWidth="1"/>
    <col min="15587" max="15588" width="11.25" style="924" customWidth="1"/>
    <col min="15589" max="15590" width="15" style="924" customWidth="1"/>
    <col min="15591" max="15594" width="10.625" style="924" customWidth="1"/>
    <col min="15595" max="15595" width="11.25" style="924" customWidth="1"/>
    <col min="15596" max="15622" width="10.625" style="924" customWidth="1"/>
    <col min="15623" max="15630" width="11.875" style="924" customWidth="1"/>
    <col min="15631" max="15631" width="21.375" style="924" customWidth="1"/>
    <col min="15632" max="15632" width="11.875" style="924" customWidth="1"/>
    <col min="15633" max="15835" width="9" style="924"/>
    <col min="15836" max="15836" width="13.25" style="924" bestFit="1" customWidth="1"/>
    <col min="15837" max="15837" width="9.875" style="924" customWidth="1"/>
    <col min="15838" max="15838" width="8.125" style="924" customWidth="1"/>
    <col min="15839" max="15839" width="8.75" style="924" customWidth="1"/>
    <col min="15840" max="15840" width="10.25" style="924" bestFit="1" customWidth="1"/>
    <col min="15841" max="15841" width="13.25" style="924" bestFit="1" customWidth="1"/>
    <col min="15842" max="15842" width="17.875" style="924" bestFit="1" customWidth="1"/>
    <col min="15843" max="15844" width="11.25" style="924" customWidth="1"/>
    <col min="15845" max="15846" width="15" style="924" customWidth="1"/>
    <col min="15847" max="15850" width="10.625" style="924" customWidth="1"/>
    <col min="15851" max="15851" width="11.25" style="924" customWidth="1"/>
    <col min="15852" max="15878" width="10.625" style="924" customWidth="1"/>
    <col min="15879" max="15886" width="11.875" style="924" customWidth="1"/>
    <col min="15887" max="15887" width="21.375" style="924" customWidth="1"/>
    <col min="15888" max="15888" width="11.875" style="924" customWidth="1"/>
    <col min="15889" max="16091" width="9" style="924"/>
    <col min="16092" max="16092" width="13.25" style="924" bestFit="1" customWidth="1"/>
    <col min="16093" max="16093" width="9.875" style="924" customWidth="1"/>
    <col min="16094" max="16094" width="8.125" style="924" customWidth="1"/>
    <col min="16095" max="16095" width="8.75" style="924" customWidth="1"/>
    <col min="16096" max="16096" width="10.25" style="924" bestFit="1" customWidth="1"/>
    <col min="16097" max="16097" width="13.25" style="924" bestFit="1" customWidth="1"/>
    <col min="16098" max="16098" width="17.875" style="924" bestFit="1" customWidth="1"/>
    <col min="16099" max="16100" width="11.25" style="924" customWidth="1"/>
    <col min="16101" max="16102" width="15" style="924" customWidth="1"/>
    <col min="16103" max="16106" width="10.625" style="924" customWidth="1"/>
    <col min="16107" max="16107" width="11.25" style="924" customWidth="1"/>
    <col min="16108" max="16134" width="10.625" style="924" customWidth="1"/>
    <col min="16135" max="16142" width="11.875" style="924" customWidth="1"/>
    <col min="16143" max="16143" width="21.375" style="924" customWidth="1"/>
    <col min="16144" max="16144" width="11.875" style="924" customWidth="1"/>
    <col min="16145" max="16384" width="9" style="924"/>
  </cols>
  <sheetData>
    <row r="1" spans="1:18">
      <c r="A1" s="1084" t="s">
        <v>1119</v>
      </c>
    </row>
    <row r="2" spans="1:18" ht="23.25" customHeight="1">
      <c r="A2" s="1087"/>
      <c r="B2" s="1087" t="s">
        <v>865</v>
      </c>
      <c r="C2" s="1117" t="s">
        <v>843</v>
      </c>
      <c r="D2" s="1088" t="s">
        <v>733</v>
      </c>
      <c r="E2" s="1155" t="s">
        <v>867</v>
      </c>
      <c r="F2" s="1127" t="s">
        <v>735</v>
      </c>
      <c r="G2" s="1110" t="s">
        <v>836</v>
      </c>
      <c r="H2" s="1088"/>
      <c r="I2" s="1088"/>
      <c r="J2" s="1142" t="s">
        <v>849</v>
      </c>
      <c r="K2" s="1139" t="s">
        <v>850</v>
      </c>
      <c r="L2" s="1122" t="s">
        <v>841</v>
      </c>
      <c r="M2" s="1091"/>
      <c r="N2" s="1091"/>
      <c r="O2" s="1857" t="s">
        <v>844</v>
      </c>
      <c r="P2" s="1141" t="s">
        <v>844</v>
      </c>
      <c r="Q2" s="1858" t="s">
        <v>734</v>
      </c>
    </row>
    <row r="3" spans="1:18" ht="25.5" customHeight="1">
      <c r="A3" s="1092"/>
      <c r="B3" s="1092"/>
      <c r="C3" s="1128" t="s">
        <v>665</v>
      </c>
      <c r="D3" s="1093" t="s">
        <v>398</v>
      </c>
      <c r="E3" s="1156" t="s">
        <v>846</v>
      </c>
      <c r="F3" s="1460"/>
      <c r="G3" s="1462"/>
      <c r="H3" s="1135" t="s">
        <v>837</v>
      </c>
      <c r="I3" s="1162" t="s">
        <v>838</v>
      </c>
      <c r="J3" s="1154" t="s">
        <v>839</v>
      </c>
      <c r="K3" s="1163" t="s">
        <v>840</v>
      </c>
      <c r="L3" s="1461"/>
      <c r="M3" s="1135" t="s">
        <v>1235</v>
      </c>
      <c r="N3" s="1858" t="s">
        <v>864</v>
      </c>
      <c r="O3" s="1153" t="s">
        <v>860</v>
      </c>
      <c r="P3" s="1161" t="s">
        <v>845</v>
      </c>
      <c r="Q3" s="1138"/>
    </row>
    <row r="4" spans="1:18" ht="15" customHeight="1">
      <c r="A4" s="1661" t="s">
        <v>765</v>
      </c>
      <c r="B4" s="1662" t="s">
        <v>465</v>
      </c>
      <c r="C4" s="1146">
        <f>D60</f>
        <v>2315200</v>
      </c>
      <c r="D4" s="1147">
        <v>2402484</v>
      </c>
      <c r="E4" s="1158">
        <f>D4-C4</f>
        <v>87284</v>
      </c>
      <c r="F4" s="1148">
        <v>2399358</v>
      </c>
      <c r="G4" s="1147">
        <f>'23_3市町世帯家族類型'!H10</f>
        <v>1371842</v>
      </c>
      <c r="H4" s="1149">
        <f>'23_3市町世帯家族類型'!I10</f>
        <v>510055</v>
      </c>
      <c r="I4" s="1148">
        <f>'23_3市町世帯家族類型'!J10</f>
        <v>639014</v>
      </c>
      <c r="J4" s="1151">
        <f>'23_3市町世帯家族類型'!K10</f>
        <v>30998</v>
      </c>
      <c r="K4" s="1146">
        <f>'23_3市町世帯家族類型'!L10</f>
        <v>191775</v>
      </c>
      <c r="L4" s="1147">
        <f>'23_3市町世帯家族類型'!Y10</f>
        <v>862511</v>
      </c>
      <c r="M4" s="1149">
        <f>'23_3市町世帯家族類型'!AC10</f>
        <v>313735</v>
      </c>
      <c r="N4" s="1859">
        <f>L4-M4</f>
        <v>548776</v>
      </c>
      <c r="O4" s="1860">
        <v>310554</v>
      </c>
      <c r="P4" s="1146">
        <f>'23_3市町世帯家族類型'!AA10</f>
        <v>78607</v>
      </c>
      <c r="Q4" s="1702">
        <f>SUM(Q5+SUM(Q15:Q54))</f>
        <v>3126</v>
      </c>
      <c r="R4" s="1723" t="s">
        <v>1259</v>
      </c>
    </row>
    <row r="5" spans="1:18" ht="16.5" customHeight="1">
      <c r="A5" s="1144"/>
      <c r="B5" s="1145" t="s">
        <v>835</v>
      </c>
      <c r="C5" s="1146">
        <f t="shared" ref="C5:C54" si="0">D61</f>
        <v>705459</v>
      </c>
      <c r="D5" s="1147">
        <v>734920</v>
      </c>
      <c r="E5" s="1158">
        <f t="shared" ref="E5:E54" si="1">D5-C5</f>
        <v>29461</v>
      </c>
      <c r="F5" s="1148">
        <v>734091</v>
      </c>
      <c r="G5" s="1147">
        <f>'23_3市町世帯家族類型'!H11</f>
        <v>379662</v>
      </c>
      <c r="H5" s="1149">
        <f>'23_3市町世帯家族類型'!I11</f>
        <v>145640</v>
      </c>
      <c r="I5" s="1148">
        <f>'23_3市町世帯家族類型'!J11</f>
        <v>170380</v>
      </c>
      <c r="J5" s="1151">
        <f>'23_3市町世帯家族類型'!K11</f>
        <v>8206</v>
      </c>
      <c r="K5" s="1146">
        <f>'23_3市町世帯家族類型'!L11</f>
        <v>55436</v>
      </c>
      <c r="L5" s="1147">
        <f>'23_3市町世帯家族類型'!Y11</f>
        <v>318372</v>
      </c>
      <c r="M5" s="1149">
        <f>'23_3市町世帯家族類型'!AC11</f>
        <v>101752</v>
      </c>
      <c r="N5" s="1861">
        <f t="shared" ref="N5:N54" si="2">L5-M5</f>
        <v>216620</v>
      </c>
      <c r="O5" s="1860">
        <v>87612</v>
      </c>
      <c r="P5" s="1146">
        <f>'23_3市町世帯家族類型'!AA11</f>
        <v>11453</v>
      </c>
      <c r="Q5" s="1702">
        <f>SUM(Q6:Q14)</f>
        <v>829</v>
      </c>
    </row>
    <row r="6" spans="1:18" ht="15" customHeight="1">
      <c r="A6" s="1095" t="s">
        <v>766</v>
      </c>
      <c r="B6" s="1143" t="s">
        <v>851</v>
      </c>
      <c r="C6" s="1124">
        <f t="shared" si="0"/>
        <v>97265</v>
      </c>
      <c r="D6" s="1096">
        <v>102465</v>
      </c>
      <c r="E6" s="1159">
        <f t="shared" si="1"/>
        <v>5200</v>
      </c>
      <c r="F6" s="1125">
        <v>102396</v>
      </c>
      <c r="G6" s="1096">
        <f>'23_3市町世帯家族類型'!H12</f>
        <v>55210</v>
      </c>
      <c r="H6" s="1121">
        <f>'23_3市町世帯家族類型'!I12</f>
        <v>20206</v>
      </c>
      <c r="I6" s="1125">
        <f>'23_3市町世帯家族類型'!J12</f>
        <v>26424</v>
      </c>
      <c r="J6" s="1111">
        <f>'23_3市町世帯家族類型'!K12</f>
        <v>983</v>
      </c>
      <c r="K6" s="1124">
        <f>'23_3市町世帯家族類型'!L12</f>
        <v>7597</v>
      </c>
      <c r="L6" s="1096">
        <f>'23_3市町世帯家族類型'!Y12</f>
        <v>43572</v>
      </c>
      <c r="M6" s="1121">
        <f>'23_3市町世帯家族類型'!AC12</f>
        <v>12496</v>
      </c>
      <c r="N6" s="1862">
        <f t="shared" si="2"/>
        <v>31076</v>
      </c>
      <c r="O6" s="1863">
        <v>11191</v>
      </c>
      <c r="P6" s="1124">
        <f>'23_3市町世帯家族類型'!AA12</f>
        <v>1142</v>
      </c>
      <c r="Q6" s="1703">
        <v>69</v>
      </c>
    </row>
    <row r="7" spans="1:18" ht="15" customHeight="1">
      <c r="A7" s="1095" t="s">
        <v>767</v>
      </c>
      <c r="B7" s="1143" t="s">
        <v>852</v>
      </c>
      <c r="C7" s="1124">
        <f t="shared" si="0"/>
        <v>67407</v>
      </c>
      <c r="D7" s="1096">
        <v>70009</v>
      </c>
      <c r="E7" s="1159">
        <f t="shared" si="1"/>
        <v>2602</v>
      </c>
      <c r="F7" s="1125">
        <v>69950</v>
      </c>
      <c r="G7" s="1096">
        <f>'23_3市町世帯家族類型'!H13</f>
        <v>32115</v>
      </c>
      <c r="H7" s="1121">
        <f>'23_3市町世帯家族類型'!I13</f>
        <v>11450</v>
      </c>
      <c r="I7" s="1125">
        <f>'23_3市町世帯家族類型'!J13</f>
        <v>15067</v>
      </c>
      <c r="J7" s="1111">
        <f>'23_3市町世帯家族類型'!K13</f>
        <v>648</v>
      </c>
      <c r="K7" s="1124">
        <f>'23_3市町世帯家族類型'!L13</f>
        <v>4950</v>
      </c>
      <c r="L7" s="1096">
        <f>'23_3市町世帯家族類型'!Y13</f>
        <v>35014</v>
      </c>
      <c r="M7" s="1121">
        <f>'23_3市町世帯家族類型'!AC13</f>
        <v>9086</v>
      </c>
      <c r="N7" s="1862">
        <f t="shared" si="2"/>
        <v>25928</v>
      </c>
      <c r="O7" s="1863">
        <v>6232</v>
      </c>
      <c r="P7" s="1124">
        <f>'23_3市町世帯家族類型'!AA13</f>
        <v>795</v>
      </c>
      <c r="Q7" s="1703">
        <v>59</v>
      </c>
    </row>
    <row r="8" spans="1:18" ht="15" customHeight="1">
      <c r="A8" s="1095" t="s">
        <v>768</v>
      </c>
      <c r="B8" s="1143" t="s">
        <v>853</v>
      </c>
      <c r="C8" s="1124">
        <f t="shared" si="0"/>
        <v>57875</v>
      </c>
      <c r="D8" s="1096">
        <v>61186</v>
      </c>
      <c r="E8" s="1159">
        <f t="shared" si="1"/>
        <v>3311</v>
      </c>
      <c r="F8" s="1125">
        <v>61091</v>
      </c>
      <c r="G8" s="1096">
        <f>'23_3市町世帯家族類型'!H14</f>
        <v>23329</v>
      </c>
      <c r="H8" s="1121">
        <f>'23_3市町世帯家族類型'!I14</f>
        <v>8948</v>
      </c>
      <c r="I8" s="1125">
        <f>'23_3市町世帯家族類型'!J14</f>
        <v>9227</v>
      </c>
      <c r="J8" s="1111">
        <f>'23_3市町世帯家族類型'!K14</f>
        <v>712</v>
      </c>
      <c r="K8" s="1124">
        <f>'23_3市町世帯家族類型'!L14</f>
        <v>4442</v>
      </c>
      <c r="L8" s="1096">
        <f>'23_3市町世帯家族類型'!Y14</f>
        <v>34558</v>
      </c>
      <c r="M8" s="1121">
        <f>'23_3市町世帯家族類型'!AC14</f>
        <v>9915</v>
      </c>
      <c r="N8" s="1862">
        <f t="shared" si="2"/>
        <v>24643</v>
      </c>
      <c r="O8" s="1863">
        <v>4773</v>
      </c>
      <c r="P8" s="1124">
        <f>'23_3市町世帯家族類型'!AA14</f>
        <v>686</v>
      </c>
      <c r="Q8" s="1703">
        <v>95</v>
      </c>
    </row>
    <row r="9" spans="1:18" ht="15" customHeight="1">
      <c r="A9" s="1095" t="s">
        <v>769</v>
      </c>
      <c r="B9" s="1143" t="s">
        <v>854</v>
      </c>
      <c r="C9" s="1124">
        <f t="shared" si="0"/>
        <v>48780</v>
      </c>
      <c r="D9" s="1096">
        <v>49601</v>
      </c>
      <c r="E9" s="1159">
        <f t="shared" si="1"/>
        <v>821</v>
      </c>
      <c r="F9" s="1125">
        <v>49539</v>
      </c>
      <c r="G9" s="1096">
        <f>'23_3市町世帯家族類型'!H15</f>
        <v>21651</v>
      </c>
      <c r="H9" s="1121">
        <f>'23_3市町世帯家族類型'!I15</f>
        <v>8290</v>
      </c>
      <c r="I9" s="1125">
        <f>'23_3市町世帯家族類型'!J15</f>
        <v>8251</v>
      </c>
      <c r="J9" s="1111">
        <f>'23_3市町世帯家族類型'!K15</f>
        <v>691</v>
      </c>
      <c r="K9" s="1124">
        <f>'23_3市町世帯家族類型'!L15</f>
        <v>4419</v>
      </c>
      <c r="L9" s="1096">
        <f>'23_3市町世帯家族類型'!Y15</f>
        <v>24689</v>
      </c>
      <c r="M9" s="1121">
        <f>'23_3市町世帯家族類型'!AC15</f>
        <v>9906</v>
      </c>
      <c r="N9" s="1862">
        <f t="shared" si="2"/>
        <v>14783</v>
      </c>
      <c r="O9" s="1863">
        <v>5192</v>
      </c>
      <c r="P9" s="1124">
        <f>'23_3市町世帯家族類型'!AA15</f>
        <v>684</v>
      </c>
      <c r="Q9" s="1703">
        <v>62</v>
      </c>
    </row>
    <row r="10" spans="1:18" ht="15" customHeight="1">
      <c r="A10" s="1095" t="s">
        <v>770</v>
      </c>
      <c r="B10" s="1143" t="s">
        <v>855</v>
      </c>
      <c r="C10" s="1124">
        <f t="shared" si="0"/>
        <v>73278</v>
      </c>
      <c r="D10" s="1096">
        <v>74352</v>
      </c>
      <c r="E10" s="1159">
        <f t="shared" si="1"/>
        <v>1074</v>
      </c>
      <c r="F10" s="1125">
        <v>74269</v>
      </c>
      <c r="G10" s="1096">
        <f>'23_3市町世帯家族類型'!H16</f>
        <v>42446</v>
      </c>
      <c r="H10" s="1121">
        <f>'23_3市町世帯家族類型'!I16</f>
        <v>17018</v>
      </c>
      <c r="I10" s="1125">
        <f>'23_3市町世帯家族類型'!J16</f>
        <v>18007</v>
      </c>
      <c r="J10" s="1111">
        <f>'23_3市町世帯家族類型'!K16</f>
        <v>977</v>
      </c>
      <c r="K10" s="1124">
        <f>'23_3市町世帯家族類型'!L16</f>
        <v>6444</v>
      </c>
      <c r="L10" s="1096">
        <f>'23_3市町世帯家族類型'!Y16</f>
        <v>28193</v>
      </c>
      <c r="M10" s="1121">
        <f>'23_3市町世帯家族類型'!AC16</f>
        <v>11904</v>
      </c>
      <c r="N10" s="1862">
        <f t="shared" si="2"/>
        <v>16289</v>
      </c>
      <c r="O10" s="1863">
        <v>11126</v>
      </c>
      <c r="P10" s="1124">
        <f>'23_3市町世帯家族類型'!AA16</f>
        <v>1118</v>
      </c>
      <c r="Q10" s="1703">
        <v>83</v>
      </c>
    </row>
    <row r="11" spans="1:18" ht="15" customHeight="1">
      <c r="A11" s="1095" t="s">
        <v>771</v>
      </c>
      <c r="B11" s="1143" t="s">
        <v>856</v>
      </c>
      <c r="C11" s="1124">
        <f t="shared" si="0"/>
        <v>95473</v>
      </c>
      <c r="D11" s="1096">
        <v>97680</v>
      </c>
      <c r="E11" s="1159">
        <f t="shared" si="1"/>
        <v>2207</v>
      </c>
      <c r="F11" s="1125">
        <v>97579</v>
      </c>
      <c r="G11" s="1096">
        <f>'23_3市町世帯家族類型'!H17</f>
        <v>57160</v>
      </c>
      <c r="H11" s="1121">
        <f>'23_3市町世帯家族類型'!I17</f>
        <v>21629</v>
      </c>
      <c r="I11" s="1125">
        <f>'23_3市町世帯家族類型'!J17</f>
        <v>26003</v>
      </c>
      <c r="J11" s="1111">
        <f>'23_3市町世帯家族類型'!K17</f>
        <v>1188</v>
      </c>
      <c r="K11" s="1124">
        <f>'23_3市町世帯家族類型'!L17</f>
        <v>8340</v>
      </c>
      <c r="L11" s="1096">
        <f>'23_3市町世帯家族類型'!Y17</f>
        <v>35803</v>
      </c>
      <c r="M11" s="1121">
        <f>'23_3市町世帯家族類型'!AC17</f>
        <v>15323</v>
      </c>
      <c r="N11" s="1862">
        <f t="shared" si="2"/>
        <v>20480</v>
      </c>
      <c r="O11" s="1863">
        <v>13773</v>
      </c>
      <c r="P11" s="1124">
        <f>'23_3市町世帯家族類型'!AA17</f>
        <v>1404</v>
      </c>
      <c r="Q11" s="1703">
        <v>101</v>
      </c>
    </row>
    <row r="12" spans="1:18" ht="15" customHeight="1">
      <c r="A12" s="1095" t="s">
        <v>772</v>
      </c>
      <c r="B12" s="1143" t="s">
        <v>857</v>
      </c>
      <c r="C12" s="1124">
        <f t="shared" si="0"/>
        <v>87126</v>
      </c>
      <c r="D12" s="1096">
        <v>88489</v>
      </c>
      <c r="E12" s="1159">
        <f t="shared" si="1"/>
        <v>1363</v>
      </c>
      <c r="F12" s="1125">
        <v>88319</v>
      </c>
      <c r="G12" s="1096">
        <f>'23_3市町世帯家族類型'!H18</f>
        <v>56217</v>
      </c>
      <c r="H12" s="1121">
        <f>'23_3市町世帯家族類型'!I18</f>
        <v>22327</v>
      </c>
      <c r="I12" s="1125">
        <f>'23_3市町世帯家族類型'!J18</f>
        <v>25572</v>
      </c>
      <c r="J12" s="1111">
        <f>'23_3市町世帯家族類型'!K18</f>
        <v>1200</v>
      </c>
      <c r="K12" s="1124">
        <f>'23_3市町世帯家族類型'!L18</f>
        <v>7118</v>
      </c>
      <c r="L12" s="1096">
        <f>'23_3市町世帯家族類型'!Y18</f>
        <v>26643</v>
      </c>
      <c r="M12" s="1121">
        <f>'23_3市町世帯家族類型'!AC18</f>
        <v>12152</v>
      </c>
      <c r="N12" s="1862">
        <f t="shared" si="2"/>
        <v>14491</v>
      </c>
      <c r="O12" s="1863">
        <v>14835</v>
      </c>
      <c r="P12" s="1124">
        <f>'23_3市町世帯家族類型'!AA18</f>
        <v>2340</v>
      </c>
      <c r="Q12" s="1703">
        <v>170</v>
      </c>
    </row>
    <row r="13" spans="1:18" ht="15" customHeight="1">
      <c r="A13" s="1095" t="s">
        <v>773</v>
      </c>
      <c r="B13" s="1143" t="s">
        <v>858</v>
      </c>
      <c r="C13" s="1124">
        <f t="shared" si="0"/>
        <v>81022</v>
      </c>
      <c r="D13" s="1096">
        <v>90870</v>
      </c>
      <c r="E13" s="1159">
        <f t="shared" si="1"/>
        <v>9848</v>
      </c>
      <c r="F13" s="1125">
        <v>90807</v>
      </c>
      <c r="G13" s="1096">
        <f>'23_3市町世帯家族類型'!H19</f>
        <v>28868</v>
      </c>
      <c r="H13" s="1121">
        <f>'23_3市町世帯家族類型'!I19</f>
        <v>11952</v>
      </c>
      <c r="I13" s="1125">
        <f>'23_3市町世帯家族類型'!J19</f>
        <v>11527</v>
      </c>
      <c r="J13" s="1111">
        <f>'23_3市町世帯家族類型'!K19</f>
        <v>616</v>
      </c>
      <c r="K13" s="1124">
        <f>'23_3市町世帯家族類型'!L19</f>
        <v>4773</v>
      </c>
      <c r="L13" s="1096">
        <f>'23_3市町世帯家族類型'!Y19</f>
        <v>58449</v>
      </c>
      <c r="M13" s="1121">
        <f>'23_3市町世帯家族類型'!AC19</f>
        <v>10671</v>
      </c>
      <c r="N13" s="1862">
        <f t="shared" si="2"/>
        <v>47778</v>
      </c>
      <c r="O13" s="1863">
        <v>5454</v>
      </c>
      <c r="P13" s="1124">
        <f>'23_3市町世帯家族類型'!AA19</f>
        <v>641</v>
      </c>
      <c r="Q13" s="1703">
        <v>63</v>
      </c>
    </row>
    <row r="14" spans="1:18" ht="15" customHeight="1">
      <c r="A14" s="1663" t="s">
        <v>774</v>
      </c>
      <c r="B14" s="1664" t="s">
        <v>859</v>
      </c>
      <c r="C14" s="1126">
        <f t="shared" si="0"/>
        <v>97233</v>
      </c>
      <c r="D14" s="1099">
        <v>100268</v>
      </c>
      <c r="E14" s="1160">
        <f t="shared" si="1"/>
        <v>3035</v>
      </c>
      <c r="F14" s="1130">
        <v>100141</v>
      </c>
      <c r="G14" s="1099">
        <f>'23_3市町世帯家族類型'!H20</f>
        <v>62666</v>
      </c>
      <c r="H14" s="1137">
        <f>'23_3市町世帯家族類型'!I20</f>
        <v>23820</v>
      </c>
      <c r="I14" s="1130">
        <f>'23_3市町世帯家族類型'!J20</f>
        <v>30302</v>
      </c>
      <c r="J14" s="1115">
        <f>'23_3市町世帯家族類型'!K20</f>
        <v>1191</v>
      </c>
      <c r="K14" s="1126">
        <f>'23_3市町世帯家族類型'!L20</f>
        <v>7353</v>
      </c>
      <c r="L14" s="1099">
        <f>'23_3市町世帯家族類型'!Y20</f>
        <v>31451</v>
      </c>
      <c r="M14" s="1137">
        <f>'23_3市町世帯家族類型'!AC20</f>
        <v>10299</v>
      </c>
      <c r="N14" s="1862">
        <f t="shared" si="2"/>
        <v>21152</v>
      </c>
      <c r="O14" s="1864">
        <v>15036</v>
      </c>
      <c r="P14" s="1126">
        <f>'23_3市町世帯家族類型'!AA20</f>
        <v>2643</v>
      </c>
      <c r="Q14" s="1704">
        <v>127</v>
      </c>
    </row>
    <row r="15" spans="1:18" ht="15" customHeight="1">
      <c r="A15" s="1132" t="s">
        <v>775</v>
      </c>
      <c r="B15" s="924" t="s">
        <v>94</v>
      </c>
      <c r="C15" s="1124">
        <f t="shared" si="0"/>
        <v>212801</v>
      </c>
      <c r="D15" s="1096">
        <v>224106</v>
      </c>
      <c r="E15" s="1159">
        <f t="shared" si="1"/>
        <v>11305</v>
      </c>
      <c r="F15" s="1125">
        <v>223793</v>
      </c>
      <c r="G15" s="1096">
        <f>'23_3市町世帯家族類型'!H21</f>
        <v>130598</v>
      </c>
      <c r="H15" s="1121">
        <f>'23_3市町世帯家族類型'!I21</f>
        <v>45476</v>
      </c>
      <c r="I15" s="1125">
        <f>'23_3市町世帯家族類型'!J21</f>
        <v>62985</v>
      </c>
      <c r="J15" s="1111">
        <f>'23_3市町世帯家族類型'!K21</f>
        <v>3009</v>
      </c>
      <c r="K15" s="1124">
        <f>'23_3市町世帯家族類型'!L21</f>
        <v>19128</v>
      </c>
      <c r="L15" s="1096">
        <f>'23_3市町世帯家族類型'!Y21</f>
        <v>75447</v>
      </c>
      <c r="M15" s="1121">
        <f>'23_3市町世帯家族類型'!AC21</f>
        <v>27660</v>
      </c>
      <c r="N15" s="1859">
        <f t="shared" si="2"/>
        <v>47787</v>
      </c>
      <c r="O15" s="1863">
        <v>26889</v>
      </c>
      <c r="P15" s="1124">
        <f>'23_3市町世帯家族類型'!AA21</f>
        <v>10053</v>
      </c>
      <c r="Q15" s="1703">
        <v>313</v>
      </c>
    </row>
    <row r="16" spans="1:18" ht="15" customHeight="1">
      <c r="A16" s="1132" t="s">
        <v>776</v>
      </c>
      <c r="B16" s="924" t="s">
        <v>95</v>
      </c>
      <c r="C16" s="1124">
        <f t="shared" si="0"/>
        <v>210433</v>
      </c>
      <c r="D16" s="1096">
        <v>221404</v>
      </c>
      <c r="E16" s="1159">
        <f t="shared" si="1"/>
        <v>10971</v>
      </c>
      <c r="F16" s="1125">
        <v>221148</v>
      </c>
      <c r="G16" s="1096">
        <f>'23_3市町世帯家族類型'!H22</f>
        <v>109359</v>
      </c>
      <c r="H16" s="1121">
        <f>'23_3市町世帯家族類型'!I22</f>
        <v>39980</v>
      </c>
      <c r="I16" s="1125">
        <f>'23_3市町世帯家族類型'!J22</f>
        <v>48748</v>
      </c>
      <c r="J16" s="1111">
        <f>'23_3市町世帯家族類型'!K22</f>
        <v>3221</v>
      </c>
      <c r="K16" s="1124">
        <f>'23_3市町世帯家族類型'!L22</f>
        <v>17410</v>
      </c>
      <c r="L16" s="1096">
        <f>'23_3市町世帯家族類型'!Y22</f>
        <v>95671</v>
      </c>
      <c r="M16" s="1121">
        <f>'23_3市町世帯家族類型'!AC22</f>
        <v>28198</v>
      </c>
      <c r="N16" s="1862">
        <f t="shared" si="2"/>
        <v>67473</v>
      </c>
      <c r="O16" s="1863">
        <v>22205</v>
      </c>
      <c r="P16" s="1124">
        <f>'23_3市町世帯家族類型'!AA22</f>
        <v>4325</v>
      </c>
      <c r="Q16" s="1703">
        <v>256</v>
      </c>
    </row>
    <row r="17" spans="1:17" ht="15" customHeight="1">
      <c r="A17" s="1132" t="s">
        <v>777</v>
      </c>
      <c r="B17" s="924" t="s">
        <v>96</v>
      </c>
      <c r="C17" s="1124">
        <f t="shared" si="0"/>
        <v>121890</v>
      </c>
      <c r="D17" s="1096">
        <v>133647</v>
      </c>
      <c r="E17" s="1159">
        <f t="shared" si="1"/>
        <v>11757</v>
      </c>
      <c r="F17" s="1125">
        <v>133488</v>
      </c>
      <c r="G17" s="1096">
        <f>'23_3市町世帯家族類型'!H23</f>
        <v>81010</v>
      </c>
      <c r="H17" s="1121">
        <f>'23_3市町世帯家族類型'!I23</f>
        <v>28616</v>
      </c>
      <c r="I17" s="1125">
        <f>'23_3市町世帯家族類型'!J23</f>
        <v>39802</v>
      </c>
      <c r="J17" s="1111">
        <f>'23_3市町世帯家族類型'!K23</f>
        <v>1784</v>
      </c>
      <c r="K17" s="1124">
        <f>'23_3市町世帯家族類型'!L23</f>
        <v>10808</v>
      </c>
      <c r="L17" s="1096">
        <f>'23_3市町世帯家族類型'!Y23</f>
        <v>47314</v>
      </c>
      <c r="M17" s="1121">
        <f>'23_3市町世帯家族類型'!AC23</f>
        <v>18784</v>
      </c>
      <c r="N17" s="1862">
        <f t="shared" si="2"/>
        <v>28530</v>
      </c>
      <c r="O17" s="1863">
        <v>16511</v>
      </c>
      <c r="P17" s="1124">
        <f>'23_3市町世帯家族類型'!AA23</f>
        <v>2419</v>
      </c>
      <c r="Q17" s="1703">
        <v>159</v>
      </c>
    </row>
    <row r="18" spans="1:17" ht="15" customHeight="1">
      <c r="A18" s="1132" t="s">
        <v>778</v>
      </c>
      <c r="B18" s="924" t="s">
        <v>86</v>
      </c>
      <c r="C18" s="1124">
        <f t="shared" si="0"/>
        <v>210965</v>
      </c>
      <c r="D18" s="1096">
        <v>215651</v>
      </c>
      <c r="E18" s="1159">
        <f t="shared" si="1"/>
        <v>4686</v>
      </c>
      <c r="F18" s="1125">
        <v>215454</v>
      </c>
      <c r="G18" s="1096">
        <f>'23_3市町世帯家族類型'!H24</f>
        <v>128206</v>
      </c>
      <c r="H18" s="1121">
        <f>'23_3市町世帯家族類型'!I24</f>
        <v>44487</v>
      </c>
      <c r="I18" s="1125">
        <f>'23_3市町世帯家族類型'!J24</f>
        <v>63919</v>
      </c>
      <c r="J18" s="1111">
        <f>'23_3市町世帯家族類型'!K24</f>
        <v>2339</v>
      </c>
      <c r="K18" s="1124">
        <f>'23_3市町世帯家族類型'!L24</f>
        <v>17461</v>
      </c>
      <c r="L18" s="1096">
        <f>'23_3市町世帯家族類型'!Y24</f>
        <v>78102</v>
      </c>
      <c r="M18" s="1121">
        <f>'23_3市町世帯家族類型'!AC24</f>
        <v>25821</v>
      </c>
      <c r="N18" s="1862">
        <f t="shared" si="2"/>
        <v>52281</v>
      </c>
      <c r="O18" s="1863">
        <v>24225</v>
      </c>
      <c r="P18" s="1124">
        <f>'23_3市町世帯家族類型'!AA24</f>
        <v>3930</v>
      </c>
      <c r="Q18" s="1703">
        <v>197</v>
      </c>
    </row>
    <row r="19" spans="1:17" ht="15" customHeight="1">
      <c r="A19" s="1132" t="s">
        <v>779</v>
      </c>
      <c r="B19" s="924" t="s">
        <v>97</v>
      </c>
      <c r="C19" s="1124">
        <f t="shared" si="0"/>
        <v>18081</v>
      </c>
      <c r="D19" s="1096">
        <v>17792</v>
      </c>
      <c r="E19" s="1159">
        <f t="shared" si="1"/>
        <v>-289</v>
      </c>
      <c r="F19" s="1125">
        <v>17736</v>
      </c>
      <c r="G19" s="1096">
        <f>'23_3市町世帯家族類型'!H25</f>
        <v>9871</v>
      </c>
      <c r="H19" s="1121">
        <f>'23_3市町世帯家族類型'!I25</f>
        <v>4295</v>
      </c>
      <c r="I19" s="1125">
        <f>'23_3市町世帯家族類型'!J25</f>
        <v>3971</v>
      </c>
      <c r="J19" s="1111">
        <f>'23_3市町世帯家族類型'!K25</f>
        <v>271</v>
      </c>
      <c r="K19" s="1124">
        <f>'23_3市町世帯家族類型'!L25</f>
        <v>1334</v>
      </c>
      <c r="L19" s="1096">
        <f>'23_3市町世帯家族類型'!Y25</f>
        <v>6049</v>
      </c>
      <c r="M19" s="1121">
        <f>'23_3市町世帯家族類型'!AC25</f>
        <v>3110</v>
      </c>
      <c r="N19" s="1862">
        <f t="shared" si="2"/>
        <v>2939</v>
      </c>
      <c r="O19" s="1863">
        <v>2795</v>
      </c>
      <c r="P19" s="1124">
        <f>'23_3市町世帯家族類型'!AA25</f>
        <v>973</v>
      </c>
      <c r="Q19" s="1703">
        <v>56</v>
      </c>
    </row>
    <row r="20" spans="1:17" ht="15" customHeight="1">
      <c r="A20" s="1132" t="s">
        <v>780</v>
      </c>
      <c r="B20" s="924" t="s">
        <v>87</v>
      </c>
      <c r="C20" s="1124">
        <f t="shared" si="0"/>
        <v>41881</v>
      </c>
      <c r="D20" s="1096">
        <v>42522</v>
      </c>
      <c r="E20" s="1159">
        <f t="shared" si="1"/>
        <v>641</v>
      </c>
      <c r="F20" s="1125">
        <v>42475</v>
      </c>
      <c r="G20" s="1096">
        <f>'23_3市町世帯家族類型'!H26</f>
        <v>26204</v>
      </c>
      <c r="H20" s="1121">
        <f>'23_3市町世帯家族類型'!I26</f>
        <v>10329</v>
      </c>
      <c r="I20" s="1125">
        <f>'23_3市町世帯家族類型'!J26</f>
        <v>11807</v>
      </c>
      <c r="J20" s="1111">
        <f>'23_3市町世帯家族類型'!K26</f>
        <v>474</v>
      </c>
      <c r="K20" s="1124">
        <f>'23_3市町世帯家族類型'!L26</f>
        <v>3594</v>
      </c>
      <c r="L20" s="1096">
        <f>'23_3市町世帯家族類型'!Y26</f>
        <v>14703</v>
      </c>
      <c r="M20" s="1121">
        <f>'23_3市町世帯家族類型'!AC26</f>
        <v>6601</v>
      </c>
      <c r="N20" s="1862">
        <f t="shared" si="2"/>
        <v>8102</v>
      </c>
      <c r="O20" s="1863">
        <v>6167</v>
      </c>
      <c r="P20" s="1124">
        <f>'23_3市町世帯家族類型'!AA26</f>
        <v>723</v>
      </c>
      <c r="Q20" s="1703">
        <v>47</v>
      </c>
    </row>
    <row r="21" spans="1:17" ht="15" customHeight="1">
      <c r="A21" s="1132" t="s">
        <v>781</v>
      </c>
      <c r="B21" s="924" t="s">
        <v>98</v>
      </c>
      <c r="C21" s="1124">
        <f t="shared" si="0"/>
        <v>78903</v>
      </c>
      <c r="D21" s="1096">
        <v>82481</v>
      </c>
      <c r="E21" s="1159">
        <f t="shared" si="1"/>
        <v>3578</v>
      </c>
      <c r="F21" s="1125">
        <v>82384</v>
      </c>
      <c r="G21" s="1096">
        <f>'23_3市町世帯家族類型'!H27</f>
        <v>53508</v>
      </c>
      <c r="H21" s="1121">
        <f>'23_3市町世帯家族類型'!I27</f>
        <v>17973</v>
      </c>
      <c r="I21" s="1125">
        <f>'23_3市町世帯家族類型'!J27</f>
        <v>26937</v>
      </c>
      <c r="J21" s="1111">
        <f>'23_3市町世帯家族類型'!K27</f>
        <v>1197</v>
      </c>
      <c r="K21" s="1124">
        <f>'23_3市町世帯家族類型'!L27</f>
        <v>7401</v>
      </c>
      <c r="L21" s="1096">
        <f>'23_3市町世帯家族類型'!Y27</f>
        <v>24916</v>
      </c>
      <c r="M21" s="1121">
        <f>'23_3市町世帯家族類型'!AC27</f>
        <v>10572</v>
      </c>
      <c r="N21" s="1862">
        <f t="shared" si="2"/>
        <v>14344</v>
      </c>
      <c r="O21" s="1863">
        <v>10569</v>
      </c>
      <c r="P21" s="1124">
        <f>'23_3市町世帯家族類型'!AA27</f>
        <v>1852</v>
      </c>
      <c r="Q21" s="1703">
        <v>97</v>
      </c>
    </row>
    <row r="22" spans="1:17" ht="15" customHeight="1">
      <c r="A22" s="1132" t="s">
        <v>782</v>
      </c>
      <c r="B22" s="924" t="s">
        <v>99</v>
      </c>
      <c r="C22" s="1124">
        <f t="shared" si="0"/>
        <v>12153</v>
      </c>
      <c r="D22" s="1096">
        <v>11806</v>
      </c>
      <c r="E22" s="1159">
        <f t="shared" si="1"/>
        <v>-347</v>
      </c>
      <c r="F22" s="1125">
        <v>11779</v>
      </c>
      <c r="G22" s="1096">
        <f>'23_3市町世帯家族類型'!H28</f>
        <v>7133</v>
      </c>
      <c r="H22" s="1121">
        <f>'23_3市町世帯家族類型'!I28</f>
        <v>2850</v>
      </c>
      <c r="I22" s="1125">
        <f>'23_3市町世帯家族類型'!J28</f>
        <v>3116</v>
      </c>
      <c r="J22" s="1111">
        <f>'23_3市町世帯家族類型'!K28</f>
        <v>172</v>
      </c>
      <c r="K22" s="1124">
        <f>'23_3市町世帯家族類型'!L28</f>
        <v>995</v>
      </c>
      <c r="L22" s="1096">
        <f>'23_3市町世帯家族類型'!Y28</f>
        <v>3678</v>
      </c>
      <c r="M22" s="1121">
        <f>'23_3市町世帯家族類型'!AC28</f>
        <v>1983</v>
      </c>
      <c r="N22" s="1862">
        <f t="shared" si="2"/>
        <v>1695</v>
      </c>
      <c r="O22" s="1863">
        <v>2070</v>
      </c>
      <c r="P22" s="1124">
        <f>'23_3市町世帯家族類型'!AA28</f>
        <v>543</v>
      </c>
      <c r="Q22" s="1703">
        <v>27</v>
      </c>
    </row>
    <row r="23" spans="1:17" ht="15" customHeight="1">
      <c r="A23" s="1132" t="s">
        <v>783</v>
      </c>
      <c r="B23" s="924" t="s">
        <v>100</v>
      </c>
      <c r="C23" s="1124">
        <f t="shared" si="0"/>
        <v>30189</v>
      </c>
      <c r="D23" s="1096">
        <v>30180</v>
      </c>
      <c r="E23" s="1159">
        <f t="shared" si="1"/>
        <v>-9</v>
      </c>
      <c r="F23" s="1125">
        <v>30115</v>
      </c>
      <c r="G23" s="1096">
        <f>'23_3市町世帯家族類型'!H29</f>
        <v>16663</v>
      </c>
      <c r="H23" s="1121">
        <f>'23_3市町世帯家族類型'!I29</f>
        <v>6618</v>
      </c>
      <c r="I23" s="1125">
        <f>'23_3市町世帯家族類型'!J29</f>
        <v>7205</v>
      </c>
      <c r="J23" s="1111">
        <f>'23_3市町世帯家族類型'!K29</f>
        <v>404</v>
      </c>
      <c r="K23" s="1124">
        <f>'23_3市町世帯家族類型'!L29</f>
        <v>2436</v>
      </c>
      <c r="L23" s="1096">
        <f>'23_3市町世帯家族類型'!Y29</f>
        <v>8519</v>
      </c>
      <c r="M23" s="1121">
        <f>'23_3市町世帯家族類型'!AC29</f>
        <v>3774</v>
      </c>
      <c r="N23" s="1862">
        <f t="shared" si="2"/>
        <v>4745</v>
      </c>
      <c r="O23" s="1863">
        <v>4227</v>
      </c>
      <c r="P23" s="1124">
        <f>'23_3市町世帯家族類型'!AA29</f>
        <v>3026</v>
      </c>
      <c r="Q23" s="1703">
        <v>65</v>
      </c>
    </row>
    <row r="24" spans="1:17" ht="15" customHeight="1">
      <c r="A24" s="1132" t="s">
        <v>784</v>
      </c>
      <c r="B24" s="924" t="s">
        <v>25</v>
      </c>
      <c r="C24" s="1124">
        <f t="shared" si="0"/>
        <v>103495</v>
      </c>
      <c r="D24" s="1096">
        <v>107195</v>
      </c>
      <c r="E24" s="1159">
        <f t="shared" si="1"/>
        <v>3700</v>
      </c>
      <c r="F24" s="1125">
        <v>107075</v>
      </c>
      <c r="G24" s="1096">
        <f>'23_3市町世帯家族類型'!H30</f>
        <v>69289</v>
      </c>
      <c r="H24" s="1121">
        <f>'23_3市町世帯家族類型'!I30</f>
        <v>24932</v>
      </c>
      <c r="I24" s="1125">
        <f>'23_3市町世帯家族類型'!J30</f>
        <v>33956</v>
      </c>
      <c r="J24" s="1111">
        <f>'23_3市町世帯家族類型'!K30</f>
        <v>1624</v>
      </c>
      <c r="K24" s="1124">
        <f>'23_3市町世帯家族類型'!L30</f>
        <v>8777</v>
      </c>
      <c r="L24" s="1096">
        <f>'23_3市町世帯家族類型'!Y30</f>
        <v>30985</v>
      </c>
      <c r="M24" s="1121">
        <f>'23_3市町世帯家族類型'!AC30</f>
        <v>12107</v>
      </c>
      <c r="N24" s="1862">
        <f t="shared" si="2"/>
        <v>18878</v>
      </c>
      <c r="O24" s="1863">
        <v>15628</v>
      </c>
      <c r="P24" s="1124">
        <f>'23_3市町世帯家族類型'!AA30</f>
        <v>3766</v>
      </c>
      <c r="Q24" s="1703">
        <v>120</v>
      </c>
    </row>
    <row r="25" spans="1:17" ht="15" customHeight="1">
      <c r="A25" s="1132" t="s">
        <v>785</v>
      </c>
      <c r="B25" s="924" t="s">
        <v>101</v>
      </c>
      <c r="C25" s="1124">
        <f t="shared" si="0"/>
        <v>18729</v>
      </c>
      <c r="D25" s="1096">
        <v>18911</v>
      </c>
      <c r="E25" s="1159">
        <f t="shared" si="1"/>
        <v>182</v>
      </c>
      <c r="F25" s="1125">
        <v>18876</v>
      </c>
      <c r="G25" s="1096">
        <f>'23_3市町世帯家族類型'!H31</f>
        <v>11406</v>
      </c>
      <c r="H25" s="1121">
        <f>'23_3市町世帯家族類型'!I31</f>
        <v>4580</v>
      </c>
      <c r="I25" s="1125">
        <f>'23_3市町世帯家族類型'!J31</f>
        <v>5080</v>
      </c>
      <c r="J25" s="1111">
        <f>'23_3市町世帯家族類型'!K31</f>
        <v>288</v>
      </c>
      <c r="K25" s="1124">
        <f>'23_3市町世帯家族類型'!L31</f>
        <v>1458</v>
      </c>
      <c r="L25" s="1096">
        <f>'23_3市町世帯家族類型'!Y31</f>
        <v>5676</v>
      </c>
      <c r="M25" s="1121">
        <f>'23_3市町世帯家族類型'!AC31</f>
        <v>2568</v>
      </c>
      <c r="N25" s="1862">
        <f t="shared" si="2"/>
        <v>3108</v>
      </c>
      <c r="O25" s="1863">
        <v>3113</v>
      </c>
      <c r="P25" s="1124">
        <f>'23_3市町世帯家族類型'!AA31</f>
        <v>1029</v>
      </c>
      <c r="Q25" s="1703">
        <v>35</v>
      </c>
    </row>
    <row r="26" spans="1:17" ht="15" customHeight="1">
      <c r="A26" s="1132" t="s">
        <v>786</v>
      </c>
      <c r="B26" s="924" t="s">
        <v>102</v>
      </c>
      <c r="C26" s="1124">
        <f t="shared" si="0"/>
        <v>15049</v>
      </c>
      <c r="D26" s="1096">
        <v>15167</v>
      </c>
      <c r="E26" s="1159">
        <f t="shared" si="1"/>
        <v>118</v>
      </c>
      <c r="F26" s="1125">
        <v>15146</v>
      </c>
      <c r="G26" s="1096">
        <f>'23_3市町世帯家族類型'!H32</f>
        <v>8504</v>
      </c>
      <c r="H26" s="1121">
        <f>'23_3市町世帯家族類型'!I32</f>
        <v>3291</v>
      </c>
      <c r="I26" s="1125">
        <f>'23_3市町世帯家族類型'!J32</f>
        <v>3732</v>
      </c>
      <c r="J26" s="1111">
        <f>'23_3市町世帯家族類型'!K32</f>
        <v>218</v>
      </c>
      <c r="K26" s="1124">
        <f>'23_3市町世帯家族類型'!L32</f>
        <v>1263</v>
      </c>
      <c r="L26" s="1096">
        <f>'23_3市町世帯家族類型'!Y32</f>
        <v>4393</v>
      </c>
      <c r="M26" s="1121">
        <f>'23_3市町世帯家族類型'!AC32</f>
        <v>1959</v>
      </c>
      <c r="N26" s="1862">
        <f t="shared" si="2"/>
        <v>2434</v>
      </c>
      <c r="O26" s="1863">
        <v>2218</v>
      </c>
      <c r="P26" s="1124">
        <f>'23_3市町世帯家族類型'!AA32</f>
        <v>1443</v>
      </c>
      <c r="Q26" s="1703">
        <v>21</v>
      </c>
    </row>
    <row r="27" spans="1:17" ht="15" customHeight="1">
      <c r="A27" s="1132" t="s">
        <v>787</v>
      </c>
      <c r="B27" s="924" t="s">
        <v>788</v>
      </c>
      <c r="C27" s="1124">
        <f t="shared" si="0"/>
        <v>94140</v>
      </c>
      <c r="D27" s="1096">
        <v>95465</v>
      </c>
      <c r="E27" s="1159">
        <f t="shared" si="1"/>
        <v>1325</v>
      </c>
      <c r="F27" s="1125">
        <v>95366</v>
      </c>
      <c r="G27" s="1096">
        <f>'23_3市町世帯家族類型'!H33</f>
        <v>63068</v>
      </c>
      <c r="H27" s="1121">
        <f>'23_3市町世帯家族類型'!I33</f>
        <v>23480</v>
      </c>
      <c r="I27" s="1125">
        <f>'23_3市町世帯家族類型'!J33</f>
        <v>30174</v>
      </c>
      <c r="J27" s="1111">
        <f>'23_3市町世帯家族類型'!K33</f>
        <v>1130</v>
      </c>
      <c r="K27" s="1124">
        <f>'23_3市町世帯家族類型'!L33</f>
        <v>8284</v>
      </c>
      <c r="L27" s="1096">
        <f>'23_3市町世帯家族類型'!Y33</f>
        <v>27457</v>
      </c>
      <c r="M27" s="1121">
        <f>'23_3市町世帯家族類型'!AC33</f>
        <v>12579</v>
      </c>
      <c r="N27" s="1862">
        <f t="shared" si="2"/>
        <v>14878</v>
      </c>
      <c r="O27" s="1863">
        <v>14431</v>
      </c>
      <c r="P27" s="1124">
        <f>'23_3市町世帯家族類型'!AA33</f>
        <v>2007</v>
      </c>
      <c r="Q27" s="1703">
        <v>99</v>
      </c>
    </row>
    <row r="28" spans="1:17" ht="15" customHeight="1">
      <c r="A28" s="1132" t="s">
        <v>789</v>
      </c>
      <c r="B28" s="924" t="s">
        <v>103</v>
      </c>
      <c r="C28" s="1124">
        <f t="shared" si="0"/>
        <v>28653</v>
      </c>
      <c r="D28" s="1096">
        <v>30370</v>
      </c>
      <c r="E28" s="1159">
        <f t="shared" si="1"/>
        <v>1717</v>
      </c>
      <c r="F28" s="1125">
        <v>30318</v>
      </c>
      <c r="G28" s="1096">
        <f>'23_3市町世帯家族類型'!H34</f>
        <v>18756</v>
      </c>
      <c r="H28" s="1121">
        <f>'23_3市町世帯家族類型'!I34</f>
        <v>7601</v>
      </c>
      <c r="I28" s="1125">
        <f>'23_3市町世帯家族類型'!J34</f>
        <v>8253</v>
      </c>
      <c r="J28" s="1111">
        <f>'23_3市町世帯家族類型'!K34</f>
        <v>488</v>
      </c>
      <c r="K28" s="1124">
        <f>'23_3市町世帯家族類型'!L34</f>
        <v>2414</v>
      </c>
      <c r="L28" s="1096">
        <f>'23_3市町世帯家族類型'!Y34</f>
        <v>8509</v>
      </c>
      <c r="M28" s="1121">
        <f>'23_3市町世帯家族類型'!AC34</f>
        <v>3787</v>
      </c>
      <c r="N28" s="1862">
        <f t="shared" si="2"/>
        <v>4722</v>
      </c>
      <c r="O28" s="1863">
        <v>5351</v>
      </c>
      <c r="P28" s="1124">
        <f>'23_3市町世帯家族類型'!AA34</f>
        <v>1845</v>
      </c>
      <c r="Q28" s="1703">
        <v>52</v>
      </c>
    </row>
    <row r="29" spans="1:17" ht="15" customHeight="1">
      <c r="A29" s="1132" t="s">
        <v>790</v>
      </c>
      <c r="B29" s="924" t="s">
        <v>104</v>
      </c>
      <c r="C29" s="1124">
        <f t="shared" si="0"/>
        <v>36340</v>
      </c>
      <c r="D29" s="1096">
        <v>36712</v>
      </c>
      <c r="E29" s="1159">
        <f t="shared" si="1"/>
        <v>372</v>
      </c>
      <c r="F29" s="1125">
        <v>36676</v>
      </c>
      <c r="G29" s="1096">
        <f>'23_3市町世帯家族類型'!H35</f>
        <v>23587</v>
      </c>
      <c r="H29" s="1121">
        <f>'23_3市町世帯家族類型'!I35</f>
        <v>8392</v>
      </c>
      <c r="I29" s="1125">
        <f>'23_3市町世帯家族類型'!J35</f>
        <v>11291</v>
      </c>
      <c r="J29" s="1111">
        <f>'23_3市町世帯家族類型'!K35</f>
        <v>556</v>
      </c>
      <c r="K29" s="1124">
        <f>'23_3市町世帯家族類型'!L35</f>
        <v>3348</v>
      </c>
      <c r="L29" s="1096">
        <f>'23_3市町世帯家族類型'!Y35</f>
        <v>11003</v>
      </c>
      <c r="M29" s="1121">
        <f>'23_3市町世帯家族類型'!AC35</f>
        <v>4879</v>
      </c>
      <c r="N29" s="1862">
        <f t="shared" si="2"/>
        <v>6124</v>
      </c>
      <c r="O29" s="1863">
        <v>5522</v>
      </c>
      <c r="P29" s="1124">
        <f>'23_3市町世帯家族類型'!AA35</f>
        <v>1181</v>
      </c>
      <c r="Q29" s="1703">
        <v>36</v>
      </c>
    </row>
    <row r="30" spans="1:17" ht="15" customHeight="1">
      <c r="A30" s="1132" t="s">
        <v>791</v>
      </c>
      <c r="B30" s="924" t="s">
        <v>105</v>
      </c>
      <c r="C30" s="1124">
        <f t="shared" si="0"/>
        <v>62675</v>
      </c>
      <c r="D30" s="1096">
        <v>63331</v>
      </c>
      <c r="E30" s="1159">
        <f t="shared" si="1"/>
        <v>656</v>
      </c>
      <c r="F30" s="1125">
        <v>63272</v>
      </c>
      <c r="G30" s="1096">
        <f>'23_3市町世帯家族類型'!H36</f>
        <v>42899</v>
      </c>
      <c r="H30" s="1121">
        <f>'23_3市町世帯家族類型'!I36</f>
        <v>16667</v>
      </c>
      <c r="I30" s="1125">
        <f>'23_3市町世帯家族類型'!J36</f>
        <v>19843</v>
      </c>
      <c r="J30" s="1111">
        <f>'23_3市町世帯家族類型'!K36</f>
        <v>888</v>
      </c>
      <c r="K30" s="1124">
        <f>'23_3市町世帯家族類型'!L36</f>
        <v>5501</v>
      </c>
      <c r="L30" s="1096">
        <f>'23_3市町世帯家族類型'!Y36</f>
        <v>17215</v>
      </c>
      <c r="M30" s="1121">
        <f>'23_3市町世帯家族類型'!AC36</f>
        <v>9008</v>
      </c>
      <c r="N30" s="1862">
        <f t="shared" si="2"/>
        <v>8207</v>
      </c>
      <c r="O30" s="1863">
        <v>11306</v>
      </c>
      <c r="P30" s="1124">
        <f>'23_3市町世帯家族類型'!AA36</f>
        <v>1649</v>
      </c>
      <c r="Q30" s="1703">
        <v>59</v>
      </c>
    </row>
    <row r="31" spans="1:17" ht="15" customHeight="1">
      <c r="A31" s="1132" t="s">
        <v>792</v>
      </c>
      <c r="B31" s="924" t="s">
        <v>89</v>
      </c>
      <c r="C31" s="1124">
        <f t="shared" si="0"/>
        <v>16860</v>
      </c>
      <c r="D31" s="1096">
        <v>17810</v>
      </c>
      <c r="E31" s="1159">
        <f t="shared" si="1"/>
        <v>950</v>
      </c>
      <c r="F31" s="1125">
        <v>17784</v>
      </c>
      <c r="G31" s="1096">
        <f>'23_3市町世帯家族類型'!H37</f>
        <v>10836</v>
      </c>
      <c r="H31" s="1121">
        <f>'23_3市町世帯家族類型'!I37</f>
        <v>3652</v>
      </c>
      <c r="I31" s="1125">
        <f>'23_3市町世帯家族類型'!J37</f>
        <v>5502</v>
      </c>
      <c r="J31" s="1111">
        <f>'23_3市町世帯家族類型'!K37</f>
        <v>270</v>
      </c>
      <c r="K31" s="1124">
        <f>'23_3市町世帯家族類型'!L37</f>
        <v>1412</v>
      </c>
      <c r="L31" s="1096">
        <f>'23_3市町世帯家族類型'!Y37</f>
        <v>4614</v>
      </c>
      <c r="M31" s="1121">
        <f>'23_3市町世帯家族類型'!AC37</f>
        <v>1899</v>
      </c>
      <c r="N31" s="1862">
        <f t="shared" si="2"/>
        <v>2715</v>
      </c>
      <c r="O31" s="1863">
        <v>2360</v>
      </c>
      <c r="P31" s="1124">
        <f>'23_3市町世帯家族類型'!AA37</f>
        <v>1506</v>
      </c>
      <c r="Q31" s="1703">
        <v>26</v>
      </c>
    </row>
    <row r="32" spans="1:17" ht="15" customHeight="1">
      <c r="A32" s="1132" t="s">
        <v>793</v>
      </c>
      <c r="B32" s="924" t="s">
        <v>106</v>
      </c>
      <c r="C32" s="1124">
        <f t="shared" si="0"/>
        <v>41070</v>
      </c>
      <c r="D32" s="1096">
        <v>42401</v>
      </c>
      <c r="E32" s="1159">
        <f t="shared" si="1"/>
        <v>1331</v>
      </c>
      <c r="F32" s="1125">
        <v>42368</v>
      </c>
      <c r="G32" s="1096">
        <f>'23_3市町世帯家族類型'!H38</f>
        <v>29223</v>
      </c>
      <c r="H32" s="1121">
        <f>'23_3市町世帯家族類型'!I38</f>
        <v>10946</v>
      </c>
      <c r="I32" s="1125">
        <f>'23_3市町世帯家族類型'!J38</f>
        <v>14516</v>
      </c>
      <c r="J32" s="1111">
        <f>'23_3市町世帯家族類型'!K38</f>
        <v>496</v>
      </c>
      <c r="K32" s="1124">
        <f>'23_3市町世帯家族類型'!L38</f>
        <v>3265</v>
      </c>
      <c r="L32" s="1096">
        <f>'23_3市町世帯家族類型'!Y38</f>
        <v>10231</v>
      </c>
      <c r="M32" s="1121">
        <f>'23_3市町世帯家族類型'!AC38</f>
        <v>3656</v>
      </c>
      <c r="N32" s="1862">
        <f t="shared" si="2"/>
        <v>6575</v>
      </c>
      <c r="O32" s="1863">
        <v>6493</v>
      </c>
      <c r="P32" s="1124">
        <f>'23_3市町世帯家族類型'!AA38</f>
        <v>1710</v>
      </c>
      <c r="Q32" s="1703">
        <v>33</v>
      </c>
    </row>
    <row r="33" spans="1:17" ht="15" customHeight="1">
      <c r="A33" s="1132" t="s">
        <v>794</v>
      </c>
      <c r="B33" s="924" t="s">
        <v>90</v>
      </c>
      <c r="C33" s="1124">
        <f t="shared" si="0"/>
        <v>15364</v>
      </c>
      <c r="D33" s="1096">
        <v>16245</v>
      </c>
      <c r="E33" s="1159">
        <f t="shared" si="1"/>
        <v>881</v>
      </c>
      <c r="F33" s="1125">
        <v>16222</v>
      </c>
      <c r="G33" s="1096">
        <f>'23_3市町世帯家族類型'!H39</f>
        <v>8924</v>
      </c>
      <c r="H33" s="1121">
        <f>'23_3市町世帯家族類型'!I39</f>
        <v>3499</v>
      </c>
      <c r="I33" s="1125">
        <f>'23_3市町世帯家族類型'!J39</f>
        <v>4057</v>
      </c>
      <c r="J33" s="1111">
        <f>'23_3市町世帯家族類型'!K39</f>
        <v>238</v>
      </c>
      <c r="K33" s="1124">
        <f>'23_3市町世帯家族類型'!L39</f>
        <v>1130</v>
      </c>
      <c r="L33" s="1096">
        <f>'23_3市町世帯家族類型'!Y39</f>
        <v>4595</v>
      </c>
      <c r="M33" s="1121">
        <f>'23_3市町世帯家族類型'!AC39</f>
        <v>1702</v>
      </c>
      <c r="N33" s="1862">
        <f t="shared" si="2"/>
        <v>2893</v>
      </c>
      <c r="O33" s="1863">
        <v>2461</v>
      </c>
      <c r="P33" s="1124">
        <f>'23_3市町世帯家族類型'!AA39</f>
        <v>1803</v>
      </c>
      <c r="Q33" s="1703">
        <v>23</v>
      </c>
    </row>
    <row r="34" spans="1:17" ht="15" customHeight="1">
      <c r="A34" s="1132" t="s">
        <v>795</v>
      </c>
      <c r="B34" s="924" t="s">
        <v>107</v>
      </c>
      <c r="C34" s="1124">
        <f t="shared" si="0"/>
        <v>15578</v>
      </c>
      <c r="D34" s="1096">
        <v>15605</v>
      </c>
      <c r="E34" s="1159">
        <f t="shared" si="1"/>
        <v>27</v>
      </c>
      <c r="F34" s="1125">
        <v>15567</v>
      </c>
      <c r="G34" s="1096">
        <f>'23_3市町世帯家族類型'!H40</f>
        <v>8987</v>
      </c>
      <c r="H34" s="1121">
        <f>'23_3市町世帯家族類型'!I40</f>
        <v>3807</v>
      </c>
      <c r="I34" s="1125">
        <f>'23_3市町世帯家族類型'!J40</f>
        <v>3805</v>
      </c>
      <c r="J34" s="1111">
        <f>'23_3市町世帯家族類型'!K40</f>
        <v>237</v>
      </c>
      <c r="K34" s="1124">
        <f>'23_3市町世帯家族類型'!L40</f>
        <v>1138</v>
      </c>
      <c r="L34" s="1096">
        <f>'23_3市町世帯家族類型'!Y40</f>
        <v>4266</v>
      </c>
      <c r="M34" s="1121">
        <f>'23_3市町世帯家族類型'!AC40</f>
        <v>2115</v>
      </c>
      <c r="N34" s="1862">
        <f t="shared" si="2"/>
        <v>2151</v>
      </c>
      <c r="O34" s="1863">
        <v>2525</v>
      </c>
      <c r="P34" s="1124">
        <f>'23_3市町世帯家族類型'!AA40</f>
        <v>1252</v>
      </c>
      <c r="Q34" s="1703">
        <v>38</v>
      </c>
    </row>
    <row r="35" spans="1:17" ht="15" customHeight="1">
      <c r="A35" s="1132" t="s">
        <v>796</v>
      </c>
      <c r="B35" s="924" t="s">
        <v>213</v>
      </c>
      <c r="C35" s="1124">
        <f t="shared" si="0"/>
        <v>8713</v>
      </c>
      <c r="D35" s="1096">
        <v>8388</v>
      </c>
      <c r="E35" s="1159">
        <f t="shared" si="1"/>
        <v>-325</v>
      </c>
      <c r="F35" s="1125">
        <v>8369</v>
      </c>
      <c r="G35" s="1096">
        <f>'23_3市町世帯家族類型'!H41</f>
        <v>4675</v>
      </c>
      <c r="H35" s="1121">
        <f>'23_3市町世帯家族類型'!I41</f>
        <v>2059</v>
      </c>
      <c r="I35" s="1125">
        <f>'23_3市町世帯家族類型'!J41</f>
        <v>1827</v>
      </c>
      <c r="J35" s="1111">
        <f>'23_3市町世帯家族類型'!K41</f>
        <v>125</v>
      </c>
      <c r="K35" s="1124">
        <f>'23_3市町世帯家族類型'!L41</f>
        <v>664</v>
      </c>
      <c r="L35" s="1096">
        <f>'23_3市町世帯家族類型'!Y41</f>
        <v>2141</v>
      </c>
      <c r="M35" s="1121">
        <f>'23_3市町世帯家族類型'!AC41</f>
        <v>1298</v>
      </c>
      <c r="N35" s="1862">
        <f t="shared" si="2"/>
        <v>843</v>
      </c>
      <c r="O35" s="1863">
        <v>1440</v>
      </c>
      <c r="P35" s="1124">
        <f>'23_3市町世帯家族類型'!AA41</f>
        <v>944</v>
      </c>
      <c r="Q35" s="1703">
        <v>19</v>
      </c>
    </row>
    <row r="36" spans="1:17" ht="15" customHeight="1">
      <c r="A36" s="1132" t="s">
        <v>797</v>
      </c>
      <c r="B36" s="924" t="s">
        <v>207</v>
      </c>
      <c r="C36" s="1124">
        <f t="shared" si="0"/>
        <v>22553</v>
      </c>
      <c r="D36" s="1096">
        <v>23033</v>
      </c>
      <c r="E36" s="1159">
        <f t="shared" si="1"/>
        <v>480</v>
      </c>
      <c r="F36" s="1125">
        <v>22959</v>
      </c>
      <c r="G36" s="1096">
        <f>'23_3市町世帯家族類型'!H42</f>
        <v>12848</v>
      </c>
      <c r="H36" s="1121">
        <f>'23_3市町世帯家族類型'!I42</f>
        <v>5258</v>
      </c>
      <c r="I36" s="1125">
        <f>'23_3市町世帯家族類型'!J42</f>
        <v>5515</v>
      </c>
      <c r="J36" s="1111">
        <f>'23_3市町世帯家族類型'!K42</f>
        <v>324</v>
      </c>
      <c r="K36" s="1124">
        <f>'23_3市町世帯家族類型'!L42</f>
        <v>1751</v>
      </c>
      <c r="L36" s="1096">
        <f>'23_3市町世帯家族類型'!Y42</f>
        <v>6038</v>
      </c>
      <c r="M36" s="1121">
        <f>'23_3市町世帯家族類型'!AC42</f>
        <v>2964</v>
      </c>
      <c r="N36" s="1862">
        <f t="shared" si="2"/>
        <v>3074</v>
      </c>
      <c r="O36" s="1863">
        <v>3597</v>
      </c>
      <c r="P36" s="1124">
        <f>'23_3市町世帯家族類型'!AA42</f>
        <v>2586</v>
      </c>
      <c r="Q36" s="1703">
        <v>74</v>
      </c>
    </row>
    <row r="37" spans="1:17" ht="15" customHeight="1">
      <c r="A37" s="1132" t="s">
        <v>798</v>
      </c>
      <c r="B37" s="924" t="s">
        <v>208</v>
      </c>
      <c r="C37" s="1124">
        <f t="shared" si="0"/>
        <v>16968</v>
      </c>
      <c r="D37" s="1096">
        <v>17047</v>
      </c>
      <c r="E37" s="1159">
        <f t="shared" si="1"/>
        <v>79</v>
      </c>
      <c r="F37" s="1125">
        <v>17011</v>
      </c>
      <c r="G37" s="1096">
        <f>'23_3市町世帯家族類型'!H43</f>
        <v>9417</v>
      </c>
      <c r="H37" s="1121">
        <f>'23_3市町世帯家族類型'!I43</f>
        <v>3791</v>
      </c>
      <c r="I37" s="1125">
        <f>'23_3市町世帯家族類型'!J43</f>
        <v>4048</v>
      </c>
      <c r="J37" s="1111">
        <f>'23_3市町世帯家族類型'!K43</f>
        <v>275</v>
      </c>
      <c r="K37" s="1124">
        <f>'23_3市町世帯家族類型'!L43</f>
        <v>1303</v>
      </c>
      <c r="L37" s="1096">
        <f>'23_3市町世帯家族類型'!Y43</f>
        <v>4738</v>
      </c>
      <c r="M37" s="1121">
        <f>'23_3市町世帯家族類型'!AC43</f>
        <v>2346</v>
      </c>
      <c r="N37" s="1862">
        <f t="shared" si="2"/>
        <v>2392</v>
      </c>
      <c r="O37" s="1863">
        <v>2509</v>
      </c>
      <c r="P37" s="1124">
        <f>'23_3市町世帯家族類型'!AA43</f>
        <v>1618</v>
      </c>
      <c r="Q37" s="1703">
        <v>36</v>
      </c>
    </row>
    <row r="38" spans="1:17" ht="15" customHeight="1">
      <c r="A38" s="1132" t="s">
        <v>799</v>
      </c>
      <c r="B38" s="924" t="s">
        <v>212</v>
      </c>
      <c r="C38" s="1124">
        <f t="shared" si="0"/>
        <v>11500</v>
      </c>
      <c r="D38" s="1096">
        <v>11399</v>
      </c>
      <c r="E38" s="1159">
        <f t="shared" si="1"/>
        <v>-101</v>
      </c>
      <c r="F38" s="1125">
        <v>11362</v>
      </c>
      <c r="G38" s="1096">
        <f>'23_3市町世帯家族類型'!H44</f>
        <v>6373</v>
      </c>
      <c r="H38" s="1121">
        <f>'23_3市町世帯家族類型'!I44</f>
        <v>2689</v>
      </c>
      <c r="I38" s="1125">
        <f>'23_3市町世帯家族類型'!J44</f>
        <v>2611</v>
      </c>
      <c r="J38" s="1111">
        <f>'23_3市町世帯家族類型'!K44</f>
        <v>163</v>
      </c>
      <c r="K38" s="1124">
        <f>'23_3市町世帯家族類型'!L44</f>
        <v>910</v>
      </c>
      <c r="L38" s="1096">
        <f>'23_3市町世帯家族類型'!Y44</f>
        <v>3159</v>
      </c>
      <c r="M38" s="1121">
        <f>'23_3市町世帯家族類型'!AC44</f>
        <v>1537</v>
      </c>
      <c r="N38" s="1862">
        <f t="shared" si="2"/>
        <v>1622</v>
      </c>
      <c r="O38" s="1863">
        <v>1721</v>
      </c>
      <c r="P38" s="1124">
        <f>'23_3市町世帯家族類型'!AA44</f>
        <v>1042</v>
      </c>
      <c r="Q38" s="1703">
        <v>37</v>
      </c>
    </row>
    <row r="39" spans="1:17" ht="15" customHeight="1">
      <c r="A39" s="1132" t="s">
        <v>800</v>
      </c>
      <c r="B39" s="924" t="s">
        <v>209</v>
      </c>
      <c r="C39" s="1124">
        <f t="shared" si="0"/>
        <v>17451</v>
      </c>
      <c r="D39" s="1096">
        <v>17494</v>
      </c>
      <c r="E39" s="1159">
        <f t="shared" si="1"/>
        <v>43</v>
      </c>
      <c r="F39" s="1125">
        <v>17459</v>
      </c>
      <c r="G39" s="1096">
        <f>'23_3市町世帯家族類型'!H45</f>
        <v>9735</v>
      </c>
      <c r="H39" s="1121">
        <f>'23_3市町世帯家族類型'!I45</f>
        <v>4153</v>
      </c>
      <c r="I39" s="1125">
        <f>'23_3市町世帯家族類型'!J45</f>
        <v>3968</v>
      </c>
      <c r="J39" s="1111">
        <f>'23_3市町世帯家族類型'!K45</f>
        <v>265</v>
      </c>
      <c r="K39" s="1124">
        <f>'23_3市町世帯家族類型'!L45</f>
        <v>1349</v>
      </c>
      <c r="L39" s="1096">
        <f>'23_3市町世帯家族類型'!Y45</f>
        <v>5688</v>
      </c>
      <c r="M39" s="1121">
        <f>'23_3市町世帯家族類型'!AC45</f>
        <v>3142</v>
      </c>
      <c r="N39" s="1862">
        <f t="shared" si="2"/>
        <v>2546</v>
      </c>
      <c r="O39" s="1863">
        <v>2905</v>
      </c>
      <c r="P39" s="1124">
        <f>'23_3市町世帯家族類型'!AA45</f>
        <v>1119</v>
      </c>
      <c r="Q39" s="1703">
        <v>35</v>
      </c>
    </row>
    <row r="40" spans="1:17" ht="15" customHeight="1">
      <c r="A40" s="1132" t="s">
        <v>801</v>
      </c>
      <c r="B40" s="924" t="s">
        <v>210</v>
      </c>
      <c r="C40" s="1124">
        <f t="shared" si="0"/>
        <v>12723</v>
      </c>
      <c r="D40" s="1096">
        <v>12882</v>
      </c>
      <c r="E40" s="1159">
        <f t="shared" si="1"/>
        <v>159</v>
      </c>
      <c r="F40" s="1125">
        <v>12856</v>
      </c>
      <c r="G40" s="1096">
        <f>'23_3市町世帯家族類型'!H46</f>
        <v>7431</v>
      </c>
      <c r="H40" s="1121">
        <f>'23_3市町世帯家族類型'!I46</f>
        <v>3095</v>
      </c>
      <c r="I40" s="1125">
        <f>'23_3市町世帯家族類型'!J46</f>
        <v>3110</v>
      </c>
      <c r="J40" s="1111">
        <f>'23_3市町世帯家族類型'!K46</f>
        <v>179</v>
      </c>
      <c r="K40" s="1124">
        <f>'23_3市町世帯家族類型'!L46</f>
        <v>1047</v>
      </c>
      <c r="L40" s="1096">
        <f>'23_3市町世帯家族類型'!Y46</f>
        <v>2973</v>
      </c>
      <c r="M40" s="1121">
        <f>'23_3市町世帯家族類型'!AC46</f>
        <v>1697</v>
      </c>
      <c r="N40" s="1862">
        <f t="shared" si="2"/>
        <v>1276</v>
      </c>
      <c r="O40" s="1863">
        <v>2128</v>
      </c>
      <c r="P40" s="1124">
        <f>'23_3市町世帯家族類型'!AA46</f>
        <v>1501</v>
      </c>
      <c r="Q40" s="1703">
        <v>26</v>
      </c>
    </row>
    <row r="41" spans="1:17" ht="15" customHeight="1">
      <c r="A41" s="1132" t="s">
        <v>802</v>
      </c>
      <c r="B41" s="924" t="s">
        <v>211</v>
      </c>
      <c r="C41" s="1124">
        <f t="shared" si="0"/>
        <v>15086</v>
      </c>
      <c r="D41" s="1096">
        <v>17070</v>
      </c>
      <c r="E41" s="1159">
        <f t="shared" si="1"/>
        <v>1984</v>
      </c>
      <c r="F41" s="1125">
        <v>17032</v>
      </c>
      <c r="G41" s="1096">
        <f>'23_3市町世帯家族類型'!H47</f>
        <v>8538</v>
      </c>
      <c r="H41" s="1121">
        <f>'23_3市町世帯家族類型'!I47</f>
        <v>3208</v>
      </c>
      <c r="I41" s="1125">
        <f>'23_3市町世帯家族類型'!J47</f>
        <v>4065</v>
      </c>
      <c r="J41" s="1111">
        <f>'23_3市町世帯家族類型'!K47</f>
        <v>193</v>
      </c>
      <c r="K41" s="1124">
        <f>'23_3市町世帯家族類型'!L47</f>
        <v>1072</v>
      </c>
      <c r="L41" s="1096">
        <f>'23_3市町世帯家族類型'!Y47</f>
        <v>6466</v>
      </c>
      <c r="M41" s="1121">
        <f>'23_3市町世帯家族類型'!AC47</f>
        <v>1469</v>
      </c>
      <c r="N41" s="1862">
        <f t="shared" si="2"/>
        <v>4997</v>
      </c>
      <c r="O41" s="1863">
        <v>1751</v>
      </c>
      <c r="P41" s="1124">
        <f>'23_3市町世帯家族類型'!AA47</f>
        <v>1254</v>
      </c>
      <c r="Q41" s="1703">
        <v>38</v>
      </c>
    </row>
    <row r="42" spans="1:17" ht="15" customHeight="1">
      <c r="A42" s="1132" t="s">
        <v>803</v>
      </c>
      <c r="B42" s="924" t="s">
        <v>91</v>
      </c>
      <c r="C42" s="1124">
        <f t="shared" si="0"/>
        <v>27297</v>
      </c>
      <c r="D42" s="1096">
        <v>27757</v>
      </c>
      <c r="E42" s="1159">
        <f t="shared" si="1"/>
        <v>460</v>
      </c>
      <c r="F42" s="1125">
        <v>27655</v>
      </c>
      <c r="G42" s="1096">
        <f>'23_3市町世帯家族類型'!H48</f>
        <v>16889</v>
      </c>
      <c r="H42" s="1121">
        <f>'23_3市町世帯家族類型'!I48</f>
        <v>6191</v>
      </c>
      <c r="I42" s="1125">
        <f>'23_3市町世帯家族類型'!J48</f>
        <v>8003</v>
      </c>
      <c r="J42" s="1111">
        <f>'23_3市町世帯家族類型'!K48</f>
        <v>460</v>
      </c>
      <c r="K42" s="1124">
        <f>'23_3市町世帯家族類型'!L48</f>
        <v>2235</v>
      </c>
      <c r="L42" s="1096">
        <f>'23_3市町世帯家族類型'!Y48</f>
        <v>6751</v>
      </c>
      <c r="M42" s="1121">
        <f>'23_3市町世帯家族類型'!AC48</f>
        <v>3145</v>
      </c>
      <c r="N42" s="1862">
        <f t="shared" si="2"/>
        <v>3606</v>
      </c>
      <c r="O42" s="1863">
        <v>4193</v>
      </c>
      <c r="P42" s="1124">
        <f>'23_3市町世帯家族類型'!AA48</f>
        <v>2375</v>
      </c>
      <c r="Q42" s="1703">
        <v>102</v>
      </c>
    </row>
    <row r="43" spans="1:17" ht="15" customHeight="1">
      <c r="A43" s="1132" t="s">
        <v>804</v>
      </c>
      <c r="B43" s="924" t="s">
        <v>34</v>
      </c>
      <c r="C43" s="1124">
        <f t="shared" si="0"/>
        <v>10780</v>
      </c>
      <c r="D43" s="1096">
        <v>10995</v>
      </c>
      <c r="E43" s="1159">
        <f t="shared" si="1"/>
        <v>215</v>
      </c>
      <c r="F43" s="1125">
        <v>10977</v>
      </c>
      <c r="G43" s="1096">
        <f>'23_3市町世帯家族類型'!H49</f>
        <v>8331</v>
      </c>
      <c r="H43" s="1121">
        <f>'23_3市町世帯家族類型'!I49</f>
        <v>3351</v>
      </c>
      <c r="I43" s="1125">
        <f>'23_3市町世帯家族類型'!J49</f>
        <v>3969</v>
      </c>
      <c r="J43" s="1111">
        <f>'23_3市町世帯家族類型'!K49</f>
        <v>166</v>
      </c>
      <c r="K43" s="1124">
        <f>'23_3市町世帯家族類型'!L49</f>
        <v>845</v>
      </c>
      <c r="L43" s="1096">
        <f>'23_3市町世帯家族類型'!Y49</f>
        <v>1831</v>
      </c>
      <c r="M43" s="1121">
        <f>'23_3市町世帯家族類型'!AC49</f>
        <v>1175</v>
      </c>
      <c r="N43" s="1862">
        <f t="shared" si="2"/>
        <v>656</v>
      </c>
      <c r="O43" s="1863">
        <v>2286</v>
      </c>
      <c r="P43" s="1124">
        <f>'23_3市町世帯家族類型'!AA49</f>
        <v>460</v>
      </c>
      <c r="Q43" s="1703">
        <v>18</v>
      </c>
    </row>
    <row r="44" spans="1:17" ht="15" customHeight="1">
      <c r="A44" s="1132" t="s">
        <v>805</v>
      </c>
      <c r="B44" s="924" t="s">
        <v>214</v>
      </c>
      <c r="C44" s="1124">
        <f t="shared" si="0"/>
        <v>6665</v>
      </c>
      <c r="D44" s="1096">
        <v>6562</v>
      </c>
      <c r="E44" s="1159">
        <f t="shared" si="1"/>
        <v>-103</v>
      </c>
      <c r="F44" s="1125">
        <v>6544</v>
      </c>
      <c r="G44" s="1096">
        <f>'23_3市町世帯家族類型'!H50</f>
        <v>3626</v>
      </c>
      <c r="H44" s="1121">
        <f>'23_3市町世帯家族類型'!I50</f>
        <v>1504</v>
      </c>
      <c r="I44" s="1125">
        <f>'23_3市町世帯家族類型'!J50</f>
        <v>1504</v>
      </c>
      <c r="J44" s="1111">
        <f>'23_3市町世帯家族類型'!K50</f>
        <v>114</v>
      </c>
      <c r="K44" s="1124">
        <f>'23_3市町世帯家族類型'!L50</f>
        <v>504</v>
      </c>
      <c r="L44" s="1096">
        <f>'23_3市町世帯家族類型'!Y50</f>
        <v>1301</v>
      </c>
      <c r="M44" s="1121">
        <f>'23_3市町世帯家族類型'!AC50</f>
        <v>698</v>
      </c>
      <c r="N44" s="1862">
        <f t="shared" si="2"/>
        <v>603</v>
      </c>
      <c r="O44" s="1863">
        <v>1131</v>
      </c>
      <c r="P44" s="1124">
        <f>'23_3市町世帯家族類型'!AA50</f>
        <v>1064</v>
      </c>
      <c r="Q44" s="1703">
        <v>18</v>
      </c>
    </row>
    <row r="45" spans="1:17" ht="15" customHeight="1">
      <c r="A45" s="1132" t="s">
        <v>806</v>
      </c>
      <c r="B45" s="924" t="s">
        <v>36</v>
      </c>
      <c r="C45" s="1124">
        <f t="shared" si="0"/>
        <v>11026</v>
      </c>
      <c r="D45" s="1096">
        <v>11384</v>
      </c>
      <c r="E45" s="1159">
        <f t="shared" si="1"/>
        <v>358</v>
      </c>
      <c r="F45" s="1125">
        <v>11370</v>
      </c>
      <c r="G45" s="1096">
        <f>'23_3市町世帯家族類型'!H51</f>
        <v>7730</v>
      </c>
      <c r="H45" s="1121">
        <f>'23_3市町世帯家族類型'!I51</f>
        <v>2880</v>
      </c>
      <c r="I45" s="1125">
        <f>'23_3市町世帯家族類型'!J51</f>
        <v>3768</v>
      </c>
      <c r="J45" s="1111">
        <f>'23_3市町世帯家族類型'!K51</f>
        <v>210</v>
      </c>
      <c r="K45" s="1124">
        <f>'23_3市町世帯家族類型'!L51</f>
        <v>872</v>
      </c>
      <c r="L45" s="1096">
        <f>'23_3市町世帯家族類型'!Y51</f>
        <v>2473</v>
      </c>
      <c r="M45" s="1121">
        <f>'23_3市町世帯家族類型'!AC51</f>
        <v>1332</v>
      </c>
      <c r="N45" s="1862">
        <f t="shared" si="2"/>
        <v>1141</v>
      </c>
      <c r="O45" s="1863">
        <v>1998</v>
      </c>
      <c r="P45" s="1124">
        <f>'23_3市町世帯家族類型'!AA51</f>
        <v>753</v>
      </c>
      <c r="Q45" s="1703">
        <v>14</v>
      </c>
    </row>
    <row r="46" spans="1:17" ht="15" customHeight="1">
      <c r="A46" s="1132" t="s">
        <v>807</v>
      </c>
      <c r="B46" s="924" t="s">
        <v>37</v>
      </c>
      <c r="C46" s="1124">
        <f t="shared" si="0"/>
        <v>13258</v>
      </c>
      <c r="D46" s="1096">
        <v>13792</v>
      </c>
      <c r="E46" s="1159">
        <f t="shared" si="1"/>
        <v>534</v>
      </c>
      <c r="F46" s="1125">
        <v>13781</v>
      </c>
      <c r="G46" s="1096">
        <f>'23_3市町世帯家族類型'!H52</f>
        <v>9065</v>
      </c>
      <c r="H46" s="1121">
        <f>'23_3市町世帯家族類型'!I52</f>
        <v>3075</v>
      </c>
      <c r="I46" s="1125">
        <f>'23_3市町世帯家族類型'!J52</f>
        <v>4539</v>
      </c>
      <c r="J46" s="1111">
        <f>'23_3市町世帯家族類型'!K52</f>
        <v>217</v>
      </c>
      <c r="K46" s="1124">
        <f>'23_3市町世帯家族類型'!L52</f>
        <v>1234</v>
      </c>
      <c r="L46" s="1096">
        <f>'23_3市町世帯家族類型'!Y52</f>
        <v>3890</v>
      </c>
      <c r="M46" s="1121">
        <f>'23_3市町世帯家族類型'!AC52</f>
        <v>1676</v>
      </c>
      <c r="N46" s="1862">
        <f t="shared" si="2"/>
        <v>2214</v>
      </c>
      <c r="O46" s="1863">
        <v>1993</v>
      </c>
      <c r="P46" s="1124">
        <f>'23_3市町世帯家族類型'!AA52</f>
        <v>470</v>
      </c>
      <c r="Q46" s="1703">
        <v>11</v>
      </c>
    </row>
    <row r="47" spans="1:17" ht="15" customHeight="1">
      <c r="A47" s="1132" t="s">
        <v>808</v>
      </c>
      <c r="B47" s="924" t="s">
        <v>38</v>
      </c>
      <c r="C47" s="1124">
        <f t="shared" si="0"/>
        <v>4334</v>
      </c>
      <c r="D47" s="1096">
        <v>4324</v>
      </c>
      <c r="E47" s="1159">
        <f t="shared" si="1"/>
        <v>-10</v>
      </c>
      <c r="F47" s="1125">
        <v>4320</v>
      </c>
      <c r="G47" s="1096">
        <f>'23_3市町世帯家族類型'!H53</f>
        <v>2616</v>
      </c>
      <c r="H47" s="1121">
        <f>'23_3市町世帯家族類型'!I53</f>
        <v>1037</v>
      </c>
      <c r="I47" s="1125">
        <f>'23_3市町世帯家族類型'!J53</f>
        <v>1135</v>
      </c>
      <c r="J47" s="1111">
        <f>'23_3市町世帯家族類型'!K53</f>
        <v>70</v>
      </c>
      <c r="K47" s="1124">
        <f>'23_3市町世帯家族類型'!L53</f>
        <v>374</v>
      </c>
      <c r="L47" s="1096">
        <f>'23_3市町世帯家族類型'!Y53</f>
        <v>1027</v>
      </c>
      <c r="M47" s="1121">
        <f>'23_3市町世帯家族類型'!AC53</f>
        <v>606</v>
      </c>
      <c r="N47" s="1862">
        <f t="shared" si="2"/>
        <v>421</v>
      </c>
      <c r="O47" s="1863">
        <v>752</v>
      </c>
      <c r="P47" s="1124">
        <f>'23_3市町世帯家族類型'!AA53</f>
        <v>425</v>
      </c>
      <c r="Q47" s="1703">
        <v>4</v>
      </c>
    </row>
    <row r="48" spans="1:17" ht="15" customHeight="1">
      <c r="A48" s="1132" t="s">
        <v>809</v>
      </c>
      <c r="B48" s="924" t="s">
        <v>39</v>
      </c>
      <c r="C48" s="1124">
        <f t="shared" si="0"/>
        <v>6906</v>
      </c>
      <c r="D48" s="1096">
        <v>7795</v>
      </c>
      <c r="E48" s="1159">
        <f t="shared" si="1"/>
        <v>889</v>
      </c>
      <c r="F48" s="1125">
        <v>7784</v>
      </c>
      <c r="G48" s="1096">
        <f>'23_3市町世帯家族類型'!H54</f>
        <v>4046</v>
      </c>
      <c r="H48" s="1121">
        <f>'23_3市町世帯家族類型'!I54</f>
        <v>1415</v>
      </c>
      <c r="I48" s="1125">
        <f>'23_3市町世帯家族類型'!J54</f>
        <v>2056</v>
      </c>
      <c r="J48" s="1111">
        <f>'23_3市町世帯家族類型'!K54</f>
        <v>89</v>
      </c>
      <c r="K48" s="1124">
        <f>'23_3市町世帯家族類型'!L54</f>
        <v>486</v>
      </c>
      <c r="L48" s="1096">
        <f>'23_3市町世帯家族類型'!Y54</f>
        <v>2763</v>
      </c>
      <c r="M48" s="1121">
        <f>'23_3市町世帯家族類型'!AC54</f>
        <v>776</v>
      </c>
      <c r="N48" s="1862">
        <f t="shared" si="2"/>
        <v>1987</v>
      </c>
      <c r="O48" s="1863">
        <v>936</v>
      </c>
      <c r="P48" s="1124">
        <f>'23_3市町世帯家族類型'!AA54</f>
        <v>606</v>
      </c>
      <c r="Q48" s="1703">
        <v>11</v>
      </c>
    </row>
    <row r="49" spans="1:17" ht="15" customHeight="1">
      <c r="A49" s="1132" t="s">
        <v>810</v>
      </c>
      <c r="B49" s="924" t="s">
        <v>217</v>
      </c>
      <c r="C49" s="1124">
        <f t="shared" si="0"/>
        <v>3798</v>
      </c>
      <c r="D49" s="1096">
        <v>3779</v>
      </c>
      <c r="E49" s="1159">
        <f t="shared" si="1"/>
        <v>-19</v>
      </c>
      <c r="F49" s="1125">
        <v>3768</v>
      </c>
      <c r="G49" s="1096">
        <f>'23_3市町世帯家族類型'!H55</f>
        <v>2204</v>
      </c>
      <c r="H49" s="1121">
        <f>'23_3市町世帯家族類型'!I55</f>
        <v>882</v>
      </c>
      <c r="I49" s="1125">
        <f>'23_3市町世帯家族類型'!J55</f>
        <v>949</v>
      </c>
      <c r="J49" s="1111">
        <f>'23_3市町世帯家族類型'!K55</f>
        <v>56</v>
      </c>
      <c r="K49" s="1124">
        <f>'23_3市町世帯家族類型'!L55</f>
        <v>317</v>
      </c>
      <c r="L49" s="1096">
        <f>'23_3市町世帯家族類型'!Y55</f>
        <v>799</v>
      </c>
      <c r="M49" s="1121">
        <f>'23_3市町世帯家族類型'!AC55</f>
        <v>520</v>
      </c>
      <c r="N49" s="1862">
        <f t="shared" si="2"/>
        <v>279</v>
      </c>
      <c r="O49" s="1863">
        <v>640</v>
      </c>
      <c r="P49" s="1124">
        <f>'23_3市町世帯家族類型'!AA55</f>
        <v>510</v>
      </c>
      <c r="Q49" s="1703">
        <v>11</v>
      </c>
    </row>
    <row r="50" spans="1:17" ht="15" customHeight="1">
      <c r="A50" s="1132" t="s">
        <v>811</v>
      </c>
      <c r="B50" s="924" t="s">
        <v>41</v>
      </c>
      <c r="C50" s="1124">
        <f t="shared" si="0"/>
        <v>12092</v>
      </c>
      <c r="D50" s="1096">
        <v>12757</v>
      </c>
      <c r="E50" s="1159">
        <f t="shared" si="1"/>
        <v>665</v>
      </c>
      <c r="F50" s="1125">
        <v>12745</v>
      </c>
      <c r="G50" s="1096">
        <f>'23_3市町世帯家族類型'!H56</f>
        <v>8456</v>
      </c>
      <c r="H50" s="1121">
        <f>'23_3市町世帯家族類型'!I56</f>
        <v>2952</v>
      </c>
      <c r="I50" s="1125">
        <f>'23_3市町世帯家族類型'!J56</f>
        <v>4293</v>
      </c>
      <c r="J50" s="1111">
        <f>'23_3市町世帯家族類型'!K56</f>
        <v>212</v>
      </c>
      <c r="K50" s="1124">
        <f>'23_3市町世帯家族類型'!L56</f>
        <v>999</v>
      </c>
      <c r="L50" s="1096">
        <f>'23_3市町世帯家族類型'!Y56</f>
        <v>3084</v>
      </c>
      <c r="M50" s="1121">
        <f>'23_3市町世帯家族類型'!AC56</f>
        <v>1266</v>
      </c>
      <c r="N50" s="1862">
        <f t="shared" si="2"/>
        <v>1818</v>
      </c>
      <c r="O50" s="1863">
        <v>1940</v>
      </c>
      <c r="P50" s="1124">
        <f>'23_3市町世帯家族類型'!AA56</f>
        <v>773</v>
      </c>
      <c r="Q50" s="1703">
        <v>12</v>
      </c>
    </row>
    <row r="51" spans="1:17" ht="15" customHeight="1">
      <c r="A51" s="1132" t="s">
        <v>812</v>
      </c>
      <c r="B51" s="924" t="s">
        <v>42</v>
      </c>
      <c r="C51" s="1124">
        <f t="shared" si="0"/>
        <v>5715</v>
      </c>
      <c r="D51" s="1096">
        <v>5537</v>
      </c>
      <c r="E51" s="1159">
        <f t="shared" si="1"/>
        <v>-178</v>
      </c>
      <c r="F51" s="1125">
        <v>5524</v>
      </c>
      <c r="G51" s="1096">
        <f>'23_3市町世帯家族類型'!H57</f>
        <v>3372</v>
      </c>
      <c r="H51" s="1121">
        <f>'23_3市町世帯家族類型'!I57</f>
        <v>1470</v>
      </c>
      <c r="I51" s="1125">
        <f>'23_3市町世帯家族類型'!J57</f>
        <v>1348</v>
      </c>
      <c r="J51" s="1111">
        <f>'23_3市町世帯家族類型'!K57</f>
        <v>114</v>
      </c>
      <c r="K51" s="1124">
        <f>'23_3市町世帯家族類型'!L57</f>
        <v>440</v>
      </c>
      <c r="L51" s="1096">
        <f>'23_3市町世帯家族類型'!Y57</f>
        <v>1414</v>
      </c>
      <c r="M51" s="1121">
        <f>'23_3市町世帯家族類型'!AC57</f>
        <v>863</v>
      </c>
      <c r="N51" s="1862">
        <f t="shared" si="2"/>
        <v>551</v>
      </c>
      <c r="O51" s="1863">
        <v>1092</v>
      </c>
      <c r="P51" s="1124">
        <f>'23_3市町世帯家族類型'!AA57</f>
        <v>395</v>
      </c>
      <c r="Q51" s="1703">
        <v>13</v>
      </c>
    </row>
    <row r="52" spans="1:17" ht="15" customHeight="1">
      <c r="A52" s="1132" t="s">
        <v>813</v>
      </c>
      <c r="B52" s="924" t="s">
        <v>43</v>
      </c>
      <c r="C52" s="1124">
        <f t="shared" si="0"/>
        <v>6108</v>
      </c>
      <c r="D52" s="1096">
        <v>5927</v>
      </c>
      <c r="E52" s="1159">
        <f t="shared" si="1"/>
        <v>-181</v>
      </c>
      <c r="F52" s="1125">
        <v>5902</v>
      </c>
      <c r="G52" s="1096">
        <f>'23_3市町世帯家族類型'!H58</f>
        <v>3210</v>
      </c>
      <c r="H52" s="1121">
        <f>'23_3市町世帯家族類型'!I58</f>
        <v>1527</v>
      </c>
      <c r="I52" s="1125">
        <f>'23_3市町世帯家族類型'!J58</f>
        <v>1157</v>
      </c>
      <c r="J52" s="1111">
        <f>'23_3市町世帯家族類型'!K58</f>
        <v>88</v>
      </c>
      <c r="K52" s="1124">
        <f>'23_3市町世帯家族類型'!L58</f>
        <v>438</v>
      </c>
      <c r="L52" s="1096">
        <f>'23_3市町世帯家族類型'!Y58</f>
        <v>1568</v>
      </c>
      <c r="M52" s="1121">
        <f>'23_3市町世帯家族類型'!AC58</f>
        <v>1010</v>
      </c>
      <c r="N52" s="1862">
        <f t="shared" si="2"/>
        <v>558</v>
      </c>
      <c r="O52" s="1863">
        <v>1133</v>
      </c>
      <c r="P52" s="1124">
        <f>'23_3市町世帯家族類型'!AA58</f>
        <v>671</v>
      </c>
      <c r="Q52" s="1703">
        <v>25</v>
      </c>
    </row>
    <row r="53" spans="1:17" ht="15" customHeight="1">
      <c r="A53" s="1132" t="s">
        <v>814</v>
      </c>
      <c r="B53" s="924" t="s">
        <v>215</v>
      </c>
      <c r="C53" s="1124">
        <f t="shared" si="0"/>
        <v>6228</v>
      </c>
      <c r="D53" s="1096">
        <v>5912</v>
      </c>
      <c r="E53" s="1159">
        <f t="shared" si="1"/>
        <v>-316</v>
      </c>
      <c r="F53" s="1125">
        <v>5888</v>
      </c>
      <c r="G53" s="1096">
        <f>'23_3市町世帯家族類型'!H59</f>
        <v>3077</v>
      </c>
      <c r="H53" s="1121">
        <f>'23_3市町世帯家族類型'!I59</f>
        <v>1327</v>
      </c>
      <c r="I53" s="1125">
        <f>'23_3市町世帯家族類型'!J59</f>
        <v>1134</v>
      </c>
      <c r="J53" s="1111">
        <f>'23_3市町世帯家族類型'!K59</f>
        <v>103</v>
      </c>
      <c r="K53" s="1124">
        <f>'23_3市町世帯家族類型'!L59</f>
        <v>513</v>
      </c>
      <c r="L53" s="1096">
        <f>'23_3市町世帯家族類型'!Y59</f>
        <v>1432</v>
      </c>
      <c r="M53" s="1121">
        <f>'23_3市町世帯家族類型'!AC59</f>
        <v>938</v>
      </c>
      <c r="N53" s="1862">
        <f t="shared" si="2"/>
        <v>494</v>
      </c>
      <c r="O53" s="1863">
        <v>943</v>
      </c>
      <c r="P53" s="1124">
        <f>'23_3市町世帯家族類型'!AA59</f>
        <v>871</v>
      </c>
      <c r="Q53" s="1703">
        <v>24</v>
      </c>
    </row>
    <row r="54" spans="1:17" ht="15" customHeight="1">
      <c r="A54" s="1133" t="s">
        <v>815</v>
      </c>
      <c r="B54" s="1094" t="s">
        <v>216</v>
      </c>
      <c r="C54" s="1126">
        <f t="shared" si="0"/>
        <v>5291</v>
      </c>
      <c r="D54" s="1099">
        <v>4929</v>
      </c>
      <c r="E54" s="1160">
        <f t="shared" si="1"/>
        <v>-362</v>
      </c>
      <c r="F54" s="1130">
        <v>4919</v>
      </c>
      <c r="G54" s="1115">
        <f>'23_3市町世帯家族類型'!H60</f>
        <v>2510</v>
      </c>
      <c r="H54" s="1137">
        <f>'23_3市町世帯家族類型'!I60</f>
        <v>1080</v>
      </c>
      <c r="I54" s="1130">
        <f>'23_3市町世帯家族類型'!J60</f>
        <v>936</v>
      </c>
      <c r="J54" s="1115">
        <f>'23_3市町世帯家族類型'!K60</f>
        <v>65</v>
      </c>
      <c r="K54" s="1126">
        <f>'23_3市町世帯家族類型'!L60</f>
        <v>429</v>
      </c>
      <c r="L54" s="1099">
        <f>'23_3市町世帯家族類型'!Y60</f>
        <v>1260</v>
      </c>
      <c r="M54" s="1137">
        <f>'23_3市町世帯家族類型'!AC60</f>
        <v>763</v>
      </c>
      <c r="N54" s="1865">
        <f t="shared" si="2"/>
        <v>497</v>
      </c>
      <c r="O54" s="1864">
        <v>788</v>
      </c>
      <c r="P54" s="1126">
        <f>'23_3市町世帯家族類型'!AA60</f>
        <v>682</v>
      </c>
      <c r="Q54" s="1704">
        <v>10</v>
      </c>
    </row>
    <row r="55" spans="1:17">
      <c r="A55" s="924" t="s">
        <v>396</v>
      </c>
      <c r="O55" s="1152" t="s">
        <v>862</v>
      </c>
    </row>
    <row r="57" spans="1:17">
      <c r="A57" s="1084" t="s">
        <v>847</v>
      </c>
    </row>
    <row r="58" spans="1:17" ht="27">
      <c r="A58" s="1087"/>
      <c r="B58" s="1087" t="s">
        <v>865</v>
      </c>
      <c r="C58" s="1117" t="s">
        <v>843</v>
      </c>
      <c r="D58" s="1088" t="s">
        <v>733</v>
      </c>
      <c r="E58" s="1155" t="s">
        <v>842</v>
      </c>
      <c r="F58" s="1127" t="s">
        <v>735</v>
      </c>
      <c r="G58" s="1110" t="s">
        <v>836</v>
      </c>
      <c r="H58" s="1088"/>
      <c r="I58" s="1088"/>
      <c r="J58" s="1142" t="s">
        <v>849</v>
      </c>
      <c r="K58" s="1139" t="s">
        <v>850</v>
      </c>
      <c r="L58" s="1122" t="s">
        <v>841</v>
      </c>
      <c r="M58" s="1091"/>
      <c r="N58" s="1091"/>
      <c r="O58" s="1857" t="s">
        <v>844</v>
      </c>
      <c r="P58" s="1141" t="s">
        <v>844</v>
      </c>
      <c r="Q58" s="1117" t="s">
        <v>734</v>
      </c>
    </row>
    <row r="59" spans="1:17" ht="24">
      <c r="A59" s="1092"/>
      <c r="B59" s="1092"/>
      <c r="C59" s="1128" t="s">
        <v>506</v>
      </c>
      <c r="D59" s="1093" t="s">
        <v>665</v>
      </c>
      <c r="E59" s="1156" t="s">
        <v>846</v>
      </c>
      <c r="F59" s="1164"/>
      <c r="G59" s="1094"/>
      <c r="H59" s="1135" t="s">
        <v>837</v>
      </c>
      <c r="I59" s="1162" t="s">
        <v>838</v>
      </c>
      <c r="J59" s="1154" t="s">
        <v>839</v>
      </c>
      <c r="K59" s="1163" t="s">
        <v>840</v>
      </c>
      <c r="L59" s="1120"/>
      <c r="M59" s="1135" t="s">
        <v>863</v>
      </c>
      <c r="N59" s="1161" t="s">
        <v>864</v>
      </c>
      <c r="O59" s="1153" t="s">
        <v>860</v>
      </c>
      <c r="P59" s="1161" t="s">
        <v>845</v>
      </c>
      <c r="Q59" s="1138"/>
    </row>
    <row r="60" spans="1:17">
      <c r="A60" s="1132" t="s">
        <v>765</v>
      </c>
      <c r="B60" s="924" t="s">
        <v>465</v>
      </c>
      <c r="C60" s="1124">
        <v>2255318</v>
      </c>
      <c r="D60" s="1096">
        <v>2315200</v>
      </c>
      <c r="E60" s="1159">
        <f t="shared" ref="E60:E110" si="3">D60-C60</f>
        <v>59882</v>
      </c>
      <c r="F60" s="1125">
        <v>2312284</v>
      </c>
      <c r="G60" s="1096">
        <v>1370236</v>
      </c>
      <c r="H60" s="1121">
        <v>491848</v>
      </c>
      <c r="I60" s="1125">
        <v>668447</v>
      </c>
      <c r="J60" s="1111">
        <v>29184</v>
      </c>
      <c r="K60" s="1124">
        <v>180757</v>
      </c>
      <c r="L60" s="1096">
        <v>756223</v>
      </c>
      <c r="M60" s="1121">
        <v>286374</v>
      </c>
      <c r="N60" s="1124">
        <f>L60-M60</f>
        <v>469849</v>
      </c>
      <c r="O60" s="1111">
        <v>292492</v>
      </c>
      <c r="P60" s="1124">
        <v>106233</v>
      </c>
      <c r="Q60" s="1112">
        <v>2916</v>
      </c>
    </row>
    <row r="61" spans="1:17">
      <c r="A61" s="1144"/>
      <c r="B61" s="1145" t="s">
        <v>386</v>
      </c>
      <c r="C61" s="1146">
        <v>684183</v>
      </c>
      <c r="D61" s="1147">
        <v>705459</v>
      </c>
      <c r="E61" s="1158">
        <f t="shared" si="3"/>
        <v>21276</v>
      </c>
      <c r="F61" s="1148">
        <v>704497</v>
      </c>
      <c r="G61" s="1147">
        <v>388794</v>
      </c>
      <c r="H61" s="1149">
        <v>143290</v>
      </c>
      <c r="I61" s="1148">
        <v>183704</v>
      </c>
      <c r="J61" s="1151">
        <v>7945</v>
      </c>
      <c r="K61" s="1146">
        <v>53855</v>
      </c>
      <c r="L61" s="1147">
        <v>280073</v>
      </c>
      <c r="M61" s="1149">
        <v>99962</v>
      </c>
      <c r="N61" s="1146">
        <f t="shared" ref="N61:N110" si="4">L61-M61</f>
        <v>180111</v>
      </c>
      <c r="O61" s="1151">
        <v>83339</v>
      </c>
      <c r="P61" s="1146">
        <v>16643</v>
      </c>
      <c r="Q61" s="1150">
        <v>962</v>
      </c>
    </row>
    <row r="62" spans="1:17">
      <c r="A62" s="1095" t="s">
        <v>766</v>
      </c>
      <c r="B62" s="1143" t="s">
        <v>851</v>
      </c>
      <c r="C62" s="1124">
        <v>94039</v>
      </c>
      <c r="D62" s="1096">
        <v>97265</v>
      </c>
      <c r="E62" s="1159">
        <f t="shared" si="3"/>
        <v>3226</v>
      </c>
      <c r="F62" s="1125">
        <v>97188</v>
      </c>
      <c r="G62" s="1096">
        <v>55839</v>
      </c>
      <c r="H62" s="1121">
        <v>20155</v>
      </c>
      <c r="I62" s="1125">
        <v>27712</v>
      </c>
      <c r="J62" s="1111">
        <v>899</v>
      </c>
      <c r="K62" s="1124">
        <v>7073</v>
      </c>
      <c r="L62" s="1096">
        <v>37122</v>
      </c>
      <c r="M62" s="1121">
        <v>11504</v>
      </c>
      <c r="N62" s="1124">
        <f t="shared" si="4"/>
        <v>25618</v>
      </c>
      <c r="O62" s="1113">
        <v>10769</v>
      </c>
      <c r="P62" s="1123">
        <v>1694</v>
      </c>
      <c r="Q62" s="1112">
        <v>77</v>
      </c>
    </row>
    <row r="63" spans="1:17">
      <c r="A63" s="1095" t="s">
        <v>767</v>
      </c>
      <c r="B63" s="1143" t="s">
        <v>852</v>
      </c>
      <c r="C63" s="1124">
        <v>65178</v>
      </c>
      <c r="D63" s="1096">
        <v>67407</v>
      </c>
      <c r="E63" s="1159">
        <f t="shared" si="3"/>
        <v>2229</v>
      </c>
      <c r="F63" s="1125">
        <v>67351</v>
      </c>
      <c r="G63" s="1096">
        <v>32819</v>
      </c>
      <c r="H63" s="1121">
        <v>11983</v>
      </c>
      <c r="I63" s="1125">
        <v>15519</v>
      </c>
      <c r="J63" s="1111">
        <v>616</v>
      </c>
      <c r="K63" s="1124">
        <v>4701</v>
      </c>
      <c r="L63" s="1096">
        <v>31660</v>
      </c>
      <c r="M63" s="1121">
        <v>8809</v>
      </c>
      <c r="N63" s="1124">
        <f t="shared" si="4"/>
        <v>22851</v>
      </c>
      <c r="O63" s="1111">
        <v>6498</v>
      </c>
      <c r="P63" s="1124">
        <v>1114</v>
      </c>
      <c r="Q63" s="1112">
        <v>56</v>
      </c>
    </row>
    <row r="64" spans="1:17">
      <c r="A64" s="1095" t="s">
        <v>768</v>
      </c>
      <c r="B64" s="1143" t="s">
        <v>853</v>
      </c>
      <c r="C64" s="1124">
        <v>56954</v>
      </c>
      <c r="D64" s="1096">
        <v>57875</v>
      </c>
      <c r="E64" s="1159">
        <f t="shared" si="3"/>
        <v>921</v>
      </c>
      <c r="F64" s="1125">
        <v>57776</v>
      </c>
      <c r="G64" s="1096">
        <v>23986</v>
      </c>
      <c r="H64" s="1121">
        <v>9099</v>
      </c>
      <c r="I64" s="1125">
        <v>9887</v>
      </c>
      <c r="J64" s="1111">
        <v>664</v>
      </c>
      <c r="K64" s="1124">
        <v>4336</v>
      </c>
      <c r="L64" s="1096">
        <v>31171</v>
      </c>
      <c r="M64" s="1121">
        <v>11363</v>
      </c>
      <c r="N64" s="1124">
        <f t="shared" si="4"/>
        <v>19808</v>
      </c>
      <c r="O64" s="1111">
        <v>5103</v>
      </c>
      <c r="P64" s="1124">
        <v>884</v>
      </c>
      <c r="Q64" s="1112">
        <v>99</v>
      </c>
    </row>
    <row r="65" spans="1:17">
      <c r="A65" s="1095" t="s">
        <v>769</v>
      </c>
      <c r="B65" s="1143" t="s">
        <v>854</v>
      </c>
      <c r="C65" s="1124">
        <v>48224</v>
      </c>
      <c r="D65" s="1096">
        <v>48780</v>
      </c>
      <c r="E65" s="1159">
        <f t="shared" si="3"/>
        <v>556</v>
      </c>
      <c r="F65" s="1125">
        <v>48716</v>
      </c>
      <c r="G65" s="1096">
        <v>23845</v>
      </c>
      <c r="H65" s="1121">
        <v>8857</v>
      </c>
      <c r="I65" s="1125">
        <v>9620</v>
      </c>
      <c r="J65" s="1111">
        <v>733</v>
      </c>
      <c r="K65" s="1124">
        <v>4635</v>
      </c>
      <c r="L65" s="1096">
        <v>22310</v>
      </c>
      <c r="M65" s="1121">
        <v>10020</v>
      </c>
      <c r="N65" s="1124">
        <f t="shared" si="4"/>
        <v>12290</v>
      </c>
      <c r="O65" s="1111">
        <v>5492</v>
      </c>
      <c r="P65" s="1124">
        <v>1001</v>
      </c>
      <c r="Q65" s="1112">
        <v>64</v>
      </c>
    </row>
    <row r="66" spans="1:17">
      <c r="A66" s="1095" t="s">
        <v>770</v>
      </c>
      <c r="B66" s="1143" t="s">
        <v>855</v>
      </c>
      <c r="C66" s="1124">
        <v>71657</v>
      </c>
      <c r="D66" s="1096">
        <v>73278</v>
      </c>
      <c r="E66" s="1159">
        <f t="shared" si="3"/>
        <v>1621</v>
      </c>
      <c r="F66" s="1125">
        <v>73198</v>
      </c>
      <c r="G66" s="1096">
        <v>44589</v>
      </c>
      <c r="H66" s="1121">
        <v>17194</v>
      </c>
      <c r="I66" s="1125">
        <v>19970</v>
      </c>
      <c r="J66" s="1111">
        <v>942</v>
      </c>
      <c r="K66" s="1124">
        <v>6483</v>
      </c>
      <c r="L66" s="1096">
        <v>25674</v>
      </c>
      <c r="M66" s="1121">
        <v>11289</v>
      </c>
      <c r="N66" s="1124">
        <f t="shared" si="4"/>
        <v>14385</v>
      </c>
      <c r="O66" s="1111">
        <v>10997</v>
      </c>
      <c r="P66" s="1124">
        <v>1339</v>
      </c>
      <c r="Q66" s="1112">
        <v>80</v>
      </c>
    </row>
    <row r="67" spans="1:17">
      <c r="A67" s="1095" t="s">
        <v>771</v>
      </c>
      <c r="B67" s="1143" t="s">
        <v>856</v>
      </c>
      <c r="C67" s="1124">
        <v>94016</v>
      </c>
      <c r="D67" s="1096">
        <v>95473</v>
      </c>
      <c r="E67" s="1159">
        <f t="shared" si="3"/>
        <v>1457</v>
      </c>
      <c r="F67" s="1125">
        <v>95347</v>
      </c>
      <c r="G67" s="1096">
        <v>59262</v>
      </c>
      <c r="H67" s="1121">
        <v>21940</v>
      </c>
      <c r="I67" s="1125">
        <v>27956</v>
      </c>
      <c r="J67" s="1111">
        <v>1228</v>
      </c>
      <c r="K67" s="1124">
        <v>8138</v>
      </c>
      <c r="L67" s="1096">
        <v>31531</v>
      </c>
      <c r="M67" s="1121">
        <v>13999</v>
      </c>
      <c r="N67" s="1124">
        <f t="shared" si="4"/>
        <v>17532</v>
      </c>
      <c r="O67" s="1111">
        <v>13518</v>
      </c>
      <c r="P67" s="1124">
        <v>2207</v>
      </c>
      <c r="Q67" s="1112">
        <v>126</v>
      </c>
    </row>
    <row r="68" spans="1:17">
      <c r="A68" s="1095" t="s">
        <v>772</v>
      </c>
      <c r="B68" s="1143" t="s">
        <v>857</v>
      </c>
      <c r="C68" s="1124">
        <v>86350</v>
      </c>
      <c r="D68" s="1096">
        <v>87126</v>
      </c>
      <c r="E68" s="1159">
        <f t="shared" si="3"/>
        <v>776</v>
      </c>
      <c r="F68" s="1125">
        <v>86977</v>
      </c>
      <c r="G68" s="1096">
        <v>57303</v>
      </c>
      <c r="H68" s="1121">
        <v>21169</v>
      </c>
      <c r="I68" s="1125">
        <v>28285</v>
      </c>
      <c r="J68" s="1111">
        <v>1045</v>
      </c>
      <c r="K68" s="1124">
        <v>6804</v>
      </c>
      <c r="L68" s="1096">
        <v>23009</v>
      </c>
      <c r="M68" s="1121">
        <v>10736</v>
      </c>
      <c r="N68" s="1124">
        <f t="shared" si="4"/>
        <v>12273</v>
      </c>
      <c r="O68" s="1111">
        <v>13534</v>
      </c>
      <c r="P68" s="1124">
        <v>3697</v>
      </c>
      <c r="Q68" s="1112">
        <v>149</v>
      </c>
    </row>
    <row r="69" spans="1:17">
      <c r="A69" s="1095" t="s">
        <v>773</v>
      </c>
      <c r="B69" s="1143" t="s">
        <v>858</v>
      </c>
      <c r="C69" s="1124">
        <v>73814</v>
      </c>
      <c r="D69" s="1096">
        <v>81022</v>
      </c>
      <c r="E69" s="1159">
        <f t="shared" si="3"/>
        <v>7208</v>
      </c>
      <c r="F69" s="1125">
        <v>80834</v>
      </c>
      <c r="G69" s="1096">
        <v>27526</v>
      </c>
      <c r="H69" s="1121">
        <v>11297</v>
      </c>
      <c r="I69" s="1125">
        <v>11074</v>
      </c>
      <c r="J69" s="1111">
        <v>648</v>
      </c>
      <c r="K69" s="1124">
        <v>4507</v>
      </c>
      <c r="L69" s="1096">
        <v>50420</v>
      </c>
      <c r="M69" s="1121">
        <v>13201</v>
      </c>
      <c r="N69" s="1124">
        <f t="shared" si="4"/>
        <v>37219</v>
      </c>
      <c r="O69" s="1111">
        <v>5125</v>
      </c>
      <c r="P69" s="1124">
        <v>928</v>
      </c>
      <c r="Q69" s="1112">
        <v>188</v>
      </c>
    </row>
    <row r="70" spans="1:17">
      <c r="A70" s="1095" t="s">
        <v>774</v>
      </c>
      <c r="B70" s="1143" t="s">
        <v>859</v>
      </c>
      <c r="C70" s="1124">
        <v>93951</v>
      </c>
      <c r="D70" s="1096">
        <v>97233</v>
      </c>
      <c r="E70" s="1159">
        <f t="shared" si="3"/>
        <v>3282</v>
      </c>
      <c r="F70" s="1125">
        <v>97110</v>
      </c>
      <c r="G70" s="1096">
        <v>63625</v>
      </c>
      <c r="H70" s="1121">
        <v>21596</v>
      </c>
      <c r="I70" s="1125">
        <v>33681</v>
      </c>
      <c r="J70" s="1111">
        <v>1170</v>
      </c>
      <c r="K70" s="1124">
        <v>7178</v>
      </c>
      <c r="L70" s="1096">
        <v>27176</v>
      </c>
      <c r="M70" s="1121">
        <v>9041</v>
      </c>
      <c r="N70" s="1124">
        <f t="shared" si="4"/>
        <v>18135</v>
      </c>
      <c r="O70" s="1115">
        <v>12303</v>
      </c>
      <c r="P70" s="1126">
        <v>3779</v>
      </c>
      <c r="Q70" s="1112">
        <v>123</v>
      </c>
    </row>
    <row r="71" spans="1:17">
      <c r="A71" s="1131" t="s">
        <v>775</v>
      </c>
      <c r="B71" s="1090" t="s">
        <v>94</v>
      </c>
      <c r="C71" s="1123">
        <v>205587</v>
      </c>
      <c r="D71" s="1098">
        <v>212801</v>
      </c>
      <c r="E71" s="1157">
        <f t="shared" si="3"/>
        <v>7214</v>
      </c>
      <c r="F71" s="1129">
        <v>212541</v>
      </c>
      <c r="G71" s="1098">
        <v>129135</v>
      </c>
      <c r="H71" s="1136">
        <v>43245</v>
      </c>
      <c r="I71" s="1129">
        <v>65048</v>
      </c>
      <c r="J71" s="1113">
        <v>2885</v>
      </c>
      <c r="K71" s="1123">
        <v>17957</v>
      </c>
      <c r="L71" s="1098">
        <v>62344</v>
      </c>
      <c r="M71" s="1136">
        <v>24046</v>
      </c>
      <c r="N71" s="1123">
        <f t="shared" si="4"/>
        <v>38298</v>
      </c>
      <c r="O71" s="1111">
        <v>25305</v>
      </c>
      <c r="P71" s="1124">
        <v>13336</v>
      </c>
      <c r="Q71" s="1114">
        <v>260</v>
      </c>
    </row>
    <row r="72" spans="1:17">
      <c r="A72" s="1132" t="s">
        <v>776</v>
      </c>
      <c r="B72" s="924" t="s">
        <v>95</v>
      </c>
      <c r="C72" s="1124">
        <v>209343</v>
      </c>
      <c r="D72" s="1096">
        <v>210433</v>
      </c>
      <c r="E72" s="1159">
        <f t="shared" si="3"/>
        <v>1090</v>
      </c>
      <c r="F72" s="1125">
        <v>210229</v>
      </c>
      <c r="G72" s="1096">
        <v>109810</v>
      </c>
      <c r="H72" s="1121">
        <v>39145</v>
      </c>
      <c r="I72" s="1125">
        <v>50957</v>
      </c>
      <c r="J72" s="1111">
        <v>2807</v>
      </c>
      <c r="K72" s="1124">
        <v>16901</v>
      </c>
      <c r="L72" s="1096">
        <v>86612</v>
      </c>
      <c r="M72" s="1121">
        <v>28903</v>
      </c>
      <c r="N72" s="1124">
        <f t="shared" si="4"/>
        <v>57709</v>
      </c>
      <c r="O72" s="1111">
        <v>22524</v>
      </c>
      <c r="P72" s="1124">
        <v>6019</v>
      </c>
      <c r="Q72" s="1112">
        <v>204</v>
      </c>
    </row>
    <row r="73" spans="1:17">
      <c r="A73" s="1132" t="s">
        <v>777</v>
      </c>
      <c r="B73" s="924" t="s">
        <v>96</v>
      </c>
      <c r="C73" s="1124">
        <v>116948</v>
      </c>
      <c r="D73" s="1096">
        <v>121890</v>
      </c>
      <c r="E73" s="1159">
        <f t="shared" si="3"/>
        <v>4942</v>
      </c>
      <c r="F73" s="1125">
        <v>121772</v>
      </c>
      <c r="G73" s="1096">
        <v>78488</v>
      </c>
      <c r="H73" s="1121">
        <v>27112</v>
      </c>
      <c r="I73" s="1125">
        <v>39439</v>
      </c>
      <c r="J73" s="1111">
        <v>1685</v>
      </c>
      <c r="K73" s="1124">
        <v>10252</v>
      </c>
      <c r="L73" s="1096">
        <v>36736</v>
      </c>
      <c r="M73" s="1121">
        <v>15511</v>
      </c>
      <c r="N73" s="1124">
        <f t="shared" si="4"/>
        <v>21225</v>
      </c>
      <c r="O73" s="1111">
        <v>15667</v>
      </c>
      <c r="P73" s="1124">
        <v>3406</v>
      </c>
      <c r="Q73" s="1112">
        <v>118</v>
      </c>
    </row>
    <row r="74" spans="1:17">
      <c r="A74" s="1132" t="s">
        <v>778</v>
      </c>
      <c r="B74" s="924" t="s">
        <v>86</v>
      </c>
      <c r="C74" s="1124">
        <v>202648</v>
      </c>
      <c r="D74" s="1096">
        <v>210965</v>
      </c>
      <c r="E74" s="1159">
        <f t="shared" si="3"/>
        <v>8317</v>
      </c>
      <c r="F74" s="1125">
        <v>210770</v>
      </c>
      <c r="G74" s="1096">
        <v>124346</v>
      </c>
      <c r="H74" s="1121">
        <v>42040</v>
      </c>
      <c r="I74" s="1125">
        <v>65049</v>
      </c>
      <c r="J74" s="1111">
        <v>2077</v>
      </c>
      <c r="K74" s="1124">
        <v>15180</v>
      </c>
      <c r="L74" s="1096">
        <v>73855</v>
      </c>
      <c r="M74" s="1121">
        <v>22449</v>
      </c>
      <c r="N74" s="1124">
        <f t="shared" si="4"/>
        <v>51406</v>
      </c>
      <c r="O74" s="1111">
        <v>22874</v>
      </c>
      <c r="P74" s="1124">
        <v>4846</v>
      </c>
      <c r="Q74" s="1112">
        <v>195</v>
      </c>
    </row>
    <row r="75" spans="1:17">
      <c r="A75" s="1132" t="s">
        <v>779</v>
      </c>
      <c r="B75" s="924" t="s">
        <v>97</v>
      </c>
      <c r="C75" s="1124">
        <v>18447</v>
      </c>
      <c r="D75" s="1096">
        <v>18081</v>
      </c>
      <c r="E75" s="1159">
        <f t="shared" si="3"/>
        <v>-366</v>
      </c>
      <c r="F75" s="1125">
        <v>18053</v>
      </c>
      <c r="G75" s="1096">
        <v>10188</v>
      </c>
      <c r="H75" s="1121">
        <v>4257</v>
      </c>
      <c r="I75" s="1125">
        <v>4316</v>
      </c>
      <c r="J75" s="1111">
        <v>278</v>
      </c>
      <c r="K75" s="1124">
        <v>1337</v>
      </c>
      <c r="L75" s="1096">
        <v>5556</v>
      </c>
      <c r="M75" s="1121">
        <v>2851</v>
      </c>
      <c r="N75" s="1124">
        <f t="shared" si="4"/>
        <v>2705</v>
      </c>
      <c r="O75" s="1111">
        <v>2669</v>
      </c>
      <c r="P75" s="1124">
        <v>1374</v>
      </c>
      <c r="Q75" s="1112">
        <v>28</v>
      </c>
    </row>
    <row r="76" spans="1:17">
      <c r="A76" s="1132" t="s">
        <v>780</v>
      </c>
      <c r="B76" s="924" t="s">
        <v>87</v>
      </c>
      <c r="C76" s="1124">
        <v>39753</v>
      </c>
      <c r="D76" s="1096">
        <v>41881</v>
      </c>
      <c r="E76" s="1159">
        <f t="shared" si="3"/>
        <v>2128</v>
      </c>
      <c r="F76" s="1125">
        <v>41851</v>
      </c>
      <c r="G76" s="1096">
        <v>26628</v>
      </c>
      <c r="H76" s="1121">
        <v>10184</v>
      </c>
      <c r="I76" s="1125">
        <v>12614</v>
      </c>
      <c r="J76" s="1111">
        <v>430</v>
      </c>
      <c r="K76" s="1124">
        <v>3400</v>
      </c>
      <c r="L76" s="1096">
        <v>13551</v>
      </c>
      <c r="M76" s="1121">
        <v>5978</v>
      </c>
      <c r="N76" s="1124">
        <f t="shared" si="4"/>
        <v>7573</v>
      </c>
      <c r="O76" s="1111">
        <v>5824</v>
      </c>
      <c r="P76" s="1124">
        <v>783</v>
      </c>
      <c r="Q76" s="1112">
        <v>30</v>
      </c>
    </row>
    <row r="77" spans="1:17">
      <c r="A77" s="1132" t="s">
        <v>781</v>
      </c>
      <c r="B77" s="924" t="s">
        <v>98</v>
      </c>
      <c r="C77" s="1124">
        <v>77263</v>
      </c>
      <c r="D77" s="1096">
        <v>78903</v>
      </c>
      <c r="E77" s="1159">
        <f t="shared" si="3"/>
        <v>1640</v>
      </c>
      <c r="F77" s="1125">
        <v>78843</v>
      </c>
      <c r="G77" s="1096">
        <v>52043</v>
      </c>
      <c r="H77" s="1121">
        <v>17107</v>
      </c>
      <c r="I77" s="1125">
        <v>27117</v>
      </c>
      <c r="J77" s="1111">
        <v>1133</v>
      </c>
      <c r="K77" s="1124">
        <v>6686</v>
      </c>
      <c r="L77" s="1096">
        <v>21824</v>
      </c>
      <c r="M77" s="1121">
        <v>8675</v>
      </c>
      <c r="N77" s="1124">
        <f t="shared" si="4"/>
        <v>13149</v>
      </c>
      <c r="O77" s="1111">
        <v>9812</v>
      </c>
      <c r="P77" s="1124">
        <v>2679</v>
      </c>
      <c r="Q77" s="1112">
        <v>60</v>
      </c>
    </row>
    <row r="78" spans="1:17">
      <c r="A78" s="1132" t="s">
        <v>782</v>
      </c>
      <c r="B78" s="924" t="s">
        <v>99</v>
      </c>
      <c r="C78" s="1124">
        <v>12141</v>
      </c>
      <c r="D78" s="1096">
        <v>12153</v>
      </c>
      <c r="E78" s="1159">
        <f t="shared" si="3"/>
        <v>12</v>
      </c>
      <c r="F78" s="1125">
        <v>12131</v>
      </c>
      <c r="G78" s="1096">
        <v>7448</v>
      </c>
      <c r="H78" s="1121">
        <v>2974</v>
      </c>
      <c r="I78" s="1125">
        <v>3318</v>
      </c>
      <c r="J78" s="1111">
        <v>181</v>
      </c>
      <c r="K78" s="1124">
        <v>975</v>
      </c>
      <c r="L78" s="1096">
        <v>3481</v>
      </c>
      <c r="M78" s="1121">
        <v>1825</v>
      </c>
      <c r="N78" s="1124">
        <f t="shared" si="4"/>
        <v>1656</v>
      </c>
      <c r="O78" s="1111">
        <v>2046</v>
      </c>
      <c r="P78" s="1124">
        <v>722</v>
      </c>
      <c r="Q78" s="1112">
        <v>22</v>
      </c>
    </row>
    <row r="79" spans="1:17">
      <c r="A79" s="1132" t="s">
        <v>783</v>
      </c>
      <c r="B79" s="924" t="s">
        <v>100</v>
      </c>
      <c r="C79" s="1124">
        <v>29741</v>
      </c>
      <c r="D79" s="1096">
        <v>30189</v>
      </c>
      <c r="E79" s="1159">
        <f t="shared" si="3"/>
        <v>448</v>
      </c>
      <c r="F79" s="1125">
        <v>30124</v>
      </c>
      <c r="G79" s="1096">
        <v>16453</v>
      </c>
      <c r="H79" s="1121">
        <v>6294</v>
      </c>
      <c r="I79" s="1125">
        <v>7447</v>
      </c>
      <c r="J79" s="1111">
        <v>396</v>
      </c>
      <c r="K79" s="1124">
        <v>2316</v>
      </c>
      <c r="L79" s="1096">
        <v>7672</v>
      </c>
      <c r="M79" s="1121">
        <v>3354</v>
      </c>
      <c r="N79" s="1124">
        <f t="shared" si="4"/>
        <v>4318</v>
      </c>
      <c r="O79" s="1111">
        <v>3895</v>
      </c>
      <c r="P79" s="1124">
        <v>3968</v>
      </c>
      <c r="Q79" s="1112">
        <v>65</v>
      </c>
    </row>
    <row r="80" spans="1:17">
      <c r="A80" s="1132" t="s">
        <v>784</v>
      </c>
      <c r="B80" s="924" t="s">
        <v>25</v>
      </c>
      <c r="C80" s="1124">
        <v>99645</v>
      </c>
      <c r="D80" s="1096">
        <v>103495</v>
      </c>
      <c r="E80" s="1159">
        <f t="shared" si="3"/>
        <v>3850</v>
      </c>
      <c r="F80" s="1125">
        <v>103395</v>
      </c>
      <c r="G80" s="1096">
        <v>69163</v>
      </c>
      <c r="H80" s="1121">
        <v>23668</v>
      </c>
      <c r="I80" s="1125">
        <v>35803</v>
      </c>
      <c r="J80" s="1111">
        <v>1573</v>
      </c>
      <c r="K80" s="1124">
        <v>8119</v>
      </c>
      <c r="L80" s="1096">
        <v>26035</v>
      </c>
      <c r="M80" s="1121">
        <v>10152</v>
      </c>
      <c r="N80" s="1124">
        <f t="shared" si="4"/>
        <v>15883</v>
      </c>
      <c r="O80" s="1111">
        <v>14257</v>
      </c>
      <c r="P80" s="1124">
        <v>5093</v>
      </c>
      <c r="Q80" s="1112">
        <v>100</v>
      </c>
    </row>
    <row r="81" spans="1:17">
      <c r="A81" s="1132" t="s">
        <v>785</v>
      </c>
      <c r="B81" s="924" t="s">
        <v>101</v>
      </c>
      <c r="C81" s="1124">
        <v>18826</v>
      </c>
      <c r="D81" s="1096">
        <v>18729</v>
      </c>
      <c r="E81" s="1159">
        <f t="shared" si="3"/>
        <v>-97</v>
      </c>
      <c r="F81" s="1125">
        <v>18686</v>
      </c>
      <c r="G81" s="1096">
        <v>11701</v>
      </c>
      <c r="H81" s="1121">
        <v>4537</v>
      </c>
      <c r="I81" s="1125">
        <v>5474</v>
      </c>
      <c r="J81" s="1111">
        <v>254</v>
      </c>
      <c r="K81" s="1124">
        <v>1436</v>
      </c>
      <c r="L81" s="1096">
        <v>4846</v>
      </c>
      <c r="M81" s="1121">
        <v>2219</v>
      </c>
      <c r="N81" s="1124">
        <f t="shared" si="4"/>
        <v>2627</v>
      </c>
      <c r="O81" s="1111">
        <v>2964</v>
      </c>
      <c r="P81" s="1124">
        <v>1383</v>
      </c>
      <c r="Q81" s="1112">
        <v>43</v>
      </c>
    </row>
    <row r="82" spans="1:17">
      <c r="A82" s="1132" t="s">
        <v>786</v>
      </c>
      <c r="B82" s="924" t="s">
        <v>102</v>
      </c>
      <c r="C82" s="1124">
        <v>14989</v>
      </c>
      <c r="D82" s="1096">
        <v>15049</v>
      </c>
      <c r="E82" s="1159">
        <f t="shared" si="3"/>
        <v>60</v>
      </c>
      <c r="F82" s="1125">
        <v>15031</v>
      </c>
      <c r="G82" s="1096">
        <v>8658</v>
      </c>
      <c r="H82" s="1121">
        <v>3280</v>
      </c>
      <c r="I82" s="1125">
        <v>3980</v>
      </c>
      <c r="J82" s="1111">
        <v>212</v>
      </c>
      <c r="K82" s="1124">
        <v>1186</v>
      </c>
      <c r="L82" s="1096">
        <v>3726</v>
      </c>
      <c r="M82" s="1121">
        <v>1739</v>
      </c>
      <c r="N82" s="1124">
        <f t="shared" si="4"/>
        <v>1987</v>
      </c>
      <c r="O82" s="1111">
        <v>2141</v>
      </c>
      <c r="P82" s="1124">
        <v>1824</v>
      </c>
      <c r="Q82" s="1112">
        <v>18</v>
      </c>
    </row>
    <row r="83" spans="1:17">
      <c r="A83" s="1132" t="s">
        <v>787</v>
      </c>
      <c r="B83" s="924" t="s">
        <v>788</v>
      </c>
      <c r="C83" s="1124">
        <v>91737</v>
      </c>
      <c r="D83" s="1096">
        <v>94140</v>
      </c>
      <c r="E83" s="1159">
        <f t="shared" si="3"/>
        <v>2403</v>
      </c>
      <c r="F83" s="1125">
        <v>94056</v>
      </c>
      <c r="G83" s="1096">
        <v>61708</v>
      </c>
      <c r="H83" s="1121">
        <v>22619</v>
      </c>
      <c r="I83" s="1125">
        <v>30721</v>
      </c>
      <c r="J83" s="1111">
        <v>1036</v>
      </c>
      <c r="K83" s="1124">
        <v>7332</v>
      </c>
      <c r="L83" s="1096">
        <v>27642</v>
      </c>
      <c r="M83" s="1121">
        <v>10726</v>
      </c>
      <c r="N83" s="1124">
        <f t="shared" si="4"/>
        <v>16916</v>
      </c>
      <c r="O83" s="1111">
        <v>13727</v>
      </c>
      <c r="P83" s="1124">
        <v>2529</v>
      </c>
      <c r="Q83" s="1112">
        <v>84</v>
      </c>
    </row>
    <row r="84" spans="1:17">
      <c r="A84" s="1132" t="s">
        <v>789</v>
      </c>
      <c r="B84" s="924" t="s">
        <v>103</v>
      </c>
      <c r="C84" s="1124">
        <v>28506</v>
      </c>
      <c r="D84" s="1096">
        <v>28653</v>
      </c>
      <c r="E84" s="1159">
        <f t="shared" si="3"/>
        <v>147</v>
      </c>
      <c r="F84" s="1125">
        <v>28609</v>
      </c>
      <c r="G84" s="1096">
        <v>18468</v>
      </c>
      <c r="H84" s="1121">
        <v>7143</v>
      </c>
      <c r="I84" s="1125">
        <v>8689</v>
      </c>
      <c r="J84" s="1111">
        <v>451</v>
      </c>
      <c r="K84" s="1124">
        <v>2185</v>
      </c>
      <c r="L84" s="1096">
        <v>6389</v>
      </c>
      <c r="M84" s="1121">
        <v>3090</v>
      </c>
      <c r="N84" s="1124">
        <f t="shared" si="4"/>
        <v>3299</v>
      </c>
      <c r="O84" s="1111">
        <v>4864</v>
      </c>
      <c r="P84" s="1124">
        <v>2536</v>
      </c>
      <c r="Q84" s="1112">
        <v>44</v>
      </c>
    </row>
    <row r="85" spans="1:17">
      <c r="A85" s="1132" t="s">
        <v>790</v>
      </c>
      <c r="B85" s="924" t="s">
        <v>104</v>
      </c>
      <c r="C85" s="1124">
        <v>35737</v>
      </c>
      <c r="D85" s="1096">
        <v>36340</v>
      </c>
      <c r="E85" s="1159">
        <f t="shared" si="3"/>
        <v>603</v>
      </c>
      <c r="F85" s="1125">
        <v>36313</v>
      </c>
      <c r="G85" s="1096">
        <v>24046</v>
      </c>
      <c r="H85" s="1121">
        <v>8196</v>
      </c>
      <c r="I85" s="1125">
        <v>12195</v>
      </c>
      <c r="J85" s="1111">
        <v>515</v>
      </c>
      <c r="K85" s="1124">
        <v>3140</v>
      </c>
      <c r="L85" s="1096">
        <v>9728</v>
      </c>
      <c r="M85" s="1121">
        <v>4124</v>
      </c>
      <c r="N85" s="1124">
        <f t="shared" si="4"/>
        <v>5604</v>
      </c>
      <c r="O85" s="1111">
        <v>5167</v>
      </c>
      <c r="P85" s="1124">
        <v>1562</v>
      </c>
      <c r="Q85" s="1112">
        <v>27</v>
      </c>
    </row>
    <row r="86" spans="1:17">
      <c r="A86" s="1132" t="s">
        <v>791</v>
      </c>
      <c r="B86" s="924" t="s">
        <v>105</v>
      </c>
      <c r="C86" s="1124">
        <v>60584</v>
      </c>
      <c r="D86" s="1096">
        <v>62675</v>
      </c>
      <c r="E86" s="1159">
        <f t="shared" si="3"/>
        <v>2091</v>
      </c>
      <c r="F86" s="1125">
        <v>62634</v>
      </c>
      <c r="G86" s="1096">
        <v>43602</v>
      </c>
      <c r="H86" s="1121">
        <v>16772</v>
      </c>
      <c r="I86" s="1125">
        <v>20928</v>
      </c>
      <c r="J86" s="1111">
        <v>863</v>
      </c>
      <c r="K86" s="1124">
        <v>5039</v>
      </c>
      <c r="L86" s="1096">
        <v>15324</v>
      </c>
      <c r="M86" s="1121">
        <v>7468</v>
      </c>
      <c r="N86" s="1124">
        <f t="shared" si="4"/>
        <v>7856</v>
      </c>
      <c r="O86" s="1111">
        <v>11170</v>
      </c>
      <c r="P86" s="1124">
        <v>2116</v>
      </c>
      <c r="Q86" s="1112">
        <v>41</v>
      </c>
    </row>
    <row r="87" spans="1:17">
      <c r="A87" s="1132" t="s">
        <v>792</v>
      </c>
      <c r="B87" s="924" t="s">
        <v>89</v>
      </c>
      <c r="C87" s="1124">
        <v>16470</v>
      </c>
      <c r="D87" s="1096">
        <v>16860</v>
      </c>
      <c r="E87" s="1159">
        <f t="shared" si="3"/>
        <v>390</v>
      </c>
      <c r="F87" s="1125">
        <v>16826</v>
      </c>
      <c r="G87" s="1096">
        <v>10480</v>
      </c>
      <c r="H87" s="1121">
        <v>3414</v>
      </c>
      <c r="I87" s="1125">
        <v>5548</v>
      </c>
      <c r="J87" s="1111">
        <v>250</v>
      </c>
      <c r="K87" s="1124">
        <v>1268</v>
      </c>
      <c r="L87" s="1096">
        <v>3588</v>
      </c>
      <c r="M87" s="1121">
        <v>1554</v>
      </c>
      <c r="N87" s="1124">
        <f t="shared" si="4"/>
        <v>2034</v>
      </c>
      <c r="O87" s="1111">
        <v>2080</v>
      </c>
      <c r="P87" s="1124">
        <v>1956</v>
      </c>
      <c r="Q87" s="1112">
        <v>34</v>
      </c>
    </row>
    <row r="88" spans="1:17">
      <c r="A88" s="1132" t="s">
        <v>793</v>
      </c>
      <c r="B88" s="924" t="s">
        <v>106</v>
      </c>
      <c r="C88" s="1124">
        <v>40068</v>
      </c>
      <c r="D88" s="1096">
        <v>41070</v>
      </c>
      <c r="E88" s="1159">
        <f t="shared" si="3"/>
        <v>1002</v>
      </c>
      <c r="F88" s="1125">
        <v>41034</v>
      </c>
      <c r="G88" s="1096">
        <v>28582</v>
      </c>
      <c r="H88" s="1121">
        <v>9342</v>
      </c>
      <c r="I88" s="1125">
        <v>15794</v>
      </c>
      <c r="J88" s="1111">
        <v>487</v>
      </c>
      <c r="K88" s="1124">
        <v>2959</v>
      </c>
      <c r="L88" s="1096">
        <v>8845</v>
      </c>
      <c r="M88" s="1121">
        <v>2887</v>
      </c>
      <c r="N88" s="1124">
        <f t="shared" si="4"/>
        <v>5958</v>
      </c>
      <c r="O88" s="1111">
        <v>4951</v>
      </c>
      <c r="P88" s="1124">
        <v>2390</v>
      </c>
      <c r="Q88" s="1112">
        <v>36</v>
      </c>
    </row>
    <row r="89" spans="1:17">
      <c r="A89" s="1132" t="s">
        <v>794</v>
      </c>
      <c r="B89" s="924" t="s">
        <v>90</v>
      </c>
      <c r="C89" s="1124">
        <v>15188</v>
      </c>
      <c r="D89" s="1096">
        <v>15364</v>
      </c>
      <c r="E89" s="1159">
        <f t="shared" si="3"/>
        <v>176</v>
      </c>
      <c r="F89" s="1125">
        <v>15343</v>
      </c>
      <c r="G89" s="1096">
        <v>8496</v>
      </c>
      <c r="H89" s="1121">
        <v>3188</v>
      </c>
      <c r="I89" s="1125">
        <v>4023</v>
      </c>
      <c r="J89" s="1111">
        <v>205</v>
      </c>
      <c r="K89" s="1124">
        <v>1080</v>
      </c>
      <c r="L89" s="1096">
        <v>3494</v>
      </c>
      <c r="M89" s="1121">
        <v>1372</v>
      </c>
      <c r="N89" s="1124">
        <f t="shared" si="4"/>
        <v>2122</v>
      </c>
      <c r="O89" s="1111">
        <v>2097</v>
      </c>
      <c r="P89" s="1124">
        <v>2406</v>
      </c>
      <c r="Q89" s="1112">
        <v>21</v>
      </c>
    </row>
    <row r="90" spans="1:17">
      <c r="A90" s="1132" t="s">
        <v>795</v>
      </c>
      <c r="B90" s="924" t="s">
        <v>107</v>
      </c>
      <c r="C90" s="1124">
        <v>15342</v>
      </c>
      <c r="D90" s="1096">
        <v>15578</v>
      </c>
      <c r="E90" s="1159">
        <f t="shared" si="3"/>
        <v>236</v>
      </c>
      <c r="F90" s="1125">
        <v>15535</v>
      </c>
      <c r="G90" s="1096">
        <v>9037</v>
      </c>
      <c r="H90" s="1121">
        <v>3699</v>
      </c>
      <c r="I90" s="1125">
        <v>3977</v>
      </c>
      <c r="J90" s="1111">
        <v>231</v>
      </c>
      <c r="K90" s="1124">
        <v>1130</v>
      </c>
      <c r="L90" s="1096">
        <v>3851</v>
      </c>
      <c r="M90" s="1121">
        <v>1980</v>
      </c>
      <c r="N90" s="1124">
        <f t="shared" si="4"/>
        <v>1871</v>
      </c>
      <c r="O90" s="1111">
        <v>2351</v>
      </c>
      <c r="P90" s="1124">
        <v>1697</v>
      </c>
      <c r="Q90" s="1112">
        <v>43</v>
      </c>
    </row>
    <row r="91" spans="1:17">
      <c r="A91" s="1132" t="s">
        <v>796</v>
      </c>
      <c r="B91" s="924" t="s">
        <v>213</v>
      </c>
      <c r="C91" s="1124">
        <v>9062</v>
      </c>
      <c r="D91" s="1096">
        <v>8713</v>
      </c>
      <c r="E91" s="1159">
        <f t="shared" si="3"/>
        <v>-349</v>
      </c>
      <c r="F91" s="1125">
        <v>8695</v>
      </c>
      <c r="G91" s="1096">
        <v>4676</v>
      </c>
      <c r="H91" s="1121">
        <v>1986</v>
      </c>
      <c r="I91" s="1125">
        <v>1919</v>
      </c>
      <c r="J91" s="1111">
        <v>115</v>
      </c>
      <c r="K91" s="1124">
        <v>656</v>
      </c>
      <c r="L91" s="1096">
        <v>2073</v>
      </c>
      <c r="M91" s="1121">
        <v>1180</v>
      </c>
      <c r="N91" s="1124">
        <f t="shared" si="4"/>
        <v>893</v>
      </c>
      <c r="O91" s="1111">
        <v>1359</v>
      </c>
      <c r="P91" s="1124">
        <v>1269</v>
      </c>
      <c r="Q91" s="1112">
        <v>18</v>
      </c>
    </row>
    <row r="92" spans="1:17">
      <c r="A92" s="1132" t="s">
        <v>797</v>
      </c>
      <c r="B92" s="924" t="s">
        <v>207</v>
      </c>
      <c r="C92" s="1124">
        <v>22461</v>
      </c>
      <c r="D92" s="1096">
        <v>22553</v>
      </c>
      <c r="E92" s="1159">
        <f t="shared" si="3"/>
        <v>92</v>
      </c>
      <c r="F92" s="1125">
        <v>22497</v>
      </c>
      <c r="G92" s="1096">
        <v>12406</v>
      </c>
      <c r="H92" s="1121">
        <v>4989</v>
      </c>
      <c r="I92" s="1125">
        <v>5524</v>
      </c>
      <c r="J92" s="1111">
        <v>286</v>
      </c>
      <c r="K92" s="1124">
        <v>1607</v>
      </c>
      <c r="L92" s="1096">
        <v>5102</v>
      </c>
      <c r="M92" s="1121">
        <v>2562</v>
      </c>
      <c r="N92" s="1124">
        <f t="shared" si="4"/>
        <v>2540</v>
      </c>
      <c r="O92" s="1111">
        <v>3290</v>
      </c>
      <c r="P92" s="1124">
        <v>3450</v>
      </c>
      <c r="Q92" s="1112">
        <v>56</v>
      </c>
    </row>
    <row r="93" spans="1:17">
      <c r="A93" s="1132" t="s">
        <v>798</v>
      </c>
      <c r="B93" s="924" t="s">
        <v>208</v>
      </c>
      <c r="C93" s="1124">
        <v>16981</v>
      </c>
      <c r="D93" s="1096">
        <v>16968</v>
      </c>
      <c r="E93" s="1159">
        <f t="shared" si="3"/>
        <v>-13</v>
      </c>
      <c r="F93" s="1125">
        <v>16940</v>
      </c>
      <c r="G93" s="1096">
        <v>9513</v>
      </c>
      <c r="H93" s="1121">
        <v>3705</v>
      </c>
      <c r="I93" s="1125">
        <v>4154</v>
      </c>
      <c r="J93" s="1111">
        <v>291</v>
      </c>
      <c r="K93" s="1124">
        <v>1363</v>
      </c>
      <c r="L93" s="1096">
        <v>3963</v>
      </c>
      <c r="M93" s="1121">
        <v>2083</v>
      </c>
      <c r="N93" s="1124">
        <f t="shared" si="4"/>
        <v>1880</v>
      </c>
      <c r="O93" s="1111">
        <v>2286</v>
      </c>
      <c r="P93" s="1124">
        <v>2231</v>
      </c>
      <c r="Q93" s="1112">
        <v>28</v>
      </c>
    </row>
    <row r="94" spans="1:17">
      <c r="A94" s="1132" t="s">
        <v>799</v>
      </c>
      <c r="B94" s="924" t="s">
        <v>212</v>
      </c>
      <c r="C94" s="1124">
        <v>11655</v>
      </c>
      <c r="D94" s="1096">
        <v>11500</v>
      </c>
      <c r="E94" s="1159">
        <f t="shared" si="3"/>
        <v>-155</v>
      </c>
      <c r="F94" s="1125">
        <v>11456</v>
      </c>
      <c r="G94" s="1096">
        <v>6372</v>
      </c>
      <c r="H94" s="1121">
        <v>2631</v>
      </c>
      <c r="I94" s="1125">
        <v>2708</v>
      </c>
      <c r="J94" s="1111">
        <v>158</v>
      </c>
      <c r="K94" s="1124">
        <v>875</v>
      </c>
      <c r="L94" s="1096">
        <v>2923</v>
      </c>
      <c r="M94" s="1121">
        <v>1429</v>
      </c>
      <c r="N94" s="1124">
        <f t="shared" si="4"/>
        <v>1494</v>
      </c>
      <c r="O94" s="1111">
        <v>1661</v>
      </c>
      <c r="P94" s="1124">
        <v>1371</v>
      </c>
      <c r="Q94" s="1112">
        <v>44</v>
      </c>
    </row>
    <row r="95" spans="1:17">
      <c r="A95" s="1132" t="s">
        <v>800</v>
      </c>
      <c r="B95" s="924" t="s">
        <v>209</v>
      </c>
      <c r="C95" s="1124">
        <v>17436</v>
      </c>
      <c r="D95" s="1096">
        <v>17451</v>
      </c>
      <c r="E95" s="1159">
        <f t="shared" si="3"/>
        <v>15</v>
      </c>
      <c r="F95" s="1125">
        <v>17417</v>
      </c>
      <c r="G95" s="1096">
        <v>9864</v>
      </c>
      <c r="H95" s="1121">
        <v>4152</v>
      </c>
      <c r="I95" s="1125">
        <v>4137</v>
      </c>
      <c r="J95" s="1111">
        <v>273</v>
      </c>
      <c r="K95" s="1124">
        <v>1302</v>
      </c>
      <c r="L95" s="1096">
        <v>5080</v>
      </c>
      <c r="M95" s="1121">
        <v>2888</v>
      </c>
      <c r="N95" s="1124">
        <f t="shared" si="4"/>
        <v>2192</v>
      </c>
      <c r="O95" s="1111">
        <v>2810</v>
      </c>
      <c r="P95" s="1124">
        <v>1471</v>
      </c>
      <c r="Q95" s="1112">
        <v>34</v>
      </c>
    </row>
    <row r="96" spans="1:17">
      <c r="A96" s="1132" t="s">
        <v>801</v>
      </c>
      <c r="B96" s="924" t="s">
        <v>210</v>
      </c>
      <c r="C96" s="1124">
        <v>13174</v>
      </c>
      <c r="D96" s="1096">
        <v>12723</v>
      </c>
      <c r="E96" s="1159">
        <f t="shared" si="3"/>
        <v>-451</v>
      </c>
      <c r="F96" s="1125">
        <v>12704</v>
      </c>
      <c r="G96" s="1096">
        <v>7030</v>
      </c>
      <c r="H96" s="1121">
        <v>2800</v>
      </c>
      <c r="I96" s="1125">
        <v>3096</v>
      </c>
      <c r="J96" s="1111">
        <v>162</v>
      </c>
      <c r="K96" s="1124">
        <v>972</v>
      </c>
      <c r="L96" s="1096">
        <v>2427</v>
      </c>
      <c r="M96" s="1121">
        <v>1425</v>
      </c>
      <c r="N96" s="1124">
        <f t="shared" si="4"/>
        <v>1002</v>
      </c>
      <c r="O96" s="1111">
        <v>1809</v>
      </c>
      <c r="P96" s="1124">
        <v>2229</v>
      </c>
      <c r="Q96" s="1112">
        <v>19</v>
      </c>
    </row>
    <row r="97" spans="1:17">
      <c r="A97" s="1132" t="s">
        <v>802</v>
      </c>
      <c r="B97" s="924" t="s">
        <v>211</v>
      </c>
      <c r="C97" s="1124">
        <v>14133</v>
      </c>
      <c r="D97" s="1096">
        <v>15086</v>
      </c>
      <c r="E97" s="1159">
        <f t="shared" si="3"/>
        <v>953</v>
      </c>
      <c r="F97" s="1125">
        <v>15048</v>
      </c>
      <c r="G97" s="1096">
        <v>7935</v>
      </c>
      <c r="H97" s="1121">
        <v>2804</v>
      </c>
      <c r="I97" s="1125">
        <v>3975</v>
      </c>
      <c r="J97" s="1111">
        <v>173</v>
      </c>
      <c r="K97" s="1124">
        <v>983</v>
      </c>
      <c r="L97" s="1096">
        <v>4680</v>
      </c>
      <c r="M97" s="1121">
        <v>1273</v>
      </c>
      <c r="N97" s="1124">
        <f t="shared" si="4"/>
        <v>3407</v>
      </c>
      <c r="O97" s="1111">
        <v>1565</v>
      </c>
      <c r="P97" s="1124">
        <v>1690</v>
      </c>
      <c r="Q97" s="1112">
        <v>38</v>
      </c>
    </row>
    <row r="98" spans="1:17">
      <c r="A98" s="1132" t="s">
        <v>803</v>
      </c>
      <c r="B98" s="924" t="s">
        <v>91</v>
      </c>
      <c r="C98" s="1124">
        <v>26803</v>
      </c>
      <c r="D98" s="1096">
        <v>27297</v>
      </c>
      <c r="E98" s="1159">
        <f t="shared" si="3"/>
        <v>494</v>
      </c>
      <c r="F98" s="1125">
        <v>27225</v>
      </c>
      <c r="G98" s="1096">
        <v>17120</v>
      </c>
      <c r="H98" s="1121">
        <v>5983</v>
      </c>
      <c r="I98" s="1125">
        <v>8474</v>
      </c>
      <c r="J98" s="1111">
        <v>449</v>
      </c>
      <c r="K98" s="1124">
        <v>2214</v>
      </c>
      <c r="L98" s="1096">
        <v>5753</v>
      </c>
      <c r="M98" s="1121">
        <v>2683</v>
      </c>
      <c r="N98" s="1124">
        <f t="shared" si="4"/>
        <v>3070</v>
      </c>
      <c r="O98" s="1111">
        <v>3853</v>
      </c>
      <c r="P98" s="1124">
        <v>3018</v>
      </c>
      <c r="Q98" s="1112">
        <v>72</v>
      </c>
    </row>
    <row r="99" spans="1:17">
      <c r="A99" s="1132" t="s">
        <v>804</v>
      </c>
      <c r="B99" s="924" t="s">
        <v>34</v>
      </c>
      <c r="C99" s="1124">
        <v>10547</v>
      </c>
      <c r="D99" s="1096">
        <v>10780</v>
      </c>
      <c r="E99" s="1159">
        <f t="shared" si="3"/>
        <v>233</v>
      </c>
      <c r="F99" s="1125">
        <v>10764</v>
      </c>
      <c r="G99" s="1096">
        <v>8291</v>
      </c>
      <c r="H99" s="1121">
        <v>2983</v>
      </c>
      <c r="I99" s="1125">
        <v>4397</v>
      </c>
      <c r="J99" s="1111">
        <v>142</v>
      </c>
      <c r="K99" s="1124">
        <v>769</v>
      </c>
      <c r="L99" s="1096">
        <v>1492</v>
      </c>
      <c r="M99" s="1121">
        <v>905</v>
      </c>
      <c r="N99" s="1124">
        <f t="shared" si="4"/>
        <v>587</v>
      </c>
      <c r="O99" s="1111">
        <v>1844</v>
      </c>
      <c r="P99" s="1124">
        <v>634</v>
      </c>
      <c r="Q99" s="1112">
        <v>16</v>
      </c>
    </row>
    <row r="100" spans="1:17">
      <c r="A100" s="1132" t="s">
        <v>805</v>
      </c>
      <c r="B100" s="924" t="s">
        <v>214</v>
      </c>
      <c r="C100" s="1124">
        <v>6709</v>
      </c>
      <c r="D100" s="1096">
        <v>6665</v>
      </c>
      <c r="E100" s="1159">
        <f t="shared" si="3"/>
        <v>-44</v>
      </c>
      <c r="F100" s="1125">
        <v>6642</v>
      </c>
      <c r="G100" s="1096">
        <v>3570</v>
      </c>
      <c r="H100" s="1121">
        <v>1420</v>
      </c>
      <c r="I100" s="1125">
        <v>1577</v>
      </c>
      <c r="J100" s="1111">
        <v>100</v>
      </c>
      <c r="K100" s="1124">
        <v>473</v>
      </c>
      <c r="L100" s="1096">
        <v>1122</v>
      </c>
      <c r="M100" s="1121">
        <v>665</v>
      </c>
      <c r="N100" s="1124">
        <f t="shared" si="4"/>
        <v>457</v>
      </c>
      <c r="O100" s="1111">
        <v>1019</v>
      </c>
      <c r="P100" s="1124">
        <v>1436</v>
      </c>
      <c r="Q100" s="1112">
        <v>23</v>
      </c>
    </row>
    <row r="101" spans="1:17">
      <c r="A101" s="1132" t="s">
        <v>806</v>
      </c>
      <c r="B101" s="924" t="s">
        <v>36</v>
      </c>
      <c r="C101" s="1124">
        <v>10226</v>
      </c>
      <c r="D101" s="1096">
        <v>11026</v>
      </c>
      <c r="E101" s="1159">
        <f t="shared" si="3"/>
        <v>800</v>
      </c>
      <c r="F101" s="1125">
        <v>11016</v>
      </c>
      <c r="G101" s="1096">
        <v>7608</v>
      </c>
      <c r="H101" s="1121">
        <v>2696</v>
      </c>
      <c r="I101" s="1125">
        <v>3950</v>
      </c>
      <c r="J101" s="1111">
        <v>173</v>
      </c>
      <c r="K101" s="1124">
        <v>789</v>
      </c>
      <c r="L101" s="1096">
        <v>2046</v>
      </c>
      <c r="M101" s="1121">
        <v>1105</v>
      </c>
      <c r="N101" s="1124">
        <f t="shared" si="4"/>
        <v>941</v>
      </c>
      <c r="O101" s="1111">
        <v>1811</v>
      </c>
      <c r="P101" s="1124">
        <v>939</v>
      </c>
      <c r="Q101" s="1112">
        <v>10</v>
      </c>
    </row>
    <row r="102" spans="1:17">
      <c r="A102" s="1132" t="s">
        <v>807</v>
      </c>
      <c r="B102" s="924" t="s">
        <v>37</v>
      </c>
      <c r="C102" s="1124">
        <v>12581</v>
      </c>
      <c r="D102" s="1096">
        <v>13258</v>
      </c>
      <c r="E102" s="1159">
        <f t="shared" si="3"/>
        <v>677</v>
      </c>
      <c r="F102" s="1125">
        <v>13253</v>
      </c>
      <c r="G102" s="1096">
        <v>9049</v>
      </c>
      <c r="H102" s="1121">
        <v>2914</v>
      </c>
      <c r="I102" s="1125">
        <v>4744</v>
      </c>
      <c r="J102" s="1111">
        <v>192</v>
      </c>
      <c r="K102" s="1124">
        <v>1199</v>
      </c>
      <c r="L102" s="1096">
        <v>3289</v>
      </c>
      <c r="M102" s="1121">
        <v>1442</v>
      </c>
      <c r="N102" s="1124">
        <f t="shared" si="4"/>
        <v>1847</v>
      </c>
      <c r="O102" s="1111">
        <v>1854</v>
      </c>
      <c r="P102" s="1124">
        <v>565</v>
      </c>
      <c r="Q102" s="1112">
        <v>5</v>
      </c>
    </row>
    <row r="103" spans="1:17">
      <c r="A103" s="1132" t="s">
        <v>808</v>
      </c>
      <c r="B103" s="924" t="s">
        <v>38</v>
      </c>
      <c r="C103" s="1124">
        <v>4350</v>
      </c>
      <c r="D103" s="1096">
        <v>4334</v>
      </c>
      <c r="E103" s="1159">
        <f t="shared" si="3"/>
        <v>-16</v>
      </c>
      <c r="F103" s="1125">
        <v>4329</v>
      </c>
      <c r="G103" s="1096">
        <v>2646</v>
      </c>
      <c r="H103" s="1121">
        <v>989</v>
      </c>
      <c r="I103" s="1125">
        <v>1207</v>
      </c>
      <c r="J103" s="1111">
        <v>84</v>
      </c>
      <c r="K103" s="1124">
        <v>366</v>
      </c>
      <c r="L103" s="1096">
        <v>814</v>
      </c>
      <c r="M103" s="1121">
        <v>477</v>
      </c>
      <c r="N103" s="1124">
        <f t="shared" si="4"/>
        <v>337</v>
      </c>
      <c r="O103" s="1111">
        <v>693</v>
      </c>
      <c r="P103" s="1124">
        <v>616</v>
      </c>
      <c r="Q103" s="1112">
        <v>5</v>
      </c>
    </row>
    <row r="104" spans="1:17">
      <c r="A104" s="1132" t="s">
        <v>809</v>
      </c>
      <c r="B104" s="924" t="s">
        <v>39</v>
      </c>
      <c r="C104" s="1124">
        <v>6639</v>
      </c>
      <c r="D104" s="1096">
        <v>6906</v>
      </c>
      <c r="E104" s="1159">
        <f t="shared" si="3"/>
        <v>267</v>
      </c>
      <c r="F104" s="1125">
        <v>6892</v>
      </c>
      <c r="G104" s="1096">
        <v>3947</v>
      </c>
      <c r="H104" s="1121">
        <v>1337</v>
      </c>
      <c r="I104" s="1125">
        <v>2064</v>
      </c>
      <c r="J104" s="1111">
        <v>93</v>
      </c>
      <c r="K104" s="1124">
        <v>453</v>
      </c>
      <c r="L104" s="1096">
        <v>1827</v>
      </c>
      <c r="M104" s="1121">
        <v>682</v>
      </c>
      <c r="N104" s="1124">
        <f t="shared" si="4"/>
        <v>1145</v>
      </c>
      <c r="O104" s="1111">
        <v>873</v>
      </c>
      <c r="P104" s="1124">
        <v>804</v>
      </c>
      <c r="Q104" s="1112">
        <v>14</v>
      </c>
    </row>
    <row r="105" spans="1:17">
      <c r="A105" s="1132" t="s">
        <v>810</v>
      </c>
      <c r="B105" s="924" t="s">
        <v>217</v>
      </c>
      <c r="C105" s="1124">
        <v>3813</v>
      </c>
      <c r="D105" s="1096">
        <v>3798</v>
      </c>
      <c r="E105" s="1159">
        <f t="shared" si="3"/>
        <v>-15</v>
      </c>
      <c r="F105" s="1125">
        <v>3786</v>
      </c>
      <c r="G105" s="1096">
        <v>2107</v>
      </c>
      <c r="H105" s="1121">
        <v>831</v>
      </c>
      <c r="I105" s="1125">
        <v>953</v>
      </c>
      <c r="J105" s="1111">
        <v>42</v>
      </c>
      <c r="K105" s="1124">
        <v>281</v>
      </c>
      <c r="L105" s="1096">
        <v>710</v>
      </c>
      <c r="M105" s="1121">
        <v>459</v>
      </c>
      <c r="N105" s="1124">
        <f t="shared" si="4"/>
        <v>251</v>
      </c>
      <c r="O105" s="1111">
        <v>576</v>
      </c>
      <c r="P105" s="1124">
        <v>699</v>
      </c>
      <c r="Q105" s="1112">
        <v>12</v>
      </c>
    </row>
    <row r="106" spans="1:17">
      <c r="A106" s="1132" t="s">
        <v>811</v>
      </c>
      <c r="B106" s="924" t="s">
        <v>41</v>
      </c>
      <c r="C106" s="1124">
        <v>11640</v>
      </c>
      <c r="D106" s="1096">
        <v>12092</v>
      </c>
      <c r="E106" s="1159">
        <f t="shared" si="3"/>
        <v>452</v>
      </c>
      <c r="F106" s="1125">
        <v>12079</v>
      </c>
      <c r="G106" s="1096">
        <v>8258</v>
      </c>
      <c r="H106" s="1121">
        <v>2740</v>
      </c>
      <c r="I106" s="1125">
        <v>4424</v>
      </c>
      <c r="J106" s="1111">
        <v>170</v>
      </c>
      <c r="K106" s="1124">
        <v>924</v>
      </c>
      <c r="L106" s="1096">
        <v>2417</v>
      </c>
      <c r="M106" s="1121">
        <v>1002</v>
      </c>
      <c r="N106" s="1124">
        <f t="shared" si="4"/>
        <v>1415</v>
      </c>
      <c r="O106" s="1111">
        <v>1718</v>
      </c>
      <c r="P106" s="1124">
        <v>990</v>
      </c>
      <c r="Q106" s="1112">
        <v>13</v>
      </c>
    </row>
    <row r="107" spans="1:17">
      <c r="A107" s="1132" t="s">
        <v>812</v>
      </c>
      <c r="B107" s="924" t="s">
        <v>42</v>
      </c>
      <c r="C107" s="1124">
        <v>5870</v>
      </c>
      <c r="D107" s="1096">
        <v>5715</v>
      </c>
      <c r="E107" s="1159">
        <f t="shared" si="3"/>
        <v>-155</v>
      </c>
      <c r="F107" s="1125">
        <v>5708</v>
      </c>
      <c r="G107" s="1096">
        <v>3549</v>
      </c>
      <c r="H107" s="1121">
        <v>1472</v>
      </c>
      <c r="I107" s="1125">
        <v>1506</v>
      </c>
      <c r="J107" s="1111">
        <v>119</v>
      </c>
      <c r="K107" s="1124">
        <v>452</v>
      </c>
      <c r="L107" s="1096">
        <v>1268</v>
      </c>
      <c r="M107" s="1121">
        <v>776</v>
      </c>
      <c r="N107" s="1124">
        <f t="shared" si="4"/>
        <v>492</v>
      </c>
      <c r="O107" s="1111">
        <v>1014</v>
      </c>
      <c r="P107" s="1124">
        <v>589</v>
      </c>
      <c r="Q107" s="1112">
        <v>7</v>
      </c>
    </row>
    <row r="108" spans="1:17">
      <c r="A108" s="1132" t="s">
        <v>813</v>
      </c>
      <c r="B108" s="924" t="s">
        <v>43</v>
      </c>
      <c r="C108" s="1124">
        <v>6301</v>
      </c>
      <c r="D108" s="1096">
        <v>6108</v>
      </c>
      <c r="E108" s="1159">
        <f t="shared" si="3"/>
        <v>-193</v>
      </c>
      <c r="F108" s="1125">
        <v>6070</v>
      </c>
      <c r="G108" s="1096">
        <v>3256</v>
      </c>
      <c r="H108" s="1121">
        <v>1450</v>
      </c>
      <c r="I108" s="1125">
        <v>1238</v>
      </c>
      <c r="J108" s="1111">
        <v>107</v>
      </c>
      <c r="K108" s="1124">
        <v>461</v>
      </c>
      <c r="L108" s="1096">
        <v>1371</v>
      </c>
      <c r="M108" s="1121">
        <v>872</v>
      </c>
      <c r="N108" s="1124">
        <f t="shared" si="4"/>
        <v>499</v>
      </c>
      <c r="O108" s="1111">
        <v>1029</v>
      </c>
      <c r="P108" s="1124">
        <v>931</v>
      </c>
      <c r="Q108" s="1112">
        <v>38</v>
      </c>
    </row>
    <row r="109" spans="1:17">
      <c r="A109" s="1132" t="s">
        <v>814</v>
      </c>
      <c r="B109" s="924" t="s">
        <v>215</v>
      </c>
      <c r="C109" s="1124">
        <v>6449</v>
      </c>
      <c r="D109" s="1096">
        <v>6228</v>
      </c>
      <c r="E109" s="1159">
        <f t="shared" si="3"/>
        <v>-221</v>
      </c>
      <c r="F109" s="1125">
        <v>6212</v>
      </c>
      <c r="G109" s="1096">
        <v>3077</v>
      </c>
      <c r="H109" s="1121">
        <v>1301</v>
      </c>
      <c r="I109" s="1125">
        <v>1223</v>
      </c>
      <c r="J109" s="1111">
        <v>89</v>
      </c>
      <c r="K109" s="1124">
        <v>464</v>
      </c>
      <c r="L109" s="1096">
        <v>1411</v>
      </c>
      <c r="M109" s="1121">
        <v>863</v>
      </c>
      <c r="N109" s="1124">
        <f t="shared" si="4"/>
        <v>548</v>
      </c>
      <c r="O109" s="1111">
        <v>887</v>
      </c>
      <c r="P109" s="1124">
        <v>1185</v>
      </c>
      <c r="Q109" s="1112">
        <v>16</v>
      </c>
    </row>
    <row r="110" spans="1:17">
      <c r="A110" s="1133" t="s">
        <v>815</v>
      </c>
      <c r="B110" s="1094" t="s">
        <v>216</v>
      </c>
      <c r="C110" s="1126">
        <v>5342</v>
      </c>
      <c r="D110" s="1099">
        <v>5291</v>
      </c>
      <c r="E110" s="1160">
        <f t="shared" si="3"/>
        <v>-51</v>
      </c>
      <c r="F110" s="1130">
        <v>5278</v>
      </c>
      <c r="G110" s="1099">
        <v>2688</v>
      </c>
      <c r="H110" s="1137">
        <v>1159</v>
      </c>
      <c r="I110" s="1130">
        <v>1036</v>
      </c>
      <c r="J110" s="1115">
        <v>72</v>
      </c>
      <c r="K110" s="1126">
        <v>421</v>
      </c>
      <c r="L110" s="1099">
        <v>1283</v>
      </c>
      <c r="M110" s="1137">
        <v>738</v>
      </c>
      <c r="N110" s="1126">
        <f t="shared" si="4"/>
        <v>545</v>
      </c>
      <c r="O110" s="1115">
        <v>817</v>
      </c>
      <c r="P110" s="1126">
        <v>848</v>
      </c>
      <c r="Q110" s="1116">
        <v>13</v>
      </c>
    </row>
    <row r="111" spans="1:17">
      <c r="A111" s="924" t="s">
        <v>396</v>
      </c>
      <c r="O111" s="1152" t="s">
        <v>862</v>
      </c>
    </row>
  </sheetData>
  <phoneticPr fontId="2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3874-DA1A-4F12-9C35-27A109C835A1}">
  <dimension ref="A1:AF74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/>
    </sheetView>
  </sheetViews>
  <sheetFormatPr defaultColWidth="9" defaultRowHeight="12.75"/>
  <cols>
    <col min="1" max="1" width="3.25" style="1935" customWidth="1"/>
    <col min="2" max="2" width="9" style="1935"/>
    <col min="3" max="3" width="17.5" style="1935" customWidth="1"/>
    <col min="4" max="4" width="0" style="1935" hidden="1" customWidth="1"/>
    <col min="5" max="5" width="9.75" style="1935" hidden="1" customWidth="1"/>
    <col min="6" max="8" width="10.5" style="1935" bestFit="1" customWidth="1"/>
    <col min="9" max="32" width="9.125" style="1935" bestFit="1" customWidth="1"/>
    <col min="33" max="16384" width="9" style="1935"/>
  </cols>
  <sheetData>
    <row r="1" spans="1:31" s="1925" customFormat="1">
      <c r="A1" s="1925" t="s">
        <v>1143</v>
      </c>
    </row>
    <row r="2" spans="1:31" s="1925" customFormat="1">
      <c r="A2" s="1925" t="s">
        <v>1229</v>
      </c>
      <c r="J2" s="1925" t="s">
        <v>1144</v>
      </c>
    </row>
    <row r="3" spans="1:31" s="1925" customFormat="1"/>
    <row r="4" spans="1:31" s="1925" customFormat="1" hidden="1"/>
    <row r="5" spans="1:31" s="1925" customFormat="1" ht="25.5">
      <c r="F5" s="1926" t="s">
        <v>1145</v>
      </c>
      <c r="G5" s="1926" t="s">
        <v>1145</v>
      </c>
      <c r="H5" s="1926" t="s">
        <v>1145</v>
      </c>
      <c r="I5" s="1926" t="s">
        <v>1145</v>
      </c>
      <c r="J5" s="1926" t="s">
        <v>1145</v>
      </c>
      <c r="K5" s="1926" t="s">
        <v>1145</v>
      </c>
      <c r="L5" s="1926" t="s">
        <v>1145</v>
      </c>
      <c r="M5" s="1926" t="s">
        <v>1145</v>
      </c>
      <c r="N5" s="1926" t="s">
        <v>1145</v>
      </c>
      <c r="O5" s="1926" t="s">
        <v>1145</v>
      </c>
      <c r="P5" s="1926" t="s">
        <v>1145</v>
      </c>
      <c r="Q5" s="1926" t="s">
        <v>1145</v>
      </c>
      <c r="R5" s="1926" t="s">
        <v>1145</v>
      </c>
      <c r="S5" s="1926" t="s">
        <v>1145</v>
      </c>
      <c r="T5" s="1926" t="s">
        <v>1145</v>
      </c>
      <c r="U5" s="1926" t="s">
        <v>1145</v>
      </c>
      <c r="V5" s="1926" t="s">
        <v>1145</v>
      </c>
      <c r="W5" s="1926" t="s">
        <v>1145</v>
      </c>
      <c r="X5" s="1926" t="s">
        <v>1145</v>
      </c>
      <c r="Y5" s="1926" t="s">
        <v>1145</v>
      </c>
      <c r="Z5" s="1926" t="s">
        <v>1145</v>
      </c>
      <c r="AA5" s="1926" t="s">
        <v>1145</v>
      </c>
      <c r="AB5" s="1926" t="s">
        <v>1145</v>
      </c>
      <c r="AC5" s="1926" t="s">
        <v>1145</v>
      </c>
      <c r="AD5" s="1926" t="s">
        <v>1145</v>
      </c>
      <c r="AE5" s="1926" t="s">
        <v>1145</v>
      </c>
    </row>
    <row r="6" spans="1:31" s="1925" customFormat="1" ht="25.5">
      <c r="F6" s="1926" t="s">
        <v>1146</v>
      </c>
      <c r="G6" s="1926" t="s">
        <v>1146</v>
      </c>
      <c r="H6" s="1926" t="s">
        <v>1146</v>
      </c>
      <c r="I6" s="1926" t="s">
        <v>1146</v>
      </c>
      <c r="J6" s="1926" t="s">
        <v>1146</v>
      </c>
      <c r="K6" s="1926" t="s">
        <v>1146</v>
      </c>
      <c r="L6" s="1926" t="s">
        <v>1146</v>
      </c>
      <c r="M6" s="1926" t="s">
        <v>1146</v>
      </c>
      <c r="N6" s="1926" t="s">
        <v>1146</v>
      </c>
      <c r="O6" s="1926" t="s">
        <v>1146</v>
      </c>
      <c r="P6" s="1926" t="s">
        <v>1146</v>
      </c>
      <c r="Q6" s="1926" t="s">
        <v>1146</v>
      </c>
      <c r="R6" s="1926" t="s">
        <v>1146</v>
      </c>
      <c r="S6" s="1926" t="s">
        <v>1146</v>
      </c>
      <c r="T6" s="1926" t="s">
        <v>1146</v>
      </c>
      <c r="U6" s="1926" t="s">
        <v>1146</v>
      </c>
      <c r="V6" s="1926" t="s">
        <v>1146</v>
      </c>
      <c r="W6" s="1926" t="s">
        <v>1146</v>
      </c>
      <c r="X6" s="1926" t="s">
        <v>1146</v>
      </c>
      <c r="Y6" s="1926" t="s">
        <v>1146</v>
      </c>
      <c r="Z6" s="1926" t="s">
        <v>1146</v>
      </c>
      <c r="AA6" s="1926" t="s">
        <v>1146</v>
      </c>
      <c r="AB6" s="1926" t="s">
        <v>1146</v>
      </c>
      <c r="AC6" s="1926" t="s">
        <v>1146</v>
      </c>
      <c r="AD6" s="1926" t="s">
        <v>1146</v>
      </c>
      <c r="AE6" s="1926" t="s">
        <v>1146</v>
      </c>
    </row>
    <row r="7" spans="1:31" s="1925" customFormat="1">
      <c r="F7" s="1926">
        <v>1</v>
      </c>
      <c r="G7" s="1926">
        <v>1</v>
      </c>
      <c r="H7" s="1926">
        <v>2</v>
      </c>
      <c r="I7" s="1926">
        <v>3</v>
      </c>
      <c r="J7" s="1926">
        <v>3</v>
      </c>
      <c r="K7" s="1926">
        <v>3</v>
      </c>
      <c r="L7" s="1926">
        <v>3</v>
      </c>
      <c r="M7" s="1926">
        <v>2</v>
      </c>
      <c r="N7" s="1926">
        <v>3</v>
      </c>
      <c r="O7" s="1926">
        <v>3</v>
      </c>
      <c r="P7" s="1926">
        <v>3</v>
      </c>
      <c r="Q7" s="1926">
        <v>3</v>
      </c>
      <c r="R7" s="1926">
        <v>3</v>
      </c>
      <c r="S7" s="1926">
        <v>3</v>
      </c>
      <c r="T7" s="1926">
        <v>3</v>
      </c>
      <c r="U7" s="1926">
        <v>3</v>
      </c>
      <c r="V7" s="1926">
        <v>3</v>
      </c>
      <c r="W7" s="1926">
        <v>3</v>
      </c>
      <c r="X7" s="1926">
        <v>1</v>
      </c>
      <c r="Y7" s="1926">
        <v>1</v>
      </c>
      <c r="Z7" s="1926">
        <v>1</v>
      </c>
      <c r="AA7" s="1926">
        <v>1</v>
      </c>
      <c r="AB7" s="1926">
        <v>1</v>
      </c>
      <c r="AC7" s="1926">
        <v>1</v>
      </c>
      <c r="AD7" s="1926">
        <v>1</v>
      </c>
      <c r="AE7" s="1926">
        <v>1</v>
      </c>
    </row>
    <row r="8" spans="1:31" s="1925" customFormat="1" ht="37.5" customHeight="1">
      <c r="F8" s="1926" t="s">
        <v>1147</v>
      </c>
      <c r="G8" s="1926" t="s">
        <v>1148</v>
      </c>
      <c r="H8" s="1926" t="s">
        <v>1149</v>
      </c>
      <c r="I8" s="1926" t="s">
        <v>1150</v>
      </c>
      <c r="J8" s="1926" t="s">
        <v>1151</v>
      </c>
      <c r="K8" s="1926" t="s">
        <v>1152</v>
      </c>
      <c r="L8" s="1926" t="s">
        <v>1153</v>
      </c>
      <c r="M8" s="1926" t="s">
        <v>1154</v>
      </c>
      <c r="N8" s="1926" t="s">
        <v>1155</v>
      </c>
      <c r="O8" s="1926" t="s">
        <v>1156</v>
      </c>
      <c r="P8" s="1926" t="s">
        <v>1157</v>
      </c>
      <c r="Q8" s="1926" t="s">
        <v>1158</v>
      </c>
      <c r="R8" s="1926" t="s">
        <v>1159</v>
      </c>
      <c r="S8" s="1926" t="s">
        <v>1160</v>
      </c>
      <c r="T8" s="1926" t="s">
        <v>1161</v>
      </c>
      <c r="U8" s="1926" t="s">
        <v>1162</v>
      </c>
      <c r="V8" s="1926" t="s">
        <v>1163</v>
      </c>
      <c r="W8" s="1926" t="s">
        <v>1164</v>
      </c>
      <c r="X8" s="1926" t="s">
        <v>1165</v>
      </c>
      <c r="Y8" s="1926" t="s">
        <v>1166</v>
      </c>
      <c r="Z8" s="1926" t="s">
        <v>1167</v>
      </c>
      <c r="AA8" s="1926" t="s">
        <v>1168</v>
      </c>
      <c r="AB8" s="1926" t="s">
        <v>1169</v>
      </c>
      <c r="AC8" s="1926" t="s">
        <v>1170</v>
      </c>
      <c r="AD8" s="1926" t="s">
        <v>1171</v>
      </c>
      <c r="AE8" s="1926" t="s">
        <v>1172</v>
      </c>
    </row>
    <row r="9" spans="1:31" s="1925" customFormat="1">
      <c r="F9" s="1966" t="s">
        <v>4</v>
      </c>
      <c r="G9" s="1966" t="s">
        <v>4</v>
      </c>
      <c r="H9" s="1966" t="s">
        <v>4</v>
      </c>
      <c r="I9" s="1966" t="s">
        <v>4</v>
      </c>
      <c r="J9" s="1966" t="s">
        <v>4</v>
      </c>
      <c r="K9" s="1966" t="s">
        <v>4</v>
      </c>
      <c r="L9" s="1966" t="s">
        <v>4</v>
      </c>
      <c r="M9" s="1966" t="s">
        <v>4</v>
      </c>
      <c r="N9" s="1966" t="s">
        <v>4</v>
      </c>
      <c r="O9" s="1966" t="s">
        <v>4</v>
      </c>
      <c r="P9" s="1966" t="s">
        <v>4</v>
      </c>
      <c r="Q9" s="1966" t="s">
        <v>4</v>
      </c>
      <c r="R9" s="1966" t="s">
        <v>4</v>
      </c>
      <c r="S9" s="1966" t="s">
        <v>4</v>
      </c>
      <c r="T9" s="1966" t="s">
        <v>4</v>
      </c>
      <c r="U9" s="1966" t="s">
        <v>4</v>
      </c>
      <c r="V9" s="1966" t="s">
        <v>4</v>
      </c>
      <c r="W9" s="1966" t="s">
        <v>4</v>
      </c>
      <c r="X9" s="1966" t="s">
        <v>4</v>
      </c>
      <c r="Y9" s="1966" t="s">
        <v>4</v>
      </c>
      <c r="Z9" s="1966" t="s">
        <v>4</v>
      </c>
      <c r="AA9" s="1966" t="s">
        <v>4</v>
      </c>
      <c r="AB9" s="1966" t="s">
        <v>4</v>
      </c>
      <c r="AC9" s="1966" t="s">
        <v>4</v>
      </c>
      <c r="AD9" s="1966" t="s">
        <v>4</v>
      </c>
      <c r="AE9" s="1966" t="s">
        <v>4</v>
      </c>
    </row>
    <row r="10" spans="1:31" s="1929" customFormat="1">
      <c r="A10" s="1965" t="s">
        <v>919</v>
      </c>
      <c r="B10" s="1965" t="s">
        <v>1177</v>
      </c>
      <c r="C10" s="1965" t="s">
        <v>1178</v>
      </c>
      <c r="D10" s="1927" t="s">
        <v>1147</v>
      </c>
      <c r="E10" s="1927" t="s">
        <v>1137</v>
      </c>
      <c r="F10" s="1928">
        <v>2399358</v>
      </c>
      <c r="G10" s="1928">
        <v>1504033</v>
      </c>
      <c r="H10" s="1928">
        <v>1371842</v>
      </c>
      <c r="I10" s="1928">
        <v>510055</v>
      </c>
      <c r="J10" s="1928">
        <v>639014</v>
      </c>
      <c r="K10" s="1928">
        <v>30998</v>
      </c>
      <c r="L10" s="1928">
        <v>191775</v>
      </c>
      <c r="M10" s="1928">
        <v>132191</v>
      </c>
      <c r="N10" s="1928">
        <v>5026</v>
      </c>
      <c r="O10" s="1928">
        <v>22662</v>
      </c>
      <c r="P10" s="1928">
        <v>14844</v>
      </c>
      <c r="Q10" s="1928">
        <v>31644</v>
      </c>
      <c r="R10" s="1928">
        <v>4043</v>
      </c>
      <c r="S10" s="1928">
        <v>12930</v>
      </c>
      <c r="T10" s="1928">
        <v>1698</v>
      </c>
      <c r="U10" s="1928">
        <v>5336</v>
      </c>
      <c r="V10" s="1928">
        <v>13848</v>
      </c>
      <c r="W10" s="1928">
        <v>20160</v>
      </c>
      <c r="X10" s="1928">
        <v>18888</v>
      </c>
      <c r="Y10" s="1928">
        <v>862511</v>
      </c>
      <c r="Z10" s="1928">
        <v>13926</v>
      </c>
      <c r="AA10" s="1928">
        <v>78607</v>
      </c>
      <c r="AB10" s="1928">
        <v>310554</v>
      </c>
      <c r="AC10" s="1928">
        <v>313735</v>
      </c>
      <c r="AD10" s="1928">
        <v>24724</v>
      </c>
      <c r="AE10" s="1928">
        <v>23264</v>
      </c>
    </row>
    <row r="11" spans="1:31" s="1929" customFormat="1">
      <c r="A11" s="1965" t="s">
        <v>1173</v>
      </c>
      <c r="B11" s="1965" t="s">
        <v>1177</v>
      </c>
      <c r="C11" s="1965" t="s">
        <v>1179</v>
      </c>
      <c r="D11" s="1927" t="s">
        <v>1147</v>
      </c>
      <c r="E11" s="1927" t="s">
        <v>1137</v>
      </c>
      <c r="F11" s="1928">
        <v>734091</v>
      </c>
      <c r="G11" s="1928">
        <v>401959</v>
      </c>
      <c r="H11" s="1928">
        <v>379662</v>
      </c>
      <c r="I11" s="1928">
        <v>145640</v>
      </c>
      <c r="J11" s="1928">
        <v>170380</v>
      </c>
      <c r="K11" s="1928">
        <v>8206</v>
      </c>
      <c r="L11" s="1928">
        <v>55436</v>
      </c>
      <c r="M11" s="1928">
        <v>22297</v>
      </c>
      <c r="N11" s="1928">
        <v>473</v>
      </c>
      <c r="O11" s="1928">
        <v>3518</v>
      </c>
      <c r="P11" s="1928">
        <v>1193</v>
      </c>
      <c r="Q11" s="1928">
        <v>4495</v>
      </c>
      <c r="R11" s="1928">
        <v>857</v>
      </c>
      <c r="S11" s="1928">
        <v>2309</v>
      </c>
      <c r="T11" s="1928">
        <v>206</v>
      </c>
      <c r="U11" s="1928">
        <v>462</v>
      </c>
      <c r="V11" s="1928">
        <v>4178</v>
      </c>
      <c r="W11" s="1928">
        <v>4606</v>
      </c>
      <c r="X11" s="1928">
        <v>6156</v>
      </c>
      <c r="Y11" s="1928">
        <v>318372</v>
      </c>
      <c r="Z11" s="1928">
        <v>7604</v>
      </c>
      <c r="AA11" s="1928">
        <v>11453</v>
      </c>
      <c r="AB11" s="1928">
        <v>87612</v>
      </c>
      <c r="AC11" s="1928">
        <v>101752</v>
      </c>
      <c r="AD11" s="1928">
        <v>13572</v>
      </c>
      <c r="AE11" s="1928">
        <v>5281</v>
      </c>
    </row>
    <row r="12" spans="1:31" s="1929" customFormat="1">
      <c r="A12" s="1965" t="s">
        <v>1174</v>
      </c>
      <c r="B12" s="1965" t="s">
        <v>1177</v>
      </c>
      <c r="C12" s="1965" t="s">
        <v>1180</v>
      </c>
      <c r="D12" s="1927" t="s">
        <v>1147</v>
      </c>
      <c r="E12" s="1927" t="s">
        <v>1137</v>
      </c>
      <c r="F12" s="1928">
        <v>102396</v>
      </c>
      <c r="G12" s="1928">
        <v>57662</v>
      </c>
      <c r="H12" s="1928">
        <v>55210</v>
      </c>
      <c r="I12" s="1928">
        <v>20206</v>
      </c>
      <c r="J12" s="1928">
        <v>26424</v>
      </c>
      <c r="K12" s="1928">
        <v>983</v>
      </c>
      <c r="L12" s="1928">
        <v>7597</v>
      </c>
      <c r="M12" s="1928">
        <v>2452</v>
      </c>
      <c r="N12" s="1928">
        <v>42</v>
      </c>
      <c r="O12" s="1928">
        <v>358</v>
      </c>
      <c r="P12" s="1928">
        <v>67</v>
      </c>
      <c r="Q12" s="1928">
        <v>451</v>
      </c>
      <c r="R12" s="1928">
        <v>90</v>
      </c>
      <c r="S12" s="1928">
        <v>256</v>
      </c>
      <c r="T12" s="1928">
        <v>23</v>
      </c>
      <c r="U12" s="1928">
        <v>33</v>
      </c>
      <c r="V12" s="1928">
        <v>583</v>
      </c>
      <c r="W12" s="1928">
        <v>549</v>
      </c>
      <c r="X12" s="1928">
        <v>621</v>
      </c>
      <c r="Y12" s="1928">
        <v>43572</v>
      </c>
      <c r="Z12" s="1928">
        <v>541</v>
      </c>
      <c r="AA12" s="1928">
        <v>1142</v>
      </c>
      <c r="AB12" s="1928">
        <v>11191</v>
      </c>
      <c r="AC12" s="1928">
        <v>12496</v>
      </c>
      <c r="AD12" s="1928">
        <v>2475</v>
      </c>
      <c r="AE12" s="1928">
        <v>647</v>
      </c>
    </row>
    <row r="13" spans="1:31" s="1929" customFormat="1">
      <c r="A13" s="1965" t="s">
        <v>1174</v>
      </c>
      <c r="B13" s="1965" t="s">
        <v>1177</v>
      </c>
      <c r="C13" s="1965" t="s">
        <v>1181</v>
      </c>
      <c r="D13" s="1927" t="s">
        <v>1147</v>
      </c>
      <c r="E13" s="1927" t="s">
        <v>1137</v>
      </c>
      <c r="F13" s="1928">
        <v>69950</v>
      </c>
      <c r="G13" s="1928">
        <v>33854</v>
      </c>
      <c r="H13" s="1928">
        <v>32115</v>
      </c>
      <c r="I13" s="1928">
        <v>11450</v>
      </c>
      <c r="J13" s="1928">
        <v>15067</v>
      </c>
      <c r="K13" s="1928">
        <v>648</v>
      </c>
      <c r="L13" s="1928">
        <v>4950</v>
      </c>
      <c r="M13" s="1928">
        <v>1739</v>
      </c>
      <c r="N13" s="1928">
        <v>24</v>
      </c>
      <c r="O13" s="1928">
        <v>241</v>
      </c>
      <c r="P13" s="1928">
        <v>62</v>
      </c>
      <c r="Q13" s="1928">
        <v>318</v>
      </c>
      <c r="R13" s="1928">
        <v>67</v>
      </c>
      <c r="S13" s="1928">
        <v>161</v>
      </c>
      <c r="T13" s="1928">
        <v>13</v>
      </c>
      <c r="U13" s="1928">
        <v>22</v>
      </c>
      <c r="V13" s="1928">
        <v>457</v>
      </c>
      <c r="W13" s="1928">
        <v>374</v>
      </c>
      <c r="X13" s="1928">
        <v>504</v>
      </c>
      <c r="Y13" s="1928">
        <v>35014</v>
      </c>
      <c r="Z13" s="1928">
        <v>578</v>
      </c>
      <c r="AA13" s="1928">
        <v>795</v>
      </c>
      <c r="AB13" s="1928">
        <v>6232</v>
      </c>
      <c r="AC13" s="1928">
        <v>9086</v>
      </c>
      <c r="AD13" s="1928">
        <v>1316</v>
      </c>
      <c r="AE13" s="1928">
        <v>588</v>
      </c>
    </row>
    <row r="14" spans="1:31" s="1929" customFormat="1">
      <c r="A14" s="1965" t="s">
        <v>1174</v>
      </c>
      <c r="B14" s="1965" t="s">
        <v>1177</v>
      </c>
      <c r="C14" s="1965" t="s">
        <v>1182</v>
      </c>
      <c r="D14" s="1927" t="s">
        <v>1147</v>
      </c>
      <c r="E14" s="1927" t="s">
        <v>1137</v>
      </c>
      <c r="F14" s="1928">
        <v>61091</v>
      </c>
      <c r="G14" s="1928">
        <v>24899</v>
      </c>
      <c r="H14" s="1928">
        <v>23329</v>
      </c>
      <c r="I14" s="1928">
        <v>8948</v>
      </c>
      <c r="J14" s="1928">
        <v>9227</v>
      </c>
      <c r="K14" s="1928">
        <v>712</v>
      </c>
      <c r="L14" s="1928">
        <v>4442</v>
      </c>
      <c r="M14" s="1928">
        <v>1570</v>
      </c>
      <c r="N14" s="1928">
        <v>25</v>
      </c>
      <c r="O14" s="1928">
        <v>186</v>
      </c>
      <c r="P14" s="1928">
        <v>55</v>
      </c>
      <c r="Q14" s="1928">
        <v>238</v>
      </c>
      <c r="R14" s="1928">
        <v>53</v>
      </c>
      <c r="S14" s="1928">
        <v>132</v>
      </c>
      <c r="T14" s="1928">
        <v>15</v>
      </c>
      <c r="U14" s="1928">
        <v>27</v>
      </c>
      <c r="V14" s="1928">
        <v>447</v>
      </c>
      <c r="W14" s="1928">
        <v>392</v>
      </c>
      <c r="X14" s="1928">
        <v>696</v>
      </c>
      <c r="Y14" s="1928">
        <v>34558</v>
      </c>
      <c r="Z14" s="1928">
        <v>938</v>
      </c>
      <c r="AA14" s="1928">
        <v>686</v>
      </c>
      <c r="AB14" s="1928">
        <v>4773</v>
      </c>
      <c r="AC14" s="1928">
        <v>9915</v>
      </c>
      <c r="AD14" s="1928">
        <v>1595</v>
      </c>
      <c r="AE14" s="1928">
        <v>459</v>
      </c>
    </row>
    <row r="15" spans="1:31" s="1929" customFormat="1">
      <c r="A15" s="1965" t="s">
        <v>1174</v>
      </c>
      <c r="B15" s="1965" t="s">
        <v>1177</v>
      </c>
      <c r="C15" s="1965" t="s">
        <v>1183</v>
      </c>
      <c r="D15" s="1927" t="s">
        <v>1147</v>
      </c>
      <c r="E15" s="1927" t="s">
        <v>1137</v>
      </c>
      <c r="F15" s="1928">
        <v>49539</v>
      </c>
      <c r="G15" s="1928">
        <v>23292</v>
      </c>
      <c r="H15" s="1928">
        <v>21651</v>
      </c>
      <c r="I15" s="1928">
        <v>8290</v>
      </c>
      <c r="J15" s="1928">
        <v>8251</v>
      </c>
      <c r="K15" s="1928">
        <v>691</v>
      </c>
      <c r="L15" s="1928">
        <v>4419</v>
      </c>
      <c r="M15" s="1928">
        <v>1641</v>
      </c>
      <c r="N15" s="1928">
        <v>28</v>
      </c>
      <c r="O15" s="1928">
        <v>179</v>
      </c>
      <c r="P15" s="1928">
        <v>50</v>
      </c>
      <c r="Q15" s="1928">
        <v>249</v>
      </c>
      <c r="R15" s="1928">
        <v>77</v>
      </c>
      <c r="S15" s="1928">
        <v>137</v>
      </c>
      <c r="T15" s="1928">
        <v>14</v>
      </c>
      <c r="U15" s="1928">
        <v>30</v>
      </c>
      <c r="V15" s="1928">
        <v>486</v>
      </c>
      <c r="W15" s="1928">
        <v>391</v>
      </c>
      <c r="X15" s="1928">
        <v>603</v>
      </c>
      <c r="Y15" s="1928">
        <v>24689</v>
      </c>
      <c r="Z15" s="1928">
        <v>955</v>
      </c>
      <c r="AA15" s="1928">
        <v>684</v>
      </c>
      <c r="AB15" s="1928">
        <v>5192</v>
      </c>
      <c r="AC15" s="1928">
        <v>9906</v>
      </c>
      <c r="AD15" s="1928">
        <v>1137</v>
      </c>
      <c r="AE15" s="1928">
        <v>312</v>
      </c>
    </row>
    <row r="16" spans="1:31" s="1929" customFormat="1">
      <c r="A16" s="1965" t="s">
        <v>1174</v>
      </c>
      <c r="B16" s="1965" t="s">
        <v>1177</v>
      </c>
      <c r="C16" s="1965" t="s">
        <v>1184</v>
      </c>
      <c r="D16" s="1927" t="s">
        <v>1147</v>
      </c>
      <c r="E16" s="1927" t="s">
        <v>1137</v>
      </c>
      <c r="F16" s="1928">
        <v>74269</v>
      </c>
      <c r="G16" s="1928">
        <v>44645</v>
      </c>
      <c r="H16" s="1928">
        <v>42446</v>
      </c>
      <c r="I16" s="1928">
        <v>17018</v>
      </c>
      <c r="J16" s="1928">
        <v>18007</v>
      </c>
      <c r="K16" s="1928">
        <v>977</v>
      </c>
      <c r="L16" s="1928">
        <v>6444</v>
      </c>
      <c r="M16" s="1928">
        <v>2199</v>
      </c>
      <c r="N16" s="1928">
        <v>34</v>
      </c>
      <c r="O16" s="1928">
        <v>354</v>
      </c>
      <c r="P16" s="1928">
        <v>94</v>
      </c>
      <c r="Q16" s="1928">
        <v>407</v>
      </c>
      <c r="R16" s="1928">
        <v>96</v>
      </c>
      <c r="S16" s="1928">
        <v>241</v>
      </c>
      <c r="T16" s="1928">
        <v>15</v>
      </c>
      <c r="U16" s="1928">
        <v>36</v>
      </c>
      <c r="V16" s="1928">
        <v>426</v>
      </c>
      <c r="W16" s="1928">
        <v>496</v>
      </c>
      <c r="X16" s="1928">
        <v>649</v>
      </c>
      <c r="Y16" s="1928">
        <v>28193</v>
      </c>
      <c r="Z16" s="1928">
        <v>782</v>
      </c>
      <c r="AA16" s="1928">
        <v>1118</v>
      </c>
      <c r="AB16" s="1928">
        <v>11126</v>
      </c>
      <c r="AC16" s="1928">
        <v>11904</v>
      </c>
      <c r="AD16" s="1928">
        <v>1085</v>
      </c>
      <c r="AE16" s="1928">
        <v>267</v>
      </c>
    </row>
    <row r="17" spans="1:31" s="1929" customFormat="1">
      <c r="A17" s="1965" t="s">
        <v>1174</v>
      </c>
      <c r="B17" s="1965" t="s">
        <v>1177</v>
      </c>
      <c r="C17" s="1965" t="s">
        <v>1185</v>
      </c>
      <c r="D17" s="1927" t="s">
        <v>1147</v>
      </c>
      <c r="E17" s="1927" t="s">
        <v>1137</v>
      </c>
      <c r="F17" s="1928">
        <v>97579</v>
      </c>
      <c r="G17" s="1928">
        <v>59883</v>
      </c>
      <c r="H17" s="1928">
        <v>57160</v>
      </c>
      <c r="I17" s="1928">
        <v>21629</v>
      </c>
      <c r="J17" s="1928">
        <v>26003</v>
      </c>
      <c r="K17" s="1928">
        <v>1188</v>
      </c>
      <c r="L17" s="1928">
        <v>8340</v>
      </c>
      <c r="M17" s="1928">
        <v>2723</v>
      </c>
      <c r="N17" s="1928">
        <v>52</v>
      </c>
      <c r="O17" s="1928">
        <v>470</v>
      </c>
      <c r="P17" s="1928">
        <v>113</v>
      </c>
      <c r="Q17" s="1928">
        <v>575</v>
      </c>
      <c r="R17" s="1928">
        <v>114</v>
      </c>
      <c r="S17" s="1928">
        <v>263</v>
      </c>
      <c r="T17" s="1928">
        <v>22</v>
      </c>
      <c r="U17" s="1928">
        <v>34</v>
      </c>
      <c r="V17" s="1928">
        <v>473</v>
      </c>
      <c r="W17" s="1928">
        <v>607</v>
      </c>
      <c r="X17" s="1928">
        <v>791</v>
      </c>
      <c r="Y17" s="1928">
        <v>35803</v>
      </c>
      <c r="Z17" s="1928">
        <v>1102</v>
      </c>
      <c r="AA17" s="1928">
        <v>1404</v>
      </c>
      <c r="AB17" s="1928">
        <v>13773</v>
      </c>
      <c r="AC17" s="1928">
        <v>15323</v>
      </c>
      <c r="AD17" s="1928">
        <v>1251</v>
      </c>
      <c r="AE17" s="1928">
        <v>1174</v>
      </c>
    </row>
    <row r="18" spans="1:31" s="1929" customFormat="1">
      <c r="A18" s="1965" t="s">
        <v>1174</v>
      </c>
      <c r="B18" s="1965" t="s">
        <v>1177</v>
      </c>
      <c r="C18" s="1965" t="s">
        <v>1186</v>
      </c>
      <c r="D18" s="1927" t="s">
        <v>1147</v>
      </c>
      <c r="E18" s="1927" t="s">
        <v>1137</v>
      </c>
      <c r="F18" s="1928">
        <v>88319</v>
      </c>
      <c r="G18" s="1928">
        <v>60266</v>
      </c>
      <c r="H18" s="1928">
        <v>56217</v>
      </c>
      <c r="I18" s="1928">
        <v>22327</v>
      </c>
      <c r="J18" s="1928">
        <v>25572</v>
      </c>
      <c r="K18" s="1928">
        <v>1200</v>
      </c>
      <c r="L18" s="1928">
        <v>7118</v>
      </c>
      <c r="M18" s="1928">
        <v>4049</v>
      </c>
      <c r="N18" s="1928">
        <v>121</v>
      </c>
      <c r="O18" s="1928">
        <v>752</v>
      </c>
      <c r="P18" s="1928">
        <v>299</v>
      </c>
      <c r="Q18" s="1928">
        <v>989</v>
      </c>
      <c r="R18" s="1928">
        <v>142</v>
      </c>
      <c r="S18" s="1928">
        <v>451</v>
      </c>
      <c r="T18" s="1928">
        <v>46</v>
      </c>
      <c r="U18" s="1928">
        <v>122</v>
      </c>
      <c r="V18" s="1928">
        <v>419</v>
      </c>
      <c r="W18" s="1928">
        <v>708</v>
      </c>
      <c r="X18" s="1928">
        <v>651</v>
      </c>
      <c r="Y18" s="1928">
        <v>26643</v>
      </c>
      <c r="Z18" s="1928">
        <v>759</v>
      </c>
      <c r="AA18" s="1928">
        <v>2340</v>
      </c>
      <c r="AB18" s="1928">
        <v>14835</v>
      </c>
      <c r="AC18" s="1928">
        <v>12152</v>
      </c>
      <c r="AD18" s="1928">
        <v>1485</v>
      </c>
      <c r="AE18" s="1928">
        <v>756</v>
      </c>
    </row>
    <row r="19" spans="1:31" s="1929" customFormat="1">
      <c r="A19" s="1965" t="s">
        <v>1174</v>
      </c>
      <c r="B19" s="1965" t="s">
        <v>1177</v>
      </c>
      <c r="C19" s="1965" t="s">
        <v>1187</v>
      </c>
      <c r="D19" s="1927" t="s">
        <v>1147</v>
      </c>
      <c r="E19" s="1927" t="s">
        <v>1137</v>
      </c>
      <c r="F19" s="1928">
        <v>90807</v>
      </c>
      <c r="G19" s="1928">
        <v>30474</v>
      </c>
      <c r="H19" s="1928">
        <v>28868</v>
      </c>
      <c r="I19" s="1928">
        <v>11952</v>
      </c>
      <c r="J19" s="1928">
        <v>11527</v>
      </c>
      <c r="K19" s="1928">
        <v>616</v>
      </c>
      <c r="L19" s="1928">
        <v>4773</v>
      </c>
      <c r="M19" s="1928">
        <v>1606</v>
      </c>
      <c r="N19" s="1928">
        <v>21</v>
      </c>
      <c r="O19" s="1928">
        <v>179</v>
      </c>
      <c r="P19" s="1928">
        <v>52</v>
      </c>
      <c r="Q19" s="1928">
        <v>215</v>
      </c>
      <c r="R19" s="1928">
        <v>76</v>
      </c>
      <c r="S19" s="1928">
        <v>140</v>
      </c>
      <c r="T19" s="1928">
        <v>11</v>
      </c>
      <c r="U19" s="1928">
        <v>17</v>
      </c>
      <c r="V19" s="1928">
        <v>504</v>
      </c>
      <c r="W19" s="1928">
        <v>391</v>
      </c>
      <c r="X19" s="1928">
        <v>780</v>
      </c>
      <c r="Y19" s="1928">
        <v>58449</v>
      </c>
      <c r="Z19" s="1928">
        <v>1104</v>
      </c>
      <c r="AA19" s="1928">
        <v>641</v>
      </c>
      <c r="AB19" s="1928">
        <v>5454</v>
      </c>
      <c r="AC19" s="1928">
        <v>10671</v>
      </c>
      <c r="AD19" s="1928">
        <v>1751</v>
      </c>
      <c r="AE19" s="1928">
        <v>648</v>
      </c>
    </row>
    <row r="20" spans="1:31" s="1929" customFormat="1">
      <c r="A20" s="1965" t="s">
        <v>1174</v>
      </c>
      <c r="B20" s="1965" t="s">
        <v>1177</v>
      </c>
      <c r="C20" s="1965" t="s">
        <v>1188</v>
      </c>
      <c r="D20" s="1927" t="s">
        <v>1147</v>
      </c>
      <c r="E20" s="1927" t="s">
        <v>1137</v>
      </c>
      <c r="F20" s="1928">
        <v>100141</v>
      </c>
      <c r="G20" s="1928">
        <v>66984</v>
      </c>
      <c r="H20" s="1928">
        <v>62666</v>
      </c>
      <c r="I20" s="1928">
        <v>23820</v>
      </c>
      <c r="J20" s="1928">
        <v>30302</v>
      </c>
      <c r="K20" s="1928">
        <v>1191</v>
      </c>
      <c r="L20" s="1928">
        <v>7353</v>
      </c>
      <c r="M20" s="1928">
        <v>4318</v>
      </c>
      <c r="N20" s="1928">
        <v>126</v>
      </c>
      <c r="O20" s="1928">
        <v>799</v>
      </c>
      <c r="P20" s="1928">
        <v>401</v>
      </c>
      <c r="Q20" s="1928">
        <v>1053</v>
      </c>
      <c r="R20" s="1928">
        <v>142</v>
      </c>
      <c r="S20" s="1928">
        <v>528</v>
      </c>
      <c r="T20" s="1928">
        <v>47</v>
      </c>
      <c r="U20" s="1928">
        <v>141</v>
      </c>
      <c r="V20" s="1928">
        <v>383</v>
      </c>
      <c r="W20" s="1928">
        <v>698</v>
      </c>
      <c r="X20" s="1928">
        <v>861</v>
      </c>
      <c r="Y20" s="1928">
        <v>31451</v>
      </c>
      <c r="Z20" s="1928">
        <v>845</v>
      </c>
      <c r="AA20" s="1928">
        <v>2643</v>
      </c>
      <c r="AB20" s="1928">
        <v>15036</v>
      </c>
      <c r="AC20" s="1928">
        <v>10299</v>
      </c>
      <c r="AD20" s="1928">
        <v>1477</v>
      </c>
      <c r="AE20" s="1928">
        <v>430</v>
      </c>
    </row>
    <row r="21" spans="1:31" s="1929" customFormat="1">
      <c r="A21" s="1965" t="s">
        <v>1175</v>
      </c>
      <c r="B21" s="1965" t="s">
        <v>1177</v>
      </c>
      <c r="C21" s="1965" t="s">
        <v>1189</v>
      </c>
      <c r="D21" s="1927" t="s">
        <v>1147</v>
      </c>
      <c r="E21" s="1927" t="s">
        <v>1137</v>
      </c>
      <c r="F21" s="1928">
        <v>223793</v>
      </c>
      <c r="G21" s="1928">
        <v>146444</v>
      </c>
      <c r="H21" s="1928">
        <v>130598</v>
      </c>
      <c r="I21" s="1928">
        <v>45476</v>
      </c>
      <c r="J21" s="1928">
        <v>62985</v>
      </c>
      <c r="K21" s="1928">
        <v>3009</v>
      </c>
      <c r="L21" s="1928">
        <v>19128</v>
      </c>
      <c r="M21" s="1928">
        <v>15846</v>
      </c>
      <c r="N21" s="1928">
        <v>536</v>
      </c>
      <c r="O21" s="1928">
        <v>2507</v>
      </c>
      <c r="P21" s="1928">
        <v>1910</v>
      </c>
      <c r="Q21" s="1928">
        <v>4097</v>
      </c>
      <c r="R21" s="1928">
        <v>488</v>
      </c>
      <c r="S21" s="1928">
        <v>1641</v>
      </c>
      <c r="T21" s="1928">
        <v>197</v>
      </c>
      <c r="U21" s="1928">
        <v>665</v>
      </c>
      <c r="V21" s="1928">
        <v>1355</v>
      </c>
      <c r="W21" s="1928">
        <v>2450</v>
      </c>
      <c r="X21" s="1928">
        <v>1646</v>
      </c>
      <c r="Y21" s="1928">
        <v>75447</v>
      </c>
      <c r="Z21" s="1928">
        <v>256</v>
      </c>
      <c r="AA21" s="1928">
        <v>10053</v>
      </c>
      <c r="AB21" s="1928">
        <v>26889</v>
      </c>
      <c r="AC21" s="1928">
        <v>27660</v>
      </c>
      <c r="AD21" s="1928">
        <v>1193</v>
      </c>
      <c r="AE21" s="1928">
        <v>2433</v>
      </c>
    </row>
    <row r="22" spans="1:31" s="1929" customFormat="1">
      <c r="A22" s="1965" t="s">
        <v>1175</v>
      </c>
      <c r="B22" s="1965" t="s">
        <v>1177</v>
      </c>
      <c r="C22" s="1965" t="s">
        <v>1190</v>
      </c>
      <c r="D22" s="1927" t="s">
        <v>1147</v>
      </c>
      <c r="E22" s="1927" t="s">
        <v>1137</v>
      </c>
      <c r="F22" s="1928">
        <v>221148</v>
      </c>
      <c r="G22" s="1928">
        <v>117782</v>
      </c>
      <c r="H22" s="1928">
        <v>109359</v>
      </c>
      <c r="I22" s="1928">
        <v>39980</v>
      </c>
      <c r="J22" s="1928">
        <v>48748</v>
      </c>
      <c r="K22" s="1928">
        <v>3221</v>
      </c>
      <c r="L22" s="1928">
        <v>17410</v>
      </c>
      <c r="M22" s="1928">
        <v>8423</v>
      </c>
      <c r="N22" s="1928">
        <v>167</v>
      </c>
      <c r="O22" s="1928">
        <v>1111</v>
      </c>
      <c r="P22" s="1928">
        <v>488</v>
      </c>
      <c r="Q22" s="1928">
        <v>1674</v>
      </c>
      <c r="R22" s="1928">
        <v>324</v>
      </c>
      <c r="S22" s="1928">
        <v>908</v>
      </c>
      <c r="T22" s="1928">
        <v>85</v>
      </c>
      <c r="U22" s="1928">
        <v>212</v>
      </c>
      <c r="V22" s="1928">
        <v>1683</v>
      </c>
      <c r="W22" s="1928">
        <v>1771</v>
      </c>
      <c r="X22" s="1928">
        <v>4030</v>
      </c>
      <c r="Y22" s="1928">
        <v>95671</v>
      </c>
      <c r="Z22" s="1928">
        <v>3665</v>
      </c>
      <c r="AA22" s="1928">
        <v>4325</v>
      </c>
      <c r="AB22" s="1928">
        <v>22205</v>
      </c>
      <c r="AC22" s="1928">
        <v>28198</v>
      </c>
      <c r="AD22" s="1928">
        <v>1597</v>
      </c>
      <c r="AE22" s="1928">
        <v>2218</v>
      </c>
    </row>
    <row r="23" spans="1:31" s="1929" customFormat="1">
      <c r="A23" s="1965" t="s">
        <v>1175</v>
      </c>
      <c r="B23" s="1965" t="s">
        <v>1177</v>
      </c>
      <c r="C23" s="1965" t="s">
        <v>1191</v>
      </c>
      <c r="D23" s="1927" t="s">
        <v>1147</v>
      </c>
      <c r="E23" s="1927" t="s">
        <v>1137</v>
      </c>
      <c r="F23" s="1928">
        <v>133488</v>
      </c>
      <c r="G23" s="1928">
        <v>85383</v>
      </c>
      <c r="H23" s="1928">
        <v>81010</v>
      </c>
      <c r="I23" s="1928">
        <v>28616</v>
      </c>
      <c r="J23" s="1928">
        <v>39802</v>
      </c>
      <c r="K23" s="1928">
        <v>1784</v>
      </c>
      <c r="L23" s="1928">
        <v>10808</v>
      </c>
      <c r="M23" s="1928">
        <v>4373</v>
      </c>
      <c r="N23" s="1928">
        <v>76</v>
      </c>
      <c r="O23" s="1928">
        <v>687</v>
      </c>
      <c r="P23" s="1928">
        <v>276</v>
      </c>
      <c r="Q23" s="1928">
        <v>983</v>
      </c>
      <c r="R23" s="1928">
        <v>170</v>
      </c>
      <c r="S23" s="1928">
        <v>510</v>
      </c>
      <c r="T23" s="1928">
        <v>39</v>
      </c>
      <c r="U23" s="1928">
        <v>94</v>
      </c>
      <c r="V23" s="1928">
        <v>715</v>
      </c>
      <c r="W23" s="1928">
        <v>823</v>
      </c>
      <c r="X23" s="1928">
        <v>789</v>
      </c>
      <c r="Y23" s="1928">
        <v>47314</v>
      </c>
      <c r="Z23" s="1928">
        <v>2</v>
      </c>
      <c r="AA23" s="1928">
        <v>2419</v>
      </c>
      <c r="AB23" s="1928">
        <v>16511</v>
      </c>
      <c r="AC23" s="1928">
        <v>18784</v>
      </c>
      <c r="AD23" s="1928">
        <v>929</v>
      </c>
      <c r="AE23" s="1928">
        <v>1037</v>
      </c>
    </row>
    <row r="24" spans="1:31" s="1929" customFormat="1">
      <c r="A24" s="1965" t="s">
        <v>1175</v>
      </c>
      <c r="B24" s="1965" t="s">
        <v>1177</v>
      </c>
      <c r="C24" s="1965" t="s">
        <v>1192</v>
      </c>
      <c r="D24" s="1927" t="s">
        <v>1147</v>
      </c>
      <c r="E24" s="1927" t="s">
        <v>1137</v>
      </c>
      <c r="F24" s="1928">
        <v>215454</v>
      </c>
      <c r="G24" s="1928">
        <v>135526</v>
      </c>
      <c r="H24" s="1928">
        <v>128206</v>
      </c>
      <c r="I24" s="1928">
        <v>44487</v>
      </c>
      <c r="J24" s="1928">
        <v>63919</v>
      </c>
      <c r="K24" s="1928">
        <v>2339</v>
      </c>
      <c r="L24" s="1928">
        <v>17461</v>
      </c>
      <c r="M24" s="1928">
        <v>7320</v>
      </c>
      <c r="N24" s="1928">
        <v>126</v>
      </c>
      <c r="O24" s="1928">
        <v>1071</v>
      </c>
      <c r="P24" s="1928">
        <v>397</v>
      </c>
      <c r="Q24" s="1928">
        <v>1609</v>
      </c>
      <c r="R24" s="1928">
        <v>276</v>
      </c>
      <c r="S24" s="1928">
        <v>785</v>
      </c>
      <c r="T24" s="1928">
        <v>58</v>
      </c>
      <c r="U24" s="1928">
        <v>180</v>
      </c>
      <c r="V24" s="1928">
        <v>1307</v>
      </c>
      <c r="W24" s="1928">
        <v>1511</v>
      </c>
      <c r="X24" s="1928">
        <v>1451</v>
      </c>
      <c r="Y24" s="1928">
        <v>78102</v>
      </c>
      <c r="Z24" s="1928">
        <v>375</v>
      </c>
      <c r="AA24" s="1928">
        <v>3930</v>
      </c>
      <c r="AB24" s="1928">
        <v>24225</v>
      </c>
      <c r="AC24" s="1928">
        <v>25821</v>
      </c>
      <c r="AD24" s="1928">
        <v>1437</v>
      </c>
      <c r="AE24" s="1928">
        <v>2077</v>
      </c>
    </row>
    <row r="25" spans="1:31" s="1929" customFormat="1">
      <c r="A25" s="1965" t="s">
        <v>1175</v>
      </c>
      <c r="B25" s="1965" t="s">
        <v>1177</v>
      </c>
      <c r="C25" s="1965" t="s">
        <v>1193</v>
      </c>
      <c r="D25" s="1927" t="s">
        <v>1147</v>
      </c>
      <c r="E25" s="1927" t="s">
        <v>1137</v>
      </c>
      <c r="F25" s="1928">
        <v>17736</v>
      </c>
      <c r="G25" s="1928">
        <v>11586</v>
      </c>
      <c r="H25" s="1928">
        <v>9871</v>
      </c>
      <c r="I25" s="1928">
        <v>4295</v>
      </c>
      <c r="J25" s="1928">
        <v>3971</v>
      </c>
      <c r="K25" s="1928">
        <v>271</v>
      </c>
      <c r="L25" s="1928">
        <v>1334</v>
      </c>
      <c r="M25" s="1928">
        <v>1715</v>
      </c>
      <c r="N25" s="1928">
        <v>110</v>
      </c>
      <c r="O25" s="1928">
        <v>415</v>
      </c>
      <c r="P25" s="1928">
        <v>243</v>
      </c>
      <c r="Q25" s="1928">
        <v>384</v>
      </c>
      <c r="R25" s="1928">
        <v>46</v>
      </c>
      <c r="S25" s="1928">
        <v>112</v>
      </c>
      <c r="T25" s="1928">
        <v>34</v>
      </c>
      <c r="U25" s="1928">
        <v>90</v>
      </c>
      <c r="V25" s="1928">
        <v>97</v>
      </c>
      <c r="W25" s="1928">
        <v>184</v>
      </c>
      <c r="X25" s="1928">
        <v>89</v>
      </c>
      <c r="Y25" s="1928">
        <v>6049</v>
      </c>
      <c r="Z25" s="1928">
        <v>12</v>
      </c>
      <c r="AA25" s="1928">
        <v>973</v>
      </c>
      <c r="AB25" s="1928">
        <v>2795</v>
      </c>
      <c r="AC25" s="1928">
        <v>3110</v>
      </c>
      <c r="AD25" s="1928">
        <v>102</v>
      </c>
      <c r="AE25" s="1928">
        <v>132</v>
      </c>
    </row>
    <row r="26" spans="1:31" s="1929" customFormat="1">
      <c r="A26" s="1965" t="s">
        <v>1175</v>
      </c>
      <c r="B26" s="1965" t="s">
        <v>1177</v>
      </c>
      <c r="C26" s="1965" t="s">
        <v>1194</v>
      </c>
      <c r="D26" s="1927" t="s">
        <v>1147</v>
      </c>
      <c r="E26" s="1927" t="s">
        <v>1137</v>
      </c>
      <c r="F26" s="1928">
        <v>42475</v>
      </c>
      <c r="G26" s="1928">
        <v>27596</v>
      </c>
      <c r="H26" s="1928">
        <v>26204</v>
      </c>
      <c r="I26" s="1928">
        <v>10329</v>
      </c>
      <c r="J26" s="1928">
        <v>11807</v>
      </c>
      <c r="K26" s="1928">
        <v>474</v>
      </c>
      <c r="L26" s="1928">
        <v>3594</v>
      </c>
      <c r="M26" s="1928">
        <v>1392</v>
      </c>
      <c r="N26" s="1928">
        <v>21</v>
      </c>
      <c r="O26" s="1928">
        <v>225</v>
      </c>
      <c r="P26" s="1928">
        <v>67</v>
      </c>
      <c r="Q26" s="1928">
        <v>281</v>
      </c>
      <c r="R26" s="1928">
        <v>50</v>
      </c>
      <c r="S26" s="1928">
        <v>161</v>
      </c>
      <c r="T26" s="1928">
        <v>16</v>
      </c>
      <c r="U26" s="1928">
        <v>17</v>
      </c>
      <c r="V26" s="1928">
        <v>252</v>
      </c>
      <c r="W26" s="1928">
        <v>302</v>
      </c>
      <c r="X26" s="1928">
        <v>176</v>
      </c>
      <c r="Y26" s="1928">
        <v>14703</v>
      </c>
      <c r="Z26" s="1930" t="s">
        <v>1174</v>
      </c>
      <c r="AA26" s="1928">
        <v>723</v>
      </c>
      <c r="AB26" s="1928">
        <v>6167</v>
      </c>
      <c r="AC26" s="1928">
        <v>6601</v>
      </c>
      <c r="AD26" s="1928">
        <v>301</v>
      </c>
      <c r="AE26" s="1928">
        <v>286</v>
      </c>
    </row>
    <row r="27" spans="1:31" s="1929" customFormat="1">
      <c r="A27" s="1965" t="s">
        <v>1175</v>
      </c>
      <c r="B27" s="1965" t="s">
        <v>1177</v>
      </c>
      <c r="C27" s="1965" t="s">
        <v>1195</v>
      </c>
      <c r="D27" s="1927" t="s">
        <v>1147</v>
      </c>
      <c r="E27" s="1927" t="s">
        <v>1137</v>
      </c>
      <c r="F27" s="1928">
        <v>82384</v>
      </c>
      <c r="G27" s="1928">
        <v>56715</v>
      </c>
      <c r="H27" s="1928">
        <v>53508</v>
      </c>
      <c r="I27" s="1928">
        <v>17973</v>
      </c>
      <c r="J27" s="1928">
        <v>26937</v>
      </c>
      <c r="K27" s="1928">
        <v>1197</v>
      </c>
      <c r="L27" s="1928">
        <v>7401</v>
      </c>
      <c r="M27" s="1928">
        <v>3207</v>
      </c>
      <c r="N27" s="1928">
        <v>74</v>
      </c>
      <c r="O27" s="1928">
        <v>463</v>
      </c>
      <c r="P27" s="1928">
        <v>214</v>
      </c>
      <c r="Q27" s="1928">
        <v>763</v>
      </c>
      <c r="R27" s="1928">
        <v>127</v>
      </c>
      <c r="S27" s="1928">
        <v>369</v>
      </c>
      <c r="T27" s="1928">
        <v>36</v>
      </c>
      <c r="U27" s="1928">
        <v>87</v>
      </c>
      <c r="V27" s="1928">
        <v>432</v>
      </c>
      <c r="W27" s="1928">
        <v>642</v>
      </c>
      <c r="X27" s="1928">
        <v>752</v>
      </c>
      <c r="Y27" s="1928">
        <v>24916</v>
      </c>
      <c r="Z27" s="1928">
        <v>1</v>
      </c>
      <c r="AA27" s="1928">
        <v>1852</v>
      </c>
      <c r="AB27" s="1928">
        <v>10569</v>
      </c>
      <c r="AC27" s="1928">
        <v>10572</v>
      </c>
      <c r="AD27" s="1928">
        <v>520</v>
      </c>
      <c r="AE27" s="1928">
        <v>874</v>
      </c>
    </row>
    <row r="28" spans="1:31" s="1929" customFormat="1">
      <c r="A28" s="1965" t="s">
        <v>1175</v>
      </c>
      <c r="B28" s="1965" t="s">
        <v>1177</v>
      </c>
      <c r="C28" s="1965" t="s">
        <v>1196</v>
      </c>
      <c r="D28" s="1927" t="s">
        <v>1147</v>
      </c>
      <c r="E28" s="1927" t="s">
        <v>1137</v>
      </c>
      <c r="F28" s="1928">
        <v>11779</v>
      </c>
      <c r="G28" s="1928">
        <v>8025</v>
      </c>
      <c r="H28" s="1928">
        <v>7133</v>
      </c>
      <c r="I28" s="1928">
        <v>2850</v>
      </c>
      <c r="J28" s="1928">
        <v>3116</v>
      </c>
      <c r="K28" s="1928">
        <v>172</v>
      </c>
      <c r="L28" s="1928">
        <v>995</v>
      </c>
      <c r="M28" s="1928">
        <v>892</v>
      </c>
      <c r="N28" s="1928">
        <v>36</v>
      </c>
      <c r="O28" s="1928">
        <v>154</v>
      </c>
      <c r="P28" s="1928">
        <v>84</v>
      </c>
      <c r="Q28" s="1928">
        <v>240</v>
      </c>
      <c r="R28" s="1928">
        <v>24</v>
      </c>
      <c r="S28" s="1928">
        <v>87</v>
      </c>
      <c r="T28" s="1928">
        <v>10</v>
      </c>
      <c r="U28" s="1928">
        <v>34</v>
      </c>
      <c r="V28" s="1928">
        <v>78</v>
      </c>
      <c r="W28" s="1928">
        <v>145</v>
      </c>
      <c r="X28" s="1928">
        <v>50</v>
      </c>
      <c r="Y28" s="1928">
        <v>3678</v>
      </c>
      <c r="Z28" s="1928">
        <v>26</v>
      </c>
      <c r="AA28" s="1928">
        <v>543</v>
      </c>
      <c r="AB28" s="1928">
        <v>2070</v>
      </c>
      <c r="AC28" s="1928">
        <v>1983</v>
      </c>
      <c r="AD28" s="1928">
        <v>79</v>
      </c>
      <c r="AE28" s="1928">
        <v>175</v>
      </c>
    </row>
    <row r="29" spans="1:31" s="1929" customFormat="1">
      <c r="A29" s="1965" t="s">
        <v>1175</v>
      </c>
      <c r="B29" s="1965" t="s">
        <v>1177</v>
      </c>
      <c r="C29" s="1965" t="s">
        <v>1197</v>
      </c>
      <c r="D29" s="1927" t="s">
        <v>1147</v>
      </c>
      <c r="E29" s="1927" t="s">
        <v>1137</v>
      </c>
      <c r="F29" s="1928">
        <v>30115</v>
      </c>
      <c r="G29" s="1928">
        <v>21393</v>
      </c>
      <c r="H29" s="1928">
        <v>16663</v>
      </c>
      <c r="I29" s="1928">
        <v>6618</v>
      </c>
      <c r="J29" s="1928">
        <v>7205</v>
      </c>
      <c r="K29" s="1928">
        <v>404</v>
      </c>
      <c r="L29" s="1928">
        <v>2436</v>
      </c>
      <c r="M29" s="1928">
        <v>4730</v>
      </c>
      <c r="N29" s="1928">
        <v>301</v>
      </c>
      <c r="O29" s="1928">
        <v>966</v>
      </c>
      <c r="P29" s="1928">
        <v>888</v>
      </c>
      <c r="Q29" s="1928">
        <v>1172</v>
      </c>
      <c r="R29" s="1928">
        <v>81</v>
      </c>
      <c r="S29" s="1928">
        <v>334</v>
      </c>
      <c r="T29" s="1928">
        <v>94</v>
      </c>
      <c r="U29" s="1928">
        <v>306</v>
      </c>
      <c r="V29" s="1928">
        <v>169</v>
      </c>
      <c r="W29" s="1928">
        <v>419</v>
      </c>
      <c r="X29" s="1928">
        <v>190</v>
      </c>
      <c r="Y29" s="1928">
        <v>8519</v>
      </c>
      <c r="Z29" s="1928">
        <v>13</v>
      </c>
      <c r="AA29" s="1928">
        <v>3026</v>
      </c>
      <c r="AB29" s="1928">
        <v>4227</v>
      </c>
      <c r="AC29" s="1928">
        <v>3774</v>
      </c>
      <c r="AD29" s="1928">
        <v>129</v>
      </c>
      <c r="AE29" s="1928">
        <v>533</v>
      </c>
    </row>
    <row r="30" spans="1:31" s="1929" customFormat="1">
      <c r="A30" s="1965" t="s">
        <v>1175</v>
      </c>
      <c r="B30" s="1965" t="s">
        <v>1177</v>
      </c>
      <c r="C30" s="1965" t="s">
        <v>1198</v>
      </c>
      <c r="D30" s="1927" t="s">
        <v>1147</v>
      </c>
      <c r="E30" s="1927" t="s">
        <v>1137</v>
      </c>
      <c r="F30" s="1928">
        <v>107075</v>
      </c>
      <c r="G30" s="1928">
        <v>75252</v>
      </c>
      <c r="H30" s="1928">
        <v>69289</v>
      </c>
      <c r="I30" s="1928">
        <v>24932</v>
      </c>
      <c r="J30" s="1928">
        <v>33956</v>
      </c>
      <c r="K30" s="1928">
        <v>1624</v>
      </c>
      <c r="L30" s="1928">
        <v>8777</v>
      </c>
      <c r="M30" s="1928">
        <v>5963</v>
      </c>
      <c r="N30" s="1928">
        <v>183</v>
      </c>
      <c r="O30" s="1928">
        <v>889</v>
      </c>
      <c r="P30" s="1928">
        <v>545</v>
      </c>
      <c r="Q30" s="1928">
        <v>1570</v>
      </c>
      <c r="R30" s="1928">
        <v>221</v>
      </c>
      <c r="S30" s="1928">
        <v>749</v>
      </c>
      <c r="T30" s="1928">
        <v>60</v>
      </c>
      <c r="U30" s="1928">
        <v>172</v>
      </c>
      <c r="V30" s="1928">
        <v>523</v>
      </c>
      <c r="W30" s="1928">
        <v>1051</v>
      </c>
      <c r="X30" s="1928">
        <v>607</v>
      </c>
      <c r="Y30" s="1928">
        <v>30985</v>
      </c>
      <c r="Z30" s="1928">
        <v>231</v>
      </c>
      <c r="AA30" s="1928">
        <v>3766</v>
      </c>
      <c r="AB30" s="1928">
        <v>15628</v>
      </c>
      <c r="AC30" s="1928">
        <v>12107</v>
      </c>
      <c r="AD30" s="1928">
        <v>608</v>
      </c>
      <c r="AE30" s="1928">
        <v>2118</v>
      </c>
    </row>
    <row r="31" spans="1:31" s="1929" customFormat="1">
      <c r="A31" s="1965" t="s">
        <v>1175</v>
      </c>
      <c r="B31" s="1965" t="s">
        <v>1177</v>
      </c>
      <c r="C31" s="1965" t="s">
        <v>1199</v>
      </c>
      <c r="D31" s="1927" t="s">
        <v>1147</v>
      </c>
      <c r="E31" s="1927" t="s">
        <v>1137</v>
      </c>
      <c r="F31" s="1928">
        <v>18876</v>
      </c>
      <c r="G31" s="1928">
        <v>13052</v>
      </c>
      <c r="H31" s="1928">
        <v>11406</v>
      </c>
      <c r="I31" s="1928">
        <v>4580</v>
      </c>
      <c r="J31" s="1928">
        <v>5080</v>
      </c>
      <c r="K31" s="1928">
        <v>288</v>
      </c>
      <c r="L31" s="1928">
        <v>1458</v>
      </c>
      <c r="M31" s="1928">
        <v>1646</v>
      </c>
      <c r="N31" s="1928">
        <v>59</v>
      </c>
      <c r="O31" s="1928">
        <v>332</v>
      </c>
      <c r="P31" s="1928">
        <v>195</v>
      </c>
      <c r="Q31" s="1928">
        <v>441</v>
      </c>
      <c r="R31" s="1928">
        <v>49</v>
      </c>
      <c r="S31" s="1928">
        <v>185</v>
      </c>
      <c r="T31" s="1928">
        <v>27</v>
      </c>
      <c r="U31" s="1928">
        <v>57</v>
      </c>
      <c r="V31" s="1928">
        <v>99</v>
      </c>
      <c r="W31" s="1928">
        <v>202</v>
      </c>
      <c r="X31" s="1928">
        <v>111</v>
      </c>
      <c r="Y31" s="1928">
        <v>5676</v>
      </c>
      <c r="Z31" s="1928">
        <v>37</v>
      </c>
      <c r="AA31" s="1928">
        <v>1029</v>
      </c>
      <c r="AB31" s="1928">
        <v>3113</v>
      </c>
      <c r="AC31" s="1928">
        <v>2568</v>
      </c>
      <c r="AD31" s="1928">
        <v>94</v>
      </c>
      <c r="AE31" s="1928">
        <v>240</v>
      </c>
    </row>
    <row r="32" spans="1:31" s="1929" customFormat="1">
      <c r="A32" s="1965" t="s">
        <v>1175</v>
      </c>
      <c r="B32" s="1965" t="s">
        <v>1177</v>
      </c>
      <c r="C32" s="1965" t="s">
        <v>1200</v>
      </c>
      <c r="D32" s="1927" t="s">
        <v>1147</v>
      </c>
      <c r="E32" s="1927" t="s">
        <v>1137</v>
      </c>
      <c r="F32" s="1928">
        <v>15146</v>
      </c>
      <c r="G32" s="1928">
        <v>10647</v>
      </c>
      <c r="H32" s="1928">
        <v>8504</v>
      </c>
      <c r="I32" s="1928">
        <v>3291</v>
      </c>
      <c r="J32" s="1928">
        <v>3732</v>
      </c>
      <c r="K32" s="1928">
        <v>218</v>
      </c>
      <c r="L32" s="1928">
        <v>1263</v>
      </c>
      <c r="M32" s="1928">
        <v>2143</v>
      </c>
      <c r="N32" s="1928">
        <v>112</v>
      </c>
      <c r="O32" s="1928">
        <v>402</v>
      </c>
      <c r="P32" s="1928">
        <v>436</v>
      </c>
      <c r="Q32" s="1928">
        <v>541</v>
      </c>
      <c r="R32" s="1928">
        <v>36</v>
      </c>
      <c r="S32" s="1928">
        <v>176</v>
      </c>
      <c r="T32" s="1928">
        <v>28</v>
      </c>
      <c r="U32" s="1928">
        <v>136</v>
      </c>
      <c r="V32" s="1928">
        <v>84</v>
      </c>
      <c r="W32" s="1928">
        <v>192</v>
      </c>
      <c r="X32" s="1928">
        <v>88</v>
      </c>
      <c r="Y32" s="1928">
        <v>4393</v>
      </c>
      <c r="Z32" s="1928">
        <v>18</v>
      </c>
      <c r="AA32" s="1928">
        <v>1443</v>
      </c>
      <c r="AB32" s="1928">
        <v>2218</v>
      </c>
      <c r="AC32" s="1928">
        <v>1959</v>
      </c>
      <c r="AD32" s="1928">
        <v>118</v>
      </c>
      <c r="AE32" s="1928">
        <v>148</v>
      </c>
    </row>
    <row r="33" spans="1:31" s="1929" customFormat="1">
      <c r="A33" s="1965" t="s">
        <v>1175</v>
      </c>
      <c r="B33" s="1965" t="s">
        <v>1177</v>
      </c>
      <c r="C33" s="1965" t="s">
        <v>1201</v>
      </c>
      <c r="D33" s="1927" t="s">
        <v>1147</v>
      </c>
      <c r="E33" s="1927" t="s">
        <v>1137</v>
      </c>
      <c r="F33" s="1928">
        <v>95366</v>
      </c>
      <c r="G33" s="1928">
        <v>66764</v>
      </c>
      <c r="H33" s="1928">
        <v>63068</v>
      </c>
      <c r="I33" s="1928">
        <v>23480</v>
      </c>
      <c r="J33" s="1928">
        <v>30174</v>
      </c>
      <c r="K33" s="1928">
        <v>1130</v>
      </c>
      <c r="L33" s="1928">
        <v>8284</v>
      </c>
      <c r="M33" s="1928">
        <v>3696</v>
      </c>
      <c r="N33" s="1928">
        <v>77</v>
      </c>
      <c r="O33" s="1928">
        <v>635</v>
      </c>
      <c r="P33" s="1928">
        <v>191</v>
      </c>
      <c r="Q33" s="1928">
        <v>883</v>
      </c>
      <c r="R33" s="1928">
        <v>138</v>
      </c>
      <c r="S33" s="1928">
        <v>389</v>
      </c>
      <c r="T33" s="1928">
        <v>29</v>
      </c>
      <c r="U33" s="1928">
        <v>67</v>
      </c>
      <c r="V33" s="1928">
        <v>557</v>
      </c>
      <c r="W33" s="1928">
        <v>730</v>
      </c>
      <c r="X33" s="1928">
        <v>475</v>
      </c>
      <c r="Y33" s="1928">
        <v>27457</v>
      </c>
      <c r="Z33" s="1928">
        <v>670</v>
      </c>
      <c r="AA33" s="1928">
        <v>2007</v>
      </c>
      <c r="AB33" s="1928">
        <v>14431</v>
      </c>
      <c r="AC33" s="1928">
        <v>12579</v>
      </c>
      <c r="AD33" s="1928">
        <v>730</v>
      </c>
      <c r="AE33" s="1928">
        <v>334</v>
      </c>
    </row>
    <row r="34" spans="1:31" s="1929" customFormat="1">
      <c r="A34" s="1965" t="s">
        <v>1175</v>
      </c>
      <c r="B34" s="1965" t="s">
        <v>1177</v>
      </c>
      <c r="C34" s="1965" t="s">
        <v>1202</v>
      </c>
      <c r="D34" s="1927" t="s">
        <v>1147</v>
      </c>
      <c r="E34" s="1927" t="s">
        <v>1137</v>
      </c>
      <c r="F34" s="1928">
        <v>30318</v>
      </c>
      <c r="G34" s="1928">
        <v>21627</v>
      </c>
      <c r="H34" s="1928">
        <v>18756</v>
      </c>
      <c r="I34" s="1928">
        <v>7601</v>
      </c>
      <c r="J34" s="1928">
        <v>8253</v>
      </c>
      <c r="K34" s="1928">
        <v>488</v>
      </c>
      <c r="L34" s="1928">
        <v>2414</v>
      </c>
      <c r="M34" s="1928">
        <v>2871</v>
      </c>
      <c r="N34" s="1928">
        <v>133</v>
      </c>
      <c r="O34" s="1928">
        <v>503</v>
      </c>
      <c r="P34" s="1928">
        <v>400</v>
      </c>
      <c r="Q34" s="1928">
        <v>756</v>
      </c>
      <c r="R34" s="1928">
        <v>86</v>
      </c>
      <c r="S34" s="1928">
        <v>293</v>
      </c>
      <c r="T34" s="1928">
        <v>48</v>
      </c>
      <c r="U34" s="1928">
        <v>165</v>
      </c>
      <c r="V34" s="1928">
        <v>158</v>
      </c>
      <c r="W34" s="1928">
        <v>329</v>
      </c>
      <c r="X34" s="1928">
        <v>166</v>
      </c>
      <c r="Y34" s="1928">
        <v>8509</v>
      </c>
      <c r="Z34" s="1928">
        <v>16</v>
      </c>
      <c r="AA34" s="1928">
        <v>1845</v>
      </c>
      <c r="AB34" s="1928">
        <v>5351</v>
      </c>
      <c r="AC34" s="1928">
        <v>3787</v>
      </c>
      <c r="AD34" s="1928">
        <v>466</v>
      </c>
      <c r="AE34" s="1928">
        <v>372</v>
      </c>
    </row>
    <row r="35" spans="1:31" s="1929" customFormat="1">
      <c r="A35" s="1965" t="s">
        <v>1175</v>
      </c>
      <c r="B35" s="1965" t="s">
        <v>1177</v>
      </c>
      <c r="C35" s="1965" t="s">
        <v>1203</v>
      </c>
      <c r="D35" s="1927" t="s">
        <v>1147</v>
      </c>
      <c r="E35" s="1927" t="s">
        <v>1137</v>
      </c>
      <c r="F35" s="1928">
        <v>36676</v>
      </c>
      <c r="G35" s="1928">
        <v>25486</v>
      </c>
      <c r="H35" s="1928">
        <v>23587</v>
      </c>
      <c r="I35" s="1928">
        <v>8392</v>
      </c>
      <c r="J35" s="1928">
        <v>11291</v>
      </c>
      <c r="K35" s="1928">
        <v>556</v>
      </c>
      <c r="L35" s="1928">
        <v>3348</v>
      </c>
      <c r="M35" s="1928">
        <v>1899</v>
      </c>
      <c r="N35" s="1928">
        <v>59</v>
      </c>
      <c r="O35" s="1928">
        <v>314</v>
      </c>
      <c r="P35" s="1928">
        <v>162</v>
      </c>
      <c r="Q35" s="1928">
        <v>487</v>
      </c>
      <c r="R35" s="1928">
        <v>63</v>
      </c>
      <c r="S35" s="1928">
        <v>233</v>
      </c>
      <c r="T35" s="1928">
        <v>16</v>
      </c>
      <c r="U35" s="1928">
        <v>56</v>
      </c>
      <c r="V35" s="1928">
        <v>170</v>
      </c>
      <c r="W35" s="1928">
        <v>339</v>
      </c>
      <c r="X35" s="1928">
        <v>167</v>
      </c>
      <c r="Y35" s="1928">
        <v>11003</v>
      </c>
      <c r="Z35" s="1928">
        <v>20</v>
      </c>
      <c r="AA35" s="1928">
        <v>1181</v>
      </c>
      <c r="AB35" s="1928">
        <v>5522</v>
      </c>
      <c r="AC35" s="1928">
        <v>4879</v>
      </c>
      <c r="AD35" s="1928">
        <v>166</v>
      </c>
      <c r="AE35" s="1928">
        <v>943</v>
      </c>
    </row>
    <row r="36" spans="1:31" s="1929" customFormat="1">
      <c r="A36" s="1965" t="s">
        <v>1175</v>
      </c>
      <c r="B36" s="1965" t="s">
        <v>1177</v>
      </c>
      <c r="C36" s="1965" t="s">
        <v>1204</v>
      </c>
      <c r="D36" s="1927" t="s">
        <v>1147</v>
      </c>
      <c r="E36" s="1927" t="s">
        <v>1137</v>
      </c>
      <c r="F36" s="1928">
        <v>63272</v>
      </c>
      <c r="G36" s="1928">
        <v>45774</v>
      </c>
      <c r="H36" s="1928">
        <v>42899</v>
      </c>
      <c r="I36" s="1928">
        <v>16667</v>
      </c>
      <c r="J36" s="1928">
        <v>19843</v>
      </c>
      <c r="K36" s="1928">
        <v>888</v>
      </c>
      <c r="L36" s="1928">
        <v>5501</v>
      </c>
      <c r="M36" s="1928">
        <v>2875</v>
      </c>
      <c r="N36" s="1928">
        <v>79</v>
      </c>
      <c r="O36" s="1928">
        <v>472</v>
      </c>
      <c r="P36" s="1928">
        <v>180</v>
      </c>
      <c r="Q36" s="1928">
        <v>721</v>
      </c>
      <c r="R36" s="1928">
        <v>128</v>
      </c>
      <c r="S36" s="1928">
        <v>345</v>
      </c>
      <c r="T36" s="1928">
        <v>37</v>
      </c>
      <c r="U36" s="1928">
        <v>66</v>
      </c>
      <c r="V36" s="1928">
        <v>340</v>
      </c>
      <c r="W36" s="1928">
        <v>507</v>
      </c>
      <c r="X36" s="1928">
        <v>282</v>
      </c>
      <c r="Y36" s="1928">
        <v>17215</v>
      </c>
      <c r="Z36" s="1928">
        <v>1</v>
      </c>
      <c r="AA36" s="1928">
        <v>1649</v>
      </c>
      <c r="AB36" s="1928">
        <v>11306</v>
      </c>
      <c r="AC36" s="1928">
        <v>9008</v>
      </c>
      <c r="AD36" s="1928">
        <v>370</v>
      </c>
      <c r="AE36" s="1928">
        <v>265</v>
      </c>
    </row>
    <row r="37" spans="1:31" s="1929" customFormat="1">
      <c r="A37" s="1965" t="s">
        <v>1175</v>
      </c>
      <c r="B37" s="1965" t="s">
        <v>1177</v>
      </c>
      <c r="C37" s="1965" t="s">
        <v>1205</v>
      </c>
      <c r="D37" s="1927" t="s">
        <v>1147</v>
      </c>
      <c r="E37" s="1927" t="s">
        <v>1137</v>
      </c>
      <c r="F37" s="1928">
        <v>17784</v>
      </c>
      <c r="G37" s="1928">
        <v>13033</v>
      </c>
      <c r="H37" s="1928">
        <v>10836</v>
      </c>
      <c r="I37" s="1928">
        <v>3652</v>
      </c>
      <c r="J37" s="1928">
        <v>5502</v>
      </c>
      <c r="K37" s="1928">
        <v>270</v>
      </c>
      <c r="L37" s="1928">
        <v>1412</v>
      </c>
      <c r="M37" s="1928">
        <v>2197</v>
      </c>
      <c r="N37" s="1928">
        <v>100</v>
      </c>
      <c r="O37" s="1928">
        <v>352</v>
      </c>
      <c r="P37" s="1928">
        <v>372</v>
      </c>
      <c r="Q37" s="1928">
        <v>602</v>
      </c>
      <c r="R37" s="1928">
        <v>59</v>
      </c>
      <c r="S37" s="1928">
        <v>184</v>
      </c>
      <c r="T37" s="1928">
        <v>31</v>
      </c>
      <c r="U37" s="1928">
        <v>154</v>
      </c>
      <c r="V37" s="1928">
        <v>99</v>
      </c>
      <c r="W37" s="1928">
        <v>244</v>
      </c>
      <c r="X37" s="1928">
        <v>126</v>
      </c>
      <c r="Y37" s="1928">
        <v>4614</v>
      </c>
      <c r="Z37" s="1928">
        <v>11</v>
      </c>
      <c r="AA37" s="1928">
        <v>1506</v>
      </c>
      <c r="AB37" s="1928">
        <v>2360</v>
      </c>
      <c r="AC37" s="1928">
        <v>1899</v>
      </c>
      <c r="AD37" s="1928">
        <v>225</v>
      </c>
      <c r="AE37" s="1928">
        <v>145</v>
      </c>
    </row>
    <row r="38" spans="1:31" s="1929" customFormat="1">
      <c r="A38" s="1965" t="s">
        <v>1175</v>
      </c>
      <c r="B38" s="1965" t="s">
        <v>1177</v>
      </c>
      <c r="C38" s="1965" t="s">
        <v>1206</v>
      </c>
      <c r="D38" s="1927" t="s">
        <v>1147</v>
      </c>
      <c r="E38" s="1927" t="s">
        <v>1137</v>
      </c>
      <c r="F38" s="1928">
        <v>42368</v>
      </c>
      <c r="G38" s="1928">
        <v>31941</v>
      </c>
      <c r="H38" s="1928">
        <v>29223</v>
      </c>
      <c r="I38" s="1928">
        <v>10946</v>
      </c>
      <c r="J38" s="1928">
        <v>14516</v>
      </c>
      <c r="K38" s="1928">
        <v>496</v>
      </c>
      <c r="L38" s="1928">
        <v>3265</v>
      </c>
      <c r="M38" s="1928">
        <v>2718</v>
      </c>
      <c r="N38" s="1928">
        <v>99</v>
      </c>
      <c r="O38" s="1928">
        <v>544</v>
      </c>
      <c r="P38" s="1928">
        <v>319</v>
      </c>
      <c r="Q38" s="1928">
        <v>731</v>
      </c>
      <c r="R38" s="1928">
        <v>79</v>
      </c>
      <c r="S38" s="1928">
        <v>281</v>
      </c>
      <c r="T38" s="1928">
        <v>46</v>
      </c>
      <c r="U38" s="1928">
        <v>104</v>
      </c>
      <c r="V38" s="1928">
        <v>131</v>
      </c>
      <c r="W38" s="1928">
        <v>384</v>
      </c>
      <c r="X38" s="1928">
        <v>196</v>
      </c>
      <c r="Y38" s="1928">
        <v>10231</v>
      </c>
      <c r="Z38" s="1930" t="s">
        <v>1174</v>
      </c>
      <c r="AA38" s="1928">
        <v>1710</v>
      </c>
      <c r="AB38" s="1928">
        <v>6493</v>
      </c>
      <c r="AC38" s="1928">
        <v>3656</v>
      </c>
      <c r="AD38" s="1928">
        <v>222</v>
      </c>
      <c r="AE38" s="1928">
        <v>479</v>
      </c>
    </row>
    <row r="39" spans="1:31" s="1929" customFormat="1">
      <c r="A39" s="1965" t="s">
        <v>1175</v>
      </c>
      <c r="B39" s="1965" t="s">
        <v>1177</v>
      </c>
      <c r="C39" s="1965" t="s">
        <v>1207</v>
      </c>
      <c r="D39" s="1927" t="s">
        <v>1147</v>
      </c>
      <c r="E39" s="1927" t="s">
        <v>1137</v>
      </c>
      <c r="F39" s="1928">
        <v>16222</v>
      </c>
      <c r="G39" s="1928">
        <v>11560</v>
      </c>
      <c r="H39" s="1928">
        <v>8924</v>
      </c>
      <c r="I39" s="1928">
        <v>3499</v>
      </c>
      <c r="J39" s="1928">
        <v>4057</v>
      </c>
      <c r="K39" s="1928">
        <v>238</v>
      </c>
      <c r="L39" s="1928">
        <v>1130</v>
      </c>
      <c r="M39" s="1928">
        <v>2636</v>
      </c>
      <c r="N39" s="1928">
        <v>141</v>
      </c>
      <c r="O39" s="1928">
        <v>481</v>
      </c>
      <c r="P39" s="1928">
        <v>523</v>
      </c>
      <c r="Q39" s="1928">
        <v>738</v>
      </c>
      <c r="R39" s="1928">
        <v>42</v>
      </c>
      <c r="S39" s="1928">
        <v>196</v>
      </c>
      <c r="T39" s="1928">
        <v>44</v>
      </c>
      <c r="U39" s="1928">
        <v>187</v>
      </c>
      <c r="V39" s="1928">
        <v>93</v>
      </c>
      <c r="W39" s="1928">
        <v>191</v>
      </c>
      <c r="X39" s="1928">
        <v>63</v>
      </c>
      <c r="Y39" s="1928">
        <v>4595</v>
      </c>
      <c r="Z39" s="1928">
        <v>4</v>
      </c>
      <c r="AA39" s="1928">
        <v>1803</v>
      </c>
      <c r="AB39" s="1928">
        <v>2461</v>
      </c>
      <c r="AC39" s="1928">
        <v>1702</v>
      </c>
      <c r="AD39" s="1928">
        <v>142</v>
      </c>
      <c r="AE39" s="1928">
        <v>440</v>
      </c>
    </row>
    <row r="40" spans="1:31" s="1929" customFormat="1">
      <c r="A40" s="1965" t="s">
        <v>1175</v>
      </c>
      <c r="B40" s="1965" t="s">
        <v>1177</v>
      </c>
      <c r="C40" s="1965" t="s">
        <v>1208</v>
      </c>
      <c r="D40" s="1927" t="s">
        <v>1147</v>
      </c>
      <c r="E40" s="1927" t="s">
        <v>1137</v>
      </c>
      <c r="F40" s="1928">
        <v>15567</v>
      </c>
      <c r="G40" s="1928">
        <v>11049</v>
      </c>
      <c r="H40" s="1928">
        <v>8987</v>
      </c>
      <c r="I40" s="1928">
        <v>3807</v>
      </c>
      <c r="J40" s="1928">
        <v>3805</v>
      </c>
      <c r="K40" s="1928">
        <v>237</v>
      </c>
      <c r="L40" s="1928">
        <v>1138</v>
      </c>
      <c r="M40" s="1928">
        <v>2062</v>
      </c>
      <c r="N40" s="1928">
        <v>146</v>
      </c>
      <c r="O40" s="1928">
        <v>468</v>
      </c>
      <c r="P40" s="1928">
        <v>306</v>
      </c>
      <c r="Q40" s="1928">
        <v>520</v>
      </c>
      <c r="R40" s="1928">
        <v>43</v>
      </c>
      <c r="S40" s="1928">
        <v>151</v>
      </c>
      <c r="T40" s="1928">
        <v>38</v>
      </c>
      <c r="U40" s="1928">
        <v>116</v>
      </c>
      <c r="V40" s="1928">
        <v>73</v>
      </c>
      <c r="W40" s="1928">
        <v>201</v>
      </c>
      <c r="X40" s="1928">
        <v>94</v>
      </c>
      <c r="Y40" s="1928">
        <v>4266</v>
      </c>
      <c r="Z40" s="1928">
        <v>158</v>
      </c>
      <c r="AA40" s="1928">
        <v>1252</v>
      </c>
      <c r="AB40" s="1928">
        <v>2525</v>
      </c>
      <c r="AC40" s="1928">
        <v>2115</v>
      </c>
      <c r="AD40" s="1928">
        <v>68</v>
      </c>
      <c r="AE40" s="1928">
        <v>186</v>
      </c>
    </row>
    <row r="41" spans="1:31" s="1929" customFormat="1">
      <c r="A41" s="1965" t="s">
        <v>1175</v>
      </c>
      <c r="B41" s="1965" t="s">
        <v>1177</v>
      </c>
      <c r="C41" s="1965" t="s">
        <v>1209</v>
      </c>
      <c r="D41" s="1927" t="s">
        <v>1147</v>
      </c>
      <c r="E41" s="1927" t="s">
        <v>1137</v>
      </c>
      <c r="F41" s="1928">
        <v>8369</v>
      </c>
      <c r="G41" s="1928">
        <v>6190</v>
      </c>
      <c r="H41" s="1928">
        <v>4675</v>
      </c>
      <c r="I41" s="1928">
        <v>2059</v>
      </c>
      <c r="J41" s="1928">
        <v>1827</v>
      </c>
      <c r="K41" s="1928">
        <v>125</v>
      </c>
      <c r="L41" s="1928">
        <v>664</v>
      </c>
      <c r="M41" s="1928">
        <v>1515</v>
      </c>
      <c r="N41" s="1928">
        <v>120</v>
      </c>
      <c r="O41" s="1928">
        <v>322</v>
      </c>
      <c r="P41" s="1928">
        <v>274</v>
      </c>
      <c r="Q41" s="1928">
        <v>400</v>
      </c>
      <c r="R41" s="1928">
        <v>22</v>
      </c>
      <c r="S41" s="1928">
        <v>108</v>
      </c>
      <c r="T41" s="1928">
        <v>21</v>
      </c>
      <c r="U41" s="1928">
        <v>83</v>
      </c>
      <c r="V41" s="1928">
        <v>57</v>
      </c>
      <c r="W41" s="1928">
        <v>108</v>
      </c>
      <c r="X41" s="1928">
        <v>35</v>
      </c>
      <c r="Y41" s="1928">
        <v>2141</v>
      </c>
      <c r="Z41" s="1928">
        <v>3</v>
      </c>
      <c r="AA41" s="1928">
        <v>944</v>
      </c>
      <c r="AB41" s="1928">
        <v>1440</v>
      </c>
      <c r="AC41" s="1928">
        <v>1298</v>
      </c>
      <c r="AD41" s="1928">
        <v>25</v>
      </c>
      <c r="AE41" s="1928">
        <v>55</v>
      </c>
    </row>
    <row r="42" spans="1:31" s="1929" customFormat="1">
      <c r="A42" s="1965" t="s">
        <v>1175</v>
      </c>
      <c r="B42" s="1965" t="s">
        <v>1177</v>
      </c>
      <c r="C42" s="1965" t="s">
        <v>1210</v>
      </c>
      <c r="D42" s="1927" t="s">
        <v>1147</v>
      </c>
      <c r="E42" s="1927" t="s">
        <v>1137</v>
      </c>
      <c r="F42" s="1928">
        <v>22959</v>
      </c>
      <c r="G42" s="1928">
        <v>16801</v>
      </c>
      <c r="H42" s="1928">
        <v>12848</v>
      </c>
      <c r="I42" s="1928">
        <v>5258</v>
      </c>
      <c r="J42" s="1928">
        <v>5515</v>
      </c>
      <c r="K42" s="1928">
        <v>324</v>
      </c>
      <c r="L42" s="1928">
        <v>1751</v>
      </c>
      <c r="M42" s="1928">
        <v>3953</v>
      </c>
      <c r="N42" s="1928">
        <v>255</v>
      </c>
      <c r="O42" s="1928">
        <v>825</v>
      </c>
      <c r="P42" s="1928">
        <v>719</v>
      </c>
      <c r="Q42" s="1928">
        <v>1036</v>
      </c>
      <c r="R42" s="1928">
        <v>68</v>
      </c>
      <c r="S42" s="1928">
        <v>317</v>
      </c>
      <c r="T42" s="1928">
        <v>56</v>
      </c>
      <c r="U42" s="1928">
        <v>262</v>
      </c>
      <c r="V42" s="1928">
        <v>94</v>
      </c>
      <c r="W42" s="1928">
        <v>321</v>
      </c>
      <c r="X42" s="1928">
        <v>97</v>
      </c>
      <c r="Y42" s="1928">
        <v>6038</v>
      </c>
      <c r="Z42" s="1928">
        <v>23</v>
      </c>
      <c r="AA42" s="1928">
        <v>2586</v>
      </c>
      <c r="AB42" s="1928">
        <v>3597</v>
      </c>
      <c r="AC42" s="1928">
        <v>2964</v>
      </c>
      <c r="AD42" s="1928">
        <v>144</v>
      </c>
      <c r="AE42" s="1928">
        <v>420</v>
      </c>
    </row>
    <row r="43" spans="1:31" s="1929" customFormat="1">
      <c r="A43" s="1965" t="s">
        <v>1175</v>
      </c>
      <c r="B43" s="1965" t="s">
        <v>1177</v>
      </c>
      <c r="C43" s="1965" t="s">
        <v>1211</v>
      </c>
      <c r="D43" s="1927" t="s">
        <v>1147</v>
      </c>
      <c r="E43" s="1927" t="s">
        <v>1137</v>
      </c>
      <c r="F43" s="1928">
        <v>17011</v>
      </c>
      <c r="G43" s="1928">
        <v>12104</v>
      </c>
      <c r="H43" s="1928">
        <v>9417</v>
      </c>
      <c r="I43" s="1928">
        <v>3791</v>
      </c>
      <c r="J43" s="1928">
        <v>4048</v>
      </c>
      <c r="K43" s="1928">
        <v>275</v>
      </c>
      <c r="L43" s="1928">
        <v>1303</v>
      </c>
      <c r="M43" s="1928">
        <v>2687</v>
      </c>
      <c r="N43" s="1928">
        <v>240</v>
      </c>
      <c r="O43" s="1928">
        <v>557</v>
      </c>
      <c r="P43" s="1928">
        <v>446</v>
      </c>
      <c r="Q43" s="1928">
        <v>593</v>
      </c>
      <c r="R43" s="1928">
        <v>53</v>
      </c>
      <c r="S43" s="1928">
        <v>182</v>
      </c>
      <c r="T43" s="1928">
        <v>71</v>
      </c>
      <c r="U43" s="1928">
        <v>182</v>
      </c>
      <c r="V43" s="1928">
        <v>112</v>
      </c>
      <c r="W43" s="1928">
        <v>251</v>
      </c>
      <c r="X43" s="1928">
        <v>97</v>
      </c>
      <c r="Y43" s="1928">
        <v>4738</v>
      </c>
      <c r="Z43" s="1928">
        <v>72</v>
      </c>
      <c r="AA43" s="1928">
        <v>1618</v>
      </c>
      <c r="AB43" s="1928">
        <v>2509</v>
      </c>
      <c r="AC43" s="1928">
        <v>2346</v>
      </c>
      <c r="AD43" s="1928">
        <v>109</v>
      </c>
      <c r="AE43" s="1928">
        <v>231</v>
      </c>
    </row>
    <row r="44" spans="1:31" s="1929" customFormat="1">
      <c r="A44" s="1965" t="s">
        <v>1175</v>
      </c>
      <c r="B44" s="1965" t="s">
        <v>1177</v>
      </c>
      <c r="C44" s="1965" t="s">
        <v>1212</v>
      </c>
      <c r="D44" s="1927" t="s">
        <v>1147</v>
      </c>
      <c r="E44" s="1927" t="s">
        <v>1137</v>
      </c>
      <c r="F44" s="1928">
        <v>11362</v>
      </c>
      <c r="G44" s="1928">
        <v>8064</v>
      </c>
      <c r="H44" s="1928">
        <v>6373</v>
      </c>
      <c r="I44" s="1928">
        <v>2689</v>
      </c>
      <c r="J44" s="1928">
        <v>2611</v>
      </c>
      <c r="K44" s="1928">
        <v>163</v>
      </c>
      <c r="L44" s="1928">
        <v>910</v>
      </c>
      <c r="M44" s="1928">
        <v>1691</v>
      </c>
      <c r="N44" s="1928">
        <v>117</v>
      </c>
      <c r="O44" s="1928">
        <v>397</v>
      </c>
      <c r="P44" s="1928">
        <v>275</v>
      </c>
      <c r="Q44" s="1928">
        <v>412</v>
      </c>
      <c r="R44" s="1928">
        <v>31</v>
      </c>
      <c r="S44" s="1928">
        <v>118</v>
      </c>
      <c r="T44" s="1928">
        <v>28</v>
      </c>
      <c r="U44" s="1928">
        <v>96</v>
      </c>
      <c r="V44" s="1928">
        <v>61</v>
      </c>
      <c r="W44" s="1928">
        <v>156</v>
      </c>
      <c r="X44" s="1928">
        <v>71</v>
      </c>
      <c r="Y44" s="1928">
        <v>3159</v>
      </c>
      <c r="Z44" s="1928">
        <v>68</v>
      </c>
      <c r="AA44" s="1928">
        <v>1042</v>
      </c>
      <c r="AB44" s="1928">
        <v>1721</v>
      </c>
      <c r="AC44" s="1928">
        <v>1537</v>
      </c>
      <c r="AD44" s="1928">
        <v>62</v>
      </c>
      <c r="AE44" s="1928">
        <v>159</v>
      </c>
    </row>
    <row r="45" spans="1:31" s="1929" customFormat="1">
      <c r="A45" s="1965" t="s">
        <v>1175</v>
      </c>
      <c r="B45" s="1965" t="s">
        <v>1177</v>
      </c>
      <c r="C45" s="1965" t="s">
        <v>1213</v>
      </c>
      <c r="D45" s="1927" t="s">
        <v>1147</v>
      </c>
      <c r="E45" s="1927" t="s">
        <v>1137</v>
      </c>
      <c r="F45" s="1928">
        <v>17459</v>
      </c>
      <c r="G45" s="1928">
        <v>11655</v>
      </c>
      <c r="H45" s="1928">
        <v>9735</v>
      </c>
      <c r="I45" s="1928">
        <v>4153</v>
      </c>
      <c r="J45" s="1928">
        <v>3968</v>
      </c>
      <c r="K45" s="1928">
        <v>265</v>
      </c>
      <c r="L45" s="1928">
        <v>1349</v>
      </c>
      <c r="M45" s="1928">
        <v>1920</v>
      </c>
      <c r="N45" s="1928">
        <v>116</v>
      </c>
      <c r="O45" s="1928">
        <v>412</v>
      </c>
      <c r="P45" s="1928">
        <v>253</v>
      </c>
      <c r="Q45" s="1928">
        <v>451</v>
      </c>
      <c r="R45" s="1928">
        <v>51</v>
      </c>
      <c r="S45" s="1928">
        <v>146</v>
      </c>
      <c r="T45" s="1928">
        <v>37</v>
      </c>
      <c r="U45" s="1928">
        <v>106</v>
      </c>
      <c r="V45" s="1928">
        <v>136</v>
      </c>
      <c r="W45" s="1928">
        <v>212</v>
      </c>
      <c r="X45" s="1928">
        <v>116</v>
      </c>
      <c r="Y45" s="1928">
        <v>5688</v>
      </c>
      <c r="Z45" s="1930" t="s">
        <v>1174</v>
      </c>
      <c r="AA45" s="1928">
        <v>1119</v>
      </c>
      <c r="AB45" s="1928">
        <v>2905</v>
      </c>
      <c r="AC45" s="1928">
        <v>3142</v>
      </c>
      <c r="AD45" s="1928">
        <v>133</v>
      </c>
      <c r="AE45" s="1928">
        <v>192</v>
      </c>
    </row>
    <row r="46" spans="1:31" s="1929" customFormat="1">
      <c r="A46" s="1965" t="s">
        <v>1175</v>
      </c>
      <c r="B46" s="1965" t="s">
        <v>1177</v>
      </c>
      <c r="C46" s="1965" t="s">
        <v>1214</v>
      </c>
      <c r="D46" s="1927" t="s">
        <v>1147</v>
      </c>
      <c r="E46" s="1927" t="s">
        <v>1137</v>
      </c>
      <c r="F46" s="1928">
        <v>12856</v>
      </c>
      <c r="G46" s="1928">
        <v>9834</v>
      </c>
      <c r="H46" s="1928">
        <v>7431</v>
      </c>
      <c r="I46" s="1928">
        <v>3095</v>
      </c>
      <c r="J46" s="1928">
        <v>3110</v>
      </c>
      <c r="K46" s="1928">
        <v>179</v>
      </c>
      <c r="L46" s="1928">
        <v>1047</v>
      </c>
      <c r="M46" s="1928">
        <v>2403</v>
      </c>
      <c r="N46" s="1928">
        <v>169</v>
      </c>
      <c r="O46" s="1928">
        <v>522</v>
      </c>
      <c r="P46" s="1928">
        <v>481</v>
      </c>
      <c r="Q46" s="1928">
        <v>548</v>
      </c>
      <c r="R46" s="1928">
        <v>59</v>
      </c>
      <c r="S46" s="1928">
        <v>169</v>
      </c>
      <c r="T46" s="1928">
        <v>44</v>
      </c>
      <c r="U46" s="1928">
        <v>155</v>
      </c>
      <c r="V46" s="1928">
        <v>72</v>
      </c>
      <c r="W46" s="1928">
        <v>184</v>
      </c>
      <c r="X46" s="1928">
        <v>46</v>
      </c>
      <c r="Y46" s="1928">
        <v>2973</v>
      </c>
      <c r="Z46" s="1928">
        <v>3</v>
      </c>
      <c r="AA46" s="1928">
        <v>1501</v>
      </c>
      <c r="AB46" s="1928">
        <v>2128</v>
      </c>
      <c r="AC46" s="1928">
        <v>1697</v>
      </c>
      <c r="AD46" s="1928">
        <v>56</v>
      </c>
      <c r="AE46" s="1928">
        <v>103</v>
      </c>
    </row>
    <row r="47" spans="1:31" s="1929" customFormat="1">
      <c r="A47" s="1965" t="s">
        <v>1175</v>
      </c>
      <c r="B47" s="1965" t="s">
        <v>1177</v>
      </c>
      <c r="C47" s="1965" t="s">
        <v>1215</v>
      </c>
      <c r="D47" s="1927" t="s">
        <v>1147</v>
      </c>
      <c r="E47" s="1927" t="s">
        <v>1137</v>
      </c>
      <c r="F47" s="1928">
        <v>17032</v>
      </c>
      <c r="G47" s="1928">
        <v>10407</v>
      </c>
      <c r="H47" s="1928">
        <v>8538</v>
      </c>
      <c r="I47" s="1928">
        <v>3208</v>
      </c>
      <c r="J47" s="1928">
        <v>4065</v>
      </c>
      <c r="K47" s="1928">
        <v>193</v>
      </c>
      <c r="L47" s="1928">
        <v>1072</v>
      </c>
      <c r="M47" s="1928">
        <v>1869</v>
      </c>
      <c r="N47" s="1928">
        <v>100</v>
      </c>
      <c r="O47" s="1928">
        <v>354</v>
      </c>
      <c r="P47" s="1928">
        <v>367</v>
      </c>
      <c r="Q47" s="1928">
        <v>497</v>
      </c>
      <c r="R47" s="1928">
        <v>39</v>
      </c>
      <c r="S47" s="1928">
        <v>136</v>
      </c>
      <c r="T47" s="1928">
        <v>29</v>
      </c>
      <c r="U47" s="1928">
        <v>112</v>
      </c>
      <c r="V47" s="1928">
        <v>61</v>
      </c>
      <c r="W47" s="1928">
        <v>174</v>
      </c>
      <c r="X47" s="1928">
        <v>125</v>
      </c>
      <c r="Y47" s="1928">
        <v>6466</v>
      </c>
      <c r="Z47" s="1928">
        <v>34</v>
      </c>
      <c r="AA47" s="1928">
        <v>1254</v>
      </c>
      <c r="AB47" s="1928">
        <v>1751</v>
      </c>
      <c r="AC47" s="1928">
        <v>1469</v>
      </c>
      <c r="AD47" s="1928">
        <v>381</v>
      </c>
      <c r="AE47" s="1928">
        <v>347</v>
      </c>
    </row>
    <row r="48" spans="1:31" s="1929" customFormat="1">
      <c r="A48" s="1965" t="s">
        <v>1175</v>
      </c>
      <c r="B48" s="1965" t="s">
        <v>1177</v>
      </c>
      <c r="C48" s="1965" t="s">
        <v>1216</v>
      </c>
      <c r="D48" s="1927" t="s">
        <v>1147</v>
      </c>
      <c r="E48" s="1927" t="s">
        <v>1137</v>
      </c>
      <c r="F48" s="1928">
        <v>27655</v>
      </c>
      <c r="G48" s="1928">
        <v>20396</v>
      </c>
      <c r="H48" s="1928">
        <v>16889</v>
      </c>
      <c r="I48" s="1928">
        <v>6191</v>
      </c>
      <c r="J48" s="1928">
        <v>8003</v>
      </c>
      <c r="K48" s="1928">
        <v>460</v>
      </c>
      <c r="L48" s="1928">
        <v>2235</v>
      </c>
      <c r="M48" s="1928">
        <v>3507</v>
      </c>
      <c r="N48" s="1928">
        <v>152</v>
      </c>
      <c r="O48" s="1928">
        <v>585</v>
      </c>
      <c r="P48" s="1928">
        <v>600</v>
      </c>
      <c r="Q48" s="1928">
        <v>929</v>
      </c>
      <c r="R48" s="1928">
        <v>74</v>
      </c>
      <c r="S48" s="1928">
        <v>325</v>
      </c>
      <c r="T48" s="1928">
        <v>50</v>
      </c>
      <c r="U48" s="1928">
        <v>231</v>
      </c>
      <c r="V48" s="1928">
        <v>184</v>
      </c>
      <c r="W48" s="1928">
        <v>377</v>
      </c>
      <c r="X48" s="1928">
        <v>166</v>
      </c>
      <c r="Y48" s="1928">
        <v>6751</v>
      </c>
      <c r="Z48" s="1928">
        <v>342</v>
      </c>
      <c r="AA48" s="1928">
        <v>2375</v>
      </c>
      <c r="AB48" s="1928">
        <v>4193</v>
      </c>
      <c r="AC48" s="1928">
        <v>3145</v>
      </c>
      <c r="AD48" s="1928">
        <v>147</v>
      </c>
      <c r="AE48" s="1928">
        <v>108</v>
      </c>
    </row>
    <row r="49" spans="1:32" s="1929" customFormat="1">
      <c r="A49" s="1965" t="s">
        <v>1176</v>
      </c>
      <c r="B49" s="1965" t="s">
        <v>1177</v>
      </c>
      <c r="C49" s="1965" t="s">
        <v>1217</v>
      </c>
      <c r="D49" s="1927" t="s">
        <v>1147</v>
      </c>
      <c r="E49" s="1927" t="s">
        <v>1137</v>
      </c>
      <c r="F49" s="1928">
        <v>10977</v>
      </c>
      <c r="G49" s="1928">
        <v>9093</v>
      </c>
      <c r="H49" s="1928">
        <v>8331</v>
      </c>
      <c r="I49" s="1928">
        <v>3351</v>
      </c>
      <c r="J49" s="1928">
        <v>3969</v>
      </c>
      <c r="K49" s="1928">
        <v>166</v>
      </c>
      <c r="L49" s="1928">
        <v>845</v>
      </c>
      <c r="M49" s="1928">
        <v>762</v>
      </c>
      <c r="N49" s="1928">
        <v>29</v>
      </c>
      <c r="O49" s="1928">
        <v>163</v>
      </c>
      <c r="P49" s="1928">
        <v>73</v>
      </c>
      <c r="Q49" s="1928">
        <v>210</v>
      </c>
      <c r="R49" s="1928">
        <v>30</v>
      </c>
      <c r="S49" s="1928">
        <v>95</v>
      </c>
      <c r="T49" s="1928">
        <v>7</v>
      </c>
      <c r="U49" s="1928">
        <v>21</v>
      </c>
      <c r="V49" s="1928">
        <v>37</v>
      </c>
      <c r="W49" s="1928">
        <v>97</v>
      </c>
      <c r="X49" s="1928">
        <v>51</v>
      </c>
      <c r="Y49" s="1928">
        <v>1831</v>
      </c>
      <c r="Z49" s="1928">
        <v>2</v>
      </c>
      <c r="AA49" s="1928">
        <v>460</v>
      </c>
      <c r="AB49" s="1928">
        <v>2286</v>
      </c>
      <c r="AC49" s="1928">
        <v>1175</v>
      </c>
      <c r="AD49" s="1928">
        <v>38</v>
      </c>
      <c r="AE49" s="1928">
        <v>48</v>
      </c>
    </row>
    <row r="50" spans="1:32" s="1929" customFormat="1">
      <c r="A50" s="1965" t="s">
        <v>1176</v>
      </c>
      <c r="B50" s="1965" t="s">
        <v>1177</v>
      </c>
      <c r="C50" s="1965" t="s">
        <v>1218</v>
      </c>
      <c r="D50" s="1927" t="s">
        <v>1147</v>
      </c>
      <c r="E50" s="1927" t="s">
        <v>1137</v>
      </c>
      <c r="F50" s="1928">
        <v>6544</v>
      </c>
      <c r="G50" s="1928">
        <v>5178</v>
      </c>
      <c r="H50" s="1928">
        <v>3626</v>
      </c>
      <c r="I50" s="1928">
        <v>1504</v>
      </c>
      <c r="J50" s="1928">
        <v>1504</v>
      </c>
      <c r="K50" s="1928">
        <v>114</v>
      </c>
      <c r="L50" s="1928">
        <v>504</v>
      </c>
      <c r="M50" s="1928">
        <v>1552</v>
      </c>
      <c r="N50" s="1928">
        <v>112</v>
      </c>
      <c r="O50" s="1928">
        <v>278</v>
      </c>
      <c r="P50" s="1928">
        <v>372</v>
      </c>
      <c r="Q50" s="1928">
        <v>408</v>
      </c>
      <c r="R50" s="1928">
        <v>23</v>
      </c>
      <c r="S50" s="1928">
        <v>96</v>
      </c>
      <c r="T50" s="1928">
        <v>23</v>
      </c>
      <c r="U50" s="1928">
        <v>107</v>
      </c>
      <c r="V50" s="1928">
        <v>28</v>
      </c>
      <c r="W50" s="1928">
        <v>105</v>
      </c>
      <c r="X50" s="1928">
        <v>16</v>
      </c>
      <c r="Y50" s="1928">
        <v>1301</v>
      </c>
      <c r="Z50" s="1928">
        <v>49</v>
      </c>
      <c r="AA50" s="1928">
        <v>1064</v>
      </c>
      <c r="AB50" s="1928">
        <v>1131</v>
      </c>
      <c r="AC50" s="1928">
        <v>698</v>
      </c>
      <c r="AD50" s="1928">
        <v>27</v>
      </c>
      <c r="AE50" s="1928">
        <v>180</v>
      </c>
    </row>
    <row r="51" spans="1:32" s="1929" customFormat="1">
      <c r="A51" s="1965" t="s">
        <v>1176</v>
      </c>
      <c r="B51" s="1965" t="s">
        <v>1177</v>
      </c>
      <c r="C51" s="1965" t="s">
        <v>1219</v>
      </c>
      <c r="D51" s="1927" t="s">
        <v>1147</v>
      </c>
      <c r="E51" s="1927" t="s">
        <v>1137</v>
      </c>
      <c r="F51" s="1928">
        <v>11370</v>
      </c>
      <c r="G51" s="1928">
        <v>8846</v>
      </c>
      <c r="H51" s="1928">
        <v>7730</v>
      </c>
      <c r="I51" s="1928">
        <v>2880</v>
      </c>
      <c r="J51" s="1928">
        <v>3768</v>
      </c>
      <c r="K51" s="1928">
        <v>210</v>
      </c>
      <c r="L51" s="1928">
        <v>872</v>
      </c>
      <c r="M51" s="1928">
        <v>1116</v>
      </c>
      <c r="N51" s="1928">
        <v>37</v>
      </c>
      <c r="O51" s="1928">
        <v>174</v>
      </c>
      <c r="P51" s="1928">
        <v>164</v>
      </c>
      <c r="Q51" s="1928">
        <v>330</v>
      </c>
      <c r="R51" s="1928">
        <v>31</v>
      </c>
      <c r="S51" s="1928">
        <v>110</v>
      </c>
      <c r="T51" s="1928">
        <v>17</v>
      </c>
      <c r="U51" s="1928">
        <v>62</v>
      </c>
      <c r="V51" s="1928">
        <v>68</v>
      </c>
      <c r="W51" s="1928">
        <v>123</v>
      </c>
      <c r="X51" s="1928">
        <v>39</v>
      </c>
      <c r="Y51" s="1928">
        <v>2473</v>
      </c>
      <c r="Z51" s="1928">
        <v>12</v>
      </c>
      <c r="AA51" s="1928">
        <v>753</v>
      </c>
      <c r="AB51" s="1928">
        <v>1998</v>
      </c>
      <c r="AC51" s="1928">
        <v>1332</v>
      </c>
      <c r="AD51" s="1928">
        <v>108</v>
      </c>
      <c r="AE51" s="1928">
        <v>107</v>
      </c>
    </row>
    <row r="52" spans="1:32" s="1929" customFormat="1">
      <c r="A52" s="1965" t="s">
        <v>1176</v>
      </c>
      <c r="B52" s="1965" t="s">
        <v>1177</v>
      </c>
      <c r="C52" s="1965" t="s">
        <v>1220</v>
      </c>
      <c r="D52" s="1927" t="s">
        <v>1147</v>
      </c>
      <c r="E52" s="1927" t="s">
        <v>1137</v>
      </c>
      <c r="F52" s="1928">
        <v>13781</v>
      </c>
      <c r="G52" s="1928">
        <v>9778</v>
      </c>
      <c r="H52" s="1928">
        <v>9065</v>
      </c>
      <c r="I52" s="1928">
        <v>3075</v>
      </c>
      <c r="J52" s="1928">
        <v>4539</v>
      </c>
      <c r="K52" s="1928">
        <v>217</v>
      </c>
      <c r="L52" s="1928">
        <v>1234</v>
      </c>
      <c r="M52" s="1928">
        <v>713</v>
      </c>
      <c r="N52" s="1928">
        <v>21</v>
      </c>
      <c r="O52" s="1928">
        <v>77</v>
      </c>
      <c r="P52" s="1928">
        <v>77</v>
      </c>
      <c r="Q52" s="1928">
        <v>184</v>
      </c>
      <c r="R52" s="1928">
        <v>33</v>
      </c>
      <c r="S52" s="1928">
        <v>96</v>
      </c>
      <c r="T52" s="1928">
        <v>6</v>
      </c>
      <c r="U52" s="1928">
        <v>17</v>
      </c>
      <c r="V52" s="1928">
        <v>63</v>
      </c>
      <c r="W52" s="1928">
        <v>139</v>
      </c>
      <c r="X52" s="1928">
        <v>94</v>
      </c>
      <c r="Y52" s="1928">
        <v>3890</v>
      </c>
      <c r="Z52" s="1928">
        <v>19</v>
      </c>
      <c r="AA52" s="1928">
        <v>470</v>
      </c>
      <c r="AB52" s="1928">
        <v>1993</v>
      </c>
      <c r="AC52" s="1928">
        <v>1676</v>
      </c>
      <c r="AD52" s="1928">
        <v>129</v>
      </c>
      <c r="AE52" s="1928">
        <v>33</v>
      </c>
    </row>
    <row r="53" spans="1:32" s="1929" customFormat="1">
      <c r="A53" s="1965" t="s">
        <v>1176</v>
      </c>
      <c r="B53" s="1965" t="s">
        <v>1177</v>
      </c>
      <c r="C53" s="1965" t="s">
        <v>1221</v>
      </c>
      <c r="D53" s="1927" t="s">
        <v>1147</v>
      </c>
      <c r="E53" s="1927" t="s">
        <v>1137</v>
      </c>
      <c r="F53" s="1928">
        <v>4320</v>
      </c>
      <c r="G53" s="1928">
        <v>3272</v>
      </c>
      <c r="H53" s="1928">
        <v>2616</v>
      </c>
      <c r="I53" s="1928">
        <v>1037</v>
      </c>
      <c r="J53" s="1928">
        <v>1135</v>
      </c>
      <c r="K53" s="1928">
        <v>70</v>
      </c>
      <c r="L53" s="1928">
        <v>374</v>
      </c>
      <c r="M53" s="1928">
        <v>656</v>
      </c>
      <c r="N53" s="1928">
        <v>29</v>
      </c>
      <c r="O53" s="1928">
        <v>119</v>
      </c>
      <c r="P53" s="1928">
        <v>103</v>
      </c>
      <c r="Q53" s="1928">
        <v>185</v>
      </c>
      <c r="R53" s="1928">
        <v>12</v>
      </c>
      <c r="S53" s="1928">
        <v>57</v>
      </c>
      <c r="T53" s="1928">
        <v>12</v>
      </c>
      <c r="U53" s="1928">
        <v>37</v>
      </c>
      <c r="V53" s="1928">
        <v>38</v>
      </c>
      <c r="W53" s="1928">
        <v>64</v>
      </c>
      <c r="X53" s="1928">
        <v>18</v>
      </c>
      <c r="Y53" s="1928">
        <v>1027</v>
      </c>
      <c r="Z53" s="1928">
        <v>3</v>
      </c>
      <c r="AA53" s="1928">
        <v>425</v>
      </c>
      <c r="AB53" s="1928">
        <v>752</v>
      </c>
      <c r="AC53" s="1928">
        <v>606</v>
      </c>
      <c r="AD53" s="1928">
        <v>29</v>
      </c>
      <c r="AE53" s="1928">
        <v>48</v>
      </c>
    </row>
    <row r="54" spans="1:32" s="1929" customFormat="1">
      <c r="A54" s="1965" t="s">
        <v>1176</v>
      </c>
      <c r="B54" s="1965" t="s">
        <v>1177</v>
      </c>
      <c r="C54" s="1965" t="s">
        <v>1222</v>
      </c>
      <c r="D54" s="1927" t="s">
        <v>1147</v>
      </c>
      <c r="E54" s="1927" t="s">
        <v>1137</v>
      </c>
      <c r="F54" s="1928">
        <v>7784</v>
      </c>
      <c r="G54" s="1928">
        <v>4913</v>
      </c>
      <c r="H54" s="1928">
        <v>4046</v>
      </c>
      <c r="I54" s="1928">
        <v>1415</v>
      </c>
      <c r="J54" s="1928">
        <v>2056</v>
      </c>
      <c r="K54" s="1928">
        <v>89</v>
      </c>
      <c r="L54" s="1928">
        <v>486</v>
      </c>
      <c r="M54" s="1928">
        <v>867</v>
      </c>
      <c r="N54" s="1928">
        <v>43</v>
      </c>
      <c r="O54" s="1928">
        <v>117</v>
      </c>
      <c r="P54" s="1928">
        <v>163</v>
      </c>
      <c r="Q54" s="1928">
        <v>260</v>
      </c>
      <c r="R54" s="1928">
        <v>15</v>
      </c>
      <c r="S54" s="1928">
        <v>93</v>
      </c>
      <c r="T54" s="1928">
        <v>16</v>
      </c>
      <c r="U54" s="1928">
        <v>48</v>
      </c>
      <c r="V54" s="1928">
        <v>40</v>
      </c>
      <c r="W54" s="1928">
        <v>72</v>
      </c>
      <c r="X54" s="1928">
        <v>21</v>
      </c>
      <c r="Y54" s="1928">
        <v>2763</v>
      </c>
      <c r="Z54" s="1928">
        <v>87</v>
      </c>
      <c r="AA54" s="1928">
        <v>606</v>
      </c>
      <c r="AB54" s="1928">
        <v>936</v>
      </c>
      <c r="AC54" s="1928">
        <v>776</v>
      </c>
      <c r="AD54" s="1928">
        <v>56</v>
      </c>
      <c r="AE54" s="1928">
        <v>172</v>
      </c>
    </row>
    <row r="55" spans="1:32" s="1929" customFormat="1">
      <c r="A55" s="1965" t="s">
        <v>1176</v>
      </c>
      <c r="B55" s="1965" t="s">
        <v>1177</v>
      </c>
      <c r="C55" s="1965" t="s">
        <v>1223</v>
      </c>
      <c r="D55" s="1927" t="s">
        <v>1147</v>
      </c>
      <c r="E55" s="1927" t="s">
        <v>1137</v>
      </c>
      <c r="F55" s="1928">
        <v>3768</v>
      </c>
      <c r="G55" s="1928">
        <v>2955</v>
      </c>
      <c r="H55" s="1928">
        <v>2204</v>
      </c>
      <c r="I55" s="1928">
        <v>882</v>
      </c>
      <c r="J55" s="1928">
        <v>949</v>
      </c>
      <c r="K55" s="1928">
        <v>56</v>
      </c>
      <c r="L55" s="1928">
        <v>317</v>
      </c>
      <c r="M55" s="1928">
        <v>751</v>
      </c>
      <c r="N55" s="1928">
        <v>48</v>
      </c>
      <c r="O55" s="1928">
        <v>139</v>
      </c>
      <c r="P55" s="1928">
        <v>149</v>
      </c>
      <c r="Q55" s="1928">
        <v>193</v>
      </c>
      <c r="R55" s="1928">
        <v>14</v>
      </c>
      <c r="S55" s="1928">
        <v>57</v>
      </c>
      <c r="T55" s="1928">
        <v>15</v>
      </c>
      <c r="U55" s="1928">
        <v>51</v>
      </c>
      <c r="V55" s="1928">
        <v>14</v>
      </c>
      <c r="W55" s="1928">
        <v>71</v>
      </c>
      <c r="X55" s="1928">
        <v>13</v>
      </c>
      <c r="Y55" s="1928">
        <v>799</v>
      </c>
      <c r="Z55" s="1928">
        <v>1</v>
      </c>
      <c r="AA55" s="1928">
        <v>510</v>
      </c>
      <c r="AB55" s="1928">
        <v>640</v>
      </c>
      <c r="AC55" s="1928">
        <v>520</v>
      </c>
      <c r="AD55" s="1928">
        <v>18</v>
      </c>
      <c r="AE55" s="1928">
        <v>31</v>
      </c>
    </row>
    <row r="56" spans="1:32" s="1929" customFormat="1">
      <c r="A56" s="1965" t="s">
        <v>1176</v>
      </c>
      <c r="B56" s="1965" t="s">
        <v>1177</v>
      </c>
      <c r="C56" s="1965" t="s">
        <v>1224</v>
      </c>
      <c r="D56" s="1927" t="s">
        <v>1147</v>
      </c>
      <c r="E56" s="1927" t="s">
        <v>1137</v>
      </c>
      <c r="F56" s="1928">
        <v>12745</v>
      </c>
      <c r="G56" s="1928">
        <v>9553</v>
      </c>
      <c r="H56" s="1928">
        <v>8456</v>
      </c>
      <c r="I56" s="1928">
        <v>2952</v>
      </c>
      <c r="J56" s="1928">
        <v>4293</v>
      </c>
      <c r="K56" s="1928">
        <v>212</v>
      </c>
      <c r="L56" s="1928">
        <v>999</v>
      </c>
      <c r="M56" s="1928">
        <v>1097</v>
      </c>
      <c r="N56" s="1928">
        <v>26</v>
      </c>
      <c r="O56" s="1928">
        <v>174</v>
      </c>
      <c r="P56" s="1928">
        <v>189</v>
      </c>
      <c r="Q56" s="1928">
        <v>280</v>
      </c>
      <c r="R56" s="1928">
        <v>24</v>
      </c>
      <c r="S56" s="1928">
        <v>125</v>
      </c>
      <c r="T56" s="1928">
        <v>15</v>
      </c>
      <c r="U56" s="1928">
        <v>48</v>
      </c>
      <c r="V56" s="1928">
        <v>51</v>
      </c>
      <c r="W56" s="1928">
        <v>165</v>
      </c>
      <c r="X56" s="1928">
        <v>87</v>
      </c>
      <c r="Y56" s="1928">
        <v>3084</v>
      </c>
      <c r="Z56" s="1928">
        <v>21</v>
      </c>
      <c r="AA56" s="1928">
        <v>773</v>
      </c>
      <c r="AB56" s="1928">
        <v>1940</v>
      </c>
      <c r="AC56" s="1928">
        <v>1266</v>
      </c>
      <c r="AD56" s="1928">
        <v>53</v>
      </c>
      <c r="AE56" s="1928">
        <v>34</v>
      </c>
    </row>
    <row r="57" spans="1:32" s="1929" customFormat="1">
      <c r="A57" s="1965" t="s">
        <v>1176</v>
      </c>
      <c r="B57" s="1965" t="s">
        <v>1177</v>
      </c>
      <c r="C57" s="1965" t="s">
        <v>1225</v>
      </c>
      <c r="D57" s="1927" t="s">
        <v>1147</v>
      </c>
      <c r="E57" s="1927" t="s">
        <v>1137</v>
      </c>
      <c r="F57" s="1928">
        <v>5524</v>
      </c>
      <c r="G57" s="1928">
        <v>4023</v>
      </c>
      <c r="H57" s="1928">
        <v>3372</v>
      </c>
      <c r="I57" s="1928">
        <v>1470</v>
      </c>
      <c r="J57" s="1928">
        <v>1348</v>
      </c>
      <c r="K57" s="1928">
        <v>114</v>
      </c>
      <c r="L57" s="1928">
        <v>440</v>
      </c>
      <c r="M57" s="1928">
        <v>651</v>
      </c>
      <c r="N57" s="1928">
        <v>29</v>
      </c>
      <c r="O57" s="1928">
        <v>142</v>
      </c>
      <c r="P57" s="1928">
        <v>100</v>
      </c>
      <c r="Q57" s="1928">
        <v>151</v>
      </c>
      <c r="R57" s="1928">
        <v>23</v>
      </c>
      <c r="S57" s="1928">
        <v>73</v>
      </c>
      <c r="T57" s="1928">
        <v>11</v>
      </c>
      <c r="U57" s="1928">
        <v>29</v>
      </c>
      <c r="V57" s="1928">
        <v>31</v>
      </c>
      <c r="W57" s="1928">
        <v>62</v>
      </c>
      <c r="X57" s="1928">
        <v>22</v>
      </c>
      <c r="Y57" s="1928">
        <v>1414</v>
      </c>
      <c r="Z57" s="1928">
        <v>65</v>
      </c>
      <c r="AA57" s="1928">
        <v>395</v>
      </c>
      <c r="AB57" s="1928">
        <v>1092</v>
      </c>
      <c r="AC57" s="1928">
        <v>863</v>
      </c>
      <c r="AD57" s="1928">
        <v>33</v>
      </c>
      <c r="AE57" s="1928">
        <v>18</v>
      </c>
    </row>
    <row r="58" spans="1:32" s="1929" customFormat="1">
      <c r="A58" s="1965" t="s">
        <v>1176</v>
      </c>
      <c r="B58" s="1965" t="s">
        <v>1177</v>
      </c>
      <c r="C58" s="1965" t="s">
        <v>1226</v>
      </c>
      <c r="D58" s="1927" t="s">
        <v>1147</v>
      </c>
      <c r="E58" s="1927" t="s">
        <v>1137</v>
      </c>
      <c r="F58" s="1928">
        <v>5902</v>
      </c>
      <c r="G58" s="1928">
        <v>4295</v>
      </c>
      <c r="H58" s="1928">
        <v>3210</v>
      </c>
      <c r="I58" s="1928">
        <v>1527</v>
      </c>
      <c r="J58" s="1928">
        <v>1157</v>
      </c>
      <c r="K58" s="1928">
        <v>88</v>
      </c>
      <c r="L58" s="1928">
        <v>438</v>
      </c>
      <c r="M58" s="1928">
        <v>1085</v>
      </c>
      <c r="N58" s="1928">
        <v>80</v>
      </c>
      <c r="O58" s="1928">
        <v>230</v>
      </c>
      <c r="P58" s="1928">
        <v>180</v>
      </c>
      <c r="Q58" s="1928">
        <v>267</v>
      </c>
      <c r="R58" s="1928">
        <v>21</v>
      </c>
      <c r="S58" s="1928">
        <v>83</v>
      </c>
      <c r="T58" s="1928">
        <v>22</v>
      </c>
      <c r="U58" s="1928">
        <v>79</v>
      </c>
      <c r="V58" s="1928">
        <v>32</v>
      </c>
      <c r="W58" s="1928">
        <v>91</v>
      </c>
      <c r="X58" s="1928">
        <v>37</v>
      </c>
      <c r="Y58" s="1928">
        <v>1568</v>
      </c>
      <c r="Z58" s="1928">
        <v>2</v>
      </c>
      <c r="AA58" s="1928">
        <v>671</v>
      </c>
      <c r="AB58" s="1928">
        <v>1133</v>
      </c>
      <c r="AC58" s="1928">
        <v>1010</v>
      </c>
      <c r="AD58" s="1928">
        <v>52</v>
      </c>
      <c r="AE58" s="1928">
        <v>105</v>
      </c>
    </row>
    <row r="59" spans="1:32" s="1929" customFormat="1">
      <c r="A59" s="1965" t="s">
        <v>1176</v>
      </c>
      <c r="B59" s="1965" t="s">
        <v>1177</v>
      </c>
      <c r="C59" s="1965" t="s">
        <v>1227</v>
      </c>
      <c r="D59" s="1927" t="s">
        <v>1147</v>
      </c>
      <c r="E59" s="1927" t="s">
        <v>1137</v>
      </c>
      <c r="F59" s="1928">
        <v>5888</v>
      </c>
      <c r="G59" s="1928">
        <v>4437</v>
      </c>
      <c r="H59" s="1928">
        <v>3077</v>
      </c>
      <c r="I59" s="1928">
        <v>1327</v>
      </c>
      <c r="J59" s="1928">
        <v>1134</v>
      </c>
      <c r="K59" s="1928">
        <v>103</v>
      </c>
      <c r="L59" s="1928">
        <v>513</v>
      </c>
      <c r="M59" s="1928">
        <v>1360</v>
      </c>
      <c r="N59" s="1928">
        <v>94</v>
      </c>
      <c r="O59" s="1928">
        <v>303</v>
      </c>
      <c r="P59" s="1928">
        <v>258</v>
      </c>
      <c r="Q59" s="1928">
        <v>353</v>
      </c>
      <c r="R59" s="1928">
        <v>20</v>
      </c>
      <c r="S59" s="1928">
        <v>83</v>
      </c>
      <c r="T59" s="1928">
        <v>23</v>
      </c>
      <c r="U59" s="1928">
        <v>102</v>
      </c>
      <c r="V59" s="1928">
        <v>36</v>
      </c>
      <c r="W59" s="1928">
        <v>88</v>
      </c>
      <c r="X59" s="1928">
        <v>19</v>
      </c>
      <c r="Y59" s="1928">
        <v>1432</v>
      </c>
      <c r="Z59" s="1930" t="s">
        <v>1174</v>
      </c>
      <c r="AA59" s="1928">
        <v>871</v>
      </c>
      <c r="AB59" s="1928">
        <v>943</v>
      </c>
      <c r="AC59" s="1928">
        <v>938</v>
      </c>
      <c r="AD59" s="1928">
        <v>26</v>
      </c>
      <c r="AE59" s="1928">
        <v>69</v>
      </c>
    </row>
    <row r="60" spans="1:32" s="1929" customFormat="1">
      <c r="A60" s="1965" t="s">
        <v>1176</v>
      </c>
      <c r="B60" s="1965" t="s">
        <v>1177</v>
      </c>
      <c r="C60" s="1965" t="s">
        <v>1228</v>
      </c>
      <c r="D60" s="1927" t="s">
        <v>1147</v>
      </c>
      <c r="E60" s="1927" t="s">
        <v>1137</v>
      </c>
      <c r="F60" s="1928">
        <v>4919</v>
      </c>
      <c r="G60" s="1928">
        <v>3645</v>
      </c>
      <c r="H60" s="1928">
        <v>2510</v>
      </c>
      <c r="I60" s="1928">
        <v>1080</v>
      </c>
      <c r="J60" s="1928">
        <v>936</v>
      </c>
      <c r="K60" s="1928">
        <v>65</v>
      </c>
      <c r="L60" s="1928">
        <v>429</v>
      </c>
      <c r="M60" s="1928">
        <v>1135</v>
      </c>
      <c r="N60" s="1928">
        <v>101</v>
      </c>
      <c r="O60" s="1928">
        <v>263</v>
      </c>
      <c r="P60" s="1928">
        <v>212</v>
      </c>
      <c r="Q60" s="1928">
        <v>269</v>
      </c>
      <c r="R60" s="1928">
        <v>13</v>
      </c>
      <c r="S60" s="1928">
        <v>63</v>
      </c>
      <c r="T60" s="1928">
        <v>16</v>
      </c>
      <c r="U60" s="1928">
        <v>81</v>
      </c>
      <c r="V60" s="1928">
        <v>40</v>
      </c>
      <c r="W60" s="1928">
        <v>77</v>
      </c>
      <c r="X60" s="1928">
        <v>14</v>
      </c>
      <c r="Y60" s="1928">
        <v>1260</v>
      </c>
      <c r="Z60" s="1930" t="s">
        <v>1174</v>
      </c>
      <c r="AA60" s="1928">
        <v>682</v>
      </c>
      <c r="AB60" s="1928">
        <v>788</v>
      </c>
      <c r="AC60" s="1928">
        <v>763</v>
      </c>
      <c r="AD60" s="1928">
        <v>30</v>
      </c>
      <c r="AE60" s="1928">
        <v>88</v>
      </c>
    </row>
    <row r="62" spans="1:32" ht="34.5" customHeight="1">
      <c r="A62" s="1925"/>
      <c r="B62" s="1925"/>
      <c r="C62" s="1931"/>
      <c r="D62" s="1931"/>
      <c r="E62" s="1931"/>
      <c r="F62" s="1932" t="s">
        <v>1147</v>
      </c>
      <c r="G62" s="1933" t="s">
        <v>1148</v>
      </c>
      <c r="H62" s="1932" t="s">
        <v>1149</v>
      </c>
      <c r="I62" s="1933" t="s">
        <v>1150</v>
      </c>
      <c r="J62" s="1933" t="s">
        <v>1151</v>
      </c>
      <c r="K62" s="1933" t="s">
        <v>1152</v>
      </c>
      <c r="L62" s="1933" t="s">
        <v>1153</v>
      </c>
      <c r="M62" s="1933" t="s">
        <v>1154</v>
      </c>
      <c r="N62" s="1933" t="s">
        <v>1155</v>
      </c>
      <c r="O62" s="1933" t="s">
        <v>1156</v>
      </c>
      <c r="P62" s="1933" t="s">
        <v>1157</v>
      </c>
      <c r="Q62" s="1933" t="s">
        <v>1158</v>
      </c>
      <c r="R62" s="1933" t="s">
        <v>1159</v>
      </c>
      <c r="S62" s="1933" t="s">
        <v>1160</v>
      </c>
      <c r="T62" s="1933" t="s">
        <v>1161</v>
      </c>
      <c r="U62" s="1933" t="s">
        <v>1162</v>
      </c>
      <c r="V62" s="1933" t="s">
        <v>1163</v>
      </c>
      <c r="W62" s="1933" t="s">
        <v>1164</v>
      </c>
      <c r="X62" s="1933" t="s">
        <v>1165</v>
      </c>
      <c r="Y62" s="1932" t="s">
        <v>1166</v>
      </c>
      <c r="Z62" s="1933" t="s">
        <v>1167</v>
      </c>
      <c r="AA62" s="1933" t="s">
        <v>1168</v>
      </c>
      <c r="AB62" s="1933" t="s">
        <v>1169</v>
      </c>
      <c r="AC62" s="1933" t="s">
        <v>1170</v>
      </c>
      <c r="AD62" s="1933" t="s">
        <v>1171</v>
      </c>
      <c r="AE62" s="1933" t="s">
        <v>1172</v>
      </c>
      <c r="AF62" s="1934" t="s">
        <v>1269</v>
      </c>
    </row>
    <row r="63" spans="1:32">
      <c r="C63" s="1936" t="s">
        <v>61</v>
      </c>
      <c r="F63" s="1937">
        <f>SUM(F64:F73)</f>
        <v>2399358</v>
      </c>
      <c r="G63" s="1937">
        <f t="shared" ref="G63:AE63" si="0">SUM(G64:G73)</f>
        <v>1504033</v>
      </c>
      <c r="H63" s="1937">
        <f t="shared" si="0"/>
        <v>1371842</v>
      </c>
      <c r="I63" s="1937">
        <f t="shared" si="0"/>
        <v>510055</v>
      </c>
      <c r="J63" s="1937">
        <f t="shared" si="0"/>
        <v>639014</v>
      </c>
      <c r="K63" s="1937">
        <f t="shared" si="0"/>
        <v>30998</v>
      </c>
      <c r="L63" s="1937">
        <f t="shared" si="0"/>
        <v>191775</v>
      </c>
      <c r="M63" s="1937">
        <f t="shared" si="0"/>
        <v>132191</v>
      </c>
      <c r="N63" s="1937">
        <f t="shared" si="0"/>
        <v>5026</v>
      </c>
      <c r="O63" s="1937">
        <f t="shared" si="0"/>
        <v>22662</v>
      </c>
      <c r="P63" s="1937">
        <f t="shared" si="0"/>
        <v>14844</v>
      </c>
      <c r="Q63" s="1937">
        <f t="shared" si="0"/>
        <v>31644</v>
      </c>
      <c r="R63" s="1937">
        <f t="shared" si="0"/>
        <v>4043</v>
      </c>
      <c r="S63" s="1937">
        <f t="shared" si="0"/>
        <v>12930</v>
      </c>
      <c r="T63" s="1937">
        <f t="shared" si="0"/>
        <v>1698</v>
      </c>
      <c r="U63" s="1937">
        <f t="shared" si="0"/>
        <v>5336</v>
      </c>
      <c r="V63" s="1937">
        <f t="shared" si="0"/>
        <v>13848</v>
      </c>
      <c r="W63" s="1937">
        <f t="shared" si="0"/>
        <v>20160</v>
      </c>
      <c r="X63" s="1937">
        <f t="shared" si="0"/>
        <v>18888</v>
      </c>
      <c r="Y63" s="1937">
        <f t="shared" si="0"/>
        <v>862511</v>
      </c>
      <c r="Z63" s="1937">
        <f t="shared" si="0"/>
        <v>13926</v>
      </c>
      <c r="AA63" s="1937">
        <f t="shared" si="0"/>
        <v>78607</v>
      </c>
      <c r="AB63" s="1937">
        <f t="shared" si="0"/>
        <v>310554</v>
      </c>
      <c r="AC63" s="1937">
        <f t="shared" si="0"/>
        <v>313735</v>
      </c>
      <c r="AD63" s="1937">
        <f t="shared" si="0"/>
        <v>24724</v>
      </c>
      <c r="AE63" s="1937">
        <f t="shared" si="0"/>
        <v>23264</v>
      </c>
      <c r="AF63" s="1938">
        <f>Y63/F63*100</f>
        <v>35.947574309461118</v>
      </c>
    </row>
    <row r="64" spans="1:32">
      <c r="C64" s="1936" t="s">
        <v>386</v>
      </c>
      <c r="F64" s="1937">
        <f>F11</f>
        <v>734091</v>
      </c>
      <c r="G64" s="1937">
        <f t="shared" ref="G64:AE64" si="1">G11</f>
        <v>401959</v>
      </c>
      <c r="H64" s="1937">
        <f t="shared" si="1"/>
        <v>379662</v>
      </c>
      <c r="I64" s="1937">
        <f t="shared" si="1"/>
        <v>145640</v>
      </c>
      <c r="J64" s="1937">
        <f t="shared" si="1"/>
        <v>170380</v>
      </c>
      <c r="K64" s="1937">
        <f t="shared" si="1"/>
        <v>8206</v>
      </c>
      <c r="L64" s="1937">
        <f t="shared" si="1"/>
        <v>55436</v>
      </c>
      <c r="M64" s="1937">
        <f t="shared" si="1"/>
        <v>22297</v>
      </c>
      <c r="N64" s="1937">
        <f t="shared" si="1"/>
        <v>473</v>
      </c>
      <c r="O64" s="1937">
        <f t="shared" si="1"/>
        <v>3518</v>
      </c>
      <c r="P64" s="1937">
        <f t="shared" si="1"/>
        <v>1193</v>
      </c>
      <c r="Q64" s="1937">
        <f t="shared" si="1"/>
        <v>4495</v>
      </c>
      <c r="R64" s="1937">
        <f t="shared" si="1"/>
        <v>857</v>
      </c>
      <c r="S64" s="1937">
        <f t="shared" si="1"/>
        <v>2309</v>
      </c>
      <c r="T64" s="1937">
        <f t="shared" si="1"/>
        <v>206</v>
      </c>
      <c r="U64" s="1937">
        <f t="shared" si="1"/>
        <v>462</v>
      </c>
      <c r="V64" s="1937">
        <f t="shared" si="1"/>
        <v>4178</v>
      </c>
      <c r="W64" s="1937">
        <f t="shared" si="1"/>
        <v>4606</v>
      </c>
      <c r="X64" s="1937">
        <f t="shared" si="1"/>
        <v>6156</v>
      </c>
      <c r="Y64" s="1937">
        <f t="shared" si="1"/>
        <v>318372</v>
      </c>
      <c r="Z64" s="1937">
        <f t="shared" si="1"/>
        <v>7604</v>
      </c>
      <c r="AA64" s="1937">
        <f t="shared" si="1"/>
        <v>11453</v>
      </c>
      <c r="AB64" s="1937">
        <f t="shared" si="1"/>
        <v>87612</v>
      </c>
      <c r="AC64" s="1937">
        <f t="shared" si="1"/>
        <v>101752</v>
      </c>
      <c r="AD64" s="1937">
        <f t="shared" si="1"/>
        <v>13572</v>
      </c>
      <c r="AE64" s="1937">
        <f t="shared" si="1"/>
        <v>5281</v>
      </c>
      <c r="AF64" s="1938">
        <f t="shared" ref="AF64:AF73" si="2">Y64/F64*100</f>
        <v>43.369555000674303</v>
      </c>
    </row>
    <row r="65" spans="3:32">
      <c r="C65" s="1936" t="s">
        <v>387</v>
      </c>
      <c r="F65" s="1937">
        <f>F22+F24+F26</f>
        <v>479077</v>
      </c>
      <c r="G65" s="1937">
        <f t="shared" ref="G65:AE65" si="3">G22+G24+G26</f>
        <v>280904</v>
      </c>
      <c r="H65" s="1937">
        <f t="shared" si="3"/>
        <v>263769</v>
      </c>
      <c r="I65" s="1937">
        <f t="shared" si="3"/>
        <v>94796</v>
      </c>
      <c r="J65" s="1937">
        <f t="shared" si="3"/>
        <v>124474</v>
      </c>
      <c r="K65" s="1937">
        <f t="shared" si="3"/>
        <v>6034</v>
      </c>
      <c r="L65" s="1937">
        <f t="shared" si="3"/>
        <v>38465</v>
      </c>
      <c r="M65" s="1937">
        <f t="shared" si="3"/>
        <v>17135</v>
      </c>
      <c r="N65" s="1937">
        <f t="shared" si="3"/>
        <v>314</v>
      </c>
      <c r="O65" s="1937">
        <f t="shared" si="3"/>
        <v>2407</v>
      </c>
      <c r="P65" s="1937">
        <f t="shared" si="3"/>
        <v>952</v>
      </c>
      <c r="Q65" s="1937">
        <f t="shared" si="3"/>
        <v>3564</v>
      </c>
      <c r="R65" s="1937">
        <f t="shared" si="3"/>
        <v>650</v>
      </c>
      <c r="S65" s="1937">
        <f t="shared" si="3"/>
        <v>1854</v>
      </c>
      <c r="T65" s="1937">
        <f t="shared" si="3"/>
        <v>159</v>
      </c>
      <c r="U65" s="1937">
        <f t="shared" si="3"/>
        <v>409</v>
      </c>
      <c r="V65" s="1937">
        <f t="shared" si="3"/>
        <v>3242</v>
      </c>
      <c r="W65" s="1937">
        <f t="shared" si="3"/>
        <v>3584</v>
      </c>
      <c r="X65" s="1937">
        <f t="shared" si="3"/>
        <v>5657</v>
      </c>
      <c r="Y65" s="1937">
        <f t="shared" si="3"/>
        <v>188476</v>
      </c>
      <c r="Z65" s="1937">
        <f t="shared" si="3"/>
        <v>4040</v>
      </c>
      <c r="AA65" s="1937">
        <f t="shared" si="3"/>
        <v>8978</v>
      </c>
      <c r="AB65" s="1937">
        <f t="shared" si="3"/>
        <v>52597</v>
      </c>
      <c r="AC65" s="1937">
        <f t="shared" si="3"/>
        <v>60620</v>
      </c>
      <c r="AD65" s="1937">
        <f t="shared" si="3"/>
        <v>3335</v>
      </c>
      <c r="AE65" s="1937">
        <f t="shared" si="3"/>
        <v>4581</v>
      </c>
      <c r="AF65" s="1938">
        <f t="shared" si="2"/>
        <v>39.341483728085464</v>
      </c>
    </row>
    <row r="66" spans="3:32">
      <c r="C66" s="1936" t="s">
        <v>1230</v>
      </c>
      <c r="F66" s="1937">
        <f>F27+F33+F36+F38+F49</f>
        <v>294367</v>
      </c>
      <c r="G66" s="1937">
        <f t="shared" ref="G66:AE66" si="4">G27+G33+G36+G38+G49</f>
        <v>210287</v>
      </c>
      <c r="H66" s="1937">
        <f t="shared" si="4"/>
        <v>197029</v>
      </c>
      <c r="I66" s="1937">
        <f t="shared" si="4"/>
        <v>72417</v>
      </c>
      <c r="J66" s="1937">
        <f t="shared" si="4"/>
        <v>95439</v>
      </c>
      <c r="K66" s="1937">
        <f t="shared" si="4"/>
        <v>3877</v>
      </c>
      <c r="L66" s="1937">
        <f t="shared" si="4"/>
        <v>25296</v>
      </c>
      <c r="M66" s="1937">
        <f t="shared" si="4"/>
        <v>13258</v>
      </c>
      <c r="N66" s="1937">
        <f t="shared" si="4"/>
        <v>358</v>
      </c>
      <c r="O66" s="1937">
        <f t="shared" si="4"/>
        <v>2277</v>
      </c>
      <c r="P66" s="1937">
        <f t="shared" si="4"/>
        <v>977</v>
      </c>
      <c r="Q66" s="1937">
        <f t="shared" si="4"/>
        <v>3308</v>
      </c>
      <c r="R66" s="1937">
        <f t="shared" si="4"/>
        <v>502</v>
      </c>
      <c r="S66" s="1937">
        <f t="shared" si="4"/>
        <v>1479</v>
      </c>
      <c r="T66" s="1937">
        <f t="shared" si="4"/>
        <v>155</v>
      </c>
      <c r="U66" s="1937">
        <f t="shared" si="4"/>
        <v>345</v>
      </c>
      <c r="V66" s="1937">
        <f t="shared" si="4"/>
        <v>1497</v>
      </c>
      <c r="W66" s="1937">
        <f t="shared" si="4"/>
        <v>2360</v>
      </c>
      <c r="X66" s="1937">
        <f t="shared" si="4"/>
        <v>1756</v>
      </c>
      <c r="Y66" s="1937">
        <f t="shared" si="4"/>
        <v>81650</v>
      </c>
      <c r="Z66" s="1937">
        <f t="shared" si="4"/>
        <v>674</v>
      </c>
      <c r="AA66" s="1937">
        <f t="shared" si="4"/>
        <v>7678</v>
      </c>
      <c r="AB66" s="1937">
        <f t="shared" si="4"/>
        <v>45085</v>
      </c>
      <c r="AC66" s="1937">
        <f t="shared" si="4"/>
        <v>36990</v>
      </c>
      <c r="AD66" s="1937">
        <f t="shared" si="4"/>
        <v>1880</v>
      </c>
      <c r="AE66" s="1937">
        <f t="shared" si="4"/>
        <v>2000</v>
      </c>
      <c r="AF66" s="1938">
        <f t="shared" si="2"/>
        <v>27.737484160928368</v>
      </c>
    </row>
    <row r="67" spans="3:32">
      <c r="C67" s="1936" t="s">
        <v>1231</v>
      </c>
      <c r="F67" s="1937">
        <f>F23+F30+F35+F51+F52</f>
        <v>302390</v>
      </c>
      <c r="G67" s="1937">
        <f t="shared" ref="G67:AE67" si="5">G23+G30+G35+G51+G52</f>
        <v>204745</v>
      </c>
      <c r="H67" s="1937">
        <f t="shared" si="5"/>
        <v>190681</v>
      </c>
      <c r="I67" s="1937">
        <f t="shared" si="5"/>
        <v>67895</v>
      </c>
      <c r="J67" s="1937">
        <f t="shared" si="5"/>
        <v>93356</v>
      </c>
      <c r="K67" s="1937">
        <f t="shared" si="5"/>
        <v>4391</v>
      </c>
      <c r="L67" s="1937">
        <f t="shared" si="5"/>
        <v>25039</v>
      </c>
      <c r="M67" s="1937">
        <f t="shared" si="5"/>
        <v>14064</v>
      </c>
      <c r="N67" s="1937">
        <f t="shared" si="5"/>
        <v>376</v>
      </c>
      <c r="O67" s="1937">
        <f t="shared" si="5"/>
        <v>2141</v>
      </c>
      <c r="P67" s="1937">
        <f t="shared" si="5"/>
        <v>1224</v>
      </c>
      <c r="Q67" s="1937">
        <f t="shared" si="5"/>
        <v>3554</v>
      </c>
      <c r="R67" s="1937">
        <f t="shared" si="5"/>
        <v>518</v>
      </c>
      <c r="S67" s="1937">
        <f t="shared" si="5"/>
        <v>1698</v>
      </c>
      <c r="T67" s="1937">
        <f t="shared" si="5"/>
        <v>138</v>
      </c>
      <c r="U67" s="1937">
        <f t="shared" si="5"/>
        <v>401</v>
      </c>
      <c r="V67" s="1937">
        <f t="shared" si="5"/>
        <v>1539</v>
      </c>
      <c r="W67" s="1937">
        <f t="shared" si="5"/>
        <v>2475</v>
      </c>
      <c r="X67" s="1937">
        <f t="shared" si="5"/>
        <v>1696</v>
      </c>
      <c r="Y67" s="1937">
        <f t="shared" si="5"/>
        <v>95665</v>
      </c>
      <c r="Z67" s="1937">
        <f t="shared" si="5"/>
        <v>284</v>
      </c>
      <c r="AA67" s="1937">
        <f t="shared" si="5"/>
        <v>8589</v>
      </c>
      <c r="AB67" s="1937">
        <f t="shared" si="5"/>
        <v>41652</v>
      </c>
      <c r="AC67" s="1937">
        <f t="shared" si="5"/>
        <v>38778</v>
      </c>
      <c r="AD67" s="1937">
        <f t="shared" si="5"/>
        <v>1940</v>
      </c>
      <c r="AE67" s="1937">
        <f t="shared" si="5"/>
        <v>4238</v>
      </c>
      <c r="AF67" s="1938">
        <f t="shared" si="2"/>
        <v>31.636297496610339</v>
      </c>
    </row>
    <row r="68" spans="3:32">
      <c r="C68" s="1936" t="s">
        <v>1232</v>
      </c>
      <c r="F68" s="1937">
        <f>F32+F34+F37+F39+F47+F50</f>
        <v>103046</v>
      </c>
      <c r="G68" s="1937">
        <f t="shared" ref="G68:AE68" si="6">G32+G34+G37+G39+G47+G50</f>
        <v>72452</v>
      </c>
      <c r="H68" s="1937">
        <f t="shared" si="6"/>
        <v>59184</v>
      </c>
      <c r="I68" s="1937">
        <f t="shared" si="6"/>
        <v>22755</v>
      </c>
      <c r="J68" s="1937">
        <f t="shared" si="6"/>
        <v>27113</v>
      </c>
      <c r="K68" s="1937">
        <f t="shared" si="6"/>
        <v>1521</v>
      </c>
      <c r="L68" s="1937">
        <f t="shared" si="6"/>
        <v>7795</v>
      </c>
      <c r="M68" s="1937">
        <f t="shared" si="6"/>
        <v>13268</v>
      </c>
      <c r="N68" s="1937">
        <f t="shared" si="6"/>
        <v>698</v>
      </c>
      <c r="O68" s="1937">
        <f t="shared" si="6"/>
        <v>2370</v>
      </c>
      <c r="P68" s="1937">
        <f t="shared" si="6"/>
        <v>2470</v>
      </c>
      <c r="Q68" s="1937">
        <f t="shared" si="6"/>
        <v>3542</v>
      </c>
      <c r="R68" s="1937">
        <f t="shared" si="6"/>
        <v>285</v>
      </c>
      <c r="S68" s="1937">
        <f t="shared" si="6"/>
        <v>1081</v>
      </c>
      <c r="T68" s="1937">
        <f t="shared" si="6"/>
        <v>203</v>
      </c>
      <c r="U68" s="1937">
        <f t="shared" si="6"/>
        <v>861</v>
      </c>
      <c r="V68" s="1937">
        <f t="shared" si="6"/>
        <v>523</v>
      </c>
      <c r="W68" s="1937">
        <f t="shared" si="6"/>
        <v>1235</v>
      </c>
      <c r="X68" s="1937">
        <f t="shared" si="6"/>
        <v>584</v>
      </c>
      <c r="Y68" s="1937">
        <f t="shared" si="6"/>
        <v>29878</v>
      </c>
      <c r="Z68" s="1937">
        <f t="shared" si="6"/>
        <v>132</v>
      </c>
      <c r="AA68" s="1937">
        <f t="shared" si="6"/>
        <v>8915</v>
      </c>
      <c r="AB68" s="1937">
        <f t="shared" si="6"/>
        <v>15272</v>
      </c>
      <c r="AC68" s="1937">
        <f t="shared" si="6"/>
        <v>11514</v>
      </c>
      <c r="AD68" s="1937">
        <f t="shared" si="6"/>
        <v>1359</v>
      </c>
      <c r="AE68" s="1937">
        <f t="shared" si="6"/>
        <v>1632</v>
      </c>
      <c r="AF68" s="1938">
        <f t="shared" si="2"/>
        <v>28.994817848339576</v>
      </c>
    </row>
    <row r="69" spans="3:32">
      <c r="C69" s="1936" t="s">
        <v>1233</v>
      </c>
      <c r="F69" s="1937">
        <f>F21+F53+F54+F55</f>
        <v>239665</v>
      </c>
      <c r="G69" s="1937">
        <f t="shared" ref="G69:AE69" si="7">G21+G53+G54+G55</f>
        <v>157584</v>
      </c>
      <c r="H69" s="1937">
        <f t="shared" si="7"/>
        <v>139464</v>
      </c>
      <c r="I69" s="1937">
        <f t="shared" si="7"/>
        <v>48810</v>
      </c>
      <c r="J69" s="1937">
        <f t="shared" si="7"/>
        <v>67125</v>
      </c>
      <c r="K69" s="1937">
        <f t="shared" si="7"/>
        <v>3224</v>
      </c>
      <c r="L69" s="1937">
        <f t="shared" si="7"/>
        <v>20305</v>
      </c>
      <c r="M69" s="1937">
        <f t="shared" si="7"/>
        <v>18120</v>
      </c>
      <c r="N69" s="1937">
        <f t="shared" si="7"/>
        <v>656</v>
      </c>
      <c r="O69" s="1937">
        <f t="shared" si="7"/>
        <v>2882</v>
      </c>
      <c r="P69" s="1937">
        <f t="shared" si="7"/>
        <v>2325</v>
      </c>
      <c r="Q69" s="1937">
        <f t="shared" si="7"/>
        <v>4735</v>
      </c>
      <c r="R69" s="1937">
        <f t="shared" si="7"/>
        <v>529</v>
      </c>
      <c r="S69" s="1937">
        <f t="shared" si="7"/>
        <v>1848</v>
      </c>
      <c r="T69" s="1937">
        <f t="shared" si="7"/>
        <v>240</v>
      </c>
      <c r="U69" s="1937">
        <f t="shared" si="7"/>
        <v>801</v>
      </c>
      <c r="V69" s="1937">
        <f t="shared" si="7"/>
        <v>1447</v>
      </c>
      <c r="W69" s="1937">
        <f t="shared" si="7"/>
        <v>2657</v>
      </c>
      <c r="X69" s="1937">
        <f t="shared" si="7"/>
        <v>1698</v>
      </c>
      <c r="Y69" s="1937">
        <f t="shared" si="7"/>
        <v>80036</v>
      </c>
      <c r="Z69" s="1937">
        <f t="shared" si="7"/>
        <v>347</v>
      </c>
      <c r="AA69" s="1937">
        <f t="shared" si="7"/>
        <v>11594</v>
      </c>
      <c r="AB69" s="1937">
        <f t="shared" si="7"/>
        <v>29217</v>
      </c>
      <c r="AC69" s="1937">
        <f t="shared" si="7"/>
        <v>29562</v>
      </c>
      <c r="AD69" s="1937">
        <f t="shared" si="7"/>
        <v>1296</v>
      </c>
      <c r="AE69" s="1937">
        <f t="shared" si="7"/>
        <v>2684</v>
      </c>
      <c r="AF69" s="1938">
        <f t="shared" si="2"/>
        <v>33.394947113679514</v>
      </c>
    </row>
    <row r="70" spans="3:32">
      <c r="C70" s="1936" t="s">
        <v>1234</v>
      </c>
      <c r="F70" s="1937">
        <f>F28+F31+F46+F48+F56+F57+F58</f>
        <v>95337</v>
      </c>
      <c r="G70" s="1937">
        <f t="shared" ref="G70:AE70" si="8">G28+G31+G46+G48+G56+G57+G58</f>
        <v>69178</v>
      </c>
      <c r="H70" s="1937">
        <f t="shared" si="8"/>
        <v>57897</v>
      </c>
      <c r="I70" s="1937">
        <f t="shared" si="8"/>
        <v>22665</v>
      </c>
      <c r="J70" s="1937">
        <f t="shared" si="8"/>
        <v>26107</v>
      </c>
      <c r="K70" s="1937">
        <f t="shared" si="8"/>
        <v>1513</v>
      </c>
      <c r="L70" s="1937">
        <f t="shared" si="8"/>
        <v>7612</v>
      </c>
      <c r="M70" s="1937">
        <f t="shared" si="8"/>
        <v>11281</v>
      </c>
      <c r="N70" s="1937">
        <f t="shared" si="8"/>
        <v>551</v>
      </c>
      <c r="O70" s="1937">
        <f t="shared" si="8"/>
        <v>2139</v>
      </c>
      <c r="P70" s="1937">
        <f t="shared" si="8"/>
        <v>1829</v>
      </c>
      <c r="Q70" s="1937">
        <f t="shared" si="8"/>
        <v>2856</v>
      </c>
      <c r="R70" s="1937">
        <f t="shared" si="8"/>
        <v>274</v>
      </c>
      <c r="S70" s="1937">
        <f t="shared" si="8"/>
        <v>1047</v>
      </c>
      <c r="T70" s="1937">
        <f t="shared" si="8"/>
        <v>179</v>
      </c>
      <c r="U70" s="1937">
        <f t="shared" si="8"/>
        <v>633</v>
      </c>
      <c r="V70" s="1937">
        <f t="shared" si="8"/>
        <v>547</v>
      </c>
      <c r="W70" s="1937">
        <f t="shared" si="8"/>
        <v>1226</v>
      </c>
      <c r="X70" s="1937">
        <f t="shared" si="8"/>
        <v>519</v>
      </c>
      <c r="Y70" s="1937">
        <f t="shared" si="8"/>
        <v>25144</v>
      </c>
      <c r="Z70" s="1937">
        <f t="shared" si="8"/>
        <v>496</v>
      </c>
      <c r="AA70" s="1937">
        <f t="shared" si="8"/>
        <v>7287</v>
      </c>
      <c r="AB70" s="1937">
        <f t="shared" si="8"/>
        <v>15669</v>
      </c>
      <c r="AC70" s="1937">
        <f t="shared" si="8"/>
        <v>12532</v>
      </c>
      <c r="AD70" s="1937">
        <f t="shared" si="8"/>
        <v>514</v>
      </c>
      <c r="AE70" s="1937">
        <f t="shared" si="8"/>
        <v>783</v>
      </c>
      <c r="AF70" s="1938">
        <f t="shared" si="2"/>
        <v>26.373810797486808</v>
      </c>
    </row>
    <row r="71" spans="3:32">
      <c r="C71" s="1936" t="s">
        <v>393</v>
      </c>
      <c r="F71" s="1937">
        <f>F29+F41+F44+F59+F60</f>
        <v>60653</v>
      </c>
      <c r="G71" s="1937">
        <f t="shared" ref="G71:AE71" si="9">G29+G41+G44+G59+G60</f>
        <v>43729</v>
      </c>
      <c r="H71" s="1937">
        <f t="shared" si="9"/>
        <v>33298</v>
      </c>
      <c r="I71" s="1937">
        <f t="shared" si="9"/>
        <v>13773</v>
      </c>
      <c r="J71" s="1937">
        <f t="shared" si="9"/>
        <v>13713</v>
      </c>
      <c r="K71" s="1937">
        <f t="shared" si="9"/>
        <v>860</v>
      </c>
      <c r="L71" s="1937">
        <f t="shared" si="9"/>
        <v>4952</v>
      </c>
      <c r="M71" s="1937">
        <f t="shared" si="9"/>
        <v>10431</v>
      </c>
      <c r="N71" s="1937">
        <f t="shared" si="9"/>
        <v>733</v>
      </c>
      <c r="O71" s="1937">
        <f t="shared" si="9"/>
        <v>2251</v>
      </c>
      <c r="P71" s="1937">
        <f t="shared" si="9"/>
        <v>1907</v>
      </c>
      <c r="Q71" s="1937">
        <f t="shared" si="9"/>
        <v>2606</v>
      </c>
      <c r="R71" s="1937">
        <f t="shared" si="9"/>
        <v>167</v>
      </c>
      <c r="S71" s="1937">
        <f t="shared" si="9"/>
        <v>706</v>
      </c>
      <c r="T71" s="1937">
        <f t="shared" si="9"/>
        <v>182</v>
      </c>
      <c r="U71" s="1937">
        <f t="shared" si="9"/>
        <v>668</v>
      </c>
      <c r="V71" s="1937">
        <f t="shared" si="9"/>
        <v>363</v>
      </c>
      <c r="W71" s="1937">
        <f t="shared" si="9"/>
        <v>848</v>
      </c>
      <c r="X71" s="1937">
        <f t="shared" si="9"/>
        <v>329</v>
      </c>
      <c r="Y71" s="1937">
        <f t="shared" si="9"/>
        <v>16511</v>
      </c>
      <c r="Z71" s="1937">
        <f t="shared" si="9"/>
        <v>84</v>
      </c>
      <c r="AA71" s="1937">
        <f t="shared" si="9"/>
        <v>6565</v>
      </c>
      <c r="AB71" s="1937">
        <f t="shared" si="9"/>
        <v>9119</v>
      </c>
      <c r="AC71" s="1937">
        <f t="shared" si="9"/>
        <v>8310</v>
      </c>
      <c r="AD71" s="1937">
        <f t="shared" si="9"/>
        <v>272</v>
      </c>
      <c r="AE71" s="1937">
        <f t="shared" si="9"/>
        <v>904</v>
      </c>
      <c r="AF71" s="1938">
        <f t="shared" si="2"/>
        <v>27.222066509488403</v>
      </c>
    </row>
    <row r="72" spans="3:32">
      <c r="C72" s="1936" t="s">
        <v>394</v>
      </c>
      <c r="F72" s="1937">
        <f>F40+F42</f>
        <v>38526</v>
      </c>
      <c r="G72" s="1937">
        <f t="shared" ref="G72:AE72" si="10">G40+G42</f>
        <v>27850</v>
      </c>
      <c r="H72" s="1937">
        <f t="shared" si="10"/>
        <v>21835</v>
      </c>
      <c r="I72" s="1937">
        <f t="shared" si="10"/>
        <v>9065</v>
      </c>
      <c r="J72" s="1937">
        <f t="shared" si="10"/>
        <v>9320</v>
      </c>
      <c r="K72" s="1937">
        <f t="shared" si="10"/>
        <v>561</v>
      </c>
      <c r="L72" s="1937">
        <f t="shared" si="10"/>
        <v>2889</v>
      </c>
      <c r="M72" s="1937">
        <f t="shared" si="10"/>
        <v>6015</v>
      </c>
      <c r="N72" s="1937">
        <f t="shared" si="10"/>
        <v>401</v>
      </c>
      <c r="O72" s="1937">
        <f t="shared" si="10"/>
        <v>1293</v>
      </c>
      <c r="P72" s="1937">
        <f t="shared" si="10"/>
        <v>1025</v>
      </c>
      <c r="Q72" s="1937">
        <f t="shared" si="10"/>
        <v>1556</v>
      </c>
      <c r="R72" s="1937">
        <f t="shared" si="10"/>
        <v>111</v>
      </c>
      <c r="S72" s="1937">
        <f t="shared" si="10"/>
        <v>468</v>
      </c>
      <c r="T72" s="1937">
        <f t="shared" si="10"/>
        <v>94</v>
      </c>
      <c r="U72" s="1937">
        <f t="shared" si="10"/>
        <v>378</v>
      </c>
      <c r="V72" s="1937">
        <f t="shared" si="10"/>
        <v>167</v>
      </c>
      <c r="W72" s="1937">
        <f t="shared" si="10"/>
        <v>522</v>
      </c>
      <c r="X72" s="1937">
        <f t="shared" si="10"/>
        <v>191</v>
      </c>
      <c r="Y72" s="1937">
        <f t="shared" si="10"/>
        <v>10304</v>
      </c>
      <c r="Z72" s="1937">
        <f t="shared" si="10"/>
        <v>181</v>
      </c>
      <c r="AA72" s="1937">
        <f t="shared" si="10"/>
        <v>3838</v>
      </c>
      <c r="AB72" s="1937">
        <f t="shared" si="10"/>
        <v>6122</v>
      </c>
      <c r="AC72" s="1937">
        <f t="shared" si="10"/>
        <v>5079</v>
      </c>
      <c r="AD72" s="1937">
        <f t="shared" si="10"/>
        <v>212</v>
      </c>
      <c r="AE72" s="1937">
        <f t="shared" si="10"/>
        <v>606</v>
      </c>
      <c r="AF72" s="1938">
        <f t="shared" si="2"/>
        <v>26.745574417276647</v>
      </c>
    </row>
    <row r="73" spans="3:32">
      <c r="C73" s="1939" t="s">
        <v>395</v>
      </c>
      <c r="D73" s="1940"/>
      <c r="E73" s="1940"/>
      <c r="F73" s="1941">
        <f>F25+F43+F45</f>
        <v>52206</v>
      </c>
      <c r="G73" s="1941">
        <f t="shared" ref="G73:AE73" si="11">G25+G43+G45</f>
        <v>35345</v>
      </c>
      <c r="H73" s="1941">
        <f t="shared" si="11"/>
        <v>29023</v>
      </c>
      <c r="I73" s="1941">
        <f t="shared" si="11"/>
        <v>12239</v>
      </c>
      <c r="J73" s="1941">
        <f t="shared" si="11"/>
        <v>11987</v>
      </c>
      <c r="K73" s="1941">
        <f t="shared" si="11"/>
        <v>811</v>
      </c>
      <c r="L73" s="1941">
        <f t="shared" si="11"/>
        <v>3986</v>
      </c>
      <c r="M73" s="1941">
        <f t="shared" si="11"/>
        <v>6322</v>
      </c>
      <c r="N73" s="1941">
        <f t="shared" si="11"/>
        <v>466</v>
      </c>
      <c r="O73" s="1941">
        <f t="shared" si="11"/>
        <v>1384</v>
      </c>
      <c r="P73" s="1941">
        <f t="shared" si="11"/>
        <v>942</v>
      </c>
      <c r="Q73" s="1941">
        <f t="shared" si="11"/>
        <v>1428</v>
      </c>
      <c r="R73" s="1941">
        <f t="shared" si="11"/>
        <v>150</v>
      </c>
      <c r="S73" s="1941">
        <f t="shared" si="11"/>
        <v>440</v>
      </c>
      <c r="T73" s="1941">
        <f t="shared" si="11"/>
        <v>142</v>
      </c>
      <c r="U73" s="1941">
        <f t="shared" si="11"/>
        <v>378</v>
      </c>
      <c r="V73" s="1941">
        <f t="shared" si="11"/>
        <v>345</v>
      </c>
      <c r="W73" s="1941">
        <f t="shared" si="11"/>
        <v>647</v>
      </c>
      <c r="X73" s="1941">
        <f t="shared" si="11"/>
        <v>302</v>
      </c>
      <c r="Y73" s="1941">
        <f t="shared" si="11"/>
        <v>16475</v>
      </c>
      <c r="Z73" s="1941">
        <f t="shared" si="11"/>
        <v>84</v>
      </c>
      <c r="AA73" s="1941">
        <f t="shared" si="11"/>
        <v>3710</v>
      </c>
      <c r="AB73" s="1941">
        <f t="shared" si="11"/>
        <v>8209</v>
      </c>
      <c r="AC73" s="1941">
        <f t="shared" si="11"/>
        <v>8598</v>
      </c>
      <c r="AD73" s="1941">
        <f t="shared" si="11"/>
        <v>344</v>
      </c>
      <c r="AE73" s="1941">
        <f t="shared" si="11"/>
        <v>555</v>
      </c>
      <c r="AF73" s="1938">
        <f t="shared" si="2"/>
        <v>31.557675362985098</v>
      </c>
    </row>
    <row r="74" spans="3:32">
      <c r="C74" s="1200" t="s">
        <v>396</v>
      </c>
    </row>
  </sheetData>
  <sortState ref="A11:AE60">
    <sortCondition ref="E11:E60"/>
    <sortCondition ref="D11:D60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AI66"/>
  <sheetViews>
    <sheetView workbookViewId="0">
      <pane xSplit="2" ySplit="5" topLeftCell="C6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/>
  <cols>
    <col min="1" max="1" width="5.125" customWidth="1"/>
    <col min="2" max="3" width="11.125" style="456" customWidth="1"/>
    <col min="4" max="4" width="5.5" style="456" customWidth="1"/>
    <col min="5" max="5" width="11.125" style="456" customWidth="1"/>
    <col min="6" max="6" width="5.5" style="456" customWidth="1"/>
    <col min="7" max="7" width="9.5" style="456" customWidth="1"/>
    <col min="8" max="8" width="9.375" customWidth="1"/>
    <col min="9" max="9" width="5.5" customWidth="1"/>
    <col min="10" max="10" width="9.25" customWidth="1"/>
    <col min="11" max="11" width="5.5" customWidth="1"/>
    <col min="12" max="12" width="9.125" customWidth="1"/>
    <col min="13" max="13" width="9.25" customWidth="1"/>
    <col min="14" max="14" width="5.875" customWidth="1"/>
    <col min="15" max="15" width="9.25" customWidth="1"/>
    <col min="16" max="16" width="5.875" customWidth="1"/>
    <col min="17" max="17" width="9.125" customWidth="1"/>
    <col min="18" max="18" width="10.375" bestFit="1" customWidth="1"/>
    <col min="19" max="19" width="5.5" customWidth="1"/>
    <col min="20" max="20" width="9.125" bestFit="1" customWidth="1"/>
    <col min="21" max="21" width="5.5" customWidth="1"/>
    <col min="22" max="22" width="10.375" bestFit="1" customWidth="1"/>
    <col min="23" max="23" width="5.5" customWidth="1"/>
    <col min="24" max="24" width="9.125" bestFit="1" customWidth="1"/>
    <col min="25" max="25" width="5.5" customWidth="1"/>
    <col min="26" max="26" width="9.125" bestFit="1" customWidth="1"/>
    <col min="27" max="27" width="5.5" customWidth="1"/>
    <col min="28" max="28" width="9.125" bestFit="1" customWidth="1"/>
    <col min="29" max="29" width="5.5" customWidth="1"/>
    <col min="30" max="30" width="3.75" customWidth="1"/>
    <col min="31" max="31" width="9.125" bestFit="1" customWidth="1"/>
    <col min="32" max="32" width="5.875" customWidth="1"/>
    <col min="33" max="33" width="9.125" bestFit="1" customWidth="1"/>
    <col min="34" max="34" width="5.875" customWidth="1"/>
  </cols>
  <sheetData>
    <row r="1" spans="1:35">
      <c r="A1" s="251" t="s">
        <v>339</v>
      </c>
      <c r="B1" s="48"/>
      <c r="C1" s="48"/>
      <c r="D1" s="48"/>
      <c r="E1" s="1463" t="s">
        <v>1030</v>
      </c>
      <c r="F1" s="48"/>
      <c r="G1" s="48"/>
      <c r="H1" s="47"/>
      <c r="I1" s="49"/>
      <c r="J1" s="50" t="s">
        <v>331</v>
      </c>
      <c r="K1" s="51"/>
      <c r="L1" s="47"/>
      <c r="M1" s="1737"/>
      <c r="N1" s="1738"/>
      <c r="O1" s="1739" t="s">
        <v>331</v>
      </c>
      <c r="P1" s="1740"/>
      <c r="Q1" s="1741"/>
      <c r="R1" s="50"/>
      <c r="S1" s="53"/>
      <c r="T1" s="50"/>
      <c r="U1" s="54"/>
      <c r="V1" s="50"/>
      <c r="W1" s="53"/>
      <c r="X1" s="50"/>
      <c r="Y1" s="54"/>
      <c r="Z1" s="50"/>
      <c r="AA1" s="55"/>
      <c r="AB1" s="55"/>
      <c r="AC1" s="55"/>
      <c r="AD1" s="47"/>
      <c r="AE1" s="56"/>
      <c r="AF1" s="47"/>
      <c r="AG1" s="52"/>
      <c r="AH1" s="47"/>
    </row>
    <row r="2" spans="1:35" ht="13.5" customHeight="1">
      <c r="A2" s="2027" t="s">
        <v>52</v>
      </c>
      <c r="B2" s="2025"/>
      <c r="C2" s="2035" t="s">
        <v>1017</v>
      </c>
      <c r="D2" s="2037"/>
      <c r="E2" s="2037"/>
      <c r="F2" s="2037"/>
      <c r="G2" s="2037"/>
      <c r="H2" s="2033" t="s">
        <v>337</v>
      </c>
      <c r="I2" s="2034"/>
      <c r="J2" s="2034"/>
      <c r="K2" s="2034"/>
      <c r="L2" s="2035"/>
      <c r="M2" s="2036" t="s">
        <v>338</v>
      </c>
      <c r="N2" s="2036"/>
      <c r="O2" s="2036"/>
      <c r="P2" s="2036"/>
      <c r="Q2" s="2036"/>
      <c r="R2" s="2010" t="s">
        <v>1031</v>
      </c>
      <c r="S2" s="2010"/>
      <c r="T2" s="2010"/>
      <c r="U2" s="2011"/>
      <c r="V2" s="2009" t="s">
        <v>1032</v>
      </c>
      <c r="W2" s="2010"/>
      <c r="X2" s="2010"/>
      <c r="Y2" s="2011"/>
      <c r="Z2" s="2010" t="s">
        <v>93</v>
      </c>
      <c r="AA2" s="2010"/>
      <c r="AB2" s="2010"/>
      <c r="AC2" s="2010"/>
      <c r="AD2" s="2027" t="s">
        <v>1033</v>
      </c>
      <c r="AE2" s="2028"/>
      <c r="AF2" s="654"/>
      <c r="AG2" s="2025" t="s">
        <v>48</v>
      </c>
      <c r="AH2" s="654"/>
    </row>
    <row r="3" spans="1:35" ht="13.5" customHeight="1">
      <c r="A3" s="2016"/>
      <c r="B3" s="2026"/>
      <c r="C3" s="2016" t="s">
        <v>0</v>
      </c>
      <c r="D3" s="1726"/>
      <c r="E3" s="2017" t="s">
        <v>51</v>
      </c>
      <c r="F3" s="1727"/>
      <c r="G3" s="2008" t="s">
        <v>65</v>
      </c>
      <c r="H3" s="2025" t="s">
        <v>0</v>
      </c>
      <c r="I3" s="655"/>
      <c r="J3" s="2024" t="s">
        <v>51</v>
      </c>
      <c r="K3" s="656"/>
      <c r="L3" s="2027" t="s">
        <v>65</v>
      </c>
      <c r="M3" s="2016" t="s">
        <v>0</v>
      </c>
      <c r="N3" s="1742"/>
      <c r="O3" s="2024" t="s">
        <v>51</v>
      </c>
      <c r="P3" s="1743"/>
      <c r="Q3" s="2022" t="s">
        <v>65</v>
      </c>
      <c r="R3" s="2029" t="s">
        <v>63</v>
      </c>
      <c r="S3" s="656"/>
      <c r="T3" s="2014" t="s">
        <v>64</v>
      </c>
      <c r="U3" s="656"/>
      <c r="V3" s="2012" t="s">
        <v>63</v>
      </c>
      <c r="W3" s="656"/>
      <c r="X3" s="2014" t="s">
        <v>64</v>
      </c>
      <c r="Y3" s="656"/>
      <c r="Z3" s="2029" t="s">
        <v>63</v>
      </c>
      <c r="AA3" s="656"/>
      <c r="AB3" s="2023" t="s">
        <v>64</v>
      </c>
      <c r="AC3" s="655"/>
      <c r="AD3" s="2016"/>
      <c r="AE3" s="2018"/>
      <c r="AF3" s="658"/>
      <c r="AG3" s="2026"/>
      <c r="AH3" s="659"/>
    </row>
    <row r="4" spans="1:35">
      <c r="A4" s="2016"/>
      <c r="B4" s="2026"/>
      <c r="C4" s="2016"/>
      <c r="D4" s="2007" t="s">
        <v>46</v>
      </c>
      <c r="E4" s="2018"/>
      <c r="F4" s="2007" t="s">
        <v>46</v>
      </c>
      <c r="G4" s="2022"/>
      <c r="H4" s="2026"/>
      <c r="I4" s="2007" t="s">
        <v>46</v>
      </c>
      <c r="J4" s="2018"/>
      <c r="K4" s="2007" t="s">
        <v>46</v>
      </c>
      <c r="L4" s="2026"/>
      <c r="M4" s="2016"/>
      <c r="N4" s="2007" t="s">
        <v>46</v>
      </c>
      <c r="O4" s="2017"/>
      <c r="P4" s="2007" t="s">
        <v>46</v>
      </c>
      <c r="Q4" s="2022"/>
      <c r="R4" s="2030"/>
      <c r="S4" s="2007" t="s">
        <v>46</v>
      </c>
      <c r="T4" s="2015"/>
      <c r="U4" s="2007" t="s">
        <v>46</v>
      </c>
      <c r="V4" s="2013"/>
      <c r="W4" s="2007" t="s">
        <v>46</v>
      </c>
      <c r="X4" s="2015"/>
      <c r="Y4" s="2007" t="s">
        <v>46</v>
      </c>
      <c r="Z4" s="2030"/>
      <c r="AA4" s="2007" t="s">
        <v>46</v>
      </c>
      <c r="AB4" s="2015"/>
      <c r="AC4" s="2007" t="s">
        <v>46</v>
      </c>
      <c r="AD4" s="2017"/>
      <c r="AE4" s="2018"/>
      <c r="AF4" s="2007" t="s">
        <v>46</v>
      </c>
      <c r="AG4" s="2018"/>
      <c r="AH4" s="2007" t="s">
        <v>46</v>
      </c>
    </row>
    <row r="5" spans="1:35">
      <c r="A5" s="2031"/>
      <c r="B5" s="2032"/>
      <c r="C5" s="660" t="s">
        <v>171</v>
      </c>
      <c r="D5" s="2019"/>
      <c r="E5" s="661" t="s">
        <v>242</v>
      </c>
      <c r="F5" s="2019"/>
      <c r="G5" s="662" t="s">
        <v>243</v>
      </c>
      <c r="H5" s="663" t="s">
        <v>171</v>
      </c>
      <c r="I5" s="2019"/>
      <c r="J5" s="661" t="s">
        <v>242</v>
      </c>
      <c r="K5" s="2019"/>
      <c r="L5" s="663" t="s">
        <v>243</v>
      </c>
      <c r="M5" s="660" t="s">
        <v>172</v>
      </c>
      <c r="N5" s="2019"/>
      <c r="O5" s="660" t="s">
        <v>245</v>
      </c>
      <c r="P5" s="2019"/>
      <c r="Q5" s="662" t="s">
        <v>246</v>
      </c>
      <c r="R5" s="666" t="s">
        <v>173</v>
      </c>
      <c r="S5" s="2008"/>
      <c r="T5" s="666" t="s">
        <v>174</v>
      </c>
      <c r="U5" s="2008"/>
      <c r="V5" s="665" t="s">
        <v>173</v>
      </c>
      <c r="W5" s="2008"/>
      <c r="X5" s="666" t="s">
        <v>174</v>
      </c>
      <c r="Y5" s="2008"/>
      <c r="Z5" s="667" t="s">
        <v>250</v>
      </c>
      <c r="AA5" s="2019"/>
      <c r="AB5" s="667" t="s">
        <v>251</v>
      </c>
      <c r="AC5" s="2019"/>
      <c r="AD5" s="2020" t="s">
        <v>175</v>
      </c>
      <c r="AE5" s="2021"/>
      <c r="AF5" s="2019"/>
      <c r="AG5" s="661" t="s">
        <v>176</v>
      </c>
      <c r="AH5" s="2019"/>
    </row>
    <row r="6" spans="1:35">
      <c r="A6" s="428" t="s">
        <v>488</v>
      </c>
      <c r="B6" s="468" t="s">
        <v>465</v>
      </c>
      <c r="C6" s="477">
        <f>'3市区町別2'!E7</f>
        <v>5465002</v>
      </c>
      <c r="D6" s="572" t="str">
        <f>'3市区町別2'!F7</f>
        <v>-</v>
      </c>
      <c r="E6" s="469">
        <f>'3市区町別2'!G7</f>
        <v>2402484</v>
      </c>
      <c r="F6" s="572" t="str">
        <f>'3市区町別2'!H7</f>
        <v>-</v>
      </c>
      <c r="G6" s="480">
        <f>'3市区町別2'!I7</f>
        <v>2.2747298213016194</v>
      </c>
      <c r="H6" s="469">
        <f>'3市区町別2'!J7</f>
        <v>5534800</v>
      </c>
      <c r="I6" s="572" t="str">
        <f>'3市区町別2'!K7</f>
        <v>-</v>
      </c>
      <c r="J6" s="469">
        <f>'3市区町別2'!L7</f>
        <v>2315200</v>
      </c>
      <c r="K6" s="572" t="str">
        <f>'3市区町別2'!M7</f>
        <v>-</v>
      </c>
      <c r="L6" s="470">
        <f>'3市区町別2'!N7</f>
        <v>2.3906357982031792</v>
      </c>
      <c r="M6" s="477">
        <f>'3市区町別2'!O7</f>
        <v>5588133</v>
      </c>
      <c r="N6" s="572" t="str">
        <f>'3市区町別2'!P7</f>
        <v>-</v>
      </c>
      <c r="O6" s="477">
        <f>'3市区町別2'!Q7</f>
        <v>2255318</v>
      </c>
      <c r="P6" s="572" t="str">
        <f>'3市区町別2'!R7</f>
        <v>-</v>
      </c>
      <c r="Q6" s="480">
        <f>'3市区町別2'!S7</f>
        <v>2.4777583471599125</v>
      </c>
      <c r="R6" s="469">
        <f t="shared" ref="R6:R37" si="0">C6-H6</f>
        <v>-69798</v>
      </c>
      <c r="S6" s="572" t="str">
        <f>'3市区町別2'!U7</f>
        <v>-</v>
      </c>
      <c r="T6" s="470">
        <f>R6/H6*100</f>
        <v>-1.2610753776107537</v>
      </c>
      <c r="U6" s="554" t="str">
        <f>'3市区町別2'!W7</f>
        <v>-</v>
      </c>
      <c r="V6" s="477">
        <f>H6-M6</f>
        <v>-53333</v>
      </c>
      <c r="W6" s="572" t="str">
        <f>'3市区町別2'!Y7</f>
        <v>-</v>
      </c>
      <c r="X6" s="470">
        <f>V6/M6*100</f>
        <v>-0.95439747049685475</v>
      </c>
      <c r="Y6" s="572" t="str">
        <f>'3市区町別2'!AA7</f>
        <v>-</v>
      </c>
      <c r="Z6" s="469">
        <f>'3市区町別2'!X7</f>
        <v>87284</v>
      </c>
      <c r="AA6" s="572" t="str">
        <f>'3市区町別2'!Y7</f>
        <v>-</v>
      </c>
      <c r="AB6" s="471">
        <f>'3市区町別2'!Z7</f>
        <v>3.77</v>
      </c>
      <c r="AC6" s="572" t="str">
        <f>'3市区町別2'!AA7</f>
        <v>-</v>
      </c>
      <c r="AD6" s="569" t="s">
        <v>331</v>
      </c>
      <c r="AE6" s="470">
        <f>'3市区町別2'!AC7</f>
        <v>8401.0299999999988</v>
      </c>
      <c r="AF6" s="572" t="str">
        <f>'3市区町別2'!AD7</f>
        <v>-</v>
      </c>
      <c r="AG6" s="470">
        <f>'3市区町別2'!AE7</f>
        <v>658.82397753608791</v>
      </c>
      <c r="AH6" s="572" t="str">
        <f>'3市区町別2'!AF7</f>
        <v>-</v>
      </c>
    </row>
    <row r="7" spans="1:35">
      <c r="A7" s="390">
        <v>100</v>
      </c>
      <c r="B7" s="831" t="s">
        <v>85</v>
      </c>
      <c r="C7" s="832">
        <f>'3市区町別2'!E18</f>
        <v>1525152</v>
      </c>
      <c r="D7" s="833" t="str">
        <f>'3市区町別2'!F18</f>
        <v xml:space="preserve"> </v>
      </c>
      <c r="E7" s="834">
        <f>'3市区町別2'!G18</f>
        <v>734920</v>
      </c>
      <c r="F7" s="833" t="str">
        <f>'3市区町別2'!H18</f>
        <v xml:space="preserve"> </v>
      </c>
      <c r="G7" s="835">
        <f>'3市区町別2'!I18</f>
        <v>2.0752626136178089</v>
      </c>
      <c r="H7" s="834">
        <f>'3市区町別2'!J18</f>
        <v>1537272</v>
      </c>
      <c r="I7" s="833" t="str">
        <f>'3市区町別2'!K18</f>
        <v xml:space="preserve"> </v>
      </c>
      <c r="J7" s="834">
        <f>'3市区町別2'!L18</f>
        <v>705459</v>
      </c>
      <c r="K7" s="833" t="str">
        <f>'3市区町別2'!M18</f>
        <v xml:space="preserve"> </v>
      </c>
      <c r="L7" s="836">
        <f>'3市区町別2'!N18</f>
        <v>2.1791089205751151</v>
      </c>
      <c r="M7" s="832">
        <f>'3市区町別2'!O18</f>
        <v>1544200</v>
      </c>
      <c r="N7" s="833" t="str">
        <f>'3市区町別2'!P18</f>
        <v xml:space="preserve"> </v>
      </c>
      <c r="O7" s="832">
        <f>'3市区町別2'!Q18</f>
        <v>684183</v>
      </c>
      <c r="P7" s="833" t="str">
        <f>'3市区町別2'!R18</f>
        <v xml:space="preserve"> </v>
      </c>
      <c r="Q7" s="835">
        <f>'3市区町別2'!S18</f>
        <v>2.2569984930932221</v>
      </c>
      <c r="R7" s="834">
        <f t="shared" si="0"/>
        <v>-12120</v>
      </c>
      <c r="S7" s="833" t="str">
        <f>'3市区町別2'!U18</f>
        <v xml:space="preserve"> </v>
      </c>
      <c r="T7" s="836">
        <f t="shared" ref="T7:T65" si="1">R7/H7*100</f>
        <v>-0.78840959830140667</v>
      </c>
      <c r="U7" s="834" t="str">
        <f>'3市区町別2'!W18</f>
        <v xml:space="preserve"> </v>
      </c>
      <c r="V7" s="832">
        <f t="shared" ref="V7:V65" si="2">H7-M7</f>
        <v>-6928</v>
      </c>
      <c r="W7" s="833" t="str">
        <f>'3市区町別2'!Y18</f>
        <v xml:space="preserve"> </v>
      </c>
      <c r="X7" s="836">
        <f t="shared" ref="X7:X65" si="3">V7/M7*100</f>
        <v>-0.44864654837456286</v>
      </c>
      <c r="Y7" s="833" t="str">
        <f>'3市区町別2'!AA18</f>
        <v xml:space="preserve"> </v>
      </c>
      <c r="Z7" s="834">
        <f>'3市区町別2'!X18</f>
        <v>29461</v>
      </c>
      <c r="AA7" s="833" t="str">
        <f>'3市区町別2'!Y18</f>
        <v xml:space="preserve"> </v>
      </c>
      <c r="AB7" s="837">
        <f>'3市区町別2'!Z18</f>
        <v>4.18</v>
      </c>
      <c r="AC7" s="833" t="str">
        <f>'3市区町別2'!AA18</f>
        <v xml:space="preserve"> </v>
      </c>
      <c r="AD7" s="838" t="str">
        <f>'3市区町別2'!AB18</f>
        <v>※</v>
      </c>
      <c r="AE7" s="836">
        <f>'3市区町別2'!AC18</f>
        <v>557.02</v>
      </c>
      <c r="AF7" s="833" t="str">
        <f>'3市区町別2'!AD18</f>
        <v xml:space="preserve"> </v>
      </c>
      <c r="AG7" s="836">
        <f>'3市区町別2'!AE18</f>
        <v>2759.8147283760009</v>
      </c>
      <c r="AH7" s="833" t="str">
        <f>'3市区町別2'!AF18</f>
        <v xml:space="preserve"> </v>
      </c>
    </row>
    <row r="8" spans="1:35">
      <c r="A8" s="472">
        <v>101</v>
      </c>
      <c r="B8" s="452" t="s">
        <v>466</v>
      </c>
      <c r="C8" s="478">
        <f>'3市区町別2'!E19</f>
        <v>213562</v>
      </c>
      <c r="D8" s="573">
        <f>'3市区町別2'!F19</f>
        <v>9</v>
      </c>
      <c r="E8" s="457">
        <f>'3市区町別2'!G19</f>
        <v>102465</v>
      </c>
      <c r="F8" s="573">
        <f>'3市区町別2'!H19</f>
        <v>6</v>
      </c>
      <c r="G8" s="481">
        <f>'3市区町別2'!I19</f>
        <v>2.0842434001854291</v>
      </c>
      <c r="H8" s="457">
        <f>'3市区町別2'!J19</f>
        <v>213634</v>
      </c>
      <c r="I8" s="573">
        <f>'3市区町別2'!K19</f>
        <v>10</v>
      </c>
      <c r="J8" s="457">
        <f>'3市区町別2'!L19</f>
        <v>97265</v>
      </c>
      <c r="K8" s="573">
        <f>'3市区町別2'!M19</f>
        <v>6</v>
      </c>
      <c r="L8" s="458">
        <f>'3市区町別2'!N19</f>
        <v>2.1964118644939084</v>
      </c>
      <c r="M8" s="478">
        <f>'3市区町別2'!O19</f>
        <v>210408</v>
      </c>
      <c r="N8" s="573">
        <f>'3市区町別2'!P19</f>
        <v>10</v>
      </c>
      <c r="O8" s="478">
        <f>'3市区町別2'!Q19</f>
        <v>94039</v>
      </c>
      <c r="P8" s="573">
        <f>'3市区町別2'!R19</f>
        <v>6</v>
      </c>
      <c r="Q8" s="481">
        <f>'3市区町別2'!S19</f>
        <v>2.2374546730611766</v>
      </c>
      <c r="R8" s="457">
        <f t="shared" si="0"/>
        <v>-72</v>
      </c>
      <c r="S8" s="573">
        <f>'3市区町別2'!U19</f>
        <v>9</v>
      </c>
      <c r="T8" s="458">
        <f t="shared" si="1"/>
        <v>-3.3702500538303828E-2</v>
      </c>
      <c r="U8" s="457">
        <f>'3市区町別2'!W19</f>
        <v>9</v>
      </c>
      <c r="V8" s="478">
        <f t="shared" si="2"/>
        <v>3226</v>
      </c>
      <c r="W8" s="573">
        <f>RANK(V8,$V$8:$V$65)</f>
        <v>3</v>
      </c>
      <c r="X8" s="458">
        <f t="shared" si="3"/>
        <v>1.533211664955705</v>
      </c>
      <c r="Y8" s="573">
        <f>RANK(X8,$X$8:$X$65)</f>
        <v>5</v>
      </c>
      <c r="Z8" s="457">
        <f>'3市区町別2'!X19</f>
        <v>5200</v>
      </c>
      <c r="AA8" s="573">
        <f>'3市区町別2'!Y19</f>
        <v>5</v>
      </c>
      <c r="AB8" s="459">
        <f>'3市区町別2'!Z19</f>
        <v>5.35</v>
      </c>
      <c r="AC8" s="573">
        <f>'3市区町別2'!AA19</f>
        <v>10</v>
      </c>
      <c r="AD8" s="570" t="s">
        <v>331</v>
      </c>
      <c r="AE8" s="458">
        <f>'3市区町別2'!AC19</f>
        <v>34.020000000000003</v>
      </c>
      <c r="AF8" s="573">
        <f>'3市区町別2'!AD19</f>
        <v>39</v>
      </c>
      <c r="AG8" s="458">
        <f>'3市区町別2'!AE19</f>
        <v>6279.6590241034683</v>
      </c>
      <c r="AH8" s="573">
        <f>'3市区町別2'!AF19</f>
        <v>6</v>
      </c>
    </row>
    <row r="9" spans="1:35">
      <c r="A9" s="472">
        <v>102</v>
      </c>
      <c r="B9" s="452" t="s">
        <v>119</v>
      </c>
      <c r="C9" s="478">
        <f>'3市区町別2'!E20</f>
        <v>136747</v>
      </c>
      <c r="D9" s="573">
        <f>'3市区町別2'!F20</f>
        <v>15</v>
      </c>
      <c r="E9" s="457">
        <f>'3市区町別2'!G20</f>
        <v>70009</v>
      </c>
      <c r="F9" s="573">
        <f>'3市区町別2'!H20</f>
        <v>14</v>
      </c>
      <c r="G9" s="481">
        <f>'3市区町別2'!I20</f>
        <v>1.9532774357582596</v>
      </c>
      <c r="H9" s="457">
        <f>'3市区町別2'!J20</f>
        <v>136088</v>
      </c>
      <c r="I9" s="573">
        <f>'3市区町別2'!K20</f>
        <v>14</v>
      </c>
      <c r="J9" s="457">
        <f>'3市区町別2'!L20</f>
        <v>67407</v>
      </c>
      <c r="K9" s="573">
        <f>'3市区町別2'!M20</f>
        <v>14</v>
      </c>
      <c r="L9" s="458">
        <f>'3市区町別2'!N20</f>
        <v>2.0189001142314598</v>
      </c>
      <c r="M9" s="478">
        <f>'3市区町別2'!O20</f>
        <v>133451</v>
      </c>
      <c r="N9" s="573">
        <f>'3市区町別2'!P20</f>
        <v>14</v>
      </c>
      <c r="O9" s="478">
        <f>'3市区町別2'!Q20</f>
        <v>65178</v>
      </c>
      <c r="P9" s="573">
        <f>'3市区町別2'!R20</f>
        <v>14</v>
      </c>
      <c r="Q9" s="481">
        <f>'3市区町別2'!S20</f>
        <v>2.0474853478167478</v>
      </c>
      <c r="R9" s="457">
        <f t="shared" si="0"/>
        <v>659</v>
      </c>
      <c r="S9" s="573">
        <f>'3市区町別2'!U20</f>
        <v>7</v>
      </c>
      <c r="T9" s="458">
        <f t="shared" si="1"/>
        <v>0.48424548821350893</v>
      </c>
      <c r="U9" s="457">
        <f>'3市区町別2'!W20</f>
        <v>8</v>
      </c>
      <c r="V9" s="478">
        <f t="shared" si="2"/>
        <v>2637</v>
      </c>
      <c r="W9" s="573">
        <f t="shared" ref="W9:W65" si="4">RANK(V9,$V$8:$V$65)</f>
        <v>4</v>
      </c>
      <c r="X9" s="458">
        <f t="shared" si="3"/>
        <v>1.9760061745509587</v>
      </c>
      <c r="Y9" s="573">
        <f t="shared" ref="Y9:Y65" si="5">RANK(X9,$X$8:$X$65)</f>
        <v>3</v>
      </c>
      <c r="Z9" s="457">
        <f>'3市区町別2'!X20</f>
        <v>2602</v>
      </c>
      <c r="AA9" s="573">
        <f>'3市区町別2'!Y20</f>
        <v>11</v>
      </c>
      <c r="AB9" s="459">
        <f>'3市区町別2'!Z20</f>
        <v>3.86</v>
      </c>
      <c r="AC9" s="573">
        <f>'3市区町別2'!AA20</f>
        <v>15</v>
      </c>
      <c r="AD9" s="570" t="s">
        <v>331</v>
      </c>
      <c r="AE9" s="458">
        <f>'3市区町別2'!AC20</f>
        <v>32.659999999999997</v>
      </c>
      <c r="AF9" s="573">
        <f>'3市区町別2'!AD20</f>
        <v>40</v>
      </c>
      <c r="AG9" s="458">
        <f>'3市区町別2'!AE20</f>
        <v>4166.809552969994</v>
      </c>
      <c r="AH9" s="573">
        <f>'3市区町別2'!AF20</f>
        <v>12</v>
      </c>
      <c r="AI9" t="s">
        <v>531</v>
      </c>
    </row>
    <row r="10" spans="1:35">
      <c r="A10" s="472">
        <v>110</v>
      </c>
      <c r="B10" s="452" t="s">
        <v>467</v>
      </c>
      <c r="C10" s="478">
        <f>'3市区町別2'!E26</f>
        <v>147518</v>
      </c>
      <c r="D10" s="573">
        <f>'3市区町別2'!F26</f>
        <v>14</v>
      </c>
      <c r="E10" s="457">
        <f>'3市区町別2'!G26</f>
        <v>90870</v>
      </c>
      <c r="F10" s="573">
        <f>'3市区町別2'!H26</f>
        <v>10</v>
      </c>
      <c r="G10" s="481">
        <f>'3市区町別2'!I26</f>
        <v>1.6233960603059316</v>
      </c>
      <c r="H10" s="457">
        <f>'3市区町別2'!J26</f>
        <v>135153</v>
      </c>
      <c r="I10" s="573">
        <f>'3市区町別2'!K26</f>
        <v>15</v>
      </c>
      <c r="J10" s="457">
        <f>'3市区町別2'!L26</f>
        <v>81022</v>
      </c>
      <c r="K10" s="573">
        <f>'3市区町別2'!M26</f>
        <v>11</v>
      </c>
      <c r="L10" s="458">
        <f>'3市区町別2'!N26</f>
        <v>1.6681024906815434</v>
      </c>
      <c r="M10" s="478">
        <f>'3市区町別2'!O26</f>
        <v>126393</v>
      </c>
      <c r="N10" s="573">
        <f>'3市区町別2'!P26</f>
        <v>15</v>
      </c>
      <c r="O10" s="478">
        <f>'3市区町別2'!Q26</f>
        <v>73814</v>
      </c>
      <c r="P10" s="573">
        <f>'3市区町別2'!R26</f>
        <v>12</v>
      </c>
      <c r="Q10" s="481">
        <f>'3市区町別2'!S26</f>
        <v>1.7123174465548541</v>
      </c>
      <c r="R10" s="457">
        <f t="shared" si="0"/>
        <v>12365</v>
      </c>
      <c r="S10" s="573">
        <f>'3市区町別2'!U26</f>
        <v>1</v>
      </c>
      <c r="T10" s="458">
        <f t="shared" si="1"/>
        <v>9.1488905166736956</v>
      </c>
      <c r="U10" s="457">
        <f>'3市区町別2'!W26</f>
        <v>1</v>
      </c>
      <c r="V10" s="478">
        <f t="shared" si="2"/>
        <v>8760</v>
      </c>
      <c r="W10" s="573">
        <f t="shared" si="4"/>
        <v>1</v>
      </c>
      <c r="X10" s="458">
        <f t="shared" si="3"/>
        <v>6.9307635707673692</v>
      </c>
      <c r="Y10" s="573">
        <f t="shared" si="5"/>
        <v>1</v>
      </c>
      <c r="Z10" s="457">
        <f>'3市区町別2'!X26</f>
        <v>9848</v>
      </c>
      <c r="AA10" s="573">
        <f>'3市区町別2'!Y26</f>
        <v>4</v>
      </c>
      <c r="AB10" s="459">
        <f>'3市区町別2'!Z26</f>
        <v>12.15</v>
      </c>
      <c r="AC10" s="573">
        <f>'3市区町別2'!AA26</f>
        <v>3</v>
      </c>
      <c r="AD10" s="570" t="s">
        <v>331</v>
      </c>
      <c r="AE10" s="458">
        <f>'3市区町別2'!AC26</f>
        <v>28.97</v>
      </c>
      <c r="AF10" s="573">
        <f>'3市区町別2'!AD26</f>
        <v>41</v>
      </c>
      <c r="AG10" s="458">
        <f>'3市区町別2'!AE26</f>
        <v>4665.2744218156713</v>
      </c>
      <c r="AH10" s="573">
        <f>'3市区町別2'!AF26</f>
        <v>11</v>
      </c>
    </row>
    <row r="11" spans="1:35">
      <c r="A11" s="472">
        <v>105</v>
      </c>
      <c r="B11" s="452" t="s">
        <v>21</v>
      </c>
      <c r="C11" s="478">
        <f>'3市区町別2'!E21</f>
        <v>109144</v>
      </c>
      <c r="D11" s="573">
        <f>'3市区町別2'!F21</f>
        <v>17</v>
      </c>
      <c r="E11" s="457">
        <f>'3市区町別2'!G21</f>
        <v>61186</v>
      </c>
      <c r="F11" s="573">
        <f>'3市区町別2'!H21</f>
        <v>16</v>
      </c>
      <c r="G11" s="481">
        <f>'3市区町別2'!I21</f>
        <v>1.7838067531788317</v>
      </c>
      <c r="H11" s="457">
        <f>'3市区町別2'!J21</f>
        <v>106956</v>
      </c>
      <c r="I11" s="573">
        <f>'3市区町別2'!K21</f>
        <v>17</v>
      </c>
      <c r="J11" s="457">
        <f>'3市区町別2'!L21</f>
        <v>57875</v>
      </c>
      <c r="K11" s="573">
        <f>'3市区町別2'!M21</f>
        <v>16</v>
      </c>
      <c r="L11" s="458">
        <f>'3市区町別2'!N21</f>
        <v>1.8480518358531317</v>
      </c>
      <c r="M11" s="478">
        <f>'3市区町別2'!O21</f>
        <v>108304</v>
      </c>
      <c r="N11" s="573">
        <f>'3市区町別2'!P21</f>
        <v>17</v>
      </c>
      <c r="O11" s="478">
        <f>'3市区町別2'!Q21</f>
        <v>56954</v>
      </c>
      <c r="P11" s="573">
        <f>'3市区町別2'!R21</f>
        <v>16</v>
      </c>
      <c r="Q11" s="481">
        <f>'3市区町別2'!S21</f>
        <v>1.901604803876813</v>
      </c>
      <c r="R11" s="457">
        <f t="shared" si="0"/>
        <v>2188</v>
      </c>
      <c r="S11" s="573">
        <f>'3市区町別2'!U21</f>
        <v>4</v>
      </c>
      <c r="T11" s="458">
        <f t="shared" si="1"/>
        <v>2.045701035940013</v>
      </c>
      <c r="U11" s="457">
        <f>'3市区町別2'!W21</f>
        <v>3</v>
      </c>
      <c r="V11" s="478">
        <f t="shared" si="2"/>
        <v>-1348</v>
      </c>
      <c r="W11" s="573">
        <f t="shared" si="4"/>
        <v>25</v>
      </c>
      <c r="X11" s="458">
        <f t="shared" si="3"/>
        <v>-1.2446447037967203</v>
      </c>
      <c r="Y11" s="573">
        <f t="shared" si="5"/>
        <v>19</v>
      </c>
      <c r="Z11" s="457">
        <f>'3市区町別2'!X21</f>
        <v>3311</v>
      </c>
      <c r="AA11" s="573">
        <f>'3市区町別2'!Y21</f>
        <v>9</v>
      </c>
      <c r="AB11" s="459">
        <f>'3市区町別2'!Z21</f>
        <v>5.72</v>
      </c>
      <c r="AC11" s="573">
        <f>'3市区町別2'!AA21</f>
        <v>7</v>
      </c>
      <c r="AD11" s="570" t="s">
        <v>331</v>
      </c>
      <c r="AE11" s="458">
        <f>'3市区町別2'!AC21</f>
        <v>14.67</v>
      </c>
      <c r="AF11" s="573">
        <f>'3市区町別2'!AD21</f>
        <v>47</v>
      </c>
      <c r="AG11" s="458">
        <f>'3市区町別2'!AE21</f>
        <v>7290.7975460122698</v>
      </c>
      <c r="AH11" s="573">
        <f>'3市区町別2'!AF21</f>
        <v>5</v>
      </c>
    </row>
    <row r="12" spans="1:35">
      <c r="A12" s="472">
        <v>109</v>
      </c>
      <c r="B12" s="452" t="s">
        <v>125</v>
      </c>
      <c r="C12" s="478">
        <f>'3市区町別2'!E25</f>
        <v>210492</v>
      </c>
      <c r="D12" s="573">
        <f>'3市区町別2'!F25</f>
        <v>10</v>
      </c>
      <c r="E12" s="457">
        <f>'3市区町別2'!G25</f>
        <v>88489</v>
      </c>
      <c r="F12" s="573">
        <f>'3市区町別2'!H25</f>
        <v>11</v>
      </c>
      <c r="G12" s="481">
        <f>'3市区町別2'!I25</f>
        <v>2.3787363401100703</v>
      </c>
      <c r="H12" s="457">
        <f>'3市区町別2'!J25</f>
        <v>219805</v>
      </c>
      <c r="I12" s="573">
        <f>'3市区町別2'!K25</f>
        <v>8</v>
      </c>
      <c r="J12" s="457">
        <f>'3市区町別2'!L25</f>
        <v>87126</v>
      </c>
      <c r="K12" s="573">
        <f>'3市区町別2'!M25</f>
        <v>10</v>
      </c>
      <c r="L12" s="458">
        <f>'3市区町別2'!N25</f>
        <v>2.5228404838968848</v>
      </c>
      <c r="M12" s="478">
        <f>'3市区町別2'!O25</f>
        <v>226836</v>
      </c>
      <c r="N12" s="573">
        <f>'3市区町別2'!P25</f>
        <v>7</v>
      </c>
      <c r="O12" s="478">
        <f>'3市区町別2'!Q25</f>
        <v>86350</v>
      </c>
      <c r="P12" s="573">
        <f>'3市区町別2'!R25</f>
        <v>10</v>
      </c>
      <c r="Q12" s="481">
        <f>'3市区町別2'!S25</f>
        <v>2.6269368847712795</v>
      </c>
      <c r="R12" s="457">
        <f t="shared" si="0"/>
        <v>-9313</v>
      </c>
      <c r="S12" s="573">
        <f>'3市区町別2'!U25</f>
        <v>49</v>
      </c>
      <c r="T12" s="458">
        <f t="shared" si="1"/>
        <v>-4.2369372853210807</v>
      </c>
      <c r="U12" s="457">
        <f>'3市区町別2'!W25</f>
        <v>30</v>
      </c>
      <c r="V12" s="478">
        <f t="shared" si="2"/>
        <v>-7031</v>
      </c>
      <c r="W12" s="573">
        <f t="shared" si="4"/>
        <v>49</v>
      </c>
      <c r="X12" s="458">
        <f t="shared" si="3"/>
        <v>-3.0995961840272268</v>
      </c>
      <c r="Y12" s="573">
        <f t="shared" si="5"/>
        <v>26</v>
      </c>
      <c r="Z12" s="457">
        <f>'3市区町別2'!X25</f>
        <v>1363</v>
      </c>
      <c r="AA12" s="573">
        <f>'3市区町別2'!Y25</f>
        <v>15</v>
      </c>
      <c r="AB12" s="459">
        <f>'3市区町別2'!Z25</f>
        <v>1.56</v>
      </c>
      <c r="AC12" s="573">
        <f>'3市区町別2'!AA25</f>
        <v>26</v>
      </c>
      <c r="AD12" s="570" t="str">
        <f>'3市区町別2'!AB25</f>
        <v>※</v>
      </c>
      <c r="AE12" s="458">
        <f>'3市区町別2'!AC25</f>
        <v>240.29</v>
      </c>
      <c r="AF12" s="573">
        <f>'3市区町別2'!AD25</f>
        <v>11</v>
      </c>
      <c r="AG12" s="458">
        <f>'3市区町別2'!AE25</f>
        <v>914.74884514544931</v>
      </c>
      <c r="AH12" s="573">
        <f>'3市区町別2'!AF25</f>
        <v>21</v>
      </c>
    </row>
    <row r="13" spans="1:35">
      <c r="A13" s="472">
        <v>106</v>
      </c>
      <c r="B13" s="452" t="s">
        <v>22</v>
      </c>
      <c r="C13" s="478">
        <f>'3市区町別2'!E22</f>
        <v>94791</v>
      </c>
      <c r="D13" s="573">
        <f>'3市区町別2'!F22</f>
        <v>18</v>
      </c>
      <c r="E13" s="457">
        <f>'3市区町別2'!G22</f>
        <v>49601</v>
      </c>
      <c r="F13" s="573">
        <f>'3市区町別2'!H22</f>
        <v>17</v>
      </c>
      <c r="G13" s="481">
        <f>'3市区町別2'!I22</f>
        <v>1.9110703413237637</v>
      </c>
      <c r="H13" s="457">
        <f>'3市区町別2'!J22</f>
        <v>97912</v>
      </c>
      <c r="I13" s="573">
        <f>'3市区町別2'!K22</f>
        <v>18</v>
      </c>
      <c r="J13" s="457">
        <f>'3市区町別2'!L22</f>
        <v>48780</v>
      </c>
      <c r="K13" s="573">
        <f>'3市区町別2'!M22</f>
        <v>17</v>
      </c>
      <c r="L13" s="458">
        <f>'3市区町別2'!N22</f>
        <v>2.0072160721607215</v>
      </c>
      <c r="M13" s="478">
        <f>'3市区町別2'!O22</f>
        <v>101624</v>
      </c>
      <c r="N13" s="573">
        <f>'3市区町別2'!P22</f>
        <v>18</v>
      </c>
      <c r="O13" s="478">
        <f>'3市区町別2'!Q22</f>
        <v>48224</v>
      </c>
      <c r="P13" s="573">
        <f>'3市区町別2'!R22</f>
        <v>17</v>
      </c>
      <c r="Q13" s="481">
        <f>'3市区町別2'!S22</f>
        <v>2.1073324485733247</v>
      </c>
      <c r="R13" s="457">
        <f t="shared" si="0"/>
        <v>-3121</v>
      </c>
      <c r="S13" s="573">
        <f>'3市区町別2'!U22</f>
        <v>38</v>
      </c>
      <c r="T13" s="458">
        <f t="shared" si="1"/>
        <v>-3.1875561728899418</v>
      </c>
      <c r="U13" s="457">
        <f>'3市区町別2'!W22</f>
        <v>25</v>
      </c>
      <c r="V13" s="478">
        <f t="shared" si="2"/>
        <v>-3712</v>
      </c>
      <c r="W13" s="573">
        <f t="shared" si="4"/>
        <v>46</v>
      </c>
      <c r="X13" s="458">
        <f t="shared" si="3"/>
        <v>-3.6526804691805088</v>
      </c>
      <c r="Y13" s="573">
        <f t="shared" si="5"/>
        <v>28</v>
      </c>
      <c r="Z13" s="457">
        <f>'3市区町別2'!X22</f>
        <v>821</v>
      </c>
      <c r="AA13" s="573">
        <f>'3市区町別2'!Y22</f>
        <v>22</v>
      </c>
      <c r="AB13" s="459">
        <f>'3市区町別2'!Z22</f>
        <v>1.68</v>
      </c>
      <c r="AC13" s="573">
        <f>'3市区町別2'!AA22</f>
        <v>25</v>
      </c>
      <c r="AD13" s="570" t="s">
        <v>331</v>
      </c>
      <c r="AE13" s="458">
        <f>'3市区町別2'!AC22</f>
        <v>11.36</v>
      </c>
      <c r="AF13" s="573">
        <f>'3市区町別2'!AD22</f>
        <v>48</v>
      </c>
      <c r="AG13" s="458">
        <f>'3市区町別2'!AE22</f>
        <v>8619.0140845070418</v>
      </c>
      <c r="AH13" s="573">
        <f>'3市区町別2'!AF22</f>
        <v>2</v>
      </c>
    </row>
    <row r="14" spans="1:35">
      <c r="A14" s="472">
        <v>107</v>
      </c>
      <c r="B14" s="452" t="s">
        <v>23</v>
      </c>
      <c r="C14" s="478">
        <f>'3市区町別2'!E23</f>
        <v>158719</v>
      </c>
      <c r="D14" s="573">
        <f>'3市区町別2'!F23</f>
        <v>12</v>
      </c>
      <c r="E14" s="457">
        <f>'3市区町別2'!G23</f>
        <v>74352</v>
      </c>
      <c r="F14" s="573">
        <f>'3市区町別2'!H23</f>
        <v>13</v>
      </c>
      <c r="G14" s="481">
        <f>'3市区町別2'!I23</f>
        <v>2.1346971164191952</v>
      </c>
      <c r="H14" s="457">
        <f>'3市区町別2'!J23</f>
        <v>162468</v>
      </c>
      <c r="I14" s="573">
        <f>'3市区町別2'!K23</f>
        <v>12</v>
      </c>
      <c r="J14" s="457">
        <f>'3市区町別2'!L23</f>
        <v>73278</v>
      </c>
      <c r="K14" s="573">
        <f>'3市区町別2'!M23</f>
        <v>13</v>
      </c>
      <c r="L14" s="458">
        <f>'3市区町別2'!N23</f>
        <v>2.2171456644559075</v>
      </c>
      <c r="M14" s="478">
        <f>'3市区町別2'!O23</f>
        <v>167475</v>
      </c>
      <c r="N14" s="573">
        <f>'3市区町別2'!P23</f>
        <v>12</v>
      </c>
      <c r="O14" s="478">
        <f>'3市区町別2'!Q23</f>
        <v>71657</v>
      </c>
      <c r="P14" s="573">
        <f>'3市区町別2'!R23</f>
        <v>13</v>
      </c>
      <c r="Q14" s="481">
        <f>'3市区町別2'!S23</f>
        <v>2.3371757120727912</v>
      </c>
      <c r="R14" s="457">
        <f t="shared" si="0"/>
        <v>-3749</v>
      </c>
      <c r="S14" s="573">
        <f>'3市区町別2'!U23</f>
        <v>42</v>
      </c>
      <c r="T14" s="458">
        <f t="shared" si="1"/>
        <v>-2.3075313292463746</v>
      </c>
      <c r="U14" s="457">
        <f>'3市区町別2'!W23</f>
        <v>18</v>
      </c>
      <c r="V14" s="478">
        <f t="shared" si="2"/>
        <v>-5007</v>
      </c>
      <c r="W14" s="573">
        <f t="shared" si="4"/>
        <v>48</v>
      </c>
      <c r="X14" s="458">
        <f t="shared" si="3"/>
        <v>-2.9896999552171963</v>
      </c>
      <c r="Y14" s="573">
        <f t="shared" si="5"/>
        <v>24</v>
      </c>
      <c r="Z14" s="457">
        <f>'3市区町別2'!X23</f>
        <v>1074</v>
      </c>
      <c r="AA14" s="573">
        <f>'3市区町別2'!Y23</f>
        <v>18</v>
      </c>
      <c r="AB14" s="459">
        <f>'3市区町別2'!Z23</f>
        <v>1.47</v>
      </c>
      <c r="AC14" s="573">
        <f>'3市区町別2'!AA23</f>
        <v>28</v>
      </c>
      <c r="AD14" s="570" t="s">
        <v>331</v>
      </c>
      <c r="AE14" s="458">
        <f>'3市区町別2'!AC23</f>
        <v>28.93</v>
      </c>
      <c r="AF14" s="573">
        <f>'3市区町別2'!AD23</f>
        <v>42</v>
      </c>
      <c r="AG14" s="458">
        <f>'3市区町別2'!AE23</f>
        <v>5615.9004493605253</v>
      </c>
      <c r="AH14" s="573">
        <f>'3市区町別2'!AF23</f>
        <v>8</v>
      </c>
    </row>
    <row r="15" spans="1:35">
      <c r="A15" s="472">
        <v>108</v>
      </c>
      <c r="B15" s="452" t="s">
        <v>24</v>
      </c>
      <c r="C15" s="478">
        <f>'3市区町別2'!E24</f>
        <v>215302</v>
      </c>
      <c r="D15" s="573">
        <f>'3市区町別2'!F24</f>
        <v>8</v>
      </c>
      <c r="E15" s="457">
        <f>'3市区町別2'!G24</f>
        <v>97680</v>
      </c>
      <c r="F15" s="573">
        <f>'3市区町別2'!H24</f>
        <v>8</v>
      </c>
      <c r="G15" s="481">
        <f>'3市区町別2'!I24</f>
        <v>2.2041564291564293</v>
      </c>
      <c r="H15" s="457">
        <f>'3市区町別2'!J24</f>
        <v>219474</v>
      </c>
      <c r="I15" s="573">
        <f>'3市区町別2'!K24</f>
        <v>9</v>
      </c>
      <c r="J15" s="457">
        <f>'3市区町別2'!L24</f>
        <v>95473</v>
      </c>
      <c r="K15" s="573">
        <f>'3市区町別2'!M24</f>
        <v>8</v>
      </c>
      <c r="L15" s="458">
        <f>'3市区町別2'!N24</f>
        <v>2.2988069925528682</v>
      </c>
      <c r="M15" s="478">
        <f>'3市区町別2'!O24</f>
        <v>220411</v>
      </c>
      <c r="N15" s="573">
        <f>'3市区町別2'!P24</f>
        <v>9</v>
      </c>
      <c r="O15" s="478">
        <f>'3市区町別2'!Q24</f>
        <v>94016</v>
      </c>
      <c r="P15" s="573">
        <f>'3市区町別2'!R24</f>
        <v>7</v>
      </c>
      <c r="Q15" s="481">
        <f>'3市区町別2'!S24</f>
        <v>2.3443988257317905</v>
      </c>
      <c r="R15" s="457">
        <f t="shared" si="0"/>
        <v>-4172</v>
      </c>
      <c r="S15" s="573">
        <f>'3市区町別2'!U24</f>
        <v>44</v>
      </c>
      <c r="T15" s="458">
        <f t="shared" si="1"/>
        <v>-1.900908535863018</v>
      </c>
      <c r="U15" s="457">
        <f>'3市区町別2'!W24</f>
        <v>16</v>
      </c>
      <c r="V15" s="478">
        <f t="shared" si="2"/>
        <v>-937</v>
      </c>
      <c r="W15" s="573">
        <f t="shared" si="4"/>
        <v>19</v>
      </c>
      <c r="X15" s="458">
        <f t="shared" si="3"/>
        <v>-0.42511489898417049</v>
      </c>
      <c r="Y15" s="573">
        <f t="shared" si="5"/>
        <v>17</v>
      </c>
      <c r="Z15" s="457">
        <f>'3市区町別2'!X24</f>
        <v>2207</v>
      </c>
      <c r="AA15" s="573">
        <f>'3市区町別2'!Y24</f>
        <v>12</v>
      </c>
      <c r="AB15" s="459">
        <f>'3市区町別2'!Z24</f>
        <v>2.31</v>
      </c>
      <c r="AC15" s="573">
        <f>'3市区町別2'!AA24</f>
        <v>20</v>
      </c>
      <c r="AD15" s="570" t="s">
        <v>331</v>
      </c>
      <c r="AE15" s="458">
        <f>'3市区町別2'!AC24</f>
        <v>28.11</v>
      </c>
      <c r="AF15" s="573">
        <f>'3市区町別2'!AD24</f>
        <v>43</v>
      </c>
      <c r="AG15" s="458">
        <f>'3市区町別2'!AE24</f>
        <v>7807.6840981856994</v>
      </c>
      <c r="AH15" s="573">
        <f>'3市区町別2'!AF24</f>
        <v>4</v>
      </c>
    </row>
    <row r="16" spans="1:35">
      <c r="A16" s="472">
        <v>111</v>
      </c>
      <c r="B16" s="452" t="s">
        <v>468</v>
      </c>
      <c r="C16" s="478">
        <f>'3市区町別2'!E27</f>
        <v>238877</v>
      </c>
      <c r="D16" s="573">
        <f>'3市区町別2'!F27</f>
        <v>6</v>
      </c>
      <c r="E16" s="457">
        <f>'3市区町別2'!G27</f>
        <v>100268</v>
      </c>
      <c r="F16" s="573">
        <f>'3市区町別2'!H27</f>
        <v>7</v>
      </c>
      <c r="G16" s="481">
        <f>'3市区町別2'!I27</f>
        <v>2.3823852076435155</v>
      </c>
      <c r="H16" s="457">
        <f>'3市区町別2'!J27</f>
        <v>245782</v>
      </c>
      <c r="I16" s="573">
        <f>'3市区町別2'!K27</f>
        <v>6</v>
      </c>
      <c r="J16" s="457">
        <f>'3市区町別2'!L27</f>
        <v>97233</v>
      </c>
      <c r="K16" s="573">
        <f>'3市区町別2'!M27</f>
        <v>7</v>
      </c>
      <c r="L16" s="458">
        <f>'3市区町別2'!N27</f>
        <v>2.5277632079643744</v>
      </c>
      <c r="M16" s="478">
        <f>'3市区町別2'!O27</f>
        <v>249298</v>
      </c>
      <c r="N16" s="573">
        <f>'3市区町別2'!P27</f>
        <v>6</v>
      </c>
      <c r="O16" s="478">
        <f>'3市区町別2'!Q27</f>
        <v>93951</v>
      </c>
      <c r="P16" s="573">
        <f>'3市区町別2'!R27</f>
        <v>8</v>
      </c>
      <c r="Q16" s="481">
        <f>'3市区町別2'!S27</f>
        <v>2.6534895849964344</v>
      </c>
      <c r="R16" s="457">
        <f t="shared" si="0"/>
        <v>-6905</v>
      </c>
      <c r="S16" s="573">
        <f>'3市区町別2'!U27</f>
        <v>48</v>
      </c>
      <c r="T16" s="458">
        <f t="shared" si="1"/>
        <v>-2.809400200177393</v>
      </c>
      <c r="U16" s="457">
        <f>'3市区町別2'!W27</f>
        <v>23</v>
      </c>
      <c r="V16" s="478">
        <f t="shared" si="2"/>
        <v>-3516</v>
      </c>
      <c r="W16" s="573">
        <f t="shared" si="4"/>
        <v>44</v>
      </c>
      <c r="X16" s="458">
        <f t="shared" si="3"/>
        <v>-1.4103602916990909</v>
      </c>
      <c r="Y16" s="573">
        <f t="shared" si="5"/>
        <v>21</v>
      </c>
      <c r="Z16" s="457">
        <f>'3市区町別2'!X27</f>
        <v>3035</v>
      </c>
      <c r="AA16" s="573">
        <f>'3市区町別2'!Y27</f>
        <v>10</v>
      </c>
      <c r="AB16" s="459">
        <f>'3市区町別2'!Z27</f>
        <v>3.12</v>
      </c>
      <c r="AC16" s="573">
        <f>'3市区町別2'!AA27</f>
        <v>19</v>
      </c>
      <c r="AD16" s="570" t="s">
        <v>331</v>
      </c>
      <c r="AE16" s="458">
        <f>'3市区町別2'!AC27</f>
        <v>138.01</v>
      </c>
      <c r="AF16" s="573">
        <f>'3市区町別2'!AD27</f>
        <v>24</v>
      </c>
      <c r="AG16" s="458">
        <f>'3市区町別2'!AE27</f>
        <v>1780.8999347873344</v>
      </c>
      <c r="AH16" s="573">
        <f>'3市区町別2'!AF27</f>
        <v>18</v>
      </c>
    </row>
    <row r="17" spans="1:34">
      <c r="A17" s="390"/>
      <c r="B17" s="839" t="s">
        <v>9</v>
      </c>
      <c r="C17" s="832">
        <f>'3市区町別2'!E9</f>
        <v>1039102</v>
      </c>
      <c r="D17" s="833" t="s">
        <v>331</v>
      </c>
      <c r="E17" s="834">
        <f>'3市区町別2'!G9</f>
        <v>479577</v>
      </c>
      <c r="F17" s="833" t="s">
        <v>331</v>
      </c>
      <c r="G17" s="835">
        <f>'3市区町別2'!I9</f>
        <v>2.1667052423281352</v>
      </c>
      <c r="H17" s="834">
        <f>'3市区町別2'!J9</f>
        <v>1035763</v>
      </c>
      <c r="I17" s="833" t="s">
        <v>331</v>
      </c>
      <c r="J17" s="834">
        <f>'3市区町別2'!L9</f>
        <v>463279</v>
      </c>
      <c r="K17" s="833" t="s">
        <v>331</v>
      </c>
      <c r="L17" s="836">
        <f>'3市区町別2'!N9</f>
        <v>2.235721886811187</v>
      </c>
      <c r="M17" s="832">
        <f>'3市区町別2'!O9</f>
        <v>1029626</v>
      </c>
      <c r="N17" s="833" t="s">
        <v>331</v>
      </c>
      <c r="O17" s="832">
        <f>'3市区町別2'!Q9</f>
        <v>451744</v>
      </c>
      <c r="P17" s="833" t="s">
        <v>331</v>
      </c>
      <c r="Q17" s="835">
        <f>'3市区町別2'!S9</f>
        <v>2.2792245165403413</v>
      </c>
      <c r="R17" s="834">
        <f t="shared" si="0"/>
        <v>3339</v>
      </c>
      <c r="S17" s="833" t="s">
        <v>331</v>
      </c>
      <c r="T17" s="836">
        <f t="shared" si="1"/>
        <v>0.32237104434122477</v>
      </c>
      <c r="U17" s="834" t="s">
        <v>331</v>
      </c>
      <c r="V17" s="832" t="s">
        <v>532</v>
      </c>
      <c r="W17" s="833" t="s">
        <v>532</v>
      </c>
      <c r="X17" s="836" t="s">
        <v>532</v>
      </c>
      <c r="Y17" s="833" t="s">
        <v>532</v>
      </c>
      <c r="Z17" s="834">
        <f>'3市区町別2'!X9</f>
        <v>16298</v>
      </c>
      <c r="AA17" s="833" t="s">
        <v>331</v>
      </c>
      <c r="AB17" s="837">
        <f>'3市区町別2'!Z9</f>
        <v>3.52</v>
      </c>
      <c r="AC17" s="833" t="s">
        <v>331</v>
      </c>
      <c r="AD17" s="838" t="s">
        <v>331</v>
      </c>
      <c r="AE17" s="836">
        <f>'3市区町別2'!AC9</f>
        <v>169.15</v>
      </c>
      <c r="AF17" s="833">
        <f>'3市区町別2'!AD9</f>
        <v>10</v>
      </c>
      <c r="AG17" s="836">
        <f>'3市区町別2'!AE9</f>
        <v>6123.3402305645877</v>
      </c>
      <c r="AH17" s="833" t="s">
        <v>650</v>
      </c>
    </row>
    <row r="18" spans="1:34">
      <c r="A18" s="472">
        <v>202</v>
      </c>
      <c r="B18" s="452" t="s">
        <v>95</v>
      </c>
      <c r="C18" s="478">
        <f>'3市区町別2'!E29</f>
        <v>459593</v>
      </c>
      <c r="D18" s="573">
        <f>'3市区町別2'!F29</f>
        <v>3</v>
      </c>
      <c r="E18" s="457">
        <f>'3市区町別2'!G29</f>
        <v>221404</v>
      </c>
      <c r="F18" s="573">
        <f>'3市区町別2'!H29</f>
        <v>2</v>
      </c>
      <c r="G18" s="481">
        <f>'3市区町別2'!I29</f>
        <v>2.0758116384527829</v>
      </c>
      <c r="H18" s="457">
        <f>'3市区町別2'!J29</f>
        <v>452563</v>
      </c>
      <c r="I18" s="573">
        <f>'3市区町別2'!K29</f>
        <v>3</v>
      </c>
      <c r="J18" s="457">
        <f>'3市区町別2'!L29</f>
        <v>210433</v>
      </c>
      <c r="K18" s="573">
        <f>'3市区町別2'!M29</f>
        <v>3</v>
      </c>
      <c r="L18" s="458">
        <f>'3市区町別2'!N29</f>
        <v>2.1506275156463102</v>
      </c>
      <c r="M18" s="478">
        <f>'3市区町別2'!O29</f>
        <v>453748</v>
      </c>
      <c r="N18" s="573">
        <f>'3市区町別2'!P29</f>
        <v>3</v>
      </c>
      <c r="O18" s="478">
        <f>'3市区町別2'!Q29</f>
        <v>209343</v>
      </c>
      <c r="P18" s="573">
        <f>'3市区町別2'!R29</f>
        <v>1</v>
      </c>
      <c r="Q18" s="481">
        <f>'3市区町別2'!S29</f>
        <v>2.1674858963519199</v>
      </c>
      <c r="R18" s="457">
        <f t="shared" si="0"/>
        <v>7030</v>
      </c>
      <c r="S18" s="573">
        <f>'3市区町別2'!U29</f>
        <v>3</v>
      </c>
      <c r="T18" s="458">
        <f t="shared" si="1"/>
        <v>1.5533748892419399</v>
      </c>
      <c r="U18" s="457">
        <f>'3市区町別2'!W29</f>
        <v>4</v>
      </c>
      <c r="V18" s="478">
        <f t="shared" si="2"/>
        <v>-1185</v>
      </c>
      <c r="W18" s="573">
        <f t="shared" si="4"/>
        <v>23</v>
      </c>
      <c r="X18" s="458">
        <f t="shared" si="3"/>
        <v>-0.26115817590380563</v>
      </c>
      <c r="Y18" s="573">
        <f t="shared" si="5"/>
        <v>15</v>
      </c>
      <c r="Z18" s="457">
        <f>'3市区町別2'!X29</f>
        <v>10971</v>
      </c>
      <c r="AA18" s="573">
        <f>'3市区町別2'!Y29</f>
        <v>3</v>
      </c>
      <c r="AB18" s="459">
        <f>'3市区町別2'!Z29</f>
        <v>5.21</v>
      </c>
      <c r="AC18" s="573">
        <f>'3市区町別2'!AA29</f>
        <v>12</v>
      </c>
      <c r="AD18" s="570" t="s">
        <v>331</v>
      </c>
      <c r="AE18" s="458">
        <f>'3市区町別2'!AC29</f>
        <v>50.72</v>
      </c>
      <c r="AF18" s="573">
        <f>'3市区町別2'!AD29</f>
        <v>34</v>
      </c>
      <c r="AG18" s="458">
        <f>'3市区町別2'!AE29</f>
        <v>8922.7720820189279</v>
      </c>
      <c r="AH18" s="573">
        <f>'3市区町別2'!AF29</f>
        <v>1</v>
      </c>
    </row>
    <row r="19" spans="1:34">
      <c r="A19" s="472">
        <v>204</v>
      </c>
      <c r="B19" s="452" t="s">
        <v>86</v>
      </c>
      <c r="C19" s="478">
        <f>'3市区町別2'!E31</f>
        <v>485587</v>
      </c>
      <c r="D19" s="573">
        <f>'3市区町別2'!F31</f>
        <v>2</v>
      </c>
      <c r="E19" s="457">
        <f>'3市区町別2'!G31</f>
        <v>215651</v>
      </c>
      <c r="F19" s="573">
        <f>'3市区町別2'!H31</f>
        <v>3</v>
      </c>
      <c r="G19" s="481">
        <f>'3市区町別2'!I31</f>
        <v>2.2517261686706762</v>
      </c>
      <c r="H19" s="457">
        <f>'3市区町別2'!J31</f>
        <v>487850</v>
      </c>
      <c r="I19" s="573">
        <f>'3市区町別2'!K31</f>
        <v>2</v>
      </c>
      <c r="J19" s="457">
        <f>'3市区町別2'!L31</f>
        <v>210965</v>
      </c>
      <c r="K19" s="573">
        <f>'3市区町別2'!M31</f>
        <v>2</v>
      </c>
      <c r="L19" s="458">
        <f>'3市区町別2'!N31</f>
        <v>2.3124688929443273</v>
      </c>
      <c r="M19" s="478">
        <f>'3市区町別2'!O31</f>
        <v>482640</v>
      </c>
      <c r="N19" s="573">
        <f>'3市区町別2'!P31</f>
        <v>2</v>
      </c>
      <c r="O19" s="478">
        <f>'3市区町別2'!Q31</f>
        <v>202648</v>
      </c>
      <c r="P19" s="573">
        <f>'3市区町別2'!R31</f>
        <v>3</v>
      </c>
      <c r="Q19" s="481">
        <f>'3市区町別2'!S31</f>
        <v>2.3816667324622003</v>
      </c>
      <c r="R19" s="457">
        <f t="shared" si="0"/>
        <v>-2263</v>
      </c>
      <c r="S19" s="573">
        <f>'3市区町別2'!U31</f>
        <v>32</v>
      </c>
      <c r="T19" s="458">
        <f t="shared" si="1"/>
        <v>-0.46387209183150557</v>
      </c>
      <c r="U19" s="457">
        <f>'3市区町別2'!W31</f>
        <v>11</v>
      </c>
      <c r="V19" s="478">
        <f t="shared" si="2"/>
        <v>5210</v>
      </c>
      <c r="W19" s="573">
        <f t="shared" si="4"/>
        <v>2</v>
      </c>
      <c r="X19" s="458">
        <f t="shared" si="3"/>
        <v>1.07947952925576</v>
      </c>
      <c r="Y19" s="573">
        <f t="shared" si="5"/>
        <v>6</v>
      </c>
      <c r="Z19" s="457">
        <f>'3市区町別2'!X31</f>
        <v>4686</v>
      </c>
      <c r="AA19" s="573">
        <f>'3市区町別2'!Y31</f>
        <v>6</v>
      </c>
      <c r="AB19" s="459">
        <f>'3市区町別2'!Z31</f>
        <v>2.2200000000000002</v>
      </c>
      <c r="AC19" s="573">
        <f>'3市区町別2'!AA31</f>
        <v>21</v>
      </c>
      <c r="AD19" s="570" t="str">
        <f>'3市区町別2'!AB31</f>
        <v>※</v>
      </c>
      <c r="AE19" s="458">
        <f>'3市区町別2'!AC31</f>
        <v>99.96</v>
      </c>
      <c r="AF19" s="573">
        <f>'3市区町別2'!AD31</f>
        <v>28</v>
      </c>
      <c r="AG19" s="458">
        <f>'3市区町別2'!AE31</f>
        <v>4880.4521808723493</v>
      </c>
      <c r="AH19" s="573">
        <f>'3市区町別2'!AF31</f>
        <v>10</v>
      </c>
    </row>
    <row r="20" spans="1:34">
      <c r="A20" s="472">
        <v>206</v>
      </c>
      <c r="B20" s="452" t="s">
        <v>87</v>
      </c>
      <c r="C20" s="478">
        <f>'3市区町別2'!E33</f>
        <v>93922</v>
      </c>
      <c r="D20" s="573">
        <f>'3市区町別2'!F33</f>
        <v>19</v>
      </c>
      <c r="E20" s="457">
        <f>'3市区町別2'!G33</f>
        <v>42522</v>
      </c>
      <c r="F20" s="573">
        <f>'3市区町別2'!H33</f>
        <v>18</v>
      </c>
      <c r="G20" s="481">
        <f>'3市区町別2'!I33</f>
        <v>2.2087860401674426</v>
      </c>
      <c r="H20" s="457">
        <f>'3市区町別2'!J33</f>
        <v>95350</v>
      </c>
      <c r="I20" s="573">
        <f>'3市区町別2'!K33</f>
        <v>19</v>
      </c>
      <c r="J20" s="457">
        <f>'3市区町別2'!L33</f>
        <v>41881</v>
      </c>
      <c r="K20" s="573">
        <f>'3市区町別2'!M33</f>
        <v>18</v>
      </c>
      <c r="L20" s="458">
        <f>'3市区町別2'!N33</f>
        <v>2.2766887132589959</v>
      </c>
      <c r="M20" s="478">
        <f>'3市区町別2'!O33</f>
        <v>93238</v>
      </c>
      <c r="N20" s="573">
        <f>'3市区町別2'!P33</f>
        <v>20</v>
      </c>
      <c r="O20" s="478">
        <f>'3市区町別2'!Q33</f>
        <v>39753</v>
      </c>
      <c r="P20" s="573">
        <f>'3市区町別2'!R33</f>
        <v>19</v>
      </c>
      <c r="Q20" s="481">
        <f>'3市区町別2'!S33</f>
        <v>2.3454330490780571</v>
      </c>
      <c r="R20" s="457">
        <f t="shared" si="0"/>
        <v>-1428</v>
      </c>
      <c r="S20" s="573">
        <f>'3市区町別2'!U33</f>
        <v>19</v>
      </c>
      <c r="T20" s="458">
        <f t="shared" si="1"/>
        <v>-1.4976402726796016</v>
      </c>
      <c r="U20" s="457">
        <f>'3市区町別2'!W33</f>
        <v>14</v>
      </c>
      <c r="V20" s="478">
        <f t="shared" si="2"/>
        <v>2112</v>
      </c>
      <c r="W20" s="573">
        <f t="shared" si="4"/>
        <v>6</v>
      </c>
      <c r="X20" s="458">
        <f t="shared" si="3"/>
        <v>2.2651708530856518</v>
      </c>
      <c r="Y20" s="573">
        <f t="shared" si="5"/>
        <v>2</v>
      </c>
      <c r="Z20" s="457">
        <f>'3市区町別2'!X33</f>
        <v>641</v>
      </c>
      <c r="AA20" s="573">
        <f>'3市区町別2'!Y33</f>
        <v>25</v>
      </c>
      <c r="AB20" s="459">
        <f>'3市区町別2'!Z33</f>
        <v>1.53</v>
      </c>
      <c r="AC20" s="573">
        <f>'3市区町別2'!AA33</f>
        <v>27</v>
      </c>
      <c r="AD20" s="570" t="str">
        <f>'3市区町別2'!AB33</f>
        <v>※</v>
      </c>
      <c r="AE20" s="458">
        <f>'3市区町別2'!AC33</f>
        <v>18.47</v>
      </c>
      <c r="AF20" s="573">
        <f>'3市区町別2'!AD33</f>
        <v>46</v>
      </c>
      <c r="AG20" s="458">
        <f>'3市区町別2'!AE33</f>
        <v>5162.4255549539794</v>
      </c>
      <c r="AH20" s="573">
        <f>'3市区町別2'!AF33</f>
        <v>9</v>
      </c>
    </row>
    <row r="21" spans="1:34">
      <c r="A21" s="390"/>
      <c r="B21" s="839" t="s">
        <v>10</v>
      </c>
      <c r="C21" s="832">
        <f>'3市区町別2'!E10</f>
        <v>715809</v>
      </c>
      <c r="D21" s="833" t="s">
        <v>331</v>
      </c>
      <c r="E21" s="834">
        <f>'3市区町別2'!G10</f>
        <v>294673</v>
      </c>
      <c r="F21" s="833" t="s">
        <v>331</v>
      </c>
      <c r="G21" s="835">
        <f>'3市区町別2'!I10</f>
        <v>2.4291638528131183</v>
      </c>
      <c r="H21" s="834">
        <f>'3市区町別2'!J10</f>
        <v>721690</v>
      </c>
      <c r="I21" s="833" t="s">
        <v>331</v>
      </c>
      <c r="J21" s="834">
        <f>'3市区町別2'!L10</f>
        <v>287568</v>
      </c>
      <c r="K21" s="833" t="s">
        <v>331</v>
      </c>
      <c r="L21" s="836">
        <f>'3市区町別2'!N10</f>
        <v>2.5096325043120236</v>
      </c>
      <c r="M21" s="832">
        <f>'3市区町別2'!O10</f>
        <v>724205</v>
      </c>
      <c r="N21" s="833" t="s">
        <v>331</v>
      </c>
      <c r="O21" s="832">
        <f>'3市区町別2'!Q10</f>
        <v>280199</v>
      </c>
      <c r="P21" s="833" t="s">
        <v>331</v>
      </c>
      <c r="Q21" s="835">
        <f>'3市区町別2'!S10</f>
        <v>2.5846095096699133</v>
      </c>
      <c r="R21" s="834">
        <f t="shared" si="0"/>
        <v>-5881</v>
      </c>
      <c r="S21" s="833" t="s">
        <v>331</v>
      </c>
      <c r="T21" s="836">
        <f t="shared" si="1"/>
        <v>-0.8148928210173344</v>
      </c>
      <c r="U21" s="834" t="s">
        <v>331</v>
      </c>
      <c r="V21" s="832" t="s">
        <v>532</v>
      </c>
      <c r="W21" s="833" t="s">
        <v>532</v>
      </c>
      <c r="X21" s="836" t="s">
        <v>532</v>
      </c>
      <c r="Y21" s="833" t="s">
        <v>532</v>
      </c>
      <c r="Z21" s="834">
        <f>'3市区町別2'!X10</f>
        <v>7105</v>
      </c>
      <c r="AA21" s="833" t="s">
        <v>331</v>
      </c>
      <c r="AB21" s="837">
        <f>'3市区町別2'!Z10</f>
        <v>2.4700000000000002</v>
      </c>
      <c r="AC21" s="833" t="s">
        <v>331</v>
      </c>
      <c r="AD21" s="838" t="s">
        <v>331</v>
      </c>
      <c r="AE21" s="836">
        <f>'3市区町別2'!AC10</f>
        <v>480.89</v>
      </c>
      <c r="AF21" s="833" t="s">
        <v>331</v>
      </c>
      <c r="AG21" s="836">
        <f>'3市区町別2'!AE10</f>
        <v>1500.7382145605025</v>
      </c>
      <c r="AH21" s="833" t="s">
        <v>331</v>
      </c>
    </row>
    <row r="22" spans="1:34">
      <c r="A22" s="472">
        <v>207</v>
      </c>
      <c r="B22" s="452" t="s">
        <v>98</v>
      </c>
      <c r="C22" s="478">
        <f>'3市区町別2'!E34</f>
        <v>198138</v>
      </c>
      <c r="D22" s="573">
        <f>'3市区町別2'!F34</f>
        <v>11</v>
      </c>
      <c r="E22" s="457">
        <f>'3市区町別2'!G34</f>
        <v>82481</v>
      </c>
      <c r="F22" s="573">
        <f>'3市区町別2'!H34</f>
        <v>12</v>
      </c>
      <c r="G22" s="481">
        <f>'3市区町別2'!I34</f>
        <v>2.4022259671924444</v>
      </c>
      <c r="H22" s="457">
        <f>'3市区町別2'!J34</f>
        <v>196883</v>
      </c>
      <c r="I22" s="573">
        <f>'3市区町別2'!K34</f>
        <v>11</v>
      </c>
      <c r="J22" s="457">
        <f>'3市区町別2'!L34</f>
        <v>78903</v>
      </c>
      <c r="K22" s="573">
        <f>'3市区町別2'!M34</f>
        <v>12</v>
      </c>
      <c r="L22" s="458">
        <f>'3市区町別2'!N34</f>
        <v>2.4952536658935656</v>
      </c>
      <c r="M22" s="478">
        <f>'3市区町別2'!O34</f>
        <v>196127</v>
      </c>
      <c r="N22" s="573">
        <f>'3市区町別2'!P34</f>
        <v>11</v>
      </c>
      <c r="O22" s="478">
        <f>'3市区町別2'!Q34</f>
        <v>77263</v>
      </c>
      <c r="P22" s="573">
        <f>'3市区町別2'!R34</f>
        <v>11</v>
      </c>
      <c r="Q22" s="481">
        <f>'3市区町別2'!S34</f>
        <v>2.5384336616491723</v>
      </c>
      <c r="R22" s="457">
        <f t="shared" si="0"/>
        <v>1255</v>
      </c>
      <c r="S22" s="573">
        <f>'3市区町別2'!U34</f>
        <v>6</v>
      </c>
      <c r="T22" s="458">
        <f t="shared" si="1"/>
        <v>0.63743441536343926</v>
      </c>
      <c r="U22" s="457">
        <f>'3市区町別2'!W34</f>
        <v>7</v>
      </c>
      <c r="V22" s="478">
        <f t="shared" si="2"/>
        <v>756</v>
      </c>
      <c r="W22" s="573">
        <f t="shared" si="4"/>
        <v>7</v>
      </c>
      <c r="X22" s="458">
        <f t="shared" si="3"/>
        <v>0.38546452043828744</v>
      </c>
      <c r="Y22" s="573">
        <f t="shared" si="5"/>
        <v>9</v>
      </c>
      <c r="Z22" s="457">
        <f>'3市区町別2'!X34</f>
        <v>3578</v>
      </c>
      <c r="AA22" s="573">
        <f>'3市区町別2'!Y34</f>
        <v>8</v>
      </c>
      <c r="AB22" s="459">
        <f>'3市区町別2'!Z34</f>
        <v>4.53</v>
      </c>
      <c r="AC22" s="573">
        <f>'3市区町別2'!AA34</f>
        <v>13</v>
      </c>
      <c r="AD22" s="570" t="s">
        <v>331</v>
      </c>
      <c r="AE22" s="458">
        <f>'3市区町別2'!AC34</f>
        <v>25</v>
      </c>
      <c r="AF22" s="573">
        <f>'3市区町別2'!AD34</f>
        <v>44</v>
      </c>
      <c r="AG22" s="458">
        <f>'3市区町別2'!AE34</f>
        <v>7875.32</v>
      </c>
      <c r="AH22" s="573">
        <f>'3市区町別2'!AF34</f>
        <v>3</v>
      </c>
    </row>
    <row r="23" spans="1:34">
      <c r="A23" s="472">
        <v>214</v>
      </c>
      <c r="B23" s="452" t="s">
        <v>88</v>
      </c>
      <c r="C23" s="478">
        <f>'3市区町別2'!E40</f>
        <v>226432</v>
      </c>
      <c r="D23" s="573">
        <f>'3市区町別2'!F40</f>
        <v>7</v>
      </c>
      <c r="E23" s="457">
        <f>'3市区町別2'!G40</f>
        <v>95465</v>
      </c>
      <c r="F23" s="573">
        <f>'3市区町別2'!H40</f>
        <v>9</v>
      </c>
      <c r="G23" s="481">
        <f>'3市区町別2'!I40</f>
        <v>2.3718849840255589</v>
      </c>
      <c r="H23" s="457">
        <f>'3市区町別2'!J40</f>
        <v>224903</v>
      </c>
      <c r="I23" s="573">
        <f>'3市区町別2'!K40</f>
        <v>7</v>
      </c>
      <c r="J23" s="457">
        <f>'3市区町別2'!L40</f>
        <v>94140</v>
      </c>
      <c r="K23" s="573">
        <f>'3市区町別2'!M40</f>
        <v>9</v>
      </c>
      <c r="L23" s="458">
        <f>'3市区町別2'!N40</f>
        <v>2.3890269810919906</v>
      </c>
      <c r="M23" s="478">
        <f>'3市区町別2'!O40</f>
        <v>225700</v>
      </c>
      <c r="N23" s="573">
        <f>'3市区町別2'!P40</f>
        <v>8</v>
      </c>
      <c r="O23" s="478">
        <f>'3市区町別2'!Q40</f>
        <v>91737</v>
      </c>
      <c r="P23" s="573">
        <f>'3市区町別2'!R40</f>
        <v>9</v>
      </c>
      <c r="Q23" s="481">
        <f>'3市区町別2'!S40</f>
        <v>2.460294101616578</v>
      </c>
      <c r="R23" s="457">
        <f t="shared" si="0"/>
        <v>1529</v>
      </c>
      <c r="S23" s="573">
        <f>'3市区町別2'!U40</f>
        <v>5</v>
      </c>
      <c r="T23" s="458">
        <f t="shared" si="1"/>
        <v>0.67984864586065996</v>
      </c>
      <c r="U23" s="457">
        <f>'3市区町別2'!W40</f>
        <v>6</v>
      </c>
      <c r="V23" s="478">
        <f t="shared" si="2"/>
        <v>-797</v>
      </c>
      <c r="W23" s="573">
        <f t="shared" si="4"/>
        <v>16</v>
      </c>
      <c r="X23" s="458">
        <f t="shared" si="3"/>
        <v>-0.35312361541869741</v>
      </c>
      <c r="Y23" s="573">
        <f t="shared" si="5"/>
        <v>16</v>
      </c>
      <c r="Z23" s="457">
        <f>'3市区町別2'!X40</f>
        <v>1325</v>
      </c>
      <c r="AA23" s="573">
        <f>'3市区町別2'!Y40</f>
        <v>17</v>
      </c>
      <c r="AB23" s="459">
        <f>'3市区町別2'!Z40</f>
        <v>1.41</v>
      </c>
      <c r="AC23" s="573">
        <f>'3市区町別2'!AA40</f>
        <v>29</v>
      </c>
      <c r="AD23" s="570" t="str">
        <f>'3市区町別2'!AB40</f>
        <v>※</v>
      </c>
      <c r="AE23" s="458">
        <f>'3市区町別2'!AC40</f>
        <v>101.8</v>
      </c>
      <c r="AF23" s="573">
        <f>'3市区町別2'!AD40</f>
        <v>27</v>
      </c>
      <c r="AG23" s="458">
        <f>'3市区町別2'!AE40</f>
        <v>2209.2632612966604</v>
      </c>
      <c r="AH23" s="573">
        <f>'3市区町別2'!AF40</f>
        <v>16</v>
      </c>
    </row>
    <row r="24" spans="1:34">
      <c r="A24" s="472">
        <v>217</v>
      </c>
      <c r="B24" s="452" t="s">
        <v>105</v>
      </c>
      <c r="C24" s="478">
        <f>'3市区町別2'!E43</f>
        <v>152321</v>
      </c>
      <c r="D24" s="573">
        <f>'3市区町別2'!F43</f>
        <v>13</v>
      </c>
      <c r="E24" s="457">
        <f>'3市区町別2'!G43</f>
        <v>63331</v>
      </c>
      <c r="F24" s="573">
        <f>'3市区町別2'!H43</f>
        <v>15</v>
      </c>
      <c r="G24" s="481">
        <f>'3市区町別2'!I43</f>
        <v>2.4051570321011826</v>
      </c>
      <c r="H24" s="457">
        <f>'3市区町別2'!J43</f>
        <v>156375</v>
      </c>
      <c r="I24" s="573">
        <f>'3市区町別2'!K43</f>
        <v>13</v>
      </c>
      <c r="J24" s="457">
        <f>'3市区町別2'!L43</f>
        <v>62675</v>
      </c>
      <c r="K24" s="573">
        <f>'3市区町別2'!M43</f>
        <v>15</v>
      </c>
      <c r="L24" s="458">
        <f>'3市区町別2'!N43</f>
        <v>2.4950139609094535</v>
      </c>
      <c r="M24" s="478">
        <f>'3市区町別2'!O43</f>
        <v>156423</v>
      </c>
      <c r="N24" s="573">
        <f>'3市区町別2'!P43</f>
        <v>13</v>
      </c>
      <c r="O24" s="478">
        <f>'3市区町別2'!Q43</f>
        <v>60584</v>
      </c>
      <c r="P24" s="573">
        <f>'3市区町別2'!R43</f>
        <v>15</v>
      </c>
      <c r="Q24" s="481">
        <f>'3市区町別2'!S43</f>
        <v>2.5819193186319822</v>
      </c>
      <c r="R24" s="457">
        <f t="shared" si="0"/>
        <v>-4054</v>
      </c>
      <c r="S24" s="573">
        <f>'3市区町別2'!U43</f>
        <v>43</v>
      </c>
      <c r="T24" s="458">
        <f t="shared" si="1"/>
        <v>-2.5924860111910473</v>
      </c>
      <c r="U24" s="457">
        <f>'3市区町別2'!W43</f>
        <v>22</v>
      </c>
      <c r="V24" s="478">
        <f t="shared" si="2"/>
        <v>-48</v>
      </c>
      <c r="W24" s="573">
        <f t="shared" si="4"/>
        <v>13</v>
      </c>
      <c r="X24" s="458">
        <f t="shared" si="3"/>
        <v>-3.0686024433746954E-2</v>
      </c>
      <c r="Y24" s="573">
        <f t="shared" si="5"/>
        <v>13</v>
      </c>
      <c r="Z24" s="457">
        <f>'3市区町別2'!X43</f>
        <v>656</v>
      </c>
      <c r="AA24" s="573">
        <f>'3市区町別2'!Y43</f>
        <v>24</v>
      </c>
      <c r="AB24" s="459">
        <f>'3市区町別2'!Z43</f>
        <v>1.05</v>
      </c>
      <c r="AC24" s="573">
        <f>'3市区町別2'!AA43</f>
        <v>31</v>
      </c>
      <c r="AD24" s="570" t="s">
        <v>331</v>
      </c>
      <c r="AE24" s="458">
        <f>'3市区町別2'!AC43</f>
        <v>53.44</v>
      </c>
      <c r="AF24" s="573">
        <f>'3市区町別2'!AD43</f>
        <v>33</v>
      </c>
      <c r="AG24" s="458">
        <f>'3市区町別2'!AE43</f>
        <v>2926.1788922155688</v>
      </c>
      <c r="AH24" s="573">
        <f>'3市区町別2'!AF43</f>
        <v>14</v>
      </c>
    </row>
    <row r="25" spans="1:34">
      <c r="A25" s="472">
        <v>219</v>
      </c>
      <c r="B25" s="452" t="s">
        <v>106</v>
      </c>
      <c r="C25" s="478">
        <f>'3市区町別2'!E45</f>
        <v>109238</v>
      </c>
      <c r="D25" s="573">
        <f>'3市区町別2'!F45</f>
        <v>16</v>
      </c>
      <c r="E25" s="457">
        <f>'3市区町別2'!G45</f>
        <v>42401</v>
      </c>
      <c r="F25" s="573">
        <f>'3市区町別2'!H45</f>
        <v>19</v>
      </c>
      <c r="G25" s="481">
        <f>'3市区町別2'!I45</f>
        <v>2.5763071625669207</v>
      </c>
      <c r="H25" s="457">
        <f>'3市区町別2'!J45</f>
        <v>112691</v>
      </c>
      <c r="I25" s="573">
        <f>'3市区町別2'!K45</f>
        <v>16</v>
      </c>
      <c r="J25" s="457">
        <f>'3市区町別2'!L45</f>
        <v>41070</v>
      </c>
      <c r="K25" s="573">
        <f>'3市区町別2'!M45</f>
        <v>19</v>
      </c>
      <c r="L25" s="458">
        <f>'3市区町別2'!N45</f>
        <v>2.7438763087411737</v>
      </c>
      <c r="M25" s="478">
        <f>'3市区町別2'!O45</f>
        <v>114216</v>
      </c>
      <c r="N25" s="573">
        <f>'3市区町別2'!P45</f>
        <v>16</v>
      </c>
      <c r="O25" s="478">
        <f>'3市区町別2'!Q45</f>
        <v>40068</v>
      </c>
      <c r="P25" s="573">
        <f>'3市区町別2'!R45</f>
        <v>18</v>
      </c>
      <c r="Q25" s="481">
        <f>'3市区町別2'!S45</f>
        <v>2.8505540581012281</v>
      </c>
      <c r="R25" s="457">
        <f t="shared" si="0"/>
        <v>-3453</v>
      </c>
      <c r="S25" s="573">
        <f>'3市区町別2'!U45</f>
        <v>41</v>
      </c>
      <c r="T25" s="458">
        <f t="shared" si="1"/>
        <v>-3.0641311196102619</v>
      </c>
      <c r="U25" s="457">
        <f>'3市区町別2'!W45</f>
        <v>24</v>
      </c>
      <c r="V25" s="478">
        <f t="shared" si="2"/>
        <v>-1525</v>
      </c>
      <c r="W25" s="573">
        <f t="shared" si="4"/>
        <v>27</v>
      </c>
      <c r="X25" s="458">
        <f t="shared" si="3"/>
        <v>-1.3351894655740002</v>
      </c>
      <c r="Y25" s="573">
        <f t="shared" si="5"/>
        <v>20</v>
      </c>
      <c r="Z25" s="457">
        <f>'3市区町別2'!X45</f>
        <v>1331</v>
      </c>
      <c r="AA25" s="573">
        <f>'3市区町別2'!Y45</f>
        <v>16</v>
      </c>
      <c r="AB25" s="459">
        <f>'3市区町別2'!Z45</f>
        <v>3.24</v>
      </c>
      <c r="AC25" s="573">
        <f>'3市区町別2'!AA45</f>
        <v>18</v>
      </c>
      <c r="AD25" s="570" t="s">
        <v>331</v>
      </c>
      <c r="AE25" s="458">
        <f>'3市区町別2'!AC45</f>
        <v>210.32</v>
      </c>
      <c r="AF25" s="573">
        <f>'3市区町別2'!AD45</f>
        <v>14</v>
      </c>
      <c r="AG25" s="458">
        <f>'3市区町別2'!AE45</f>
        <v>535.80734119437045</v>
      </c>
      <c r="AH25" s="573">
        <f>'3市区町別2'!AF45</f>
        <v>23</v>
      </c>
    </row>
    <row r="26" spans="1:34">
      <c r="A26" s="472">
        <v>301</v>
      </c>
      <c r="B26" s="452" t="s">
        <v>34</v>
      </c>
      <c r="C26" s="478">
        <f>'3市区町別2'!E56</f>
        <v>29680</v>
      </c>
      <c r="D26" s="573">
        <f>'3市区町別2'!F56</f>
        <v>38</v>
      </c>
      <c r="E26" s="457">
        <f>'3市区町別2'!G56</f>
        <v>10995</v>
      </c>
      <c r="F26" s="573">
        <f>'3市区町別2'!H56</f>
        <v>40</v>
      </c>
      <c r="G26" s="481">
        <f>'3市区町別2'!I56</f>
        <v>2.6994088221919053</v>
      </c>
      <c r="H26" s="457">
        <f>'3市区町別2'!J56</f>
        <v>30838</v>
      </c>
      <c r="I26" s="573">
        <f>'3市区町別2'!K56</f>
        <v>38</v>
      </c>
      <c r="J26" s="457">
        <f>'3市区町別2'!L56</f>
        <v>10780</v>
      </c>
      <c r="K26" s="573">
        <f>'3市区町別2'!M56</f>
        <v>40</v>
      </c>
      <c r="L26" s="458">
        <f>'3市区町別2'!N56</f>
        <v>2.8606679035250462</v>
      </c>
      <c r="M26" s="478">
        <f>'3市区町別2'!O56</f>
        <v>31739</v>
      </c>
      <c r="N26" s="573">
        <f>'3市区町別2'!P56</f>
        <v>38</v>
      </c>
      <c r="O26" s="478">
        <f>'3市区町別2'!Q56</f>
        <v>10547</v>
      </c>
      <c r="P26" s="573">
        <f>'3市区町別2'!R56</f>
        <v>39</v>
      </c>
      <c r="Q26" s="481">
        <f>'3市区町別2'!S56</f>
        <v>3.0092917417275054</v>
      </c>
      <c r="R26" s="457">
        <f t="shared" si="0"/>
        <v>-1158</v>
      </c>
      <c r="S26" s="573">
        <f>'3市区町別2'!U56</f>
        <v>17</v>
      </c>
      <c r="T26" s="458">
        <f t="shared" si="1"/>
        <v>-3.7551073351060378</v>
      </c>
      <c r="U26" s="457">
        <f>'3市区町別2'!W56</f>
        <v>28</v>
      </c>
      <c r="V26" s="478">
        <f t="shared" si="2"/>
        <v>-901</v>
      </c>
      <c r="W26" s="573">
        <f t="shared" si="4"/>
        <v>18</v>
      </c>
      <c r="X26" s="458">
        <f t="shared" si="3"/>
        <v>-2.8387787895018746</v>
      </c>
      <c r="Y26" s="573">
        <f t="shared" si="5"/>
        <v>23</v>
      </c>
      <c r="Z26" s="457">
        <f>'3市区町別2'!X56</f>
        <v>215</v>
      </c>
      <c r="AA26" s="573">
        <f>'3市区町別2'!Y56</f>
        <v>31</v>
      </c>
      <c r="AB26" s="459">
        <f>'3市区町別2'!Z56</f>
        <v>1.99</v>
      </c>
      <c r="AC26" s="573">
        <f>'3市区町別2'!AA56</f>
        <v>23</v>
      </c>
      <c r="AD26" s="570" t="s">
        <v>331</v>
      </c>
      <c r="AE26" s="458">
        <f>'3市区町別2'!AC56</f>
        <v>90.33</v>
      </c>
      <c r="AF26" s="573">
        <f>'3市区町別2'!AD56</f>
        <v>31</v>
      </c>
      <c r="AG26" s="458">
        <f>'3市区町別2'!AE56</f>
        <v>341.39267131628475</v>
      </c>
      <c r="AH26" s="573">
        <f>'3市区町別2'!AF56</f>
        <v>29</v>
      </c>
    </row>
    <row r="27" spans="1:34">
      <c r="A27" s="390"/>
      <c r="B27" s="839" t="s">
        <v>11</v>
      </c>
      <c r="C27" s="832">
        <f>'3市区町別2'!E11</f>
        <v>716073</v>
      </c>
      <c r="D27" s="833" t="s">
        <v>331</v>
      </c>
      <c r="E27" s="834">
        <f>'3市区町別2'!G11</f>
        <v>302730</v>
      </c>
      <c r="F27" s="833" t="s">
        <v>331</v>
      </c>
      <c r="G27" s="835">
        <f>'3市区町別2'!I11</f>
        <v>2.3653849965315628</v>
      </c>
      <c r="H27" s="834">
        <f>'3市区町別2'!J11</f>
        <v>716633</v>
      </c>
      <c r="I27" s="833" t="s">
        <v>331</v>
      </c>
      <c r="J27" s="834">
        <f>'3市区町別2'!L11</f>
        <v>286009</v>
      </c>
      <c r="K27" s="833" t="s">
        <v>331</v>
      </c>
      <c r="L27" s="836">
        <f>'3市区町別2'!N11</f>
        <v>2.5056309416836533</v>
      </c>
      <c r="M27" s="832">
        <f>'3市区町別2'!O11</f>
        <v>716006</v>
      </c>
      <c r="N27" s="833" t="s">
        <v>331</v>
      </c>
      <c r="O27" s="832">
        <f>'3市区町別2'!Q11</f>
        <v>275137</v>
      </c>
      <c r="P27" s="833" t="s">
        <v>331</v>
      </c>
      <c r="Q27" s="835">
        <f>'3市区町別2'!S11</f>
        <v>2.6023617325187089</v>
      </c>
      <c r="R27" s="834">
        <f t="shared" si="0"/>
        <v>-560</v>
      </c>
      <c r="S27" s="833" t="s">
        <v>331</v>
      </c>
      <c r="T27" s="836">
        <f t="shared" si="1"/>
        <v>-7.8143205797109538E-2</v>
      </c>
      <c r="U27" s="834" t="s">
        <v>331</v>
      </c>
      <c r="V27" s="832" t="s">
        <v>532</v>
      </c>
      <c r="W27" s="833" t="s">
        <v>532</v>
      </c>
      <c r="X27" s="836" t="s">
        <v>532</v>
      </c>
      <c r="Y27" s="833" t="s">
        <v>532</v>
      </c>
      <c r="Z27" s="834">
        <f>'3市区町別2'!X11</f>
        <v>16721</v>
      </c>
      <c r="AA27" s="833" t="s">
        <v>331</v>
      </c>
      <c r="AB27" s="837">
        <f>'3市区町別2'!Z11</f>
        <v>5.85</v>
      </c>
      <c r="AC27" s="833" t="s">
        <v>331</v>
      </c>
      <c r="AD27" s="838" t="s">
        <v>331</v>
      </c>
      <c r="AE27" s="836">
        <f>'3市区町別2'!AC11</f>
        <v>266.33</v>
      </c>
      <c r="AF27" s="833" t="s">
        <v>331</v>
      </c>
      <c r="AG27" s="836">
        <f>'3市区町別2'!AE11</f>
        <v>2690.7708481958475</v>
      </c>
      <c r="AH27" s="833" t="s">
        <v>331</v>
      </c>
    </row>
    <row r="28" spans="1:34">
      <c r="A28" s="472">
        <v>203</v>
      </c>
      <c r="B28" s="452" t="s">
        <v>96</v>
      </c>
      <c r="C28" s="478">
        <f>'3市区町別2'!E30</f>
        <v>303601</v>
      </c>
      <c r="D28" s="573">
        <f>'3市区町別2'!F30</f>
        <v>4</v>
      </c>
      <c r="E28" s="457">
        <f>'3市区町別2'!G30</f>
        <v>133647</v>
      </c>
      <c r="F28" s="573">
        <f>'3市区町別2'!H30</f>
        <v>4</v>
      </c>
      <c r="G28" s="481">
        <f>'3市区町別2'!I30</f>
        <v>2.2716634118236847</v>
      </c>
      <c r="H28" s="457">
        <f>'3市区町別2'!J30</f>
        <v>293409</v>
      </c>
      <c r="I28" s="573">
        <f>'3市区町別2'!K30</f>
        <v>4</v>
      </c>
      <c r="J28" s="457">
        <f>'3市区町別2'!L30</f>
        <v>121890</v>
      </c>
      <c r="K28" s="573">
        <f>'3市区町別2'!M30</f>
        <v>4</v>
      </c>
      <c r="L28" s="458">
        <f>'3市区町別2'!N30</f>
        <v>2.4071621954221021</v>
      </c>
      <c r="M28" s="478">
        <f>'3市区町別2'!O30</f>
        <v>290959</v>
      </c>
      <c r="N28" s="573">
        <f>'3市区町別2'!P30</f>
        <v>4</v>
      </c>
      <c r="O28" s="478">
        <f>'3市区町別2'!Q30</f>
        <v>116948</v>
      </c>
      <c r="P28" s="573">
        <f>'3市区町別2'!R30</f>
        <v>4</v>
      </c>
      <c r="Q28" s="481">
        <f>'3市区町別2'!S30</f>
        <v>2.4879348086328967</v>
      </c>
      <c r="R28" s="457">
        <f t="shared" si="0"/>
        <v>10192</v>
      </c>
      <c r="S28" s="573">
        <f>'3市区町別2'!U30</f>
        <v>2</v>
      </c>
      <c r="T28" s="458">
        <f t="shared" si="1"/>
        <v>3.4736494108905993</v>
      </c>
      <c r="U28" s="457">
        <f>'3市区町別2'!W30</f>
        <v>2</v>
      </c>
      <c r="V28" s="478">
        <f t="shared" si="2"/>
        <v>2450</v>
      </c>
      <c r="W28" s="573">
        <f t="shared" si="4"/>
        <v>5</v>
      </c>
      <c r="X28" s="458">
        <f t="shared" si="3"/>
        <v>0.8420430369914661</v>
      </c>
      <c r="Y28" s="573">
        <f t="shared" si="5"/>
        <v>7</v>
      </c>
      <c r="Z28" s="457">
        <f>'3市区町別2'!X30</f>
        <v>11757</v>
      </c>
      <c r="AA28" s="573">
        <f>'3市区町別2'!Y30</f>
        <v>1</v>
      </c>
      <c r="AB28" s="459">
        <f>'3市区町別2'!Z30</f>
        <v>9.65</v>
      </c>
      <c r="AC28" s="573">
        <f>'3市区町別2'!AA30</f>
        <v>4</v>
      </c>
      <c r="AD28" s="570" t="s">
        <v>331</v>
      </c>
      <c r="AE28" s="458">
        <f>'3市区町別2'!AC30</f>
        <v>49.42</v>
      </c>
      <c r="AF28" s="573">
        <f>'3市区町別2'!AD30</f>
        <v>35</v>
      </c>
      <c r="AG28" s="458">
        <f>'3市区町別2'!AE30</f>
        <v>5937.0497774180494</v>
      </c>
      <c r="AH28" s="573">
        <f>'3市区町別2'!AF30</f>
        <v>7</v>
      </c>
    </row>
    <row r="29" spans="1:34">
      <c r="A29" s="472">
        <v>210</v>
      </c>
      <c r="B29" s="452" t="s">
        <v>25</v>
      </c>
      <c r="C29" s="478">
        <f>'3市区町別2'!E37</f>
        <v>260878</v>
      </c>
      <c r="D29" s="573">
        <f>'3市区町別2'!F37</f>
        <v>5</v>
      </c>
      <c r="E29" s="457">
        <f>'3市区町別2'!G37</f>
        <v>107195</v>
      </c>
      <c r="F29" s="573">
        <f>'3市区町別2'!H37</f>
        <v>5</v>
      </c>
      <c r="G29" s="481">
        <f>'3市区町別2'!I37</f>
        <v>2.433676943887308</v>
      </c>
      <c r="H29" s="457">
        <f>'3市区町別2'!J37</f>
        <v>267435</v>
      </c>
      <c r="I29" s="573">
        <f>'3市区町別2'!K37</f>
        <v>5</v>
      </c>
      <c r="J29" s="457">
        <f>'3市区町別2'!L37</f>
        <v>103495</v>
      </c>
      <c r="K29" s="573">
        <f>'3市区町別2'!M37</f>
        <v>5</v>
      </c>
      <c r="L29" s="458">
        <f>'3市区町別2'!N37</f>
        <v>2.5840378762259046</v>
      </c>
      <c r="M29" s="478">
        <f>'3市区町別2'!O37</f>
        <v>266937</v>
      </c>
      <c r="N29" s="573">
        <f>'3市区町別2'!P37</f>
        <v>5</v>
      </c>
      <c r="O29" s="478">
        <f>'3市区町別2'!Q37</f>
        <v>99645</v>
      </c>
      <c r="P29" s="573">
        <f>'3市区町別2'!R37</f>
        <v>5</v>
      </c>
      <c r="Q29" s="481">
        <f>'3市区町別2'!S37</f>
        <v>2.6788800240855037</v>
      </c>
      <c r="R29" s="457">
        <f t="shared" si="0"/>
        <v>-6557</v>
      </c>
      <c r="S29" s="573">
        <f>'3市区町別2'!U37</f>
        <v>47</v>
      </c>
      <c r="T29" s="458">
        <f t="shared" si="1"/>
        <v>-2.4518107203619568</v>
      </c>
      <c r="U29" s="457">
        <f>'3市区町別2'!W37</f>
        <v>21</v>
      </c>
      <c r="V29" s="478">
        <f t="shared" si="2"/>
        <v>498</v>
      </c>
      <c r="W29" s="573">
        <f t="shared" si="4"/>
        <v>9</v>
      </c>
      <c r="X29" s="458">
        <f t="shared" si="3"/>
        <v>0.18656087391406961</v>
      </c>
      <c r="Y29" s="573">
        <f t="shared" si="5"/>
        <v>11</v>
      </c>
      <c r="Z29" s="457">
        <f>'3市区町別2'!X37</f>
        <v>3700</v>
      </c>
      <c r="AA29" s="573">
        <f>'3市区町別2'!Y37</f>
        <v>7</v>
      </c>
      <c r="AB29" s="459">
        <f>'3市区町別2'!Z37</f>
        <v>3.58</v>
      </c>
      <c r="AC29" s="573">
        <f>'3市区町別2'!AA37</f>
        <v>16</v>
      </c>
      <c r="AD29" s="570" t="s">
        <v>331</v>
      </c>
      <c r="AE29" s="458">
        <f>'3市区町別2'!AC37</f>
        <v>138.47999999999999</v>
      </c>
      <c r="AF29" s="573">
        <f>'3市区町別2'!AD37</f>
        <v>23</v>
      </c>
      <c r="AG29" s="458">
        <f>'3市区町別2'!AE37</f>
        <v>1931.2175043327559</v>
      </c>
      <c r="AH29" s="573">
        <f>'3市区町別2'!AF37</f>
        <v>17</v>
      </c>
    </row>
    <row r="30" spans="1:34">
      <c r="A30" s="472">
        <v>216</v>
      </c>
      <c r="B30" s="452" t="s">
        <v>104</v>
      </c>
      <c r="C30" s="478">
        <f>'3市区町別2'!E42</f>
        <v>87722</v>
      </c>
      <c r="D30" s="573">
        <f>'3市区町別2'!F42</f>
        <v>20</v>
      </c>
      <c r="E30" s="457">
        <f>'3市区町別2'!G42</f>
        <v>36712</v>
      </c>
      <c r="F30" s="573">
        <f>'3市区町別2'!H42</f>
        <v>20</v>
      </c>
      <c r="G30" s="481">
        <f>'3市区町別2'!I42</f>
        <v>2.3894639354979299</v>
      </c>
      <c r="H30" s="457">
        <f>'3市区町別2'!J42</f>
        <v>91030</v>
      </c>
      <c r="I30" s="573">
        <f>'3市区町別2'!K42</f>
        <v>20</v>
      </c>
      <c r="J30" s="457">
        <f>'3市区町別2'!L42</f>
        <v>36340</v>
      </c>
      <c r="K30" s="573">
        <f>'3市区町別2'!M42</f>
        <v>20</v>
      </c>
      <c r="L30" s="458">
        <f>'3市区町別2'!N42</f>
        <v>2.5049532195927351</v>
      </c>
      <c r="M30" s="478">
        <f>'3市区町別2'!O42</f>
        <v>93901</v>
      </c>
      <c r="N30" s="573">
        <f>'3市区町別2'!P42</f>
        <v>19</v>
      </c>
      <c r="O30" s="478">
        <f>'3市区町別2'!Q42</f>
        <v>35737</v>
      </c>
      <c r="P30" s="573">
        <f>'3市区町別2'!R42</f>
        <v>20</v>
      </c>
      <c r="Q30" s="481">
        <f>'3市区町別2'!S42</f>
        <v>2.6275568738282451</v>
      </c>
      <c r="R30" s="457">
        <f t="shared" si="0"/>
        <v>-3308</v>
      </c>
      <c r="S30" s="573">
        <f>'3市区町別2'!U42</f>
        <v>40</v>
      </c>
      <c r="T30" s="458">
        <f t="shared" si="1"/>
        <v>-3.6339668241239154</v>
      </c>
      <c r="U30" s="457">
        <f>'3市区町別2'!W42</f>
        <v>26</v>
      </c>
      <c r="V30" s="478">
        <f t="shared" si="2"/>
        <v>-2871</v>
      </c>
      <c r="W30" s="573">
        <f t="shared" si="4"/>
        <v>37</v>
      </c>
      <c r="X30" s="458">
        <f t="shared" si="3"/>
        <v>-3.0574754262467918</v>
      </c>
      <c r="Y30" s="573">
        <f t="shared" si="5"/>
        <v>25</v>
      </c>
      <c r="Z30" s="457">
        <f>'3市区町別2'!X42</f>
        <v>372</v>
      </c>
      <c r="AA30" s="573">
        <f>'3市区町別2'!Y42</f>
        <v>29</v>
      </c>
      <c r="AB30" s="459">
        <f>'3市区町別2'!Z42</f>
        <v>1.02</v>
      </c>
      <c r="AC30" s="573">
        <f>'3市区町別2'!AA42</f>
        <v>32</v>
      </c>
      <c r="AD30" s="570" t="s">
        <v>331</v>
      </c>
      <c r="AE30" s="458">
        <f>'3市区町別2'!AC42</f>
        <v>34.380000000000003</v>
      </c>
      <c r="AF30" s="573">
        <f>'3市区町別2'!AD42</f>
        <v>38</v>
      </c>
      <c r="AG30" s="458">
        <f>'3市区町別2'!AE42</f>
        <v>2647.760325770797</v>
      </c>
      <c r="AH30" s="573">
        <f>'3市区町別2'!AF42</f>
        <v>15</v>
      </c>
    </row>
    <row r="31" spans="1:34">
      <c r="A31" s="472">
        <v>381</v>
      </c>
      <c r="B31" s="452" t="s">
        <v>36</v>
      </c>
      <c r="C31" s="478">
        <f>'3市区町別2'!E58</f>
        <v>30268</v>
      </c>
      <c r="D31" s="573">
        <f>'3市区町別2'!F58</f>
        <v>37</v>
      </c>
      <c r="E31" s="457">
        <f>'3市区町別2'!G58</f>
        <v>11384</v>
      </c>
      <c r="F31" s="573">
        <f>'3市区町別2'!H58</f>
        <v>39</v>
      </c>
      <c r="G31" s="481">
        <f>'3市区町別2'!I58</f>
        <v>2.6588193956430075</v>
      </c>
      <c r="H31" s="457">
        <f>'3市区町別2'!J58</f>
        <v>31020</v>
      </c>
      <c r="I31" s="573">
        <f>'3市区町別2'!K58</f>
        <v>37</v>
      </c>
      <c r="J31" s="457">
        <f>'3市区町別2'!L58</f>
        <v>11026</v>
      </c>
      <c r="K31" s="573">
        <f>'3市区町別2'!M58</f>
        <v>39</v>
      </c>
      <c r="L31" s="458">
        <f>'3市区町別2'!N58</f>
        <v>2.8133502630146925</v>
      </c>
      <c r="M31" s="478">
        <f>'3市区町別2'!O58</f>
        <v>31026</v>
      </c>
      <c r="N31" s="573">
        <f>'3市区町別2'!P58</f>
        <v>40</v>
      </c>
      <c r="O31" s="478">
        <f>'3市区町別2'!Q58</f>
        <v>10226</v>
      </c>
      <c r="P31" s="573">
        <f>'3市区町別2'!R58</f>
        <v>40</v>
      </c>
      <c r="Q31" s="481">
        <f>'3市区町別2'!S58</f>
        <v>3.0340309016233129</v>
      </c>
      <c r="R31" s="457">
        <f t="shared" si="0"/>
        <v>-752</v>
      </c>
      <c r="S31" s="573">
        <f>'3市区町別2'!U58</f>
        <v>13</v>
      </c>
      <c r="T31" s="458">
        <f t="shared" si="1"/>
        <v>-2.4242424242424243</v>
      </c>
      <c r="U31" s="457">
        <f>'3市区町別2'!W58</f>
        <v>19</v>
      </c>
      <c r="V31" s="478">
        <f t="shared" si="2"/>
        <v>-6</v>
      </c>
      <c r="W31" s="573">
        <f t="shared" si="4"/>
        <v>12</v>
      </c>
      <c r="X31" s="458">
        <f t="shared" si="3"/>
        <v>-1.9338619222587505E-2</v>
      </c>
      <c r="Y31" s="573">
        <f t="shared" si="5"/>
        <v>12</v>
      </c>
      <c r="Z31" s="457">
        <f>'3市区町別2'!X58</f>
        <v>358</v>
      </c>
      <c r="AA31" s="573">
        <f>'3市区町別2'!Y58</f>
        <v>30</v>
      </c>
      <c r="AB31" s="459">
        <f>'3市区町別2'!Z58</f>
        <v>3.25</v>
      </c>
      <c r="AC31" s="573">
        <f>'3市区町別2'!AA58</f>
        <v>17</v>
      </c>
      <c r="AD31" s="570" t="s">
        <v>331</v>
      </c>
      <c r="AE31" s="458">
        <f>'3市区町別2'!AC58</f>
        <v>34.92</v>
      </c>
      <c r="AF31" s="573">
        <f>'3市区町別2'!AD58</f>
        <v>37</v>
      </c>
      <c r="AG31" s="458">
        <f>'3市区町別2'!AE58</f>
        <v>888.3161512027491</v>
      </c>
      <c r="AH31" s="573">
        <f>'3市区町別2'!AF58</f>
        <v>22</v>
      </c>
    </row>
    <row r="32" spans="1:34">
      <c r="A32" s="472">
        <v>382</v>
      </c>
      <c r="B32" s="452" t="s">
        <v>37</v>
      </c>
      <c r="C32" s="478">
        <f>'3市区町別2'!E59</f>
        <v>33604</v>
      </c>
      <c r="D32" s="573">
        <f>'3市区町別2'!F59</f>
        <v>35</v>
      </c>
      <c r="E32" s="457">
        <f>'3市区町別2'!G59</f>
        <v>13792</v>
      </c>
      <c r="F32" s="573">
        <f>'3市区町別2'!H59</f>
        <v>34</v>
      </c>
      <c r="G32" s="481">
        <f>'3市区町別2'!I59</f>
        <v>2.4364849187935036</v>
      </c>
      <c r="H32" s="457">
        <f>'3市区町別2'!J59</f>
        <v>33739</v>
      </c>
      <c r="I32" s="573">
        <f>'3市区町別2'!K59</f>
        <v>35</v>
      </c>
      <c r="J32" s="457">
        <f>'3市区町別2'!L59</f>
        <v>13258</v>
      </c>
      <c r="K32" s="573">
        <f>'3市区町別2'!M59</f>
        <v>34</v>
      </c>
      <c r="L32" s="458">
        <f>'3市区町別2'!N59</f>
        <v>2.5448031377281639</v>
      </c>
      <c r="M32" s="478">
        <f>'3市区町別2'!O59</f>
        <v>33183</v>
      </c>
      <c r="N32" s="573">
        <f>'3市区町別2'!P59</f>
        <v>36</v>
      </c>
      <c r="O32" s="478">
        <f>'3市区町別2'!Q59</f>
        <v>12581</v>
      </c>
      <c r="P32" s="573">
        <f>'3市区町別2'!R59</f>
        <v>35</v>
      </c>
      <c r="Q32" s="481">
        <f>'3市区町別2'!S59</f>
        <v>2.6375486845242828</v>
      </c>
      <c r="R32" s="457">
        <f t="shared" si="0"/>
        <v>-135</v>
      </c>
      <c r="S32" s="573">
        <f>'3市区町別2'!U59</f>
        <v>10</v>
      </c>
      <c r="T32" s="458">
        <f t="shared" si="1"/>
        <v>-0.40013041287530748</v>
      </c>
      <c r="U32" s="457">
        <f>'3市区町別2'!W59</f>
        <v>10</v>
      </c>
      <c r="V32" s="478">
        <f t="shared" si="2"/>
        <v>556</v>
      </c>
      <c r="W32" s="573">
        <f t="shared" si="4"/>
        <v>8</v>
      </c>
      <c r="X32" s="458">
        <f t="shared" si="3"/>
        <v>1.6755567609920741</v>
      </c>
      <c r="Y32" s="573">
        <f t="shared" si="5"/>
        <v>4</v>
      </c>
      <c r="Z32" s="457">
        <f>'3市区町別2'!X59</f>
        <v>534</v>
      </c>
      <c r="AA32" s="573">
        <f>'3市区町別2'!Y59</f>
        <v>26</v>
      </c>
      <c r="AB32" s="459">
        <f>'3市区町別2'!Z59</f>
        <v>4.03</v>
      </c>
      <c r="AC32" s="573">
        <f>'3市区町別2'!AA59</f>
        <v>14</v>
      </c>
      <c r="AD32" s="570" t="s">
        <v>331</v>
      </c>
      <c r="AE32" s="458">
        <f>'3市区町別2'!AC59</f>
        <v>9.1300000000000008</v>
      </c>
      <c r="AF32" s="573">
        <f>'3市区町別2'!AD59</f>
        <v>49</v>
      </c>
      <c r="AG32" s="458">
        <f>'3市区町別2'!AE59</f>
        <v>3695.3997809419493</v>
      </c>
      <c r="AH32" s="573">
        <f>'3市区町別2'!AF59</f>
        <v>13</v>
      </c>
    </row>
    <row r="33" spans="1:34">
      <c r="A33" s="390"/>
      <c r="B33" s="840" t="s">
        <v>12</v>
      </c>
      <c r="C33" s="832">
        <f>'3市区町別2'!E12</f>
        <v>264135</v>
      </c>
      <c r="D33" s="833" t="s">
        <v>331</v>
      </c>
      <c r="E33" s="834">
        <f>'3市区町別2'!G12</f>
        <v>103224</v>
      </c>
      <c r="F33" s="833" t="s">
        <v>331</v>
      </c>
      <c r="G33" s="835">
        <f>'3市区町別2'!I12</f>
        <v>2.5588525924203673</v>
      </c>
      <c r="H33" s="834">
        <f>'3市区町別2'!J12</f>
        <v>272447</v>
      </c>
      <c r="I33" s="833" t="s">
        <v>331</v>
      </c>
      <c r="J33" s="834">
        <f>'3市区町別2'!L12</f>
        <v>97677</v>
      </c>
      <c r="K33" s="833" t="s">
        <v>331</v>
      </c>
      <c r="L33" s="836">
        <f>'3市区町別2'!N12</f>
        <v>2.7892646170541684</v>
      </c>
      <c r="M33" s="832">
        <f>'3市区町別2'!O12</f>
        <v>284769</v>
      </c>
      <c r="N33" s="833" t="s">
        <v>331</v>
      </c>
      <c r="O33" s="832">
        <f>'3市区町別2'!Q12</f>
        <v>95995</v>
      </c>
      <c r="P33" s="833" t="s">
        <v>331</v>
      </c>
      <c r="Q33" s="835">
        <f>'3市区町別2'!S12</f>
        <v>2.9664982551174539</v>
      </c>
      <c r="R33" s="834">
        <f t="shared" si="0"/>
        <v>-8312</v>
      </c>
      <c r="S33" s="833" t="s">
        <v>331</v>
      </c>
      <c r="T33" s="836">
        <f t="shared" si="1"/>
        <v>-3.0508686093074981</v>
      </c>
      <c r="U33" s="834" t="s">
        <v>331</v>
      </c>
      <c r="V33" s="832" t="s">
        <v>532</v>
      </c>
      <c r="W33" s="833" t="s">
        <v>532</v>
      </c>
      <c r="X33" s="836" t="s">
        <v>532</v>
      </c>
      <c r="Y33" s="833" t="s">
        <v>532</v>
      </c>
      <c r="Z33" s="834">
        <f>'3市区町別2'!X12</f>
        <v>5547</v>
      </c>
      <c r="AA33" s="833" t="s">
        <v>331</v>
      </c>
      <c r="AB33" s="837">
        <f>'3市区町別2'!Z12</f>
        <v>5.68</v>
      </c>
      <c r="AC33" s="833" t="s">
        <v>331</v>
      </c>
      <c r="AD33" s="838" t="s">
        <v>331</v>
      </c>
      <c r="AE33" s="836">
        <f>'3市区町別2'!AC12</f>
        <v>895.61000000000013</v>
      </c>
      <c r="AF33" s="833" t="s">
        <v>331</v>
      </c>
      <c r="AG33" s="836">
        <f>'3市区町別2'!AE12</f>
        <v>304.2027221670146</v>
      </c>
      <c r="AH33" s="833" t="s">
        <v>331</v>
      </c>
    </row>
    <row r="34" spans="1:34">
      <c r="A34" s="472">
        <v>213</v>
      </c>
      <c r="B34" s="453" t="s">
        <v>469</v>
      </c>
      <c r="C34" s="478">
        <f>'3市区町別2'!E39</f>
        <v>38673</v>
      </c>
      <c r="D34" s="573">
        <f>'3市区町別2'!F39</f>
        <v>33</v>
      </c>
      <c r="E34" s="457">
        <f>'3市区町別2'!G39</f>
        <v>15167</v>
      </c>
      <c r="F34" s="573">
        <f>'3市区町別2'!H39</f>
        <v>33</v>
      </c>
      <c r="G34" s="481">
        <f>'3市区町別2'!I39</f>
        <v>2.5498120920419329</v>
      </c>
      <c r="H34" s="457">
        <f>'3市区町別2'!J39</f>
        <v>40866</v>
      </c>
      <c r="I34" s="573">
        <f>'3市区町別2'!K39</f>
        <v>32</v>
      </c>
      <c r="J34" s="457">
        <f>'3市区町別2'!L39</f>
        <v>15049</v>
      </c>
      <c r="K34" s="573">
        <f>'3市区町別2'!M39</f>
        <v>33</v>
      </c>
      <c r="L34" s="458">
        <f>'3市区町別2'!N39</f>
        <v>2.71552927104791</v>
      </c>
      <c r="M34" s="478">
        <f>'3市区町別2'!O39</f>
        <v>42802</v>
      </c>
      <c r="N34" s="573">
        <f>'3市区町別2'!P39</f>
        <v>32</v>
      </c>
      <c r="O34" s="478">
        <f>'3市区町別2'!Q39</f>
        <v>14989</v>
      </c>
      <c r="P34" s="573">
        <f>'3市区町別2'!R39</f>
        <v>32</v>
      </c>
      <c r="Q34" s="481">
        <f>'3市区町別2'!S39</f>
        <v>2.8555607445460005</v>
      </c>
      <c r="R34" s="457">
        <f t="shared" si="0"/>
        <v>-2193</v>
      </c>
      <c r="S34" s="573">
        <f>'3市区町別2'!U39</f>
        <v>31</v>
      </c>
      <c r="T34" s="458">
        <f t="shared" si="1"/>
        <v>-5.3663191895463225</v>
      </c>
      <c r="U34" s="457">
        <f>'3市区町別2'!W39</f>
        <v>34</v>
      </c>
      <c r="V34" s="478">
        <f t="shared" si="2"/>
        <v>-1936</v>
      </c>
      <c r="W34" s="573">
        <f t="shared" si="4"/>
        <v>32</v>
      </c>
      <c r="X34" s="458">
        <f t="shared" si="3"/>
        <v>-4.5231531236858098</v>
      </c>
      <c r="Y34" s="573">
        <f t="shared" si="5"/>
        <v>33</v>
      </c>
      <c r="Z34" s="457">
        <f>'3市区町別2'!X39</f>
        <v>118</v>
      </c>
      <c r="AA34" s="573">
        <f>'3市区町別2'!Y39</f>
        <v>34</v>
      </c>
      <c r="AB34" s="459">
        <f>'3市区町別2'!Z39</f>
        <v>0.78</v>
      </c>
      <c r="AC34" s="573">
        <f>'3市区町別2'!AA39</f>
        <v>34</v>
      </c>
      <c r="AD34" s="570" t="s">
        <v>331</v>
      </c>
      <c r="AE34" s="458">
        <f>'3市区町別2'!AC39</f>
        <v>132.44</v>
      </c>
      <c r="AF34" s="573">
        <f>'3市区町別2'!AD39</f>
        <v>25</v>
      </c>
      <c r="AG34" s="458">
        <f>'3市区町別2'!AE39</f>
        <v>308.56236786469344</v>
      </c>
      <c r="AH34" s="573">
        <f>'3市区町別2'!AF39</f>
        <v>31</v>
      </c>
    </row>
    <row r="35" spans="1:34">
      <c r="A35" s="472">
        <v>215</v>
      </c>
      <c r="B35" s="452" t="s">
        <v>470</v>
      </c>
      <c r="C35" s="478">
        <f>'3市区町別2'!E41</f>
        <v>75294</v>
      </c>
      <c r="D35" s="573">
        <f>'3市区町別2'!F41</f>
        <v>22</v>
      </c>
      <c r="E35" s="457">
        <f>'3市区町別2'!G41</f>
        <v>30370</v>
      </c>
      <c r="F35" s="573">
        <f>'3市区町別2'!H41</f>
        <v>21</v>
      </c>
      <c r="G35" s="481">
        <f>'3市区町別2'!I41</f>
        <v>2.4792229173526508</v>
      </c>
      <c r="H35" s="457">
        <f>'3市区町別2'!J41</f>
        <v>77178</v>
      </c>
      <c r="I35" s="573">
        <f>'3市区町別2'!K41</f>
        <v>23</v>
      </c>
      <c r="J35" s="457">
        <f>'3市区町別2'!L41</f>
        <v>28653</v>
      </c>
      <c r="K35" s="573">
        <f>'3市区町別2'!M41</f>
        <v>22</v>
      </c>
      <c r="L35" s="458">
        <f>'3市区町別2'!N41</f>
        <v>2.6935399434614178</v>
      </c>
      <c r="M35" s="478">
        <f>'3市区町別2'!O41</f>
        <v>81009</v>
      </c>
      <c r="N35" s="573">
        <f>'3市区町別2'!P41</f>
        <v>22</v>
      </c>
      <c r="O35" s="478">
        <f>'3市区町別2'!Q41</f>
        <v>28506</v>
      </c>
      <c r="P35" s="573">
        <f>'3市区町別2'!R41</f>
        <v>22</v>
      </c>
      <c r="Q35" s="481">
        <f>'3市区町別2'!S41</f>
        <v>2.8418227741528099</v>
      </c>
      <c r="R35" s="457">
        <f t="shared" si="0"/>
        <v>-1884</v>
      </c>
      <c r="S35" s="573">
        <f>'3市区町別2'!U41</f>
        <v>26</v>
      </c>
      <c r="T35" s="458">
        <f t="shared" si="1"/>
        <v>-2.441110160926689</v>
      </c>
      <c r="U35" s="457">
        <f>'3市区町別2'!W41</f>
        <v>20</v>
      </c>
      <c r="V35" s="478">
        <f t="shared" si="2"/>
        <v>-3831</v>
      </c>
      <c r="W35" s="573">
        <f t="shared" si="4"/>
        <v>47</v>
      </c>
      <c r="X35" s="458">
        <f t="shared" si="3"/>
        <v>-4.729104173610339</v>
      </c>
      <c r="Y35" s="573">
        <f t="shared" si="5"/>
        <v>35</v>
      </c>
      <c r="Z35" s="457">
        <f>'3市区町別2'!X41</f>
        <v>1717</v>
      </c>
      <c r="AA35" s="573">
        <f>'3市区町別2'!Y41</f>
        <v>14</v>
      </c>
      <c r="AB35" s="459">
        <f>'3市区町別2'!Z41</f>
        <v>5.99</v>
      </c>
      <c r="AC35" s="573">
        <f>'3市区町別2'!AA41</f>
        <v>5</v>
      </c>
      <c r="AD35" s="570" t="s">
        <v>331</v>
      </c>
      <c r="AE35" s="458">
        <f>'3市区町別2'!AC41</f>
        <v>176.51</v>
      </c>
      <c r="AF35" s="573">
        <f>'3市区町別2'!AD41</f>
        <v>19</v>
      </c>
      <c r="AG35" s="458">
        <f>'3市区町別2'!AE41</f>
        <v>437.24434876210984</v>
      </c>
      <c r="AH35" s="573">
        <f>'3市区町別2'!AF41</f>
        <v>25</v>
      </c>
    </row>
    <row r="36" spans="1:34">
      <c r="A36" s="472">
        <v>218</v>
      </c>
      <c r="B36" s="452" t="s">
        <v>89</v>
      </c>
      <c r="C36" s="478">
        <f>'3市区町別2'!E44</f>
        <v>47562</v>
      </c>
      <c r="D36" s="573">
        <f>'3市区町別2'!F44</f>
        <v>25</v>
      </c>
      <c r="E36" s="457">
        <f>'3市区町別2'!G44</f>
        <v>17810</v>
      </c>
      <c r="F36" s="573">
        <f>'3市区町別2'!H44</f>
        <v>26</v>
      </c>
      <c r="G36" s="481">
        <f>'3市区町別2'!I44</f>
        <v>2.6705221785513755</v>
      </c>
      <c r="H36" s="457">
        <f>'3市区町別2'!J44</f>
        <v>48580</v>
      </c>
      <c r="I36" s="573">
        <f>'3市区町別2'!K44</f>
        <v>25</v>
      </c>
      <c r="J36" s="457">
        <f>'3市区町別2'!L44</f>
        <v>16860</v>
      </c>
      <c r="K36" s="573">
        <f>'3市区町別2'!M44</f>
        <v>29</v>
      </c>
      <c r="L36" s="458">
        <f>'3市区町別2'!N44</f>
        <v>2.8813760379596678</v>
      </c>
      <c r="M36" s="478">
        <f>'3市区町別2'!O44</f>
        <v>49680</v>
      </c>
      <c r="N36" s="573">
        <f>'3市区町別2'!P44</f>
        <v>27</v>
      </c>
      <c r="O36" s="478">
        <f>'3市区町別2'!Q44</f>
        <v>16470</v>
      </c>
      <c r="P36" s="573">
        <f>'3市区町別2'!R44</f>
        <v>29</v>
      </c>
      <c r="Q36" s="481">
        <f>'3市区町別2'!S44</f>
        <v>3.0163934426229506</v>
      </c>
      <c r="R36" s="457">
        <f t="shared" si="0"/>
        <v>-1018</v>
      </c>
      <c r="S36" s="573">
        <f>'3市区町別2'!U44</f>
        <v>15</v>
      </c>
      <c r="T36" s="458">
        <f t="shared" si="1"/>
        <v>-2.0955125566076576</v>
      </c>
      <c r="U36" s="457">
        <f>'3市区町別2'!W44</f>
        <v>17</v>
      </c>
      <c r="V36" s="478">
        <f t="shared" si="2"/>
        <v>-1100</v>
      </c>
      <c r="W36" s="573">
        <f t="shared" si="4"/>
        <v>22</v>
      </c>
      <c r="X36" s="458">
        <f t="shared" si="3"/>
        <v>-2.2141706924315621</v>
      </c>
      <c r="Y36" s="573">
        <f t="shared" si="5"/>
        <v>22</v>
      </c>
      <c r="Z36" s="457">
        <f>'3市区町別2'!X44</f>
        <v>950</v>
      </c>
      <c r="AA36" s="573">
        <f>'3市区町別2'!Y44</f>
        <v>19</v>
      </c>
      <c r="AB36" s="459">
        <f>'3市区町別2'!Z44</f>
        <v>5.63</v>
      </c>
      <c r="AC36" s="573">
        <f>'3市区町別2'!AA44</f>
        <v>8</v>
      </c>
      <c r="AD36" s="570" t="str">
        <f>'3市区町別2'!AB44</f>
        <v>※</v>
      </c>
      <c r="AE36" s="458">
        <f>'3市区町別2'!AC44</f>
        <v>92.94</v>
      </c>
      <c r="AF36" s="573">
        <f>'3市区町別2'!AD44</f>
        <v>29</v>
      </c>
      <c r="AG36" s="458">
        <f>'3市区町別2'!AE44</f>
        <v>522.70281902302565</v>
      </c>
      <c r="AH36" s="573">
        <f>'3市区町別2'!AF44</f>
        <v>24</v>
      </c>
    </row>
    <row r="37" spans="1:34">
      <c r="A37" s="472">
        <v>220</v>
      </c>
      <c r="B37" s="452" t="s">
        <v>90</v>
      </c>
      <c r="C37" s="478">
        <f>'3市区町別2'!E46</f>
        <v>42700</v>
      </c>
      <c r="D37" s="573">
        <f>'3市区町別2'!F46</f>
        <v>28</v>
      </c>
      <c r="E37" s="457">
        <f>'3市区町別2'!G46</f>
        <v>16245</v>
      </c>
      <c r="F37" s="573">
        <f>'3市区町別2'!H46</f>
        <v>31</v>
      </c>
      <c r="G37" s="481">
        <f>'3市区町別2'!I46</f>
        <v>2.6285010772545401</v>
      </c>
      <c r="H37" s="457">
        <f>'3市区町別2'!J46</f>
        <v>44313</v>
      </c>
      <c r="I37" s="573">
        <f>'3市区町別2'!K46</f>
        <v>28</v>
      </c>
      <c r="J37" s="457">
        <f>'3市区町別2'!L46</f>
        <v>15364</v>
      </c>
      <c r="K37" s="573">
        <f>'3市区町別2'!M46</f>
        <v>31</v>
      </c>
      <c r="L37" s="458">
        <f>'3市区町別2'!N46</f>
        <v>2.8842098411871908</v>
      </c>
      <c r="M37" s="478">
        <f>'3市区町別2'!O46</f>
        <v>47993</v>
      </c>
      <c r="N37" s="573">
        <f>'3市区町別2'!P46</f>
        <v>28</v>
      </c>
      <c r="O37" s="478">
        <f>'3市区町別2'!Q46</f>
        <v>15188</v>
      </c>
      <c r="P37" s="573">
        <f>'3市区町別2'!R46</f>
        <v>31</v>
      </c>
      <c r="Q37" s="481">
        <f>'3市区町別2'!S46</f>
        <v>3.1599288912299182</v>
      </c>
      <c r="R37" s="457">
        <f t="shared" si="0"/>
        <v>-1613</v>
      </c>
      <c r="S37" s="573">
        <f>'3市区町別2'!U46</f>
        <v>21</v>
      </c>
      <c r="T37" s="458">
        <f t="shared" si="1"/>
        <v>-3.6400153453839734</v>
      </c>
      <c r="U37" s="457">
        <f>'3市区町別2'!W46</f>
        <v>27</v>
      </c>
      <c r="V37" s="478">
        <f t="shared" si="2"/>
        <v>-3680</v>
      </c>
      <c r="W37" s="573">
        <f t="shared" si="4"/>
        <v>45</v>
      </c>
      <c r="X37" s="458">
        <f t="shared" si="3"/>
        <v>-7.6677848852957728</v>
      </c>
      <c r="Y37" s="573">
        <f t="shared" si="5"/>
        <v>43</v>
      </c>
      <c r="Z37" s="457">
        <f>'3市区町別2'!X46</f>
        <v>881</v>
      </c>
      <c r="AA37" s="573">
        <f>'3市区町別2'!Y46</f>
        <v>21</v>
      </c>
      <c r="AB37" s="459">
        <f>'3市区町別2'!Z46</f>
        <v>5.73</v>
      </c>
      <c r="AC37" s="573">
        <f>'3市区町別2'!AA46</f>
        <v>6</v>
      </c>
      <c r="AD37" s="570" t="str">
        <f>'3市区町別2'!AB46</f>
        <v>※</v>
      </c>
      <c r="AE37" s="458">
        <f>'3市区町別2'!AC46</f>
        <v>150.97999999999999</v>
      </c>
      <c r="AF37" s="573">
        <f>'3市区町別2'!AD46</f>
        <v>21</v>
      </c>
      <c r="AG37" s="458">
        <f>'3市区町別2'!AE46</f>
        <v>293.50245065571602</v>
      </c>
      <c r="AH37" s="573">
        <f>'3市区町別2'!AF46</f>
        <v>32</v>
      </c>
    </row>
    <row r="38" spans="1:34">
      <c r="A38" s="472">
        <v>228</v>
      </c>
      <c r="B38" s="452" t="s">
        <v>471</v>
      </c>
      <c r="C38" s="478">
        <f>'3市区町別2'!E54</f>
        <v>40645</v>
      </c>
      <c r="D38" s="573">
        <f>'3市区町別2'!F54</f>
        <v>31</v>
      </c>
      <c r="E38" s="457">
        <f>'3市区町別2'!G54</f>
        <v>17070</v>
      </c>
      <c r="F38" s="573">
        <f>'3市区町別2'!H54</f>
        <v>29</v>
      </c>
      <c r="G38" s="481">
        <f>'3市区町別2'!I54</f>
        <v>2.38107791446983</v>
      </c>
      <c r="H38" s="457">
        <f>'3市区町別2'!J54</f>
        <v>40310</v>
      </c>
      <c r="I38" s="573">
        <f>'3市区町別2'!K54</f>
        <v>33</v>
      </c>
      <c r="J38" s="457">
        <f>'3市区町別2'!L54</f>
        <v>15086</v>
      </c>
      <c r="K38" s="573">
        <f>'3市区町別2'!M54</f>
        <v>32</v>
      </c>
      <c r="L38" s="458">
        <f>'3市区町別2'!N54</f>
        <v>2.6720137876176588</v>
      </c>
      <c r="M38" s="478">
        <f>'3市区町別2'!O54</f>
        <v>40181</v>
      </c>
      <c r="N38" s="573">
        <f>'3市区町別2'!P54</f>
        <v>34</v>
      </c>
      <c r="O38" s="478">
        <f>'3市区町別2'!Q54</f>
        <v>14133</v>
      </c>
      <c r="P38" s="573">
        <f>'3市区町別2'!R54</f>
        <v>33</v>
      </c>
      <c r="Q38" s="481">
        <f>'3市区町別2'!S54</f>
        <v>2.843062336375858</v>
      </c>
      <c r="R38" s="457">
        <f t="shared" ref="R38:R65" si="6">C38-H38</f>
        <v>335</v>
      </c>
      <c r="S38" s="573">
        <f>'3市区町別2'!U54</f>
        <v>8</v>
      </c>
      <c r="T38" s="458">
        <f t="shared" si="1"/>
        <v>0.83105929049863558</v>
      </c>
      <c r="U38" s="457">
        <f>'3市区町別2'!W54</f>
        <v>5</v>
      </c>
      <c r="V38" s="478">
        <f t="shared" si="2"/>
        <v>129</v>
      </c>
      <c r="W38" s="573">
        <f t="shared" si="4"/>
        <v>11</v>
      </c>
      <c r="X38" s="458">
        <f t="shared" si="3"/>
        <v>0.32104726114332643</v>
      </c>
      <c r="Y38" s="573">
        <f t="shared" si="5"/>
        <v>10</v>
      </c>
      <c r="Z38" s="457">
        <f>'3市区町別2'!X54</f>
        <v>1984</v>
      </c>
      <c r="AA38" s="573">
        <f>'3市区町別2'!Y54</f>
        <v>13</v>
      </c>
      <c r="AB38" s="459">
        <f>'3市区町別2'!Z54</f>
        <v>13.15</v>
      </c>
      <c r="AC38" s="573">
        <f>'3市区町別2'!AA54</f>
        <v>1</v>
      </c>
      <c r="AD38" s="570" t="s">
        <v>331</v>
      </c>
      <c r="AE38" s="458">
        <f>'3市区町別2'!AC54</f>
        <v>157.55000000000001</v>
      </c>
      <c r="AF38" s="573">
        <f>'3市区町別2'!AD54</f>
        <v>20</v>
      </c>
      <c r="AG38" s="458">
        <f>'3市区町別2'!AE54</f>
        <v>255.85528403681369</v>
      </c>
      <c r="AH38" s="573">
        <f>'3市区町別2'!AF54</f>
        <v>33</v>
      </c>
    </row>
    <row r="39" spans="1:34">
      <c r="A39" s="472">
        <v>365</v>
      </c>
      <c r="B39" s="452" t="s">
        <v>472</v>
      </c>
      <c r="C39" s="478">
        <f>'3市区町別2'!E57</f>
        <v>19261</v>
      </c>
      <c r="D39" s="573">
        <f>'3市区町別2'!F57</f>
        <v>43</v>
      </c>
      <c r="E39" s="457">
        <f>'3市区町別2'!G57</f>
        <v>6562</v>
      </c>
      <c r="F39" s="573">
        <f>'3市区町別2'!H57</f>
        <v>43</v>
      </c>
      <c r="G39" s="481">
        <f>'3市区町別2'!I57</f>
        <v>2.9352331606217619</v>
      </c>
      <c r="H39" s="457">
        <f>'3市区町別2'!J57</f>
        <v>21200</v>
      </c>
      <c r="I39" s="573">
        <f>'3市区町別2'!K57</f>
        <v>42</v>
      </c>
      <c r="J39" s="457">
        <f>'3市区町別2'!L57</f>
        <v>6665</v>
      </c>
      <c r="K39" s="573">
        <f>'3市区町別2'!M57</f>
        <v>43</v>
      </c>
      <c r="L39" s="458">
        <f>'3市区町別2'!N57</f>
        <v>3.1807951987997001</v>
      </c>
      <c r="M39" s="478">
        <f>'3市区町別2'!O57</f>
        <v>23104</v>
      </c>
      <c r="N39" s="573">
        <f>'3市区町別2'!P57</f>
        <v>42</v>
      </c>
      <c r="O39" s="478">
        <f>'3市区町別2'!Q57</f>
        <v>6709</v>
      </c>
      <c r="P39" s="573">
        <f>'3市区町別2'!R57</f>
        <v>42</v>
      </c>
      <c r="Q39" s="481">
        <f>'3市区町別2'!S57</f>
        <v>3.4437322998956628</v>
      </c>
      <c r="R39" s="457">
        <f t="shared" si="6"/>
        <v>-1939</v>
      </c>
      <c r="S39" s="573">
        <f>'3市区町別2'!U57</f>
        <v>27</v>
      </c>
      <c r="T39" s="458">
        <f t="shared" si="1"/>
        <v>-9.1462264150943398</v>
      </c>
      <c r="U39" s="457">
        <f>'3市区町別2'!W57</f>
        <v>46</v>
      </c>
      <c r="V39" s="478">
        <f t="shared" si="2"/>
        <v>-1904</v>
      </c>
      <c r="W39" s="573">
        <f t="shared" si="4"/>
        <v>31</v>
      </c>
      <c r="X39" s="458">
        <f t="shared" si="3"/>
        <v>-8.2409972299168981</v>
      </c>
      <c r="Y39" s="573">
        <f t="shared" si="5"/>
        <v>45</v>
      </c>
      <c r="Z39" s="457">
        <f>'3市区町別2'!X57</f>
        <v>-103</v>
      </c>
      <c r="AA39" s="573">
        <f>'3市区町別2'!Y57</f>
        <v>42</v>
      </c>
      <c r="AB39" s="459">
        <f>'3市区町別2'!Z57</f>
        <v>-1.55</v>
      </c>
      <c r="AC39" s="573">
        <f>'3市区町別2'!AA57</f>
        <v>42</v>
      </c>
      <c r="AD39" s="570" t="s">
        <v>331</v>
      </c>
      <c r="AE39" s="458">
        <f>'3市区町別2'!AC57</f>
        <v>185.19</v>
      </c>
      <c r="AF39" s="573">
        <f>'3市区町別2'!AD57</f>
        <v>16</v>
      </c>
      <c r="AG39" s="458">
        <f>'3市区町別2'!AE57</f>
        <v>114.47702359738646</v>
      </c>
      <c r="AH39" s="573">
        <f>'3市区町別2'!AF57</f>
        <v>40</v>
      </c>
    </row>
    <row r="40" spans="1:34">
      <c r="A40" s="390"/>
      <c r="B40" s="840" t="s">
        <v>13</v>
      </c>
      <c r="C40" s="832">
        <f>'3市区町別2'!E13</f>
        <v>571719</v>
      </c>
      <c r="D40" s="833" t="s">
        <v>331</v>
      </c>
      <c r="E40" s="834">
        <f>'3市区町別2'!G13</f>
        <v>240004</v>
      </c>
      <c r="F40" s="833" t="s">
        <v>331</v>
      </c>
      <c r="G40" s="835">
        <f>'3市区町別2'!I13</f>
        <v>2.3821227979533672</v>
      </c>
      <c r="H40" s="834">
        <f>'3市区町別2'!J13</f>
        <v>579154</v>
      </c>
      <c r="I40" s="833" t="s">
        <v>331</v>
      </c>
      <c r="J40" s="834">
        <f>'3市区町別2'!L13</f>
        <v>227839</v>
      </c>
      <c r="K40" s="833" t="s">
        <v>331</v>
      </c>
      <c r="L40" s="836">
        <f>'3市区町別2'!N13</f>
        <v>2.5419440921001235</v>
      </c>
      <c r="M40" s="832">
        <f>'3市区町別2'!O13</f>
        <v>581677</v>
      </c>
      <c r="N40" s="833" t="s">
        <v>331</v>
      </c>
      <c r="O40" s="832">
        <f>'3市区町別2'!Q13</f>
        <v>220389</v>
      </c>
      <c r="P40" s="833" t="s">
        <v>331</v>
      </c>
      <c r="Q40" s="835">
        <f>'3市区町別2'!S13</f>
        <v>2.6393195667660363</v>
      </c>
      <c r="R40" s="834">
        <f t="shared" si="6"/>
        <v>-7435</v>
      </c>
      <c r="S40" s="833" t="s">
        <v>331</v>
      </c>
      <c r="T40" s="836">
        <f t="shared" si="1"/>
        <v>-1.2837690838706113</v>
      </c>
      <c r="U40" s="834" t="s">
        <v>331</v>
      </c>
      <c r="V40" s="832" t="s">
        <v>532</v>
      </c>
      <c r="W40" s="833" t="s">
        <v>532</v>
      </c>
      <c r="X40" s="836" t="s">
        <v>532</v>
      </c>
      <c r="Y40" s="833" t="s">
        <v>532</v>
      </c>
      <c r="Z40" s="834">
        <f>'3市区町別2'!X13</f>
        <v>12165</v>
      </c>
      <c r="AA40" s="833" t="s">
        <v>331</v>
      </c>
      <c r="AB40" s="837">
        <f>'3市区町別2'!Z13</f>
        <v>5.34</v>
      </c>
      <c r="AC40" s="833" t="s">
        <v>331</v>
      </c>
      <c r="AD40" s="838" t="s">
        <v>331</v>
      </c>
      <c r="AE40" s="836">
        <f>'3市区町別2'!AC13</f>
        <v>865.24999999999989</v>
      </c>
      <c r="AF40" s="833" t="s">
        <v>331</v>
      </c>
      <c r="AG40" s="836">
        <f>'3市区町別2'!AE13</f>
        <v>669.34874313782154</v>
      </c>
      <c r="AH40" s="833" t="s">
        <v>331</v>
      </c>
    </row>
    <row r="41" spans="1:34">
      <c r="A41" s="472">
        <v>201</v>
      </c>
      <c r="B41" s="453" t="s">
        <v>473</v>
      </c>
      <c r="C41" s="478">
        <f>'3市区町別2'!E28</f>
        <v>530495</v>
      </c>
      <c r="D41" s="573">
        <f>'3市区町別2'!F28</f>
        <v>1</v>
      </c>
      <c r="E41" s="457">
        <f>'3市区町別2'!G28</f>
        <v>224106</v>
      </c>
      <c r="F41" s="573">
        <f>'3市区町別2'!H28</f>
        <v>1</v>
      </c>
      <c r="G41" s="481">
        <f>'3市区町別2'!I28</f>
        <v>2.367161075562457</v>
      </c>
      <c r="H41" s="457">
        <f>'3市区町別2'!J28</f>
        <v>535664</v>
      </c>
      <c r="I41" s="573">
        <f>'3市区町別2'!K28</f>
        <v>1</v>
      </c>
      <c r="J41" s="457">
        <f>'3市区町別2'!L28</f>
        <v>212801</v>
      </c>
      <c r="K41" s="573">
        <f>'3市区町別2'!M28</f>
        <v>1</v>
      </c>
      <c r="L41" s="458">
        <f>'3市区町別2'!N28</f>
        <v>2.5172062161362025</v>
      </c>
      <c r="M41" s="478">
        <f>'3市区町別2'!O28</f>
        <v>536270</v>
      </c>
      <c r="N41" s="573">
        <f>'3市区町別2'!P28</f>
        <v>1</v>
      </c>
      <c r="O41" s="478">
        <f>'3市区町別2'!Q28</f>
        <v>205587</v>
      </c>
      <c r="P41" s="573">
        <f>'3市区町別2'!R28</f>
        <v>2</v>
      </c>
      <c r="Q41" s="481">
        <f>'3市区町別2'!S28</f>
        <v>2.6084820538263607</v>
      </c>
      <c r="R41" s="457">
        <f t="shared" si="6"/>
        <v>-5169</v>
      </c>
      <c r="S41" s="573">
        <f>'3市区町別2'!U28</f>
        <v>46</v>
      </c>
      <c r="T41" s="458">
        <f t="shared" si="1"/>
        <v>-0.96497057857164192</v>
      </c>
      <c r="U41" s="457">
        <f>'3市区町別2'!W28</f>
        <v>13</v>
      </c>
      <c r="V41" s="478">
        <f t="shared" si="2"/>
        <v>-606</v>
      </c>
      <c r="W41" s="573">
        <f t="shared" si="4"/>
        <v>15</v>
      </c>
      <c r="X41" s="458">
        <f t="shared" si="3"/>
        <v>-0.11300277845115335</v>
      </c>
      <c r="Y41" s="573">
        <f t="shared" si="5"/>
        <v>14</v>
      </c>
      <c r="Z41" s="457">
        <f>'3市区町別2'!X28</f>
        <v>11305</v>
      </c>
      <c r="AA41" s="573">
        <f>'3市区町別2'!Y28</f>
        <v>2</v>
      </c>
      <c r="AB41" s="459">
        <f>'3市区町別2'!Z28</f>
        <v>5.31</v>
      </c>
      <c r="AC41" s="573">
        <f>'3市区町別2'!AA28</f>
        <v>11</v>
      </c>
      <c r="AD41" s="570" t="s">
        <v>331</v>
      </c>
      <c r="AE41" s="458">
        <f>'3市区町別2'!AC28</f>
        <v>534.55999999999995</v>
      </c>
      <c r="AF41" s="573">
        <f>'3市区町別2'!AD28</f>
        <v>3</v>
      </c>
      <c r="AG41" s="458">
        <f>'3市区町別2'!AE28</f>
        <v>1002.0652499251722</v>
      </c>
      <c r="AH41" s="573">
        <f>'3市区町別2'!AF28</f>
        <v>20</v>
      </c>
    </row>
    <row r="42" spans="1:34">
      <c r="A42" s="472">
        <v>442</v>
      </c>
      <c r="B42" s="452" t="s">
        <v>38</v>
      </c>
      <c r="C42" s="478">
        <f>'3市区町別2'!E60</f>
        <v>11231</v>
      </c>
      <c r="D42" s="573">
        <f>'3市区町別2'!F60</f>
        <v>48</v>
      </c>
      <c r="E42" s="457">
        <f>'3市区町別2'!G60</f>
        <v>4324</v>
      </c>
      <c r="F42" s="573">
        <f>'3市区町別2'!H60</f>
        <v>48</v>
      </c>
      <c r="G42" s="481">
        <f>'3市区町別2'!I60</f>
        <v>2.5973635522664198</v>
      </c>
      <c r="H42" s="457">
        <f>'3市区町別2'!J60</f>
        <v>12300</v>
      </c>
      <c r="I42" s="573">
        <f>'3市区町別2'!K60</f>
        <v>48</v>
      </c>
      <c r="J42" s="457">
        <f>'3市区町別2'!L60</f>
        <v>4334</v>
      </c>
      <c r="K42" s="573">
        <f>'3市区町別2'!M60</f>
        <v>48</v>
      </c>
      <c r="L42" s="458">
        <f>'3市区町別2'!N60</f>
        <v>2.8380249192431934</v>
      </c>
      <c r="M42" s="478">
        <f>'3市区町別2'!O60</f>
        <v>13288</v>
      </c>
      <c r="N42" s="573">
        <f>'3市区町別2'!P60</f>
        <v>48</v>
      </c>
      <c r="O42" s="478">
        <f>'3市区町別2'!Q60</f>
        <v>4350</v>
      </c>
      <c r="P42" s="573">
        <f>'3市区町別2'!R60</f>
        <v>48</v>
      </c>
      <c r="Q42" s="481">
        <f>'3市区町別2'!S60</f>
        <v>3.0547126436781609</v>
      </c>
      <c r="R42" s="457">
        <f t="shared" si="6"/>
        <v>-1069</v>
      </c>
      <c r="S42" s="573">
        <f>'3市区町別2'!U60</f>
        <v>16</v>
      </c>
      <c r="T42" s="458">
        <f t="shared" si="1"/>
        <v>-8.691056910569106</v>
      </c>
      <c r="U42" s="457">
        <f>'3市区町別2'!W60</f>
        <v>43</v>
      </c>
      <c r="V42" s="478">
        <f t="shared" si="2"/>
        <v>-988</v>
      </c>
      <c r="W42" s="573">
        <f t="shared" si="4"/>
        <v>20</v>
      </c>
      <c r="X42" s="458">
        <f t="shared" si="3"/>
        <v>-7.4352799518362431</v>
      </c>
      <c r="Y42" s="573">
        <f t="shared" si="5"/>
        <v>42</v>
      </c>
      <c r="Z42" s="457">
        <f>'3市区町別2'!X60</f>
        <v>-10</v>
      </c>
      <c r="AA42" s="573">
        <f>'3市区町別2'!Y60</f>
        <v>39</v>
      </c>
      <c r="AB42" s="459">
        <f>'3市区町別2'!Z60</f>
        <v>-0.23</v>
      </c>
      <c r="AC42" s="573">
        <f>'3市区町別2'!AA60</f>
        <v>39</v>
      </c>
      <c r="AD42" s="570" t="s">
        <v>331</v>
      </c>
      <c r="AE42" s="458">
        <f>'3市区町別2'!AC60</f>
        <v>82.67</v>
      </c>
      <c r="AF42" s="573">
        <f>'3市区町別2'!AD60</f>
        <v>32</v>
      </c>
      <c r="AG42" s="458">
        <f>'3市区町別2'!AE60</f>
        <v>148.78432321277367</v>
      </c>
      <c r="AH42" s="573">
        <f>'3市区町別2'!AF60</f>
        <v>37</v>
      </c>
    </row>
    <row r="43" spans="1:34">
      <c r="A43" s="472">
        <v>443</v>
      </c>
      <c r="B43" s="452" t="s">
        <v>39</v>
      </c>
      <c r="C43" s="478">
        <f>'3市区町別2'!E61</f>
        <v>19377</v>
      </c>
      <c r="D43" s="573">
        <f>'3市区町別2'!F61</f>
        <v>42</v>
      </c>
      <c r="E43" s="457">
        <f>'3市区町別2'!G61</f>
        <v>7795</v>
      </c>
      <c r="F43" s="573">
        <f>'3市区町別2'!H61</f>
        <v>42</v>
      </c>
      <c r="G43" s="481">
        <f>'3市区町別2'!I61</f>
        <v>2.4858242463117382</v>
      </c>
      <c r="H43" s="457">
        <f>'3市区町別2'!J61</f>
        <v>19738</v>
      </c>
      <c r="I43" s="573">
        <f>'3市区町別2'!K61</f>
        <v>43</v>
      </c>
      <c r="J43" s="457">
        <f>'3市区町別2'!L61</f>
        <v>6906</v>
      </c>
      <c r="K43" s="573">
        <f>'3市区町別2'!M61</f>
        <v>42</v>
      </c>
      <c r="L43" s="458">
        <f>'3市区町別2'!N61</f>
        <v>2.8580944106573996</v>
      </c>
      <c r="M43" s="478">
        <f>'3市区町別2'!O61</f>
        <v>19830</v>
      </c>
      <c r="N43" s="573">
        <f>'3市区町別2'!P61</f>
        <v>43</v>
      </c>
      <c r="O43" s="478">
        <f>'3市区町別2'!Q61</f>
        <v>6639</v>
      </c>
      <c r="P43" s="573">
        <f>'3市区町別2'!R61</f>
        <v>43</v>
      </c>
      <c r="Q43" s="481">
        <f>'3市区町別2'!S61</f>
        <v>2.9868956168097607</v>
      </c>
      <c r="R43" s="457">
        <f t="shared" si="6"/>
        <v>-361</v>
      </c>
      <c r="S43" s="573">
        <f>'3市区町別2'!U61</f>
        <v>12</v>
      </c>
      <c r="T43" s="458">
        <f t="shared" si="1"/>
        <v>-1.8289593677170941</v>
      </c>
      <c r="U43" s="457">
        <f>'3市区町別2'!W61</f>
        <v>15</v>
      </c>
      <c r="V43" s="478">
        <f t="shared" si="2"/>
        <v>-92</v>
      </c>
      <c r="W43" s="573">
        <f t="shared" si="4"/>
        <v>14</v>
      </c>
      <c r="X43" s="458">
        <f t="shared" si="3"/>
        <v>-0.46394351991931421</v>
      </c>
      <c r="Y43" s="573">
        <f t="shared" si="5"/>
        <v>18</v>
      </c>
      <c r="Z43" s="457">
        <f>'3市区町別2'!X61</f>
        <v>889</v>
      </c>
      <c r="AA43" s="573">
        <f>'3市区町別2'!Y61</f>
        <v>20</v>
      </c>
      <c r="AB43" s="459">
        <f>'3市区町別2'!Z61</f>
        <v>12.87</v>
      </c>
      <c r="AC43" s="573">
        <f>'3市区町別2'!AA61</f>
        <v>2</v>
      </c>
      <c r="AD43" s="570" t="s">
        <v>331</v>
      </c>
      <c r="AE43" s="458">
        <f>'3市区町別2'!AC61</f>
        <v>45.79</v>
      </c>
      <c r="AF43" s="573">
        <f>'3市区町別2'!AD61</f>
        <v>36</v>
      </c>
      <c r="AG43" s="458">
        <f>'3市区町別2'!AE61</f>
        <v>431.05481546189122</v>
      </c>
      <c r="AH43" s="573">
        <f>'3市区町別2'!AF61</f>
        <v>26</v>
      </c>
    </row>
    <row r="44" spans="1:34">
      <c r="A44" s="472">
        <v>446</v>
      </c>
      <c r="B44" s="452" t="s">
        <v>474</v>
      </c>
      <c r="C44" s="478">
        <f>'3市区町別2'!E62</f>
        <v>10616</v>
      </c>
      <c r="D44" s="573">
        <f>'3市区町別2'!F62</f>
        <v>49</v>
      </c>
      <c r="E44" s="457">
        <f>'3市区町別2'!G62</f>
        <v>3779</v>
      </c>
      <c r="F44" s="573">
        <f>'3市区町別2'!H62</f>
        <v>49</v>
      </c>
      <c r="G44" s="481">
        <f>'3市区町別2'!I62</f>
        <v>2.8092087853929613</v>
      </c>
      <c r="H44" s="457">
        <f>'3市区町別2'!J62</f>
        <v>11452</v>
      </c>
      <c r="I44" s="573">
        <f>'3市区町別2'!K62</f>
        <v>49</v>
      </c>
      <c r="J44" s="457">
        <f>'3市区町別2'!L62</f>
        <v>3798</v>
      </c>
      <c r="K44" s="573">
        <f>'3市区町別2'!M62</f>
        <v>49</v>
      </c>
      <c r="L44" s="458">
        <f>'3市区町別2'!N62</f>
        <v>3.0152711953659823</v>
      </c>
      <c r="M44" s="478">
        <f>'3市区町別2'!O62</f>
        <v>12289</v>
      </c>
      <c r="N44" s="573">
        <f>'3市区町別2'!P62</f>
        <v>49</v>
      </c>
      <c r="O44" s="478">
        <f>'3市区町別2'!Q62</f>
        <v>3813</v>
      </c>
      <c r="P44" s="573">
        <f>'3市区町別2'!R62</f>
        <v>49</v>
      </c>
      <c r="Q44" s="481">
        <f>'3市区町別2'!S62</f>
        <v>3.2229215840545504</v>
      </c>
      <c r="R44" s="457">
        <f t="shared" si="6"/>
        <v>-836</v>
      </c>
      <c r="S44" s="573">
        <f>'3市区町別2'!U62</f>
        <v>14</v>
      </c>
      <c r="T44" s="458">
        <f t="shared" si="1"/>
        <v>-7.3000349283967871</v>
      </c>
      <c r="U44" s="457">
        <f>'3市区町別2'!W62</f>
        <v>41</v>
      </c>
      <c r="V44" s="478">
        <f t="shared" si="2"/>
        <v>-837</v>
      </c>
      <c r="W44" s="573">
        <f t="shared" si="4"/>
        <v>17</v>
      </c>
      <c r="X44" s="458">
        <f t="shared" si="3"/>
        <v>-6.8109691594108552</v>
      </c>
      <c r="Y44" s="573">
        <f t="shared" si="5"/>
        <v>40</v>
      </c>
      <c r="Z44" s="457">
        <f>'3市区町別2'!X62</f>
        <v>-19</v>
      </c>
      <c r="AA44" s="573">
        <f>'3市区町別2'!Y62</f>
        <v>40</v>
      </c>
      <c r="AB44" s="459">
        <f>'3市区町別2'!Z62</f>
        <v>-0.5</v>
      </c>
      <c r="AC44" s="573">
        <f>'3市区町別2'!AA62</f>
        <v>40</v>
      </c>
      <c r="AD44" s="570" t="s">
        <v>331</v>
      </c>
      <c r="AE44" s="458">
        <f>'3市区町別2'!AC62</f>
        <v>202.23</v>
      </c>
      <c r="AF44" s="573">
        <f>'3市区町別2'!AD62</f>
        <v>15</v>
      </c>
      <c r="AG44" s="458">
        <f>'3市区町別2'!AE62</f>
        <v>56.628591208030464</v>
      </c>
      <c r="AH44" s="573">
        <f>'3市区町別2'!AF62</f>
        <v>48</v>
      </c>
    </row>
    <row r="45" spans="1:34">
      <c r="A45" s="390"/>
      <c r="B45" s="840" t="s">
        <v>14</v>
      </c>
      <c r="C45" s="832">
        <f>'3市区町別2'!E14</f>
        <v>246601</v>
      </c>
      <c r="D45" s="833" t="s">
        <v>331</v>
      </c>
      <c r="E45" s="834">
        <f>'3市区町別2'!G14</f>
        <v>95577</v>
      </c>
      <c r="F45" s="833" t="s">
        <v>331</v>
      </c>
      <c r="G45" s="835">
        <f>'3市区町別2'!I14</f>
        <v>2.5801291105600721</v>
      </c>
      <c r="H45" s="834">
        <f>'3市区町別2'!J14</f>
        <v>260312</v>
      </c>
      <c r="I45" s="833" t="s">
        <v>331</v>
      </c>
      <c r="J45" s="834">
        <f>'3市区町別2'!L14</f>
        <v>94817</v>
      </c>
      <c r="K45" s="833" t="s">
        <v>331</v>
      </c>
      <c r="L45" s="836">
        <f>'3市区町別2'!N14</f>
        <v>2.7454148517670882</v>
      </c>
      <c r="M45" s="832">
        <f>'3市区町別2'!O14</f>
        <v>272476</v>
      </c>
      <c r="N45" s="833" t="s">
        <v>331</v>
      </c>
      <c r="O45" s="832">
        <f>'3市区町別2'!Q14</f>
        <v>94755</v>
      </c>
      <c r="P45" s="833" t="s">
        <v>331</v>
      </c>
      <c r="Q45" s="835">
        <f>'3市区町別2'!S14</f>
        <v>2.875584401878529</v>
      </c>
      <c r="R45" s="834">
        <f t="shared" si="6"/>
        <v>-13711</v>
      </c>
      <c r="S45" s="833" t="s">
        <v>331</v>
      </c>
      <c r="T45" s="836">
        <f t="shared" si="1"/>
        <v>-5.2671409692983806</v>
      </c>
      <c r="U45" s="834" t="s">
        <v>331</v>
      </c>
      <c r="V45" s="832" t="s">
        <v>532</v>
      </c>
      <c r="W45" s="833" t="s">
        <v>532</v>
      </c>
      <c r="X45" s="836" t="s">
        <v>532</v>
      </c>
      <c r="Y45" s="833" t="s">
        <v>532</v>
      </c>
      <c r="Z45" s="834">
        <f>'3市区町別2'!X14</f>
        <v>760</v>
      </c>
      <c r="AA45" s="833" t="s">
        <v>331</v>
      </c>
      <c r="AB45" s="837">
        <f>'3市区町別2'!Z14</f>
        <v>0.8</v>
      </c>
      <c r="AC45" s="833" t="s">
        <v>331</v>
      </c>
      <c r="AD45" s="838" t="s">
        <v>331</v>
      </c>
      <c r="AE45" s="836">
        <f>'3市区町別2'!AC14</f>
        <v>1566.9699999999998</v>
      </c>
      <c r="AF45" s="833" t="s">
        <v>331</v>
      </c>
      <c r="AG45" s="836">
        <f>'3市区町別2'!AE14</f>
        <v>166.12443122714541</v>
      </c>
      <c r="AH45" s="833" t="s">
        <v>331</v>
      </c>
    </row>
    <row r="46" spans="1:34">
      <c r="A46" s="472">
        <v>208</v>
      </c>
      <c r="B46" s="452" t="s">
        <v>99</v>
      </c>
      <c r="C46" s="478">
        <f>'3市区町別2'!E35</f>
        <v>28355</v>
      </c>
      <c r="D46" s="573">
        <f>'3市区町別2'!F35</f>
        <v>40</v>
      </c>
      <c r="E46" s="457">
        <f>'3市区町別2'!G35</f>
        <v>11806</v>
      </c>
      <c r="F46" s="573">
        <f>'3市区町別2'!H35</f>
        <v>37</v>
      </c>
      <c r="G46" s="481">
        <f>'3市区町別2'!I35</f>
        <v>2.4017448754870405</v>
      </c>
      <c r="H46" s="457">
        <f>'3市区町別2'!J35</f>
        <v>30129</v>
      </c>
      <c r="I46" s="573">
        <f>'3市区町別2'!K35</f>
        <v>40</v>
      </c>
      <c r="J46" s="457">
        <f>'3市区町別2'!L35</f>
        <v>12153</v>
      </c>
      <c r="K46" s="573">
        <f>'3市区町別2'!M35</f>
        <v>36</v>
      </c>
      <c r="L46" s="458">
        <f>'3市区町別2'!N35</f>
        <v>2.4791409528511479</v>
      </c>
      <c r="M46" s="478">
        <f>'3市区町別2'!O35</f>
        <v>31158</v>
      </c>
      <c r="N46" s="573">
        <f>'3市区町別2'!P35</f>
        <v>39</v>
      </c>
      <c r="O46" s="478">
        <f>'3市区町別2'!Q35</f>
        <v>12141</v>
      </c>
      <c r="P46" s="573">
        <f>'3市区町別2'!R35</f>
        <v>36</v>
      </c>
      <c r="Q46" s="481">
        <f>'3市区町別2'!S35</f>
        <v>2.5663454410674573</v>
      </c>
      <c r="R46" s="457">
        <f t="shared" si="6"/>
        <v>-1774</v>
      </c>
      <c r="S46" s="573">
        <f>'3市区町別2'!U35</f>
        <v>23</v>
      </c>
      <c r="T46" s="458">
        <f t="shared" si="1"/>
        <v>-5.8880148693949348</v>
      </c>
      <c r="U46" s="457">
        <f>'3市区町別2'!W35</f>
        <v>37</v>
      </c>
      <c r="V46" s="478">
        <f t="shared" si="2"/>
        <v>-1029</v>
      </c>
      <c r="W46" s="573">
        <f t="shared" si="4"/>
        <v>21</v>
      </c>
      <c r="X46" s="458">
        <f t="shared" si="3"/>
        <v>-3.3025226266127481</v>
      </c>
      <c r="Y46" s="573">
        <f t="shared" si="5"/>
        <v>27</v>
      </c>
      <c r="Z46" s="457">
        <f>'3市区町別2'!X35</f>
        <v>-347</v>
      </c>
      <c r="AA46" s="573">
        <f>'3市区町別2'!Y35</f>
        <v>48</v>
      </c>
      <c r="AB46" s="459">
        <f>'3市区町別2'!Z35</f>
        <v>-2.86</v>
      </c>
      <c r="AC46" s="573">
        <f>'3市区町別2'!AA35</f>
        <v>44</v>
      </c>
      <c r="AD46" s="570" t="s">
        <v>331</v>
      </c>
      <c r="AE46" s="458">
        <f>'3市区町別2'!AC35</f>
        <v>90.4</v>
      </c>
      <c r="AF46" s="573">
        <f>'3市区町別2'!AD35</f>
        <v>30</v>
      </c>
      <c r="AG46" s="458">
        <f>'3市区町別2'!AE35</f>
        <v>333.28539823008845</v>
      </c>
      <c r="AH46" s="573">
        <f>'3市区町別2'!AF35</f>
        <v>30</v>
      </c>
    </row>
    <row r="47" spans="1:34">
      <c r="A47" s="472">
        <v>212</v>
      </c>
      <c r="B47" s="452" t="s">
        <v>101</v>
      </c>
      <c r="C47" s="478">
        <f>'3市区町別2'!E38</f>
        <v>45892</v>
      </c>
      <c r="D47" s="573">
        <f>'3市区町別2'!F38</f>
        <v>26</v>
      </c>
      <c r="E47" s="457">
        <f>'3市区町別2'!G38</f>
        <v>18911</v>
      </c>
      <c r="F47" s="573">
        <f>'3市区町別2'!H38</f>
        <v>25</v>
      </c>
      <c r="G47" s="481">
        <f>'3市区町別2'!I38</f>
        <v>2.4267357622547725</v>
      </c>
      <c r="H47" s="457">
        <f>'3市区町別2'!J38</f>
        <v>48567</v>
      </c>
      <c r="I47" s="573">
        <f>'3市区町別2'!K38</f>
        <v>26</v>
      </c>
      <c r="J47" s="457">
        <f>'3市区町別2'!L38</f>
        <v>18729</v>
      </c>
      <c r="K47" s="573">
        <f>'3市区町別2'!M38</f>
        <v>25</v>
      </c>
      <c r="L47" s="458">
        <f>'3市区町別2'!N38</f>
        <v>2.5931443216402372</v>
      </c>
      <c r="M47" s="478">
        <f>'3市区町別2'!O38</f>
        <v>50523</v>
      </c>
      <c r="N47" s="573">
        <f>'3市区町別2'!P38</f>
        <v>25</v>
      </c>
      <c r="O47" s="478">
        <f>'3市区町別2'!Q38</f>
        <v>18826</v>
      </c>
      <c r="P47" s="573">
        <f>'3市区町別2'!R38</f>
        <v>25</v>
      </c>
      <c r="Q47" s="481">
        <f>'3市区町別2'!S38</f>
        <v>2.6836821417188994</v>
      </c>
      <c r="R47" s="457">
        <f t="shared" si="6"/>
        <v>-2675</v>
      </c>
      <c r="S47" s="573">
        <f>'3市区町別2'!U38</f>
        <v>33</v>
      </c>
      <c r="T47" s="458">
        <f t="shared" si="1"/>
        <v>-5.5078551279675505</v>
      </c>
      <c r="U47" s="457">
        <f>'3市区町別2'!W38</f>
        <v>35</v>
      </c>
      <c r="V47" s="478">
        <f t="shared" si="2"/>
        <v>-1956</v>
      </c>
      <c r="W47" s="573">
        <f t="shared" si="4"/>
        <v>33</v>
      </c>
      <c r="X47" s="458">
        <f t="shared" si="3"/>
        <v>-3.8715040674544268</v>
      </c>
      <c r="Y47" s="573">
        <f t="shared" si="5"/>
        <v>30</v>
      </c>
      <c r="Z47" s="457">
        <f>'3市区町別2'!X38</f>
        <v>182</v>
      </c>
      <c r="AA47" s="573">
        <f>'3市区町別2'!Y38</f>
        <v>32</v>
      </c>
      <c r="AB47" s="459">
        <f>'3市区町別2'!Z38</f>
        <v>0.97</v>
      </c>
      <c r="AC47" s="573">
        <f>'3市区町別2'!AA38</f>
        <v>33</v>
      </c>
      <c r="AD47" s="570" t="s">
        <v>331</v>
      </c>
      <c r="AE47" s="458">
        <f>'3市区町別2'!AC38</f>
        <v>126.85</v>
      </c>
      <c r="AF47" s="573">
        <f>'3市区町別2'!AD38</f>
        <v>26</v>
      </c>
      <c r="AG47" s="458">
        <f>'3市区町別2'!AE38</f>
        <v>382.86953094205757</v>
      </c>
      <c r="AH47" s="573">
        <f>'3市区町別2'!AF38</f>
        <v>27</v>
      </c>
    </row>
    <row r="48" spans="1:34">
      <c r="A48" s="472">
        <v>227</v>
      </c>
      <c r="B48" s="452" t="s">
        <v>475</v>
      </c>
      <c r="C48" s="478">
        <f>'3市区町別2'!E53</f>
        <v>34819</v>
      </c>
      <c r="D48" s="573">
        <f>'3市区町別2'!F53</f>
        <v>34</v>
      </c>
      <c r="E48" s="457">
        <f>'3市区町別2'!G53</f>
        <v>12882</v>
      </c>
      <c r="F48" s="573">
        <f>'3市区町別2'!H53</f>
        <v>35</v>
      </c>
      <c r="G48" s="481">
        <f>'3市区町別2'!I53</f>
        <v>2.7029188014283498</v>
      </c>
      <c r="H48" s="457">
        <f>'3市区町別2'!J53</f>
        <v>37773</v>
      </c>
      <c r="I48" s="573">
        <f>'3市区町別2'!K53</f>
        <v>34</v>
      </c>
      <c r="J48" s="457">
        <f>'3市区町別2'!L53</f>
        <v>12723</v>
      </c>
      <c r="K48" s="573">
        <f>'3市区町別2'!M53</f>
        <v>35</v>
      </c>
      <c r="L48" s="458">
        <f>'3市区町別2'!N53</f>
        <v>2.9688752652676254</v>
      </c>
      <c r="M48" s="478">
        <f>'3市区町別2'!O53</f>
        <v>40938</v>
      </c>
      <c r="N48" s="573">
        <f>'3市区町別2'!P53</f>
        <v>33</v>
      </c>
      <c r="O48" s="478">
        <f>'3市区町別2'!Q53</f>
        <v>13174</v>
      </c>
      <c r="P48" s="573">
        <f>'3市区町別2'!R53</f>
        <v>34</v>
      </c>
      <c r="Q48" s="481">
        <f>'3市区町別2'!S53</f>
        <v>3.107484439046607</v>
      </c>
      <c r="R48" s="457">
        <f t="shared" si="6"/>
        <v>-2954</v>
      </c>
      <c r="S48" s="573">
        <f>'3市区町別2'!U53</f>
        <v>35</v>
      </c>
      <c r="T48" s="458">
        <f t="shared" si="1"/>
        <v>-7.8204008153972406</v>
      </c>
      <c r="U48" s="457">
        <f>'3市区町別2'!W53</f>
        <v>42</v>
      </c>
      <c r="V48" s="478">
        <f t="shared" si="2"/>
        <v>-3165</v>
      </c>
      <c r="W48" s="573">
        <f t="shared" si="4"/>
        <v>42</v>
      </c>
      <c r="X48" s="458">
        <f t="shared" si="3"/>
        <v>-7.731203283013337</v>
      </c>
      <c r="Y48" s="573">
        <f t="shared" si="5"/>
        <v>44</v>
      </c>
      <c r="Z48" s="457">
        <f>'3市区町別2'!X53</f>
        <v>159</v>
      </c>
      <c r="AA48" s="573">
        <f>'3市区町別2'!Y53</f>
        <v>33</v>
      </c>
      <c r="AB48" s="459">
        <f>'3市区町別2'!Z53</f>
        <v>1.25</v>
      </c>
      <c r="AC48" s="573">
        <f>'3市区町別2'!AA53</f>
        <v>30</v>
      </c>
      <c r="AD48" s="570" t="s">
        <v>331</v>
      </c>
      <c r="AE48" s="458">
        <f>'3市区町別2'!AC53</f>
        <v>658.54</v>
      </c>
      <c r="AF48" s="573">
        <f>'3市区町別2'!AD53</f>
        <v>2</v>
      </c>
      <c r="AG48" s="458">
        <f>'3市区町別2'!AE53</f>
        <v>57.358702584505117</v>
      </c>
      <c r="AH48" s="573">
        <f>'3市区町別2'!AF53</f>
        <v>46</v>
      </c>
    </row>
    <row r="49" spans="1:34">
      <c r="A49" s="472">
        <v>229</v>
      </c>
      <c r="B49" s="452" t="s">
        <v>476</v>
      </c>
      <c r="C49" s="478">
        <f>'3市区町別2'!E55</f>
        <v>74316</v>
      </c>
      <c r="D49" s="573">
        <f>'3市区町別2'!F55</f>
        <v>23</v>
      </c>
      <c r="E49" s="457">
        <f>'3市区町別2'!G55</f>
        <v>27757</v>
      </c>
      <c r="F49" s="573">
        <f>'3市区町別2'!H55</f>
        <v>23</v>
      </c>
      <c r="G49" s="481">
        <f>'3市区町別2'!I55</f>
        <v>2.6773786792520804</v>
      </c>
      <c r="H49" s="457">
        <f>'3市区町別2'!J55</f>
        <v>77419</v>
      </c>
      <c r="I49" s="573">
        <f>'3市区町別2'!K55</f>
        <v>22</v>
      </c>
      <c r="J49" s="457">
        <f>'3市区町別2'!L55</f>
        <v>27297</v>
      </c>
      <c r="K49" s="573">
        <f>'3市区町別2'!M55</f>
        <v>23</v>
      </c>
      <c r="L49" s="458">
        <f>'3市区町別2'!N55</f>
        <v>2.8361724731655493</v>
      </c>
      <c r="M49" s="478">
        <f>'3市区町別2'!O55</f>
        <v>80518</v>
      </c>
      <c r="N49" s="573">
        <f>'3市区町別2'!P55</f>
        <v>23</v>
      </c>
      <c r="O49" s="478">
        <f>'3市区町別2'!Q55</f>
        <v>26803</v>
      </c>
      <c r="P49" s="573">
        <f>'3市区町別2'!R55</f>
        <v>23</v>
      </c>
      <c r="Q49" s="481">
        <f>'3市区町別2'!S55</f>
        <v>3.0040667089504907</v>
      </c>
      <c r="R49" s="457">
        <f t="shared" si="6"/>
        <v>-3103</v>
      </c>
      <c r="S49" s="573">
        <f>'3市区町別2'!U55</f>
        <v>37</v>
      </c>
      <c r="T49" s="458">
        <f t="shared" si="1"/>
        <v>-4.0080600369418358</v>
      </c>
      <c r="U49" s="457">
        <f>'3市区町別2'!W55</f>
        <v>29</v>
      </c>
      <c r="V49" s="478">
        <f t="shared" si="2"/>
        <v>-3099</v>
      </c>
      <c r="W49" s="573">
        <f t="shared" si="4"/>
        <v>41</v>
      </c>
      <c r="X49" s="458">
        <f t="shared" si="3"/>
        <v>-3.8488288333043541</v>
      </c>
      <c r="Y49" s="573">
        <f t="shared" si="5"/>
        <v>29</v>
      </c>
      <c r="Z49" s="457">
        <f>'3市区町別2'!X55</f>
        <v>460</v>
      </c>
      <c r="AA49" s="573">
        <f>'3市区町別2'!Y55</f>
        <v>28</v>
      </c>
      <c r="AB49" s="459">
        <f>'3市区町別2'!Z55</f>
        <v>1.69</v>
      </c>
      <c r="AC49" s="573">
        <f>'3市区町別2'!AA55</f>
        <v>24</v>
      </c>
      <c r="AD49" s="570" t="str">
        <f>'3市区町別2'!AB55</f>
        <v>※</v>
      </c>
      <c r="AE49" s="458">
        <f>'3市区町別2'!AC55</f>
        <v>210.87</v>
      </c>
      <c r="AF49" s="573">
        <f>'3市区町別2'!AD55</f>
        <v>13</v>
      </c>
      <c r="AG49" s="458">
        <f>'3市区町別2'!AE55</f>
        <v>367.14089249300514</v>
      </c>
      <c r="AH49" s="573">
        <f>'3市区町別2'!AF55</f>
        <v>28</v>
      </c>
    </row>
    <row r="50" spans="1:34">
      <c r="A50" s="472">
        <v>464</v>
      </c>
      <c r="B50" s="452" t="s">
        <v>41</v>
      </c>
      <c r="C50" s="478">
        <f>'3市区町別2'!E63</f>
        <v>33477</v>
      </c>
      <c r="D50" s="573">
        <f>'3市区町別2'!F63</f>
        <v>36</v>
      </c>
      <c r="E50" s="457">
        <f>'3市区町別2'!G63</f>
        <v>12757</v>
      </c>
      <c r="F50" s="573">
        <f>'3市区町別2'!H63</f>
        <v>36</v>
      </c>
      <c r="G50" s="481">
        <f>'3市区町別2'!I63</f>
        <v>2.6242063180998669</v>
      </c>
      <c r="H50" s="457">
        <f>'3市区町別2'!J63</f>
        <v>33690</v>
      </c>
      <c r="I50" s="573">
        <f>'3市区町別2'!K63</f>
        <v>36</v>
      </c>
      <c r="J50" s="457">
        <f>'3市区町別2'!L63</f>
        <v>12092</v>
      </c>
      <c r="K50" s="573">
        <f>'3市区町別2'!M63</f>
        <v>37</v>
      </c>
      <c r="L50" s="458">
        <f>'3市区町別2'!N63</f>
        <v>2.7861395964273901</v>
      </c>
      <c r="M50" s="478">
        <f>'3市区町別2'!O63</f>
        <v>33438</v>
      </c>
      <c r="N50" s="573">
        <f>'3市区町別2'!P63</f>
        <v>35</v>
      </c>
      <c r="O50" s="478">
        <f>'3市区町別2'!Q63</f>
        <v>11640</v>
      </c>
      <c r="P50" s="573">
        <f>'3市区町別2'!R63</f>
        <v>38</v>
      </c>
      <c r="Q50" s="481">
        <f>'3市区町別2'!S63</f>
        <v>2.872680412371134</v>
      </c>
      <c r="R50" s="457">
        <f t="shared" si="6"/>
        <v>-213</v>
      </c>
      <c r="S50" s="573">
        <f>'3市区町別2'!U63</f>
        <v>11</v>
      </c>
      <c r="T50" s="458">
        <f t="shared" si="1"/>
        <v>-0.63223508459483535</v>
      </c>
      <c r="U50" s="457">
        <f>'3市区町別2'!W63</f>
        <v>12</v>
      </c>
      <c r="V50" s="478">
        <f t="shared" si="2"/>
        <v>252</v>
      </c>
      <c r="W50" s="573">
        <f t="shared" si="4"/>
        <v>10</v>
      </c>
      <c r="X50" s="458">
        <f t="shared" si="3"/>
        <v>0.75363359052574908</v>
      </c>
      <c r="Y50" s="573">
        <f t="shared" si="5"/>
        <v>8</v>
      </c>
      <c r="Z50" s="457">
        <f>'3市区町別2'!X63</f>
        <v>665</v>
      </c>
      <c r="AA50" s="573">
        <f>'3市区町別2'!Y63</f>
        <v>23</v>
      </c>
      <c r="AB50" s="459">
        <f>'3市区町別2'!Z63</f>
        <v>5.5</v>
      </c>
      <c r="AC50" s="573">
        <f>'3市区町別2'!AA63</f>
        <v>9</v>
      </c>
      <c r="AD50" s="570" t="str">
        <f>'3市区町別2'!AB63</f>
        <v>※</v>
      </c>
      <c r="AE50" s="458">
        <f>'3市区町別2'!AC63</f>
        <v>22.61</v>
      </c>
      <c r="AF50" s="573">
        <f>'3市区町別2'!AD63</f>
        <v>45</v>
      </c>
      <c r="AG50" s="458">
        <f>'3市区町別2'!AE63</f>
        <v>1490.0486510393632</v>
      </c>
      <c r="AH50" s="573">
        <f>'3市区町別2'!AF63</f>
        <v>19</v>
      </c>
    </row>
    <row r="51" spans="1:34">
      <c r="A51" s="472">
        <v>481</v>
      </c>
      <c r="B51" s="452" t="s">
        <v>42</v>
      </c>
      <c r="C51" s="478">
        <f>'3市区町別2'!E64</f>
        <v>13879</v>
      </c>
      <c r="D51" s="573">
        <f>'3市区町別2'!F64</f>
        <v>46</v>
      </c>
      <c r="E51" s="457">
        <f>'3市区町別2'!G64</f>
        <v>5537</v>
      </c>
      <c r="F51" s="573">
        <f>'3市区町別2'!H64</f>
        <v>46</v>
      </c>
      <c r="G51" s="481">
        <f>'3市区町別2'!I64</f>
        <v>2.5065920173379088</v>
      </c>
      <c r="H51" s="457">
        <f>'3市区町別2'!J64</f>
        <v>15224</v>
      </c>
      <c r="I51" s="573">
        <f>'3市区町別2'!K64</f>
        <v>46</v>
      </c>
      <c r="J51" s="457">
        <f>'3市区町別2'!L64</f>
        <v>5715</v>
      </c>
      <c r="K51" s="573">
        <f>'3市区町別2'!M64</f>
        <v>46</v>
      </c>
      <c r="L51" s="458">
        <f>'3市区町別2'!N64</f>
        <v>2.6638670166229224</v>
      </c>
      <c r="M51" s="478">
        <f>'3市区町別2'!O64</f>
        <v>16636</v>
      </c>
      <c r="N51" s="573">
        <f>'3市区町別2'!P64</f>
        <v>46</v>
      </c>
      <c r="O51" s="478">
        <f>'3市区町別2'!Q64</f>
        <v>5870</v>
      </c>
      <c r="P51" s="573">
        <f>'3市区町別2'!R64</f>
        <v>46</v>
      </c>
      <c r="Q51" s="481">
        <f>'3市区町別2'!S64</f>
        <v>2.8340715502555365</v>
      </c>
      <c r="R51" s="457">
        <f t="shared" si="6"/>
        <v>-1345</v>
      </c>
      <c r="S51" s="573">
        <f>'3市区町別2'!U64</f>
        <v>18</v>
      </c>
      <c r="T51" s="458">
        <f t="shared" si="1"/>
        <v>-8.834734629532317</v>
      </c>
      <c r="U51" s="457">
        <f>'3市区町別2'!W64</f>
        <v>44</v>
      </c>
      <c r="V51" s="478">
        <f t="shared" si="2"/>
        <v>-1412</v>
      </c>
      <c r="W51" s="573">
        <f t="shared" si="4"/>
        <v>26</v>
      </c>
      <c r="X51" s="458">
        <f t="shared" si="3"/>
        <v>-8.4876172156768455</v>
      </c>
      <c r="Y51" s="573">
        <f t="shared" si="5"/>
        <v>48</v>
      </c>
      <c r="Z51" s="457">
        <f>'3市区町別2'!X64</f>
        <v>-178</v>
      </c>
      <c r="AA51" s="573">
        <f>'3市区町別2'!Y64</f>
        <v>43</v>
      </c>
      <c r="AB51" s="459">
        <f>'3市区町別2'!Z64</f>
        <v>-3.11</v>
      </c>
      <c r="AC51" s="573">
        <f>'3市区町別2'!AA64</f>
        <v>46</v>
      </c>
      <c r="AD51" s="570" t="s">
        <v>331</v>
      </c>
      <c r="AE51" s="458">
        <f>'3市区町別2'!AC64</f>
        <v>150.26</v>
      </c>
      <c r="AF51" s="573">
        <f>'3市区町別2'!AD64</f>
        <v>22</v>
      </c>
      <c r="AG51" s="458">
        <f>'3市区町別2'!AE64</f>
        <v>101.3177159590044</v>
      </c>
      <c r="AH51" s="573">
        <f>'3市区町別2'!AF64</f>
        <v>42</v>
      </c>
    </row>
    <row r="52" spans="1:34">
      <c r="A52" s="472">
        <v>501</v>
      </c>
      <c r="B52" s="452" t="s">
        <v>477</v>
      </c>
      <c r="C52" s="478">
        <f>'3市区町別2'!E65</f>
        <v>15863</v>
      </c>
      <c r="D52" s="573">
        <f>'3市区町別2'!F65</f>
        <v>45</v>
      </c>
      <c r="E52" s="457">
        <f>'3市区町別2'!G65</f>
        <v>5927</v>
      </c>
      <c r="F52" s="573">
        <f>'3市区町別2'!H65</f>
        <v>44</v>
      </c>
      <c r="G52" s="481">
        <f>'3市区町別2'!I65</f>
        <v>2.6763961531972331</v>
      </c>
      <c r="H52" s="457">
        <f>'3市区町別2'!J65</f>
        <v>17510</v>
      </c>
      <c r="I52" s="573">
        <f>'3市区町別2'!K65</f>
        <v>45</v>
      </c>
      <c r="J52" s="457">
        <f>'3市区町別2'!L65</f>
        <v>6108</v>
      </c>
      <c r="K52" s="573">
        <f>'3市区町別2'!M65</f>
        <v>45</v>
      </c>
      <c r="L52" s="458">
        <f>'3市区町別2'!N65</f>
        <v>2.866732154551408</v>
      </c>
      <c r="M52" s="478">
        <f>'3市区町別2'!O65</f>
        <v>19265</v>
      </c>
      <c r="N52" s="573">
        <f>'3市区町別2'!P65</f>
        <v>45</v>
      </c>
      <c r="O52" s="478">
        <f>'3市区町別2'!Q65</f>
        <v>6301</v>
      </c>
      <c r="P52" s="573">
        <f>'3市区町別2'!R65</f>
        <v>45</v>
      </c>
      <c r="Q52" s="481">
        <f>'3市区町別2'!S65</f>
        <v>3.0574511982225046</v>
      </c>
      <c r="R52" s="457">
        <f t="shared" si="6"/>
        <v>-1647</v>
      </c>
      <c r="S52" s="573">
        <f>'3市区町別2'!U65</f>
        <v>22</v>
      </c>
      <c r="T52" s="458">
        <f t="shared" si="1"/>
        <v>-9.4060536836093664</v>
      </c>
      <c r="U52" s="457">
        <f>'3市区町別2'!W65</f>
        <v>47</v>
      </c>
      <c r="V52" s="478">
        <f t="shared" si="2"/>
        <v>-1755</v>
      </c>
      <c r="W52" s="573">
        <f t="shared" si="4"/>
        <v>29</v>
      </c>
      <c r="X52" s="458">
        <f t="shared" si="3"/>
        <v>-9.1097845834414741</v>
      </c>
      <c r="Y52" s="573">
        <f t="shared" si="5"/>
        <v>49</v>
      </c>
      <c r="Z52" s="457">
        <f>'3市区町別2'!X65</f>
        <v>-181</v>
      </c>
      <c r="AA52" s="573">
        <f>'3市区町別2'!Y65</f>
        <v>44</v>
      </c>
      <c r="AB52" s="459">
        <f>'3市区町別2'!Z65</f>
        <v>-2.96</v>
      </c>
      <c r="AC52" s="573">
        <f>'3市区町別2'!AA65</f>
        <v>45</v>
      </c>
      <c r="AD52" s="570" t="s">
        <v>331</v>
      </c>
      <c r="AE52" s="458">
        <f>'3市区町別2'!AC65</f>
        <v>307.44</v>
      </c>
      <c r="AF52" s="573">
        <f>'3市区町別2'!AD65</f>
        <v>9</v>
      </c>
      <c r="AG52" s="458">
        <f>'3市区町別2'!AE65</f>
        <v>56.954202446005723</v>
      </c>
      <c r="AH52" s="573">
        <f>'3市区町別2'!AF65</f>
        <v>47</v>
      </c>
    </row>
    <row r="53" spans="1:34">
      <c r="A53" s="390"/>
      <c r="B53" s="841" t="s">
        <v>15</v>
      </c>
      <c r="C53" s="832">
        <f>'3市区町別2'!E15</f>
        <v>157989</v>
      </c>
      <c r="D53" s="833" t="s">
        <v>331</v>
      </c>
      <c r="E53" s="834">
        <f>'3市区町別2'!G15</f>
        <v>60808</v>
      </c>
      <c r="F53" s="833" t="s">
        <v>331</v>
      </c>
      <c r="G53" s="835">
        <f>'3市区町別2'!I15</f>
        <v>2.5981614261281409</v>
      </c>
      <c r="H53" s="834">
        <f>'3市区町別2'!J15</f>
        <v>170232</v>
      </c>
      <c r="I53" s="833" t="s">
        <v>331</v>
      </c>
      <c r="J53" s="834">
        <f>'3市区町別2'!L15</f>
        <v>61921</v>
      </c>
      <c r="K53" s="833" t="s">
        <v>331</v>
      </c>
      <c r="L53" s="836">
        <f>'3市区町別2'!N15</f>
        <v>2.749180407293164</v>
      </c>
      <c r="M53" s="832">
        <f>'3市区町別2'!O15</f>
        <v>180607</v>
      </c>
      <c r="N53" s="833" t="s">
        <v>331</v>
      </c>
      <c r="O53" s="832">
        <f>'3市区町別2'!Q15</f>
        <v>62249</v>
      </c>
      <c r="P53" s="833" t="s">
        <v>331</v>
      </c>
      <c r="Q53" s="835">
        <f>'3市区町別2'!S15</f>
        <v>2.9013638773313626</v>
      </c>
      <c r="R53" s="834">
        <f t="shared" si="6"/>
        <v>-12243</v>
      </c>
      <c r="S53" s="833" t="s">
        <v>331</v>
      </c>
      <c r="T53" s="836">
        <f t="shared" si="1"/>
        <v>-7.1919498096715069</v>
      </c>
      <c r="U53" s="834" t="s">
        <v>331</v>
      </c>
      <c r="V53" s="832" t="s">
        <v>532</v>
      </c>
      <c r="W53" s="833" t="s">
        <v>532</v>
      </c>
      <c r="X53" s="836" t="s">
        <v>532</v>
      </c>
      <c r="Y53" s="833" t="s">
        <v>532</v>
      </c>
      <c r="Z53" s="834">
        <f>'3市区町別2'!X15</f>
        <v>-1113</v>
      </c>
      <c r="AA53" s="833" t="s">
        <v>331</v>
      </c>
      <c r="AB53" s="837">
        <f>'3市区町別2'!Z15</f>
        <v>-1.8</v>
      </c>
      <c r="AC53" s="833" t="s">
        <v>331</v>
      </c>
      <c r="AD53" s="838" t="s">
        <v>331</v>
      </c>
      <c r="AE53" s="836">
        <f>'3市区町別2'!AC15</f>
        <v>2133.3000000000002</v>
      </c>
      <c r="AF53" s="833" t="s">
        <v>331</v>
      </c>
      <c r="AG53" s="836">
        <f>'3市区町別2'!AE15</f>
        <v>79.797496835888055</v>
      </c>
      <c r="AH53" s="833" t="s">
        <v>331</v>
      </c>
    </row>
    <row r="54" spans="1:34">
      <c r="A54" s="472">
        <v>209</v>
      </c>
      <c r="B54" s="454" t="s">
        <v>478</v>
      </c>
      <c r="C54" s="478">
        <f>'3市区町別2'!E36</f>
        <v>77489</v>
      </c>
      <c r="D54" s="573">
        <f>'3市区町別2'!F36</f>
        <v>21</v>
      </c>
      <c r="E54" s="457">
        <f>'3市区町別2'!G36</f>
        <v>30180</v>
      </c>
      <c r="F54" s="573">
        <f>'3市区町別2'!H36</f>
        <v>22</v>
      </c>
      <c r="G54" s="481">
        <f>'3市区町別2'!I36</f>
        <v>2.567561298873426</v>
      </c>
      <c r="H54" s="457">
        <f>'3市区町別2'!J36</f>
        <v>82250</v>
      </c>
      <c r="I54" s="573">
        <f>'3市区町別2'!K36</f>
        <v>21</v>
      </c>
      <c r="J54" s="457">
        <f>'3市区町別2'!L36</f>
        <v>30189</v>
      </c>
      <c r="K54" s="573">
        <f>'3市区町別2'!M36</f>
        <v>21</v>
      </c>
      <c r="L54" s="458">
        <f>'3市区町別2'!N36</f>
        <v>2.7245023021630397</v>
      </c>
      <c r="M54" s="478">
        <f>'3市区町別2'!O36</f>
        <v>85592</v>
      </c>
      <c r="N54" s="573">
        <f>'3市区町別2'!P36</f>
        <v>21</v>
      </c>
      <c r="O54" s="478">
        <f>'3市区町別2'!Q36</f>
        <v>29741</v>
      </c>
      <c r="P54" s="573">
        <f>'3市区町別2'!R36</f>
        <v>21</v>
      </c>
      <c r="Q54" s="481">
        <f>'3市区町別2'!S36</f>
        <v>2.8779126458424398</v>
      </c>
      <c r="R54" s="457">
        <f t="shared" si="6"/>
        <v>-4761</v>
      </c>
      <c r="S54" s="573">
        <f>'3市区町別2'!U36</f>
        <v>45</v>
      </c>
      <c r="T54" s="458">
        <f t="shared" si="1"/>
        <v>-5.7884498480243165</v>
      </c>
      <c r="U54" s="457">
        <f>'3市区町別2'!W36</f>
        <v>36</v>
      </c>
      <c r="V54" s="478">
        <f t="shared" si="2"/>
        <v>-3342</v>
      </c>
      <c r="W54" s="573">
        <f t="shared" si="4"/>
        <v>43</v>
      </c>
      <c r="X54" s="458">
        <f t="shared" si="3"/>
        <v>-3.9045705206094032</v>
      </c>
      <c r="Y54" s="573">
        <f t="shared" si="5"/>
        <v>31</v>
      </c>
      <c r="Z54" s="457">
        <f>'3市区町別2'!X36</f>
        <v>-9</v>
      </c>
      <c r="AA54" s="573">
        <f>'3市区町別2'!Y36</f>
        <v>38</v>
      </c>
      <c r="AB54" s="459">
        <f>'3市区町別2'!Z36</f>
        <v>-0.03</v>
      </c>
      <c r="AC54" s="573">
        <f>'3市区町別2'!AA36</f>
        <v>38</v>
      </c>
      <c r="AD54" s="570" t="s">
        <v>331</v>
      </c>
      <c r="AE54" s="458">
        <f>'3市区町別2'!AC36</f>
        <v>697.55</v>
      </c>
      <c r="AF54" s="573">
        <f>'3市区町別2'!AD36</f>
        <v>1</v>
      </c>
      <c r="AG54" s="458">
        <f>'3市区町別2'!AE36</f>
        <v>117.91269443050678</v>
      </c>
      <c r="AH54" s="573">
        <f>'3市区町別2'!AF36</f>
        <v>39</v>
      </c>
    </row>
    <row r="55" spans="1:34">
      <c r="A55" s="472">
        <v>222</v>
      </c>
      <c r="B55" s="452" t="s">
        <v>479</v>
      </c>
      <c r="C55" s="478">
        <f>'3市区町別2'!E48</f>
        <v>22129</v>
      </c>
      <c r="D55" s="573">
        <f>'3市区町別2'!F48</f>
        <v>41</v>
      </c>
      <c r="E55" s="457">
        <f>'3市区町別2'!G48</f>
        <v>8388</v>
      </c>
      <c r="F55" s="573">
        <f>'3市区町別2'!H48</f>
        <v>41</v>
      </c>
      <c r="G55" s="481">
        <f>'3市区町別2'!I48</f>
        <v>2.6381735813066287</v>
      </c>
      <c r="H55" s="457">
        <f>'3市区町別2'!J48</f>
        <v>24288</v>
      </c>
      <c r="I55" s="573">
        <f>'3市区町別2'!K48</f>
        <v>41</v>
      </c>
      <c r="J55" s="457">
        <f>'3市区町別2'!L48</f>
        <v>8713</v>
      </c>
      <c r="K55" s="573">
        <f>'3市区町別2'!M48</f>
        <v>41</v>
      </c>
      <c r="L55" s="458">
        <f>'3市区町別2'!N48</f>
        <v>2.7875588201537931</v>
      </c>
      <c r="M55" s="478">
        <f>'3市区町別2'!O48</f>
        <v>26501</v>
      </c>
      <c r="N55" s="573">
        <f>'3市区町別2'!P48</f>
        <v>41</v>
      </c>
      <c r="O55" s="478">
        <f>'3市区町別2'!Q48</f>
        <v>9062</v>
      </c>
      <c r="P55" s="573">
        <f>'3市区町別2'!R48</f>
        <v>41</v>
      </c>
      <c r="Q55" s="481">
        <f>'3市区町別2'!S48</f>
        <v>2.9244096225998675</v>
      </c>
      <c r="R55" s="457">
        <f t="shared" si="6"/>
        <v>-2159</v>
      </c>
      <c r="S55" s="573">
        <f>'3市区町別2'!U48</f>
        <v>30</v>
      </c>
      <c r="T55" s="458">
        <f t="shared" si="1"/>
        <v>-8.8891633728590254</v>
      </c>
      <c r="U55" s="457">
        <f>'3市区町別2'!W48</f>
        <v>45</v>
      </c>
      <c r="V55" s="478">
        <f t="shared" si="2"/>
        <v>-2213</v>
      </c>
      <c r="W55" s="573">
        <f t="shared" si="4"/>
        <v>35</v>
      </c>
      <c r="X55" s="458">
        <f t="shared" si="3"/>
        <v>-8.3506282781781813</v>
      </c>
      <c r="Y55" s="573">
        <f t="shared" si="5"/>
        <v>47</v>
      </c>
      <c r="Z55" s="457">
        <f>'3市区町別2'!X48</f>
        <v>-325</v>
      </c>
      <c r="AA55" s="573">
        <f>'3市区町別2'!Y48</f>
        <v>47</v>
      </c>
      <c r="AB55" s="459">
        <f>'3市区町別2'!Z48</f>
        <v>-3.73</v>
      </c>
      <c r="AC55" s="573">
        <f>'3市区町別2'!AA48</f>
        <v>47</v>
      </c>
      <c r="AD55" s="570" t="s">
        <v>331</v>
      </c>
      <c r="AE55" s="458">
        <f>'3市区町別2'!AC48</f>
        <v>422.91</v>
      </c>
      <c r="AF55" s="573">
        <f>'3市区町別2'!AD48</f>
        <v>5</v>
      </c>
      <c r="AG55" s="458">
        <f>'3市区町別2'!AE48</f>
        <v>57.430659005462154</v>
      </c>
      <c r="AH55" s="573">
        <f>'3市区町別2'!AF48</f>
        <v>45</v>
      </c>
    </row>
    <row r="56" spans="1:34">
      <c r="A56" s="472">
        <v>225</v>
      </c>
      <c r="B56" s="452" t="s">
        <v>480</v>
      </c>
      <c r="C56" s="478">
        <f>'3市区町別2'!E51</f>
        <v>28989</v>
      </c>
      <c r="D56" s="573">
        <f>'3市区町別2'!F51</f>
        <v>39</v>
      </c>
      <c r="E56" s="457">
        <f>'3市区町別2'!G51</f>
        <v>11399</v>
      </c>
      <c r="F56" s="573">
        <f>'3市区町別2'!H51</f>
        <v>38</v>
      </c>
      <c r="G56" s="481">
        <f>'3市区町別2'!I51</f>
        <v>2.5431178173523992</v>
      </c>
      <c r="H56" s="457">
        <f>'3市区町別2'!J51</f>
        <v>30805</v>
      </c>
      <c r="I56" s="573">
        <f>'3市区町別2'!K51</f>
        <v>39</v>
      </c>
      <c r="J56" s="457">
        <f>'3市区町別2'!L51</f>
        <v>11500</v>
      </c>
      <c r="K56" s="573">
        <f>'3市区町別2'!M51</f>
        <v>38</v>
      </c>
      <c r="L56" s="458">
        <f>'3市区町別2'!N51</f>
        <v>2.6786956521739129</v>
      </c>
      <c r="M56" s="478">
        <f>'3市区町別2'!O51</f>
        <v>32814</v>
      </c>
      <c r="N56" s="573">
        <f>'3市区町別2'!P51</f>
        <v>37</v>
      </c>
      <c r="O56" s="478">
        <f>'3市区町別2'!Q51</f>
        <v>11655</v>
      </c>
      <c r="P56" s="573">
        <f>'3市区町別2'!R51</f>
        <v>37</v>
      </c>
      <c r="Q56" s="481">
        <f>'3市区町別2'!S51</f>
        <v>2.8154440154440152</v>
      </c>
      <c r="R56" s="457">
        <f t="shared" si="6"/>
        <v>-1816</v>
      </c>
      <c r="S56" s="573">
        <f>'3市区町別2'!U51</f>
        <v>24</v>
      </c>
      <c r="T56" s="458">
        <f t="shared" si="1"/>
        <v>-5.8951468917383547</v>
      </c>
      <c r="U56" s="457">
        <f>'3市区町別2'!W51</f>
        <v>38</v>
      </c>
      <c r="V56" s="478">
        <f t="shared" si="2"/>
        <v>-2009</v>
      </c>
      <c r="W56" s="573">
        <f t="shared" si="4"/>
        <v>34</v>
      </c>
      <c r="X56" s="458">
        <f t="shared" si="3"/>
        <v>-6.1223867861278727</v>
      </c>
      <c r="Y56" s="573">
        <f t="shared" si="5"/>
        <v>38</v>
      </c>
      <c r="Z56" s="457">
        <f>'3市区町別2'!X51</f>
        <v>-101</v>
      </c>
      <c r="AA56" s="573">
        <f>'3市区町別2'!Y51</f>
        <v>41</v>
      </c>
      <c r="AB56" s="459">
        <f>'3市区町別2'!Z51</f>
        <v>-0.88</v>
      </c>
      <c r="AC56" s="573">
        <f>'3市区町別2'!AA51</f>
        <v>41</v>
      </c>
      <c r="AD56" s="570" t="s">
        <v>331</v>
      </c>
      <c r="AE56" s="458">
        <f>'3市区町別2'!AC51</f>
        <v>403.06</v>
      </c>
      <c r="AF56" s="573">
        <f>'3市区町別2'!AD51</f>
        <v>6</v>
      </c>
      <c r="AG56" s="458">
        <f>'3市区町別2'!AE51</f>
        <v>76.427827122512781</v>
      </c>
      <c r="AH56" s="573">
        <f>'3市区町別2'!AF51</f>
        <v>43</v>
      </c>
    </row>
    <row r="57" spans="1:34">
      <c r="A57" s="472">
        <v>585</v>
      </c>
      <c r="B57" s="452" t="s">
        <v>481</v>
      </c>
      <c r="C57" s="478">
        <f>'3市区町別2'!E66</f>
        <v>16064</v>
      </c>
      <c r="D57" s="573">
        <f>'3市区町別2'!F66</f>
        <v>44</v>
      </c>
      <c r="E57" s="457">
        <f>'3市区町別2'!G66</f>
        <v>5912</v>
      </c>
      <c r="F57" s="573">
        <f>'3市区町別2'!H66</f>
        <v>45</v>
      </c>
      <c r="G57" s="481">
        <f>'3市区町別2'!I66</f>
        <v>2.7171853856562924</v>
      </c>
      <c r="H57" s="457">
        <f>'3市区町別2'!J66</f>
        <v>18070</v>
      </c>
      <c r="I57" s="573">
        <f>'3市区町別2'!K66</f>
        <v>44</v>
      </c>
      <c r="J57" s="457">
        <f>'3市区町別2'!L66</f>
        <v>6228</v>
      </c>
      <c r="K57" s="573">
        <f>'3市区町別2'!M66</f>
        <v>44</v>
      </c>
      <c r="L57" s="458">
        <f>'3市区町別2'!N66</f>
        <v>2.9014129736673091</v>
      </c>
      <c r="M57" s="478">
        <f>'3市区町別2'!O66</f>
        <v>19696</v>
      </c>
      <c r="N57" s="573">
        <f>'3市区町別2'!P66</f>
        <v>44</v>
      </c>
      <c r="O57" s="478">
        <f>'3市区町別2'!Q66</f>
        <v>6449</v>
      </c>
      <c r="P57" s="573">
        <f>'3市区町別2'!R66</f>
        <v>44</v>
      </c>
      <c r="Q57" s="481">
        <f>'3市区町別2'!S66</f>
        <v>3.0541169173515272</v>
      </c>
      <c r="R57" s="457">
        <f t="shared" si="6"/>
        <v>-2006</v>
      </c>
      <c r="S57" s="573">
        <f>'3市区町別2'!U66</f>
        <v>28</v>
      </c>
      <c r="T57" s="458">
        <f t="shared" si="1"/>
        <v>-11.101272827891533</v>
      </c>
      <c r="U57" s="457">
        <f>'3市区町別2'!W66</f>
        <v>49</v>
      </c>
      <c r="V57" s="478">
        <f t="shared" si="2"/>
        <v>-1626</v>
      </c>
      <c r="W57" s="573">
        <f t="shared" si="4"/>
        <v>28</v>
      </c>
      <c r="X57" s="458">
        <f t="shared" si="3"/>
        <v>-8.2554833468724613</v>
      </c>
      <c r="Y57" s="573">
        <f t="shared" si="5"/>
        <v>46</v>
      </c>
      <c r="Z57" s="457">
        <f>'3市区町別2'!X66</f>
        <v>-316</v>
      </c>
      <c r="AA57" s="573">
        <f>'3市区町別2'!Y66</f>
        <v>46</v>
      </c>
      <c r="AB57" s="459">
        <f>'3市区町別2'!Z66</f>
        <v>-5.07</v>
      </c>
      <c r="AC57" s="573">
        <f>'3市区町別2'!AA66</f>
        <v>48</v>
      </c>
      <c r="AD57" s="570" t="s">
        <v>331</v>
      </c>
      <c r="AE57" s="458">
        <f>'3市区町別2'!AC66</f>
        <v>368.77</v>
      </c>
      <c r="AF57" s="573">
        <f>'3市区町別2'!AD66</f>
        <v>8</v>
      </c>
      <c r="AG57" s="458">
        <f>'3市区町別2'!AE66</f>
        <v>49.00073216367926</v>
      </c>
      <c r="AH57" s="573">
        <f>'3市区町別2'!AF66</f>
        <v>49</v>
      </c>
    </row>
    <row r="58" spans="1:34">
      <c r="A58" s="472">
        <v>586</v>
      </c>
      <c r="B58" s="452" t="s">
        <v>482</v>
      </c>
      <c r="C58" s="478">
        <f>'3市区町別2'!E67</f>
        <v>13318</v>
      </c>
      <c r="D58" s="573">
        <f>'3市区町別2'!F67</f>
        <v>47</v>
      </c>
      <c r="E58" s="457">
        <f>'3市区町別2'!G67</f>
        <v>4929</v>
      </c>
      <c r="F58" s="573">
        <f>'3市区町別2'!H67</f>
        <v>47</v>
      </c>
      <c r="G58" s="481">
        <f>'3市区町別2'!I67</f>
        <v>2.7019679448163929</v>
      </c>
      <c r="H58" s="457">
        <f>'3市区町別2'!J67</f>
        <v>14819</v>
      </c>
      <c r="I58" s="573">
        <f>'3市区町別2'!K67</f>
        <v>47</v>
      </c>
      <c r="J58" s="457">
        <f>'3市区町別2'!L67</f>
        <v>5291</v>
      </c>
      <c r="K58" s="573">
        <f>'3市区町別2'!M67</f>
        <v>47</v>
      </c>
      <c r="L58" s="458">
        <f>'3市区町別2'!N67</f>
        <v>2.8007938007938007</v>
      </c>
      <c r="M58" s="478">
        <f>'3市区町別2'!O67</f>
        <v>16004</v>
      </c>
      <c r="N58" s="573">
        <f>'3市区町別2'!P67</f>
        <v>47</v>
      </c>
      <c r="O58" s="478">
        <f>'3市区町別2'!Q67</f>
        <v>5342</v>
      </c>
      <c r="P58" s="573">
        <f>'3市区町別2'!R67</f>
        <v>47</v>
      </c>
      <c r="Q58" s="481">
        <f>'3市区町別2'!S67</f>
        <v>2.9958816922500935</v>
      </c>
      <c r="R58" s="457">
        <f t="shared" si="6"/>
        <v>-1501</v>
      </c>
      <c r="S58" s="573">
        <f>'3市区町別2'!U67</f>
        <v>20</v>
      </c>
      <c r="T58" s="458">
        <f t="shared" si="1"/>
        <v>-10.128888588973615</v>
      </c>
      <c r="U58" s="457">
        <f>'3市区町別2'!W67</f>
        <v>48</v>
      </c>
      <c r="V58" s="478">
        <f t="shared" si="2"/>
        <v>-1185</v>
      </c>
      <c r="W58" s="573">
        <f t="shared" si="4"/>
        <v>23</v>
      </c>
      <c r="X58" s="458">
        <f t="shared" si="3"/>
        <v>-7.4043989002749315</v>
      </c>
      <c r="Y58" s="573">
        <f t="shared" si="5"/>
        <v>41</v>
      </c>
      <c r="Z58" s="457">
        <f>'3市区町別2'!X67</f>
        <v>-362</v>
      </c>
      <c r="AA58" s="573">
        <f>'3市区町別2'!Y67</f>
        <v>49</v>
      </c>
      <c r="AB58" s="459">
        <f>'3市区町別2'!Z67</f>
        <v>-6.84</v>
      </c>
      <c r="AC58" s="573">
        <f>'3市区町別2'!AA67</f>
        <v>49</v>
      </c>
      <c r="AD58" s="570" t="s">
        <v>331</v>
      </c>
      <c r="AE58" s="458">
        <f>'3市区町別2'!AC67</f>
        <v>241.01</v>
      </c>
      <c r="AF58" s="573">
        <f>'3市区町別2'!AD67</f>
        <v>10</v>
      </c>
      <c r="AG58" s="458">
        <f>'3市区町別2'!AE67</f>
        <v>61.487075225094394</v>
      </c>
      <c r="AH58" s="573">
        <f>'3市区町別2'!AF67</f>
        <v>44</v>
      </c>
    </row>
    <row r="59" spans="1:34">
      <c r="A59" s="390"/>
      <c r="B59" s="842" t="s">
        <v>16</v>
      </c>
      <c r="C59" s="832">
        <f>'3市区町別2'!E16</f>
        <v>101082</v>
      </c>
      <c r="D59" s="833" t="s">
        <v>331</v>
      </c>
      <c r="E59" s="834">
        <f>'3市区町別2'!G16</f>
        <v>38638</v>
      </c>
      <c r="F59" s="833" t="s">
        <v>331</v>
      </c>
      <c r="G59" s="835">
        <f>'3市区町別2'!I16</f>
        <v>2.6161291992339146</v>
      </c>
      <c r="H59" s="834">
        <f>'3市区町別2'!J16</f>
        <v>106150</v>
      </c>
      <c r="I59" s="833" t="s">
        <v>331</v>
      </c>
      <c r="J59" s="834">
        <f>'3市区町別2'!L16</f>
        <v>38131</v>
      </c>
      <c r="K59" s="833" t="s">
        <v>331</v>
      </c>
      <c r="L59" s="836">
        <f>'3市区町別2'!N16</f>
        <v>2.7838241850462877</v>
      </c>
      <c r="M59" s="832">
        <f>'3市区町別2'!O16</f>
        <v>111020</v>
      </c>
      <c r="N59" s="833" t="s">
        <v>331</v>
      </c>
      <c r="O59" s="832">
        <f>'3市区町別2'!Q16</f>
        <v>37803</v>
      </c>
      <c r="P59" s="833" t="s">
        <v>331</v>
      </c>
      <c r="Q59" s="835">
        <f>'3市区町別2'!S16</f>
        <v>2.9368039573578817</v>
      </c>
      <c r="R59" s="834">
        <f t="shared" si="6"/>
        <v>-5068</v>
      </c>
      <c r="S59" s="833" t="s">
        <v>331</v>
      </c>
      <c r="T59" s="836">
        <f t="shared" si="1"/>
        <v>-4.7743758831841729</v>
      </c>
      <c r="U59" s="834" t="s">
        <v>331</v>
      </c>
      <c r="V59" s="832" t="s">
        <v>532</v>
      </c>
      <c r="W59" s="833" t="s">
        <v>532</v>
      </c>
      <c r="X59" s="836" t="s">
        <v>532</v>
      </c>
      <c r="Y59" s="833" t="s">
        <v>532</v>
      </c>
      <c r="Z59" s="834">
        <f>'3市区町別2'!X16</f>
        <v>507</v>
      </c>
      <c r="AA59" s="833" t="s">
        <v>331</v>
      </c>
      <c r="AB59" s="837">
        <f>'3市区町別2'!Z16</f>
        <v>1.33</v>
      </c>
      <c r="AC59" s="833" t="s">
        <v>331</v>
      </c>
      <c r="AD59" s="838" t="s">
        <v>331</v>
      </c>
      <c r="AE59" s="836">
        <f>'3市区町別2'!AC16</f>
        <v>870.8</v>
      </c>
      <c r="AF59" s="833" t="s">
        <v>331</v>
      </c>
      <c r="AG59" s="836">
        <f>'3市区町別2'!AE16</f>
        <v>121.89940284795591</v>
      </c>
      <c r="AH59" s="833" t="s">
        <v>331</v>
      </c>
    </row>
    <row r="60" spans="1:34">
      <c r="A60" s="472">
        <v>221</v>
      </c>
      <c r="B60" s="452" t="s">
        <v>483</v>
      </c>
      <c r="C60" s="478">
        <f>'3市区町別2'!E47</f>
        <v>39611</v>
      </c>
      <c r="D60" s="573">
        <f>'3市区町別2'!F47</f>
        <v>32</v>
      </c>
      <c r="E60" s="457">
        <f>'3市区町別2'!G47</f>
        <v>15605</v>
      </c>
      <c r="F60" s="573">
        <f>'3市区町別2'!H47</f>
        <v>32</v>
      </c>
      <c r="G60" s="481">
        <f>'3市区町別2'!I47</f>
        <v>2.5383530919577058</v>
      </c>
      <c r="H60" s="457">
        <f>'3市区町別2'!J47</f>
        <v>41490</v>
      </c>
      <c r="I60" s="573">
        <f>'3市区町別2'!K47</f>
        <v>31</v>
      </c>
      <c r="J60" s="457">
        <f>'3市区町別2'!L47</f>
        <v>15578</v>
      </c>
      <c r="K60" s="573">
        <f>'3市区町別2'!M47</f>
        <v>30</v>
      </c>
      <c r="L60" s="458">
        <f>'3市区町別2'!N47</f>
        <v>2.663371421235075</v>
      </c>
      <c r="M60" s="478">
        <f>'3市区町別2'!O47</f>
        <v>43263</v>
      </c>
      <c r="N60" s="573">
        <f>'3市区町別2'!P47</f>
        <v>31</v>
      </c>
      <c r="O60" s="478">
        <f>'3市区町別2'!Q47</f>
        <v>15342</v>
      </c>
      <c r="P60" s="573">
        <f>'3市区町別2'!R47</f>
        <v>30</v>
      </c>
      <c r="Q60" s="481">
        <f>'3市区町別2'!S47</f>
        <v>2.8199061400078218</v>
      </c>
      <c r="R60" s="457">
        <f t="shared" si="6"/>
        <v>-1879</v>
      </c>
      <c r="S60" s="573">
        <f>'3市区町別2'!U47</f>
        <v>25</v>
      </c>
      <c r="T60" s="458">
        <f t="shared" si="1"/>
        <v>-4.5288021209930109</v>
      </c>
      <c r="U60" s="457">
        <f>'3市区町別2'!W47</f>
        <v>31</v>
      </c>
      <c r="V60" s="478">
        <f t="shared" si="2"/>
        <v>-1773</v>
      </c>
      <c r="W60" s="573">
        <f t="shared" si="4"/>
        <v>30</v>
      </c>
      <c r="X60" s="458">
        <f t="shared" si="3"/>
        <v>-4.0981901393800708</v>
      </c>
      <c r="Y60" s="573">
        <f t="shared" si="5"/>
        <v>32</v>
      </c>
      <c r="Z60" s="457">
        <f>'3市区町別2'!X47</f>
        <v>27</v>
      </c>
      <c r="AA60" s="573">
        <f>'3市区町別2'!Y47</f>
        <v>37</v>
      </c>
      <c r="AB60" s="459">
        <f>'3市区町別2'!Z47</f>
        <v>0.17</v>
      </c>
      <c r="AC60" s="573">
        <f>'3市区町別2'!AA47</f>
        <v>37</v>
      </c>
      <c r="AD60" s="570" t="s">
        <v>331</v>
      </c>
      <c r="AE60" s="458">
        <f>'3市区町別2'!AC47</f>
        <v>377.59</v>
      </c>
      <c r="AF60" s="573">
        <f>'3市区町別2'!AD47</f>
        <v>7</v>
      </c>
      <c r="AG60" s="458">
        <f>'3市区町別2'!AE47</f>
        <v>109.88108795254112</v>
      </c>
      <c r="AH60" s="573">
        <f>'3市区町別2'!AF47</f>
        <v>41</v>
      </c>
    </row>
    <row r="61" spans="1:34">
      <c r="A61" s="472">
        <v>223</v>
      </c>
      <c r="B61" s="452" t="s">
        <v>484</v>
      </c>
      <c r="C61" s="478">
        <f>'3市区町別2'!E49</f>
        <v>61471</v>
      </c>
      <c r="D61" s="573">
        <f>'3市区町別2'!F49</f>
        <v>24</v>
      </c>
      <c r="E61" s="457">
        <f>'3市区町別2'!G49</f>
        <v>23033</v>
      </c>
      <c r="F61" s="573">
        <f>'3市区町別2'!H49</f>
        <v>24</v>
      </c>
      <c r="G61" s="481">
        <f>'3市区町別2'!I49</f>
        <v>2.6688229930968612</v>
      </c>
      <c r="H61" s="457">
        <f>'3市区町別2'!J49</f>
        <v>64660</v>
      </c>
      <c r="I61" s="573">
        <f>'3市区町別2'!K49</f>
        <v>24</v>
      </c>
      <c r="J61" s="457">
        <f>'3市区町別2'!L49</f>
        <v>22553</v>
      </c>
      <c r="K61" s="573">
        <f>'3市区町別2'!M49</f>
        <v>24</v>
      </c>
      <c r="L61" s="458">
        <f>'3市区町別2'!N49</f>
        <v>2.867024342659513</v>
      </c>
      <c r="M61" s="478">
        <f>'3市区町別2'!O49</f>
        <v>67757</v>
      </c>
      <c r="N61" s="573">
        <f>'3市区町別2'!P49</f>
        <v>24</v>
      </c>
      <c r="O61" s="478">
        <f>'3市区町別2'!Q49</f>
        <v>22461</v>
      </c>
      <c r="P61" s="573">
        <f>'3市区町別2'!R49</f>
        <v>24</v>
      </c>
      <c r="Q61" s="481">
        <f>'3市区町別2'!S49</f>
        <v>3.0166510841013312</v>
      </c>
      <c r="R61" s="457">
        <f t="shared" si="6"/>
        <v>-3189</v>
      </c>
      <c r="S61" s="573">
        <f>'3市区町別2'!U49</f>
        <v>39</v>
      </c>
      <c r="T61" s="458">
        <f t="shared" si="1"/>
        <v>-4.931951747602846</v>
      </c>
      <c r="U61" s="457">
        <f>'3市区町別2'!W49</f>
        <v>33</v>
      </c>
      <c r="V61" s="478">
        <f t="shared" si="2"/>
        <v>-3097</v>
      </c>
      <c r="W61" s="573">
        <f t="shared" si="4"/>
        <v>40</v>
      </c>
      <c r="X61" s="458">
        <f t="shared" si="3"/>
        <v>-4.5707454580338567</v>
      </c>
      <c r="Y61" s="573">
        <f t="shared" si="5"/>
        <v>34</v>
      </c>
      <c r="Z61" s="457">
        <f>'3市区町別2'!X49</f>
        <v>480</v>
      </c>
      <c r="AA61" s="573">
        <f>'3市区町別2'!Y49</f>
        <v>27</v>
      </c>
      <c r="AB61" s="459">
        <f>'3市区町別2'!Z49</f>
        <v>2.13</v>
      </c>
      <c r="AC61" s="573">
        <f>'3市区町別2'!AA49</f>
        <v>22</v>
      </c>
      <c r="AD61" s="570" t="s">
        <v>331</v>
      </c>
      <c r="AE61" s="458">
        <f>'3市区町別2'!AC49</f>
        <v>493.21</v>
      </c>
      <c r="AF61" s="573">
        <f>'3市区町別2'!AD49</f>
        <v>4</v>
      </c>
      <c r="AG61" s="458">
        <f>'3市区町別2'!AE49</f>
        <v>131.10034265323088</v>
      </c>
      <c r="AH61" s="573">
        <f>'3市区町別2'!AF49</f>
        <v>38</v>
      </c>
    </row>
    <row r="62" spans="1:34">
      <c r="A62" s="390"/>
      <c r="B62" s="843" t="s">
        <v>17</v>
      </c>
      <c r="C62" s="832">
        <f>'3市区町別2'!E17</f>
        <v>127340</v>
      </c>
      <c r="D62" s="833" t="s">
        <v>331</v>
      </c>
      <c r="E62" s="834">
        <f>'3市区町別2'!G17</f>
        <v>52333</v>
      </c>
      <c r="F62" s="833" t="s">
        <v>331</v>
      </c>
      <c r="G62" s="835">
        <f>'3市区町別2'!I17</f>
        <v>2.4332639061395294</v>
      </c>
      <c r="H62" s="834">
        <f>'3市区町別2'!J17</f>
        <v>135147</v>
      </c>
      <c r="I62" s="833" t="s">
        <v>331</v>
      </c>
      <c r="J62" s="834">
        <f>'3市区町別2'!L17</f>
        <v>52500</v>
      </c>
      <c r="K62" s="833" t="s">
        <v>331</v>
      </c>
      <c r="L62" s="836">
        <f>'3市区町別2'!N17</f>
        <v>2.5742285714285713</v>
      </c>
      <c r="M62" s="832">
        <f>'3市区町別2'!O17</f>
        <v>143547</v>
      </c>
      <c r="N62" s="833" t="s">
        <v>331</v>
      </c>
      <c r="O62" s="832">
        <f>'3市区町別2'!Q17</f>
        <v>52864</v>
      </c>
      <c r="P62" s="833" t="s">
        <v>331</v>
      </c>
      <c r="Q62" s="835">
        <f>'3市区町別2'!S17</f>
        <v>2.7154017857142856</v>
      </c>
      <c r="R62" s="834">
        <f t="shared" si="6"/>
        <v>-7807</v>
      </c>
      <c r="S62" s="833" t="s">
        <v>331</v>
      </c>
      <c r="T62" s="836">
        <f t="shared" si="1"/>
        <v>-5.7766728081274463</v>
      </c>
      <c r="U62" s="834" t="s">
        <v>331</v>
      </c>
      <c r="V62" s="832" t="s">
        <v>532</v>
      </c>
      <c r="W62" s="833" t="s">
        <v>532</v>
      </c>
      <c r="X62" s="836" t="s">
        <v>532</v>
      </c>
      <c r="Y62" s="833" t="s">
        <v>532</v>
      </c>
      <c r="Z62" s="834">
        <f>'3市区町別2'!X17</f>
        <v>-167</v>
      </c>
      <c r="AA62" s="833" t="s">
        <v>331</v>
      </c>
      <c r="AB62" s="837">
        <f>'3市区町別2'!Z17</f>
        <v>-0.32</v>
      </c>
      <c r="AC62" s="833" t="s">
        <v>331</v>
      </c>
      <c r="AD62" s="838" t="s">
        <v>331</v>
      </c>
      <c r="AE62" s="836">
        <f>'3市区町別2'!AC17</f>
        <v>595.71</v>
      </c>
      <c r="AF62" s="833" t="s">
        <v>331</v>
      </c>
      <c r="AG62" s="836">
        <f>'3市区町別2'!AE17</f>
        <v>226.86709976330764</v>
      </c>
      <c r="AH62" s="833" t="s">
        <v>331</v>
      </c>
    </row>
    <row r="63" spans="1:34">
      <c r="A63" s="472">
        <v>205</v>
      </c>
      <c r="B63" s="454" t="s">
        <v>485</v>
      </c>
      <c r="C63" s="478">
        <f>'3市区町別2'!E32</f>
        <v>41236</v>
      </c>
      <c r="D63" s="573">
        <f>'3市区町別2'!F32</f>
        <v>30</v>
      </c>
      <c r="E63" s="457">
        <f>'3市区町別2'!G32</f>
        <v>17792</v>
      </c>
      <c r="F63" s="573">
        <f>'3市区町別2'!H32</f>
        <v>27</v>
      </c>
      <c r="G63" s="481">
        <f>'3市区町別2'!I32</f>
        <v>2.3176708633093526</v>
      </c>
      <c r="H63" s="457">
        <f>'3市区町別2'!J32</f>
        <v>44258</v>
      </c>
      <c r="I63" s="573">
        <f>'3市区町別2'!K32</f>
        <v>29</v>
      </c>
      <c r="J63" s="457">
        <f>'3市区町別2'!L32</f>
        <v>18081</v>
      </c>
      <c r="K63" s="573">
        <f>'3市区町別2'!M32</f>
        <v>26</v>
      </c>
      <c r="L63" s="458">
        <f>'3市区町別2'!N32</f>
        <v>2.4477628449753883</v>
      </c>
      <c r="M63" s="478">
        <f>'3市区町別2'!O32</f>
        <v>47254</v>
      </c>
      <c r="N63" s="573">
        <f>'3市区町別2'!P32</f>
        <v>29</v>
      </c>
      <c r="O63" s="478">
        <f>'3市区町別2'!Q32</f>
        <v>18447</v>
      </c>
      <c r="P63" s="573">
        <f>'3市区町別2'!R32</f>
        <v>26</v>
      </c>
      <c r="Q63" s="481">
        <f>'3市区町別2'!S32</f>
        <v>2.5616089337019567</v>
      </c>
      <c r="R63" s="457">
        <f t="shared" si="6"/>
        <v>-3022</v>
      </c>
      <c r="S63" s="573">
        <f>'3市区町別2'!U32</f>
        <v>36</v>
      </c>
      <c r="T63" s="458">
        <f t="shared" si="1"/>
        <v>-6.8281440643499476</v>
      </c>
      <c r="U63" s="457">
        <f>'3市区町別2'!W32</f>
        <v>40</v>
      </c>
      <c r="V63" s="478">
        <f t="shared" si="2"/>
        <v>-2996</v>
      </c>
      <c r="W63" s="573">
        <f t="shared" si="4"/>
        <v>39</v>
      </c>
      <c r="X63" s="458">
        <f t="shared" si="3"/>
        <v>-6.3402040038938496</v>
      </c>
      <c r="Y63" s="573">
        <f t="shared" si="5"/>
        <v>39</v>
      </c>
      <c r="Z63" s="457">
        <f>'3市区町別2'!X32</f>
        <v>-289</v>
      </c>
      <c r="AA63" s="573">
        <f>'3市区町別2'!Y32</f>
        <v>45</v>
      </c>
      <c r="AB63" s="459">
        <f>'3市区町別2'!Z32</f>
        <v>-1.6</v>
      </c>
      <c r="AC63" s="573">
        <f>'3市区町別2'!AA32</f>
        <v>43</v>
      </c>
      <c r="AD63" s="570" t="s">
        <v>331</v>
      </c>
      <c r="AE63" s="458">
        <f>'3市区町別2'!AC32</f>
        <v>182.38</v>
      </c>
      <c r="AF63" s="573">
        <f>'3市区町別2'!AD32</f>
        <v>18</v>
      </c>
      <c r="AG63" s="458">
        <f>'3市区町別2'!AE32</f>
        <v>242.66915231933328</v>
      </c>
      <c r="AH63" s="573">
        <f>'3市区町別2'!AF32</f>
        <v>34</v>
      </c>
    </row>
    <row r="64" spans="1:34">
      <c r="A64" s="472">
        <v>224</v>
      </c>
      <c r="B64" s="452" t="s">
        <v>486</v>
      </c>
      <c r="C64" s="478">
        <f>'3市区町別2'!E50</f>
        <v>44137</v>
      </c>
      <c r="D64" s="573">
        <f>'3市区町別2'!F50</f>
        <v>27</v>
      </c>
      <c r="E64" s="457">
        <f>'3市区町別2'!G50</f>
        <v>17047</v>
      </c>
      <c r="F64" s="573">
        <f>'3市区町別2'!H50</f>
        <v>30</v>
      </c>
      <c r="G64" s="481">
        <f>'3市区町別2'!I50</f>
        <v>2.5891359183434037</v>
      </c>
      <c r="H64" s="457">
        <f>'3市区町別2'!J50</f>
        <v>46912</v>
      </c>
      <c r="I64" s="573">
        <f>'3市区町別2'!K50</f>
        <v>27</v>
      </c>
      <c r="J64" s="457">
        <f>'3市区町別2'!L50</f>
        <v>16968</v>
      </c>
      <c r="K64" s="573">
        <f>'3市区町別2'!M50</f>
        <v>28</v>
      </c>
      <c r="L64" s="458">
        <f>'3市区町別2'!N50</f>
        <v>2.7647336162187646</v>
      </c>
      <c r="M64" s="478">
        <f>'3市区町別2'!O50</f>
        <v>49834</v>
      </c>
      <c r="N64" s="573">
        <f>'3市区町別2'!P50</f>
        <v>26</v>
      </c>
      <c r="O64" s="478">
        <f>'3市区町別2'!Q50</f>
        <v>16981</v>
      </c>
      <c r="P64" s="573">
        <f>'3市区町別2'!R50</f>
        <v>28</v>
      </c>
      <c r="Q64" s="481">
        <f>'3市区町別2'!S50</f>
        <v>2.9346917142688889</v>
      </c>
      <c r="R64" s="457">
        <f t="shared" si="6"/>
        <v>-2775</v>
      </c>
      <c r="S64" s="573">
        <f>'3市区町別2'!U50</f>
        <v>34</v>
      </c>
      <c r="T64" s="458">
        <f t="shared" si="1"/>
        <v>-5.9153308321964531</v>
      </c>
      <c r="U64" s="457">
        <f>'3市区町別2'!W50</f>
        <v>39</v>
      </c>
      <c r="V64" s="478">
        <f t="shared" si="2"/>
        <v>-2922</v>
      </c>
      <c r="W64" s="573">
        <f t="shared" si="4"/>
        <v>38</v>
      </c>
      <c r="X64" s="458">
        <f t="shared" si="3"/>
        <v>-5.8634667094754587</v>
      </c>
      <c r="Y64" s="573">
        <f t="shared" si="5"/>
        <v>37</v>
      </c>
      <c r="Z64" s="457">
        <f>'3市区町別2'!X50</f>
        <v>79</v>
      </c>
      <c r="AA64" s="573">
        <f>'3市区町別2'!Y50</f>
        <v>35</v>
      </c>
      <c r="AB64" s="459">
        <f>'3市区町別2'!Z50</f>
        <v>0.47</v>
      </c>
      <c r="AC64" s="573">
        <f>'3市区町別2'!AA50</f>
        <v>35</v>
      </c>
      <c r="AD64" s="570" t="s">
        <v>331</v>
      </c>
      <c r="AE64" s="458">
        <f>'3市区町別2'!AC50</f>
        <v>229.01</v>
      </c>
      <c r="AF64" s="573">
        <f>'3市区町別2'!AD50</f>
        <v>12</v>
      </c>
      <c r="AG64" s="458">
        <f>'3市区町別2'!AE50</f>
        <v>204.84694991485088</v>
      </c>
      <c r="AH64" s="573">
        <f>'3市区町別2'!AF50</f>
        <v>36</v>
      </c>
    </row>
    <row r="65" spans="1:34">
      <c r="A65" s="429">
        <v>226</v>
      </c>
      <c r="B65" s="473" t="s">
        <v>487</v>
      </c>
      <c r="C65" s="479">
        <f>'3市区町別2'!E52</f>
        <v>41967</v>
      </c>
      <c r="D65" s="574">
        <f>'3市区町別2'!F52</f>
        <v>29</v>
      </c>
      <c r="E65" s="474">
        <f>'3市区町別2'!G52</f>
        <v>17494</v>
      </c>
      <c r="F65" s="574">
        <f>'3市区町別2'!H52</f>
        <v>28</v>
      </c>
      <c r="G65" s="482">
        <f>'3市区町別2'!I52</f>
        <v>2.3989367783239968</v>
      </c>
      <c r="H65" s="474">
        <f>'3市区町別2'!J52</f>
        <v>43977</v>
      </c>
      <c r="I65" s="574">
        <f>'3市区町別2'!K52</f>
        <v>30</v>
      </c>
      <c r="J65" s="474">
        <f>'3市区町別2'!L52</f>
        <v>17451</v>
      </c>
      <c r="K65" s="574">
        <f>'3市区町別2'!M52</f>
        <v>27</v>
      </c>
      <c r="L65" s="475">
        <f>'3市区町別2'!N52</f>
        <v>2.5200275055870724</v>
      </c>
      <c r="M65" s="479">
        <f>'3市区町別2'!O52</f>
        <v>46459</v>
      </c>
      <c r="N65" s="574">
        <f>'3市区町別2'!P52</f>
        <v>30</v>
      </c>
      <c r="O65" s="479">
        <f>'3市区町別2'!Q52</f>
        <v>17436</v>
      </c>
      <c r="P65" s="574">
        <f>'3市区町別2'!R52</f>
        <v>27</v>
      </c>
      <c r="Q65" s="482">
        <f>'3市区町別2'!S52</f>
        <v>2.664544620325763</v>
      </c>
      <c r="R65" s="474">
        <f t="shared" si="6"/>
        <v>-2010</v>
      </c>
      <c r="S65" s="574">
        <f>'3市区町別2'!U52</f>
        <v>29</v>
      </c>
      <c r="T65" s="475">
        <f t="shared" si="1"/>
        <v>-4.5705709802851491</v>
      </c>
      <c r="U65" s="474">
        <f>'3市区町別2'!W52</f>
        <v>32</v>
      </c>
      <c r="V65" s="479">
        <f t="shared" si="2"/>
        <v>-2482</v>
      </c>
      <c r="W65" s="574">
        <f t="shared" si="4"/>
        <v>36</v>
      </c>
      <c r="X65" s="475">
        <f t="shared" si="3"/>
        <v>-5.3423448632127251</v>
      </c>
      <c r="Y65" s="574">
        <f t="shared" si="5"/>
        <v>36</v>
      </c>
      <c r="Z65" s="474">
        <f>'3市区町別2'!X52</f>
        <v>43</v>
      </c>
      <c r="AA65" s="574">
        <f>'3市区町別2'!Y52</f>
        <v>36</v>
      </c>
      <c r="AB65" s="476">
        <f>'3市区町別2'!Z52</f>
        <v>0.25</v>
      </c>
      <c r="AC65" s="574">
        <f>'3市区町別2'!AA52</f>
        <v>36</v>
      </c>
      <c r="AD65" s="571" t="s">
        <v>331</v>
      </c>
      <c r="AE65" s="475">
        <f>'3市区町別2'!AC52</f>
        <v>184.32</v>
      </c>
      <c r="AF65" s="574">
        <f>'3市区町別2'!AD52</f>
        <v>17</v>
      </c>
      <c r="AG65" s="475">
        <f>'3市区町別2'!AE52</f>
        <v>238.59049479166669</v>
      </c>
      <c r="AH65" s="574">
        <f>'3市区町別2'!AF52</f>
        <v>35</v>
      </c>
    </row>
    <row r="66" spans="1:34">
      <c r="A66" t="s">
        <v>1342</v>
      </c>
      <c r="B66" s="455"/>
      <c r="C66" s="455"/>
      <c r="D66" s="455"/>
      <c r="E66" s="455"/>
      <c r="F66" s="455"/>
      <c r="G66" s="455"/>
    </row>
  </sheetData>
  <mergeCells count="39">
    <mergeCell ref="Z2:AC2"/>
    <mergeCell ref="Z3:Z4"/>
    <mergeCell ref="A2:B5"/>
    <mergeCell ref="H2:L2"/>
    <mergeCell ref="M2:Q2"/>
    <mergeCell ref="R2:U2"/>
    <mergeCell ref="J3:J4"/>
    <mergeCell ref="H3:H4"/>
    <mergeCell ref="F4:F5"/>
    <mergeCell ref="T3:T4"/>
    <mergeCell ref="M3:M4"/>
    <mergeCell ref="R3:R4"/>
    <mergeCell ref="L3:L4"/>
    <mergeCell ref="C2:G2"/>
    <mergeCell ref="G3:G4"/>
    <mergeCell ref="D4:D5"/>
    <mergeCell ref="C3:C4"/>
    <mergeCell ref="E3:E4"/>
    <mergeCell ref="AH4:AH5"/>
    <mergeCell ref="AD5:AE5"/>
    <mergeCell ref="I4:I5"/>
    <mergeCell ref="K4:K5"/>
    <mergeCell ref="N4:N5"/>
    <mergeCell ref="Q3:Q4"/>
    <mergeCell ref="AB3:AB4"/>
    <mergeCell ref="AA4:AA5"/>
    <mergeCell ref="AC4:AC5"/>
    <mergeCell ref="O3:O4"/>
    <mergeCell ref="P4:P5"/>
    <mergeCell ref="AG2:AG4"/>
    <mergeCell ref="AF4:AF5"/>
    <mergeCell ref="AD2:AE4"/>
    <mergeCell ref="S4:S5"/>
    <mergeCell ref="U4:U5"/>
    <mergeCell ref="V2:Y2"/>
    <mergeCell ref="V3:V4"/>
    <mergeCell ref="X3:X4"/>
    <mergeCell ref="W4:W5"/>
    <mergeCell ref="Y4:Y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outlinePr summaryBelow="0"/>
  </sheetPr>
  <dimension ref="A1:AK583"/>
  <sheetViews>
    <sheetView topLeftCell="B1" zoomScaleNormal="100" zoomScaleSheetLayoutView="100" workbookViewId="0">
      <pane xSplit="3" ySplit="5" topLeftCell="E6" activePane="bottomRight" state="frozen"/>
      <selection activeCell="B1" sqref="B1"/>
      <selection pane="topRight" activeCell="E1" sqref="E1"/>
      <selection pane="bottomLeft" activeCell="B6" sqref="B6"/>
      <selection pane="bottomRight" activeCell="M21" sqref="M21"/>
    </sheetView>
  </sheetViews>
  <sheetFormatPr defaultColWidth="11.875" defaultRowHeight="12"/>
  <cols>
    <col min="1" max="2" width="3.25" style="47" bestFit="1" customWidth="1"/>
    <col min="3" max="3" width="4.625" style="112" bestFit="1" customWidth="1"/>
    <col min="4" max="4" width="9" style="111" bestFit="1" customWidth="1"/>
    <col min="5" max="5" width="8.625" style="51" customWidth="1"/>
    <col min="6" max="6" width="4.5" style="51" customWidth="1"/>
    <col min="7" max="7" width="8.125" style="111" customWidth="1"/>
    <col min="8" max="8" width="4.5" style="111" customWidth="1"/>
    <col min="9" max="9" width="8" style="51" customWidth="1"/>
    <col min="10" max="10" width="8.625" style="51" customWidth="1"/>
    <col min="11" max="11" width="4.5" style="51" customWidth="1"/>
    <col min="12" max="12" width="8.125" style="111" customWidth="1"/>
    <col min="13" max="13" width="4.5" style="111" customWidth="1"/>
    <col min="14" max="14" width="8" style="51" customWidth="1"/>
    <col min="15" max="15" width="7.5" style="51" hidden="1" customWidth="1"/>
    <col min="16" max="16" width="4.5" style="51" hidden="1" customWidth="1"/>
    <col min="17" max="17" width="7.5" style="111" hidden="1" customWidth="1"/>
    <col min="18" max="18" width="4.5" style="82" hidden="1" customWidth="1"/>
    <col min="19" max="19" width="8" style="82" hidden="1" customWidth="1"/>
    <col min="20" max="20" width="8.25" style="53" customWidth="1"/>
    <col min="21" max="21" width="4.5" style="53" customWidth="1"/>
    <col min="22" max="22" width="6.625" style="54" customWidth="1"/>
    <col min="23" max="23" width="4.5" style="54" customWidth="1"/>
    <col min="24" max="24" width="7.125" style="113" bestFit="1" customWidth="1"/>
    <col min="25" max="25" width="4.5" style="55" customWidth="1"/>
    <col min="26" max="26" width="6.625" style="55" customWidth="1"/>
    <col min="27" max="27" width="4.625" style="55" bestFit="1" customWidth="1"/>
    <col min="28" max="28" width="3" style="47" customWidth="1"/>
    <col min="29" max="29" width="7.5" style="82" bestFit="1" customWidth="1"/>
    <col min="30" max="30" width="4.5" style="82" customWidth="1"/>
    <col min="31" max="31" width="8" style="82" customWidth="1"/>
    <col min="32" max="32" width="4.5" style="82" customWidth="1"/>
    <col min="33" max="33" width="3.125" style="47" customWidth="1"/>
    <col min="34" max="34" width="10" style="47" customWidth="1"/>
    <col min="35" max="35" width="10.375" style="47" customWidth="1"/>
    <col min="36" max="36" width="9.25" style="47" customWidth="1"/>
    <col min="37" max="37" width="6.375" style="47" customWidth="1"/>
    <col min="38" max="16384" width="11.875" style="47"/>
  </cols>
  <sheetData>
    <row r="1" spans="1:37">
      <c r="C1" s="251" t="s">
        <v>339</v>
      </c>
      <c r="D1" s="48"/>
      <c r="E1" s="47"/>
      <c r="F1" s="49"/>
      <c r="G1" s="1464" t="s">
        <v>957</v>
      </c>
      <c r="H1" s="51"/>
      <c r="I1" s="47"/>
      <c r="J1" s="47"/>
      <c r="K1" s="49"/>
      <c r="L1" s="50" t="s">
        <v>331</v>
      </c>
      <c r="M1" s="51"/>
      <c r="N1" s="47"/>
      <c r="O1" s="50"/>
      <c r="P1" s="49"/>
      <c r="Q1" s="50" t="s">
        <v>331</v>
      </c>
      <c r="R1" s="52"/>
      <c r="S1" s="52"/>
      <c r="T1" s="50"/>
      <c r="V1" s="50"/>
      <c r="X1" s="50"/>
      <c r="Z1" s="55" t="s">
        <v>329</v>
      </c>
      <c r="AC1" s="56"/>
      <c r="AD1" s="47"/>
      <c r="AE1" s="52"/>
      <c r="AF1" s="47"/>
    </row>
    <row r="2" spans="1:37" ht="11.25" customHeight="1">
      <c r="B2" s="51"/>
      <c r="C2" s="2027" t="s">
        <v>52</v>
      </c>
      <c r="D2" s="2025"/>
      <c r="E2" s="2035" t="s">
        <v>1017</v>
      </c>
      <c r="F2" s="2037"/>
      <c r="G2" s="2037"/>
      <c r="H2" s="2037"/>
      <c r="I2" s="2037"/>
      <c r="J2" s="2033" t="s">
        <v>1018</v>
      </c>
      <c r="K2" s="2034"/>
      <c r="L2" s="2034"/>
      <c r="M2" s="2034"/>
      <c r="N2" s="2034"/>
      <c r="O2" s="2036" t="s">
        <v>338</v>
      </c>
      <c r="P2" s="2036"/>
      <c r="Q2" s="2036"/>
      <c r="R2" s="2036"/>
      <c r="S2" s="2036"/>
      <c r="T2" s="2009" t="s">
        <v>1036</v>
      </c>
      <c r="U2" s="2010"/>
      <c r="V2" s="2010"/>
      <c r="W2" s="2011"/>
      <c r="X2" s="2009" t="s">
        <v>1037</v>
      </c>
      <c r="Y2" s="2010"/>
      <c r="Z2" s="2010"/>
      <c r="AA2" s="2011"/>
      <c r="AB2" s="2027" t="s">
        <v>1034</v>
      </c>
      <c r="AC2" s="2028"/>
      <c r="AD2" s="654"/>
      <c r="AE2" s="2025" t="s">
        <v>48</v>
      </c>
      <c r="AF2" s="654"/>
      <c r="AG2" s="57"/>
      <c r="AH2" s="1710"/>
      <c r="AI2" s="1075" t="s">
        <v>728</v>
      </c>
      <c r="AJ2" s="1076"/>
      <c r="AK2" s="1076"/>
    </row>
    <row r="3" spans="1:37" ht="11.25" customHeight="1">
      <c r="B3" s="51"/>
      <c r="C3" s="2016"/>
      <c r="D3" s="2022"/>
      <c r="E3" s="2016" t="s">
        <v>0</v>
      </c>
      <c r="F3" s="1726"/>
      <c r="G3" s="2017" t="s">
        <v>51</v>
      </c>
      <c r="H3" s="1727"/>
      <c r="I3" s="2008" t="s">
        <v>65</v>
      </c>
      <c r="J3" s="2027" t="s">
        <v>0</v>
      </c>
      <c r="K3" s="655"/>
      <c r="L3" s="2024" t="s">
        <v>51</v>
      </c>
      <c r="M3" s="656"/>
      <c r="N3" s="2007" t="s">
        <v>65</v>
      </c>
      <c r="O3" s="2016" t="s">
        <v>0</v>
      </c>
      <c r="P3" s="657"/>
      <c r="Q3" s="2017" t="s">
        <v>51</v>
      </c>
      <c r="R3" s="657"/>
      <c r="S3" s="2008" t="s">
        <v>65</v>
      </c>
      <c r="T3" s="2012" t="s">
        <v>63</v>
      </c>
      <c r="U3" s="656"/>
      <c r="V3" s="2014" t="s">
        <v>64</v>
      </c>
      <c r="W3" s="656"/>
      <c r="X3" s="2012" t="s">
        <v>63</v>
      </c>
      <c r="Y3" s="656"/>
      <c r="Z3" s="2023" t="s">
        <v>64</v>
      </c>
      <c r="AA3" s="656"/>
      <c r="AB3" s="2016"/>
      <c r="AC3" s="2018"/>
      <c r="AD3" s="658"/>
      <c r="AE3" s="2026"/>
      <c r="AF3" s="659"/>
      <c r="AG3" s="57"/>
      <c r="AH3" s="57"/>
      <c r="AI3" s="47" t="s">
        <v>726</v>
      </c>
      <c r="AJ3" s="112" t="s">
        <v>730</v>
      </c>
    </row>
    <row r="4" spans="1:37" s="58" customFormat="1" ht="11.25" customHeight="1">
      <c r="B4" s="59"/>
      <c r="C4" s="2016"/>
      <c r="D4" s="2022"/>
      <c r="E4" s="2016"/>
      <c r="F4" s="2027" t="s">
        <v>46</v>
      </c>
      <c r="G4" s="2017"/>
      <c r="H4" s="2007" t="s">
        <v>46</v>
      </c>
      <c r="I4" s="2008"/>
      <c r="J4" s="2016"/>
      <c r="K4" s="2027" t="s">
        <v>46</v>
      </c>
      <c r="L4" s="2017"/>
      <c r="M4" s="2007" t="s">
        <v>46</v>
      </c>
      <c r="N4" s="2008"/>
      <c r="O4" s="2016"/>
      <c r="P4" s="2007" t="s">
        <v>46</v>
      </c>
      <c r="Q4" s="2017"/>
      <c r="R4" s="2007" t="s">
        <v>46</v>
      </c>
      <c r="S4" s="2008"/>
      <c r="T4" s="2013"/>
      <c r="U4" s="2007" t="s">
        <v>46</v>
      </c>
      <c r="V4" s="2015"/>
      <c r="W4" s="2007" t="s">
        <v>46</v>
      </c>
      <c r="X4" s="2013"/>
      <c r="Y4" s="2007" t="s">
        <v>46</v>
      </c>
      <c r="Z4" s="2039"/>
      <c r="AA4" s="2007" t="s">
        <v>46</v>
      </c>
      <c r="AB4" s="2017"/>
      <c r="AC4" s="2042"/>
      <c r="AD4" s="2008" t="s">
        <v>46</v>
      </c>
      <c r="AE4" s="2017"/>
      <c r="AF4" s="2007" t="s">
        <v>46</v>
      </c>
      <c r="AG4" s="57"/>
      <c r="AH4" s="57" t="s">
        <v>1258</v>
      </c>
      <c r="AI4" s="60" t="s">
        <v>727</v>
      </c>
    </row>
    <row r="5" spans="1:37" s="61" customFormat="1">
      <c r="B5" s="62"/>
      <c r="C5" s="2031"/>
      <c r="D5" s="2043"/>
      <c r="E5" s="664" t="s">
        <v>171</v>
      </c>
      <c r="F5" s="2019"/>
      <c r="G5" s="668" t="s">
        <v>242</v>
      </c>
      <c r="H5" s="2019"/>
      <c r="I5" s="662" t="s">
        <v>243</v>
      </c>
      <c r="J5" s="664" t="s">
        <v>241</v>
      </c>
      <c r="K5" s="2019"/>
      <c r="L5" s="668" t="s">
        <v>242</v>
      </c>
      <c r="M5" s="2019"/>
      <c r="N5" s="662" t="s">
        <v>243</v>
      </c>
      <c r="O5" s="664" t="s">
        <v>244</v>
      </c>
      <c r="P5" s="2019"/>
      <c r="Q5" s="664" t="s">
        <v>245</v>
      </c>
      <c r="R5" s="2019"/>
      <c r="S5" s="662" t="s">
        <v>246</v>
      </c>
      <c r="T5" s="669" t="s">
        <v>248</v>
      </c>
      <c r="U5" s="2019"/>
      <c r="V5" s="667" t="s">
        <v>249</v>
      </c>
      <c r="W5" s="2019"/>
      <c r="X5" s="669" t="s">
        <v>250</v>
      </c>
      <c r="Y5" s="2019"/>
      <c r="Z5" s="667" t="s">
        <v>251</v>
      </c>
      <c r="AA5" s="2019"/>
      <c r="AB5" s="2020" t="s">
        <v>252</v>
      </c>
      <c r="AC5" s="2038"/>
      <c r="AD5" s="2019"/>
      <c r="AE5" s="668" t="s">
        <v>253</v>
      </c>
      <c r="AF5" s="2019"/>
      <c r="AG5" s="63"/>
      <c r="AH5" s="1856">
        <v>2020</v>
      </c>
      <c r="AI5" s="1077" t="s">
        <v>729</v>
      </c>
      <c r="AJ5" s="1077" t="s">
        <v>731</v>
      </c>
      <c r="AK5" s="1077" t="s">
        <v>732</v>
      </c>
    </row>
    <row r="6" spans="1:37">
      <c r="B6" s="51"/>
      <c r="C6" s="65"/>
      <c r="D6" s="66"/>
      <c r="E6" s="67" t="s">
        <v>8</v>
      </c>
      <c r="F6" s="67"/>
      <c r="G6" s="67" t="s">
        <v>4</v>
      </c>
      <c r="H6" s="67"/>
      <c r="I6" s="67" t="s">
        <v>8</v>
      </c>
      <c r="J6" s="67" t="s">
        <v>8</v>
      </c>
      <c r="K6" s="67"/>
      <c r="L6" s="67" t="s">
        <v>4</v>
      </c>
      <c r="M6" s="67"/>
      <c r="N6" s="67" t="s">
        <v>8</v>
      </c>
      <c r="O6" s="67" t="s">
        <v>8</v>
      </c>
      <c r="P6" s="67"/>
      <c r="Q6" s="67" t="s">
        <v>4</v>
      </c>
      <c r="R6" s="67"/>
      <c r="S6" s="68" t="s">
        <v>247</v>
      </c>
      <c r="T6" s="68" t="s">
        <v>247</v>
      </c>
      <c r="U6" s="69"/>
      <c r="V6" s="70" t="s">
        <v>254</v>
      </c>
      <c r="W6" s="70"/>
      <c r="X6" s="67" t="s">
        <v>4</v>
      </c>
      <c r="Y6" s="71"/>
      <c r="Z6" s="70" t="s">
        <v>254</v>
      </c>
      <c r="AA6" s="71"/>
      <c r="AB6" s="2040" t="s">
        <v>7</v>
      </c>
      <c r="AC6" s="2041"/>
      <c r="AD6" s="72"/>
      <c r="AE6" s="72" t="s">
        <v>50</v>
      </c>
      <c r="AF6" s="72"/>
      <c r="AG6" s="73"/>
      <c r="AH6" s="1708"/>
    </row>
    <row r="7" spans="1:37">
      <c r="A7" s="47">
        <v>1</v>
      </c>
      <c r="B7" s="51"/>
      <c r="C7" s="74"/>
      <c r="D7" s="75" t="s">
        <v>255</v>
      </c>
      <c r="E7" s="76">
        <f>SUM(E8:E17)</f>
        <v>5465002</v>
      </c>
      <c r="F7" s="77" t="s">
        <v>222</v>
      </c>
      <c r="G7" s="76">
        <f>SUM(G8:G17)</f>
        <v>2402484</v>
      </c>
      <c r="H7" s="77" t="s">
        <v>222</v>
      </c>
      <c r="I7" s="78">
        <f t="shared" ref="I7:I67" si="0">E7/G7</f>
        <v>2.2747298213016194</v>
      </c>
      <c r="J7" s="76">
        <f>SUM(J8:J17)</f>
        <v>5534800</v>
      </c>
      <c r="K7" s="77" t="s">
        <v>256</v>
      </c>
      <c r="L7" s="76">
        <f>SUM(L8:L17)</f>
        <v>2315200</v>
      </c>
      <c r="M7" s="77" t="s">
        <v>256</v>
      </c>
      <c r="N7" s="78">
        <f t="shared" ref="N7:N35" si="1">J7/L7</f>
        <v>2.3906357982031792</v>
      </c>
      <c r="O7" s="76">
        <f>SUM(O8:O17)</f>
        <v>5588133</v>
      </c>
      <c r="P7" s="77" t="s">
        <v>256</v>
      </c>
      <c r="Q7" s="76">
        <f>SUM(Q8:Q17)</f>
        <v>2255318</v>
      </c>
      <c r="R7" s="77" t="s">
        <v>256</v>
      </c>
      <c r="S7" s="78">
        <f>O7/Q7</f>
        <v>2.4777583471599125</v>
      </c>
      <c r="T7" s="250">
        <f t="shared" ref="T7:T38" si="2">E7-J7</f>
        <v>-69798</v>
      </c>
      <c r="U7" s="77" t="s">
        <v>256</v>
      </c>
      <c r="V7" s="252">
        <f t="shared" ref="V7:V38" si="3">ROUND((E7-J7)/J7*100,2)</f>
        <v>-1.26</v>
      </c>
      <c r="W7" s="77" t="s">
        <v>256</v>
      </c>
      <c r="X7" s="250">
        <f t="shared" ref="X7:X38" si="4">G7-L7</f>
        <v>87284</v>
      </c>
      <c r="Y7" s="77" t="s">
        <v>256</v>
      </c>
      <c r="Z7" s="252">
        <f t="shared" ref="Z7:Z38" si="5">ROUND((G7-L7)/L7*100,2)</f>
        <v>3.77</v>
      </c>
      <c r="AA7" s="77" t="s">
        <v>256</v>
      </c>
      <c r="AB7" s="51"/>
      <c r="AC7" s="553">
        <f>SUM(AC8:AC17)</f>
        <v>8401.0299999999988</v>
      </c>
      <c r="AD7" s="75" t="s">
        <v>256</v>
      </c>
      <c r="AE7" s="78">
        <f>+J7/AC7</f>
        <v>658.82397753608791</v>
      </c>
      <c r="AF7" s="77" t="s">
        <v>256</v>
      </c>
      <c r="AH7" s="1709">
        <f>SUM(AH8:AH17)</f>
        <v>2399358</v>
      </c>
      <c r="AI7" s="91">
        <f>SUM(AI8:AI17)</f>
        <v>5443224</v>
      </c>
      <c r="AJ7" s="1073">
        <f t="shared" ref="AJ7:AJ38" si="6">E7-AI7</f>
        <v>21778</v>
      </c>
      <c r="AK7" s="1074">
        <f t="shared" ref="AK7:AK38" si="7">AJ7/E7*100</f>
        <v>0.39849939670653367</v>
      </c>
    </row>
    <row r="8" spans="1:37" ht="12" customHeight="1">
      <c r="A8" s="47">
        <v>4</v>
      </c>
      <c r="B8" s="51">
        <v>1</v>
      </c>
      <c r="C8" s="74"/>
      <c r="D8" s="81" t="s">
        <v>340</v>
      </c>
      <c r="E8" s="76">
        <f>SUM(E19:E27)</f>
        <v>1525152</v>
      </c>
      <c r="F8" s="77">
        <f t="shared" ref="F8:F17" si="8">RANK(E8,E$8:E$17)</f>
        <v>1</v>
      </c>
      <c r="G8" s="76">
        <f>SUM(G19:G27)</f>
        <v>734920</v>
      </c>
      <c r="H8" s="77">
        <f t="shared" ref="H8:H17" si="9">RANK(G8,G$8:G$17)</f>
        <v>1</v>
      </c>
      <c r="I8" s="78">
        <f t="shared" si="0"/>
        <v>2.0752626136178089</v>
      </c>
      <c r="J8" s="76">
        <f>SUM(J19:J27)</f>
        <v>1537272</v>
      </c>
      <c r="K8" s="77">
        <f t="shared" ref="K8:K17" si="10">RANK(J8,J$8:J$17)</f>
        <v>1</v>
      </c>
      <c r="L8" s="76">
        <f>SUM(L19:L27)</f>
        <v>705459</v>
      </c>
      <c r="M8" s="77">
        <f t="shared" ref="M8:M17" si="11">RANK(L8,L$8:L$17)</f>
        <v>1</v>
      </c>
      <c r="N8" s="78">
        <f t="shared" si="1"/>
        <v>2.1791089205751151</v>
      </c>
      <c r="O8" s="76">
        <f>SUM(O19:O27)</f>
        <v>1544200</v>
      </c>
      <c r="P8" s="77">
        <f t="shared" ref="P8:P17" si="12">RANK(O8,O$8:O$17)</f>
        <v>1</v>
      </c>
      <c r="Q8" s="76">
        <f>SUM(Q19:Q27)</f>
        <v>684183</v>
      </c>
      <c r="R8" s="77">
        <f t="shared" ref="R8:R17" si="13">RANK(Q8,Q$8:Q$17)</f>
        <v>1</v>
      </c>
      <c r="S8" s="78">
        <f t="shared" ref="S8:S67" si="14">O8/Q8</f>
        <v>2.2569984930932221</v>
      </c>
      <c r="T8" s="250">
        <f t="shared" si="2"/>
        <v>-12120</v>
      </c>
      <c r="U8" s="77">
        <f t="shared" ref="U8:U17" si="15">RANK(T8,T$8:T$17)</f>
        <v>8</v>
      </c>
      <c r="V8" s="252">
        <f t="shared" si="3"/>
        <v>-0.79</v>
      </c>
      <c r="W8" s="77">
        <f t="shared" ref="W8:W17" si="16">RANK(V8,V$8:V$17)</f>
        <v>3</v>
      </c>
      <c r="X8" s="250">
        <f t="shared" si="4"/>
        <v>29461</v>
      </c>
      <c r="Y8" s="77">
        <f t="shared" ref="Y8:Y17" si="17">RANK(X8,X$8:X$17)</f>
        <v>1</v>
      </c>
      <c r="Z8" s="252">
        <f t="shared" si="5"/>
        <v>4.18</v>
      </c>
      <c r="AA8" s="77">
        <f t="shared" ref="AA8:AA17" si="18">RANK(Z8,Z$8:Z$17)</f>
        <v>4</v>
      </c>
      <c r="AB8" s="51"/>
      <c r="AC8" s="553">
        <f>SUM(AC19:AC27)</f>
        <v>557.02</v>
      </c>
      <c r="AD8" s="75">
        <f t="shared" ref="AD8:AD17" si="19">RANK(AC8,AC$8:AC$17)</f>
        <v>7</v>
      </c>
      <c r="AE8" s="78">
        <f t="shared" ref="AE8:AE39" si="20">+J8/AC8</f>
        <v>2759.8147283760009</v>
      </c>
      <c r="AF8" s="77">
        <f t="shared" ref="AF8:AF17" si="21">RANK(AE8,AE$8:AE$17)</f>
        <v>2</v>
      </c>
      <c r="AH8" s="1709">
        <f>SUM(AH19:AH27)</f>
        <v>734091</v>
      </c>
      <c r="AI8" s="91">
        <f>SUM(AI19:AI27)</f>
        <v>1525976</v>
      </c>
      <c r="AJ8" s="1073">
        <f t="shared" si="6"/>
        <v>-824</v>
      </c>
      <c r="AK8" s="1074">
        <f t="shared" si="7"/>
        <v>-5.4027401858962258E-2</v>
      </c>
    </row>
    <row r="9" spans="1:37" ht="12" customHeight="1">
      <c r="A9" s="47">
        <v>5</v>
      </c>
      <c r="B9" s="51">
        <v>2</v>
      </c>
      <c r="C9" s="74"/>
      <c r="D9" s="81" t="s">
        <v>9</v>
      </c>
      <c r="E9" s="76">
        <f>SUM(E29,E31,E33)</f>
        <v>1039102</v>
      </c>
      <c r="F9" s="77">
        <f t="shared" si="8"/>
        <v>2</v>
      </c>
      <c r="G9" s="76">
        <f>SUM(G29,G31,G33)</f>
        <v>479577</v>
      </c>
      <c r="H9" s="77">
        <f t="shared" si="9"/>
        <v>2</v>
      </c>
      <c r="I9" s="78">
        <f t="shared" si="0"/>
        <v>2.1667052423281352</v>
      </c>
      <c r="J9" s="76">
        <f>SUM(J29,J31,J33)</f>
        <v>1035763</v>
      </c>
      <c r="K9" s="77">
        <f t="shared" si="10"/>
        <v>2</v>
      </c>
      <c r="L9" s="76">
        <f>SUM(L29,L31,L33)</f>
        <v>463279</v>
      </c>
      <c r="M9" s="77">
        <f t="shared" si="11"/>
        <v>2</v>
      </c>
      <c r="N9" s="78">
        <f t="shared" si="1"/>
        <v>2.235721886811187</v>
      </c>
      <c r="O9" s="76">
        <f>SUM(O29,O31,O33)</f>
        <v>1029626</v>
      </c>
      <c r="P9" s="77">
        <f t="shared" si="12"/>
        <v>2</v>
      </c>
      <c r="Q9" s="76">
        <f>SUM(Q29,Q31,Q33)</f>
        <v>451744</v>
      </c>
      <c r="R9" s="77">
        <f t="shared" si="13"/>
        <v>2</v>
      </c>
      <c r="S9" s="78">
        <f t="shared" si="14"/>
        <v>2.2792245165403413</v>
      </c>
      <c r="T9" s="250">
        <f t="shared" si="2"/>
        <v>3339</v>
      </c>
      <c r="U9" s="77">
        <f t="shared" si="15"/>
        <v>1</v>
      </c>
      <c r="V9" s="252">
        <f t="shared" si="3"/>
        <v>0.32</v>
      </c>
      <c r="W9" s="77">
        <f t="shared" si="16"/>
        <v>1</v>
      </c>
      <c r="X9" s="250">
        <f t="shared" si="4"/>
        <v>16298</v>
      </c>
      <c r="Y9" s="77">
        <f t="shared" si="17"/>
        <v>3</v>
      </c>
      <c r="Z9" s="252">
        <f t="shared" si="5"/>
        <v>3.52</v>
      </c>
      <c r="AA9" s="77">
        <f t="shared" si="18"/>
        <v>5</v>
      </c>
      <c r="AB9" s="51"/>
      <c r="AC9" s="553">
        <f>SUM(AC29,AC31,AC33)</f>
        <v>169.15</v>
      </c>
      <c r="AD9" s="75">
        <f t="shared" si="19"/>
        <v>10</v>
      </c>
      <c r="AE9" s="78">
        <f t="shared" si="20"/>
        <v>6123.3402305645877</v>
      </c>
      <c r="AF9" s="77">
        <f t="shared" si="21"/>
        <v>1</v>
      </c>
      <c r="AH9" s="1709">
        <f>SUM(AH29,AH31,AH33)</f>
        <v>479077</v>
      </c>
      <c r="AI9" s="91">
        <f>SUM(AI29,AI31,AI33)</f>
        <v>1027367</v>
      </c>
      <c r="AJ9" s="1073">
        <f t="shared" si="6"/>
        <v>11735</v>
      </c>
      <c r="AK9" s="1074">
        <f t="shared" si="7"/>
        <v>1.1293405267240366</v>
      </c>
    </row>
    <row r="10" spans="1:37" ht="12" customHeight="1">
      <c r="A10" s="47">
        <v>6</v>
      </c>
      <c r="B10" s="51">
        <v>3</v>
      </c>
      <c r="C10" s="74"/>
      <c r="D10" s="81" t="s">
        <v>10</v>
      </c>
      <c r="E10" s="76">
        <f>SUM(E34,E40,E43,E45,E56)</f>
        <v>715809</v>
      </c>
      <c r="F10" s="77">
        <f t="shared" si="8"/>
        <v>4</v>
      </c>
      <c r="G10" s="76">
        <f>SUM(G34,G40,G43,G45,G56)</f>
        <v>294673</v>
      </c>
      <c r="H10" s="77">
        <f t="shared" si="9"/>
        <v>4</v>
      </c>
      <c r="I10" s="78">
        <f t="shared" si="0"/>
        <v>2.4291638528131183</v>
      </c>
      <c r="J10" s="76">
        <f>SUM(J34,J40,J43,J45,J56)</f>
        <v>721690</v>
      </c>
      <c r="K10" s="77">
        <f t="shared" si="10"/>
        <v>3</v>
      </c>
      <c r="L10" s="76">
        <f>SUM(L34,L40,L43,L45,L56)</f>
        <v>287568</v>
      </c>
      <c r="M10" s="77">
        <f t="shared" si="11"/>
        <v>3</v>
      </c>
      <c r="N10" s="78">
        <f t="shared" si="1"/>
        <v>2.5096325043120236</v>
      </c>
      <c r="O10" s="76">
        <f>SUM(O34,O40,O43,O45,O56)</f>
        <v>724205</v>
      </c>
      <c r="P10" s="77">
        <f t="shared" si="12"/>
        <v>3</v>
      </c>
      <c r="Q10" s="76">
        <f>SUM(Q34,Q40,Q43,Q45,Q56)</f>
        <v>280199</v>
      </c>
      <c r="R10" s="77">
        <f t="shared" si="13"/>
        <v>3</v>
      </c>
      <c r="S10" s="78">
        <f t="shared" si="14"/>
        <v>2.5846095096699133</v>
      </c>
      <c r="T10" s="250">
        <f t="shared" si="2"/>
        <v>-5881</v>
      </c>
      <c r="U10" s="77">
        <f t="shared" si="15"/>
        <v>4</v>
      </c>
      <c r="V10" s="252">
        <f t="shared" si="3"/>
        <v>-0.81</v>
      </c>
      <c r="W10" s="77">
        <f t="shared" si="16"/>
        <v>4</v>
      </c>
      <c r="X10" s="250">
        <f t="shared" si="4"/>
        <v>7105</v>
      </c>
      <c r="Y10" s="77">
        <f t="shared" si="17"/>
        <v>5</v>
      </c>
      <c r="Z10" s="252">
        <f t="shared" si="5"/>
        <v>2.4700000000000002</v>
      </c>
      <c r="AA10" s="77">
        <f t="shared" si="18"/>
        <v>6</v>
      </c>
      <c r="AB10" s="51"/>
      <c r="AC10" s="553">
        <f>SUM(AC34,AC40,AC43,AC45,AC56)</f>
        <v>480.89</v>
      </c>
      <c r="AD10" s="75">
        <f t="shared" si="19"/>
        <v>8</v>
      </c>
      <c r="AE10" s="78">
        <f t="shared" si="20"/>
        <v>1500.7382145605025</v>
      </c>
      <c r="AF10" s="77">
        <f t="shared" si="21"/>
        <v>4</v>
      </c>
      <c r="AH10" s="1709">
        <f>SUM(AH34,AH40,AH43,AH45,AH56)</f>
        <v>294367</v>
      </c>
      <c r="AI10" s="91">
        <f>SUM(AI34,AI40,AI43,AI45,AI56)</f>
        <v>712848</v>
      </c>
      <c r="AJ10" s="1073">
        <f t="shared" si="6"/>
        <v>2961</v>
      </c>
      <c r="AK10" s="1074">
        <f t="shared" si="7"/>
        <v>0.41365783330469441</v>
      </c>
    </row>
    <row r="11" spans="1:37" s="82" customFormat="1" ht="12" customHeight="1">
      <c r="A11" s="47">
        <v>7</v>
      </c>
      <c r="B11" s="51">
        <v>4</v>
      </c>
      <c r="C11" s="74"/>
      <c r="D11" s="81" t="s">
        <v>11</v>
      </c>
      <c r="E11" s="76">
        <f>SUM(E30,E37,E42,E58:E59)</f>
        <v>716073</v>
      </c>
      <c r="F11" s="77">
        <f t="shared" si="8"/>
        <v>3</v>
      </c>
      <c r="G11" s="76">
        <f>SUM(G30,G37,G42,G58:G59)</f>
        <v>302730</v>
      </c>
      <c r="H11" s="77">
        <f t="shared" si="9"/>
        <v>3</v>
      </c>
      <c r="I11" s="78">
        <f t="shared" si="0"/>
        <v>2.3653849965315628</v>
      </c>
      <c r="J11" s="76">
        <f>SUM(J30,J37,J42,J58:J59)</f>
        <v>716633</v>
      </c>
      <c r="K11" s="77">
        <f t="shared" si="10"/>
        <v>4</v>
      </c>
      <c r="L11" s="76">
        <f>SUM(L30,L37,L42,L58:L59)</f>
        <v>286009</v>
      </c>
      <c r="M11" s="77">
        <f t="shared" si="11"/>
        <v>4</v>
      </c>
      <c r="N11" s="78">
        <f t="shared" si="1"/>
        <v>2.5056309416836533</v>
      </c>
      <c r="O11" s="76">
        <f>SUM(O30,O37,O42,O58:O59)</f>
        <v>716006</v>
      </c>
      <c r="P11" s="77">
        <f t="shared" si="12"/>
        <v>4</v>
      </c>
      <c r="Q11" s="76">
        <f>SUM(Q30,Q37,Q42,Q58:Q59)</f>
        <v>275137</v>
      </c>
      <c r="R11" s="77">
        <f t="shared" si="13"/>
        <v>4</v>
      </c>
      <c r="S11" s="78">
        <f t="shared" si="14"/>
        <v>2.6023617325187089</v>
      </c>
      <c r="T11" s="250">
        <f t="shared" si="2"/>
        <v>-560</v>
      </c>
      <c r="U11" s="77">
        <f t="shared" si="15"/>
        <v>2</v>
      </c>
      <c r="V11" s="252">
        <f t="shared" si="3"/>
        <v>-0.08</v>
      </c>
      <c r="W11" s="77">
        <f t="shared" si="16"/>
        <v>2</v>
      </c>
      <c r="X11" s="250">
        <f t="shared" si="4"/>
        <v>16721</v>
      </c>
      <c r="Y11" s="77">
        <f t="shared" si="17"/>
        <v>2</v>
      </c>
      <c r="Z11" s="252">
        <f t="shared" si="5"/>
        <v>5.85</v>
      </c>
      <c r="AA11" s="77">
        <f t="shared" si="18"/>
        <v>1</v>
      </c>
      <c r="AB11" s="79"/>
      <c r="AC11" s="553">
        <f>SUM(AC30,AC37,AC42,AC58:AC59)</f>
        <v>266.33</v>
      </c>
      <c r="AD11" s="75">
        <f t="shared" si="19"/>
        <v>9</v>
      </c>
      <c r="AE11" s="78">
        <f t="shared" si="20"/>
        <v>2690.7708481958475</v>
      </c>
      <c r="AF11" s="77">
        <f t="shared" si="21"/>
        <v>3</v>
      </c>
      <c r="AH11" s="1709">
        <f>SUM(AH30,AH37,AH42,AH58:AH59)</f>
        <v>302390</v>
      </c>
      <c r="AI11" s="91">
        <f>SUM(AI30,AI37,AI42,AI58:AI59)</f>
        <v>709705</v>
      </c>
      <c r="AJ11" s="1073">
        <f t="shared" si="6"/>
        <v>6368</v>
      </c>
      <c r="AK11" s="1074">
        <f t="shared" si="7"/>
        <v>0.88929480653508786</v>
      </c>
    </row>
    <row r="12" spans="1:37" s="82" customFormat="1" ht="12" customHeight="1">
      <c r="A12" s="47">
        <v>8</v>
      </c>
      <c r="B12" s="51">
        <v>5</v>
      </c>
      <c r="C12" s="74"/>
      <c r="D12" s="81" t="s">
        <v>12</v>
      </c>
      <c r="E12" s="76">
        <f>SUM(E39,E41,E44,E46,E54,E57)</f>
        <v>264135</v>
      </c>
      <c r="F12" s="77">
        <f t="shared" si="8"/>
        <v>6</v>
      </c>
      <c r="G12" s="76">
        <f>SUM(G39,G41,G44,G46,G54,G57)</f>
        <v>103224</v>
      </c>
      <c r="H12" s="77">
        <f t="shared" si="9"/>
        <v>6</v>
      </c>
      <c r="I12" s="78">
        <f t="shared" si="0"/>
        <v>2.5588525924203673</v>
      </c>
      <c r="J12" s="76">
        <f>SUM(J39,J41,J44,J46,J54,J57)</f>
        <v>272447</v>
      </c>
      <c r="K12" s="77">
        <f t="shared" si="10"/>
        <v>6</v>
      </c>
      <c r="L12" s="76">
        <f>SUM(L39,L41,L44,L46,L54,L57)</f>
        <v>97677</v>
      </c>
      <c r="M12" s="77">
        <f t="shared" si="11"/>
        <v>6</v>
      </c>
      <c r="N12" s="78">
        <f t="shared" si="1"/>
        <v>2.7892646170541684</v>
      </c>
      <c r="O12" s="76">
        <f>SUM(O39,O41,O44,O46,O54,O57)</f>
        <v>284769</v>
      </c>
      <c r="P12" s="77">
        <f t="shared" si="12"/>
        <v>6</v>
      </c>
      <c r="Q12" s="76">
        <f>SUM(Q39,Q41,Q44,Q46,Q54,Q57)</f>
        <v>95995</v>
      </c>
      <c r="R12" s="77">
        <f t="shared" si="13"/>
        <v>6</v>
      </c>
      <c r="S12" s="78">
        <f t="shared" si="14"/>
        <v>2.9664982551174539</v>
      </c>
      <c r="T12" s="250">
        <f t="shared" si="2"/>
        <v>-8312</v>
      </c>
      <c r="U12" s="77">
        <f t="shared" si="15"/>
        <v>7</v>
      </c>
      <c r="V12" s="252">
        <f t="shared" si="3"/>
        <v>-3.05</v>
      </c>
      <c r="W12" s="77">
        <f t="shared" si="16"/>
        <v>6</v>
      </c>
      <c r="X12" s="250">
        <f t="shared" si="4"/>
        <v>5547</v>
      </c>
      <c r="Y12" s="77">
        <f t="shared" si="17"/>
        <v>6</v>
      </c>
      <c r="Z12" s="252">
        <f t="shared" si="5"/>
        <v>5.68</v>
      </c>
      <c r="AA12" s="77">
        <f t="shared" si="18"/>
        <v>2</v>
      </c>
      <c r="AB12" s="79"/>
      <c r="AC12" s="553">
        <f>SUM(AC39,AC41,AC44,AC46,AC54,AC57)</f>
        <v>895.61000000000013</v>
      </c>
      <c r="AD12" s="75">
        <f t="shared" si="19"/>
        <v>3</v>
      </c>
      <c r="AE12" s="78">
        <f t="shared" si="20"/>
        <v>304.2027221670146</v>
      </c>
      <c r="AF12" s="77">
        <f t="shared" si="21"/>
        <v>6</v>
      </c>
      <c r="AH12" s="1709">
        <f>SUM(AH39,AH41,AH44,AH46,AH54,AH57)</f>
        <v>103046</v>
      </c>
      <c r="AI12" s="91">
        <f>SUM(AI39,AI41,AI44,AI46,AI54,AI57)</f>
        <v>261236</v>
      </c>
      <c r="AJ12" s="1073">
        <f t="shared" si="6"/>
        <v>2899</v>
      </c>
      <c r="AK12" s="1074">
        <f t="shared" si="7"/>
        <v>1.0975448160978287</v>
      </c>
    </row>
    <row r="13" spans="1:37" s="82" customFormat="1" ht="12" customHeight="1">
      <c r="A13" s="47">
        <v>9</v>
      </c>
      <c r="B13" s="51">
        <v>6</v>
      </c>
      <c r="C13" s="74"/>
      <c r="D13" s="81" t="s">
        <v>13</v>
      </c>
      <c r="E13" s="76">
        <f>SUM(E28,E60:E62)</f>
        <v>571719</v>
      </c>
      <c r="F13" s="77">
        <f t="shared" si="8"/>
        <v>5</v>
      </c>
      <c r="G13" s="76">
        <f>SUM(G28,G60:G62)</f>
        <v>240004</v>
      </c>
      <c r="H13" s="77">
        <f t="shared" si="9"/>
        <v>5</v>
      </c>
      <c r="I13" s="78">
        <f t="shared" si="0"/>
        <v>2.3821227979533672</v>
      </c>
      <c r="J13" s="76">
        <f>SUM(J28,J60:J62)</f>
        <v>579154</v>
      </c>
      <c r="K13" s="77">
        <f t="shared" si="10"/>
        <v>5</v>
      </c>
      <c r="L13" s="76">
        <f>SUM(L28,L60:L62)</f>
        <v>227839</v>
      </c>
      <c r="M13" s="77">
        <f t="shared" si="11"/>
        <v>5</v>
      </c>
      <c r="N13" s="78">
        <f t="shared" si="1"/>
        <v>2.5419440921001235</v>
      </c>
      <c r="O13" s="76">
        <f>SUM(O28,O60:O62)</f>
        <v>581677</v>
      </c>
      <c r="P13" s="77">
        <f t="shared" si="12"/>
        <v>5</v>
      </c>
      <c r="Q13" s="76">
        <f>SUM(Q28,Q60:Q62)</f>
        <v>220389</v>
      </c>
      <c r="R13" s="77">
        <f t="shared" si="13"/>
        <v>5</v>
      </c>
      <c r="S13" s="78">
        <f t="shared" si="14"/>
        <v>2.6393195667660363</v>
      </c>
      <c r="T13" s="250">
        <f t="shared" si="2"/>
        <v>-7435</v>
      </c>
      <c r="U13" s="77">
        <f t="shared" si="15"/>
        <v>5</v>
      </c>
      <c r="V13" s="252">
        <f t="shared" si="3"/>
        <v>-1.28</v>
      </c>
      <c r="W13" s="77">
        <f t="shared" si="16"/>
        <v>5</v>
      </c>
      <c r="X13" s="250">
        <f t="shared" si="4"/>
        <v>12165</v>
      </c>
      <c r="Y13" s="77">
        <f t="shared" si="17"/>
        <v>4</v>
      </c>
      <c r="Z13" s="252">
        <f t="shared" si="5"/>
        <v>5.34</v>
      </c>
      <c r="AA13" s="77">
        <f t="shared" si="18"/>
        <v>3</v>
      </c>
      <c r="AB13" s="79"/>
      <c r="AC13" s="553">
        <f>SUM(AC28,AC60:AC62)</f>
        <v>865.24999999999989</v>
      </c>
      <c r="AD13" s="75">
        <f t="shared" si="19"/>
        <v>5</v>
      </c>
      <c r="AE13" s="78">
        <f t="shared" si="20"/>
        <v>669.34874313782154</v>
      </c>
      <c r="AF13" s="77">
        <f t="shared" si="21"/>
        <v>5</v>
      </c>
      <c r="AH13" s="1709">
        <f>SUM(AH28,AH60:AH62)</f>
        <v>239665</v>
      </c>
      <c r="AI13" s="91">
        <f>SUM(AI28,AI60:AI62)</f>
        <v>571680</v>
      </c>
      <c r="AJ13" s="1073">
        <f t="shared" si="6"/>
        <v>39</v>
      </c>
      <c r="AK13" s="1074">
        <f t="shared" si="7"/>
        <v>6.8215329558751758E-3</v>
      </c>
    </row>
    <row r="14" spans="1:37" ht="12" customHeight="1">
      <c r="A14" s="47">
        <v>10</v>
      </c>
      <c r="B14" s="51">
        <v>7</v>
      </c>
      <c r="C14" s="74"/>
      <c r="D14" s="81" t="s">
        <v>14</v>
      </c>
      <c r="E14" s="76">
        <f>SUM(E35,E38,E53,E55,E63:E65)</f>
        <v>246601</v>
      </c>
      <c r="F14" s="77">
        <f t="shared" si="8"/>
        <v>7</v>
      </c>
      <c r="G14" s="76">
        <f>SUM(G35,G38,G53,G55,G63:G65)</f>
        <v>95577</v>
      </c>
      <c r="H14" s="77">
        <f t="shared" si="9"/>
        <v>7</v>
      </c>
      <c r="I14" s="78">
        <f t="shared" si="0"/>
        <v>2.5801291105600721</v>
      </c>
      <c r="J14" s="76">
        <f>SUM(J35,J38,J53,J55,J63:J65)</f>
        <v>260312</v>
      </c>
      <c r="K14" s="77">
        <f t="shared" si="10"/>
        <v>7</v>
      </c>
      <c r="L14" s="76">
        <f>SUM(L35,L38,L53,L55,L63:L65)</f>
        <v>94817</v>
      </c>
      <c r="M14" s="77">
        <f t="shared" si="11"/>
        <v>7</v>
      </c>
      <c r="N14" s="78">
        <f t="shared" si="1"/>
        <v>2.7454148517670882</v>
      </c>
      <c r="O14" s="76">
        <f>SUM(O35,O38,O53,O55,O63:O65)</f>
        <v>272476</v>
      </c>
      <c r="P14" s="77">
        <f t="shared" si="12"/>
        <v>7</v>
      </c>
      <c r="Q14" s="76">
        <f>SUM(Q35,Q38,Q53,Q55,Q63:Q65)</f>
        <v>94755</v>
      </c>
      <c r="R14" s="77">
        <f t="shared" si="13"/>
        <v>7</v>
      </c>
      <c r="S14" s="78">
        <f t="shared" si="14"/>
        <v>2.875584401878529</v>
      </c>
      <c r="T14" s="250">
        <f t="shared" si="2"/>
        <v>-13711</v>
      </c>
      <c r="U14" s="77">
        <f t="shared" si="15"/>
        <v>10</v>
      </c>
      <c r="V14" s="252">
        <f t="shared" si="3"/>
        <v>-5.27</v>
      </c>
      <c r="W14" s="77">
        <f t="shared" si="16"/>
        <v>8</v>
      </c>
      <c r="X14" s="250">
        <f t="shared" si="4"/>
        <v>760</v>
      </c>
      <c r="Y14" s="77">
        <f t="shared" si="17"/>
        <v>7</v>
      </c>
      <c r="Z14" s="252">
        <f t="shared" si="5"/>
        <v>0.8</v>
      </c>
      <c r="AA14" s="77">
        <f t="shared" si="18"/>
        <v>8</v>
      </c>
      <c r="AB14" s="79"/>
      <c r="AC14" s="553">
        <f>SUM(AC35,AC38,AC53,AC55,AC63:AC65)</f>
        <v>1566.9699999999998</v>
      </c>
      <c r="AD14" s="75">
        <f t="shared" si="19"/>
        <v>2</v>
      </c>
      <c r="AE14" s="78">
        <f t="shared" si="20"/>
        <v>166.12443122714541</v>
      </c>
      <c r="AF14" s="77">
        <f t="shared" si="21"/>
        <v>8</v>
      </c>
      <c r="AH14" s="1709">
        <f>SUM(AH35,AH38,AH53,AH55,AH63:AH65)</f>
        <v>95337</v>
      </c>
      <c r="AI14" s="91">
        <f>SUM(AI35,AI38,AI53,AI55,AI63:AI65)</f>
        <v>246771</v>
      </c>
      <c r="AJ14" s="1073">
        <f t="shared" si="6"/>
        <v>-170</v>
      </c>
      <c r="AK14" s="1074">
        <f t="shared" si="7"/>
        <v>-6.8937271138397649E-2</v>
      </c>
    </row>
    <row r="15" spans="1:37" ht="12" customHeight="1">
      <c r="A15" s="47">
        <v>11</v>
      </c>
      <c r="B15" s="51">
        <v>8</v>
      </c>
      <c r="C15" s="74"/>
      <c r="D15" s="81" t="s">
        <v>15</v>
      </c>
      <c r="E15" s="76">
        <f>SUM(E36,E48,E51,E66:E67)</f>
        <v>157989</v>
      </c>
      <c r="F15" s="77">
        <f t="shared" si="8"/>
        <v>8</v>
      </c>
      <c r="G15" s="76">
        <f>SUM(G36,G48,G51,G66:G67)</f>
        <v>60808</v>
      </c>
      <c r="H15" s="77">
        <f t="shared" si="9"/>
        <v>8</v>
      </c>
      <c r="I15" s="78">
        <f t="shared" si="0"/>
        <v>2.5981614261281409</v>
      </c>
      <c r="J15" s="76">
        <f>SUM(J36,J48,J51,J66:J67)</f>
        <v>170232</v>
      </c>
      <c r="K15" s="77">
        <f t="shared" si="10"/>
        <v>8</v>
      </c>
      <c r="L15" s="76">
        <f>SUM(L36,L48,L51,L66:L67)</f>
        <v>61921</v>
      </c>
      <c r="M15" s="77">
        <f t="shared" si="11"/>
        <v>8</v>
      </c>
      <c r="N15" s="78">
        <f t="shared" si="1"/>
        <v>2.749180407293164</v>
      </c>
      <c r="O15" s="76">
        <f>SUM(O36,O48,O51,O66:O67)</f>
        <v>180607</v>
      </c>
      <c r="P15" s="77">
        <f t="shared" si="12"/>
        <v>8</v>
      </c>
      <c r="Q15" s="76">
        <f>SUM(Q36,Q48,Q51,Q66:Q67)</f>
        <v>62249</v>
      </c>
      <c r="R15" s="77">
        <f t="shared" si="13"/>
        <v>8</v>
      </c>
      <c r="S15" s="78">
        <f t="shared" si="14"/>
        <v>2.9013638773313626</v>
      </c>
      <c r="T15" s="250">
        <f t="shared" si="2"/>
        <v>-12243</v>
      </c>
      <c r="U15" s="77">
        <f t="shared" si="15"/>
        <v>9</v>
      </c>
      <c r="V15" s="252">
        <f t="shared" si="3"/>
        <v>-7.19</v>
      </c>
      <c r="W15" s="77">
        <f t="shared" si="16"/>
        <v>10</v>
      </c>
      <c r="X15" s="250">
        <f t="shared" si="4"/>
        <v>-1113</v>
      </c>
      <c r="Y15" s="77">
        <f t="shared" si="17"/>
        <v>10</v>
      </c>
      <c r="Z15" s="252">
        <f t="shared" si="5"/>
        <v>-1.8</v>
      </c>
      <c r="AA15" s="77">
        <f t="shared" si="18"/>
        <v>10</v>
      </c>
      <c r="AB15" s="79"/>
      <c r="AC15" s="553">
        <f>SUM(AC36,AC48,AC51,AC66:AC67)</f>
        <v>2133.3000000000002</v>
      </c>
      <c r="AD15" s="75">
        <f t="shared" si="19"/>
        <v>1</v>
      </c>
      <c r="AE15" s="78">
        <f t="shared" si="20"/>
        <v>79.797496835888055</v>
      </c>
      <c r="AF15" s="77">
        <f t="shared" si="21"/>
        <v>10</v>
      </c>
      <c r="AH15" s="1709">
        <f>SUM(AH36,AH48,AH51,AH66:AH67)</f>
        <v>60653</v>
      </c>
      <c r="AI15" s="91">
        <f>SUM(AI36,AI48,AI51,AI66:AI67)</f>
        <v>160047</v>
      </c>
      <c r="AJ15" s="1073">
        <f t="shared" si="6"/>
        <v>-2058</v>
      </c>
      <c r="AK15" s="1074">
        <f t="shared" si="7"/>
        <v>-1.3026223344663235</v>
      </c>
    </row>
    <row r="16" spans="1:37" ht="12" customHeight="1">
      <c r="A16" s="47">
        <v>12</v>
      </c>
      <c r="B16" s="51">
        <v>9</v>
      </c>
      <c r="C16" s="74"/>
      <c r="D16" s="81" t="s">
        <v>16</v>
      </c>
      <c r="E16" s="76">
        <f>SUM(E47,E49)</f>
        <v>101082</v>
      </c>
      <c r="F16" s="77">
        <f t="shared" si="8"/>
        <v>10</v>
      </c>
      <c r="G16" s="76">
        <f>SUM(G47,G49)</f>
        <v>38638</v>
      </c>
      <c r="H16" s="77">
        <f t="shared" si="9"/>
        <v>10</v>
      </c>
      <c r="I16" s="78">
        <f t="shared" si="0"/>
        <v>2.6161291992339146</v>
      </c>
      <c r="J16" s="76">
        <f>SUM(J47,J49)</f>
        <v>106150</v>
      </c>
      <c r="K16" s="77">
        <f t="shared" si="10"/>
        <v>10</v>
      </c>
      <c r="L16" s="76">
        <f>SUM(L47,L49)</f>
        <v>38131</v>
      </c>
      <c r="M16" s="77">
        <f t="shared" si="11"/>
        <v>10</v>
      </c>
      <c r="N16" s="78">
        <f t="shared" si="1"/>
        <v>2.7838241850462877</v>
      </c>
      <c r="O16" s="76">
        <f>SUM(O47,O49)</f>
        <v>111020</v>
      </c>
      <c r="P16" s="77">
        <f t="shared" si="12"/>
        <v>10</v>
      </c>
      <c r="Q16" s="76">
        <f>SUM(Q47,Q49)</f>
        <v>37803</v>
      </c>
      <c r="R16" s="77">
        <f t="shared" si="13"/>
        <v>10</v>
      </c>
      <c r="S16" s="78">
        <f t="shared" si="14"/>
        <v>2.9368039573578817</v>
      </c>
      <c r="T16" s="250">
        <f t="shared" si="2"/>
        <v>-5068</v>
      </c>
      <c r="U16" s="77">
        <f t="shared" si="15"/>
        <v>3</v>
      </c>
      <c r="V16" s="252">
        <f t="shared" si="3"/>
        <v>-4.7699999999999996</v>
      </c>
      <c r="W16" s="77">
        <f t="shared" si="16"/>
        <v>7</v>
      </c>
      <c r="X16" s="250">
        <f t="shared" si="4"/>
        <v>507</v>
      </c>
      <c r="Y16" s="77">
        <f t="shared" si="17"/>
        <v>8</v>
      </c>
      <c r="Z16" s="252">
        <f t="shared" si="5"/>
        <v>1.33</v>
      </c>
      <c r="AA16" s="77">
        <f t="shared" si="18"/>
        <v>7</v>
      </c>
      <c r="AB16" s="79"/>
      <c r="AC16" s="553">
        <f>SUM(AC47,AC49)</f>
        <v>870.8</v>
      </c>
      <c r="AD16" s="75">
        <f t="shared" si="19"/>
        <v>4</v>
      </c>
      <c r="AE16" s="78">
        <f t="shared" si="20"/>
        <v>121.89940284795591</v>
      </c>
      <c r="AF16" s="77">
        <f t="shared" si="21"/>
        <v>9</v>
      </c>
      <c r="AH16" s="1709">
        <f>SUM(AH47,AH49)</f>
        <v>38526</v>
      </c>
      <c r="AI16" s="91">
        <f>SUM(AI47,AI49)</f>
        <v>101024</v>
      </c>
      <c r="AJ16" s="1073">
        <f t="shared" si="6"/>
        <v>58</v>
      </c>
      <c r="AK16" s="1074">
        <f t="shared" si="7"/>
        <v>5.7379157515680339E-2</v>
      </c>
    </row>
    <row r="17" spans="1:37" ht="12" customHeight="1">
      <c r="A17" s="47">
        <v>13</v>
      </c>
      <c r="B17" s="51">
        <v>10</v>
      </c>
      <c r="C17" s="74"/>
      <c r="D17" s="81" t="s">
        <v>17</v>
      </c>
      <c r="E17" s="76">
        <f>SUM(E32,E50,E52)</f>
        <v>127340</v>
      </c>
      <c r="F17" s="77">
        <f t="shared" si="8"/>
        <v>9</v>
      </c>
      <c r="G17" s="76">
        <f>SUM(G32,G50,G52)</f>
        <v>52333</v>
      </c>
      <c r="H17" s="77">
        <f t="shared" si="9"/>
        <v>9</v>
      </c>
      <c r="I17" s="78">
        <f t="shared" si="0"/>
        <v>2.4332639061395294</v>
      </c>
      <c r="J17" s="76">
        <f>SUM(J32,J50,J52)</f>
        <v>135147</v>
      </c>
      <c r="K17" s="77">
        <f t="shared" si="10"/>
        <v>9</v>
      </c>
      <c r="L17" s="76">
        <f>SUM(L32,L50,L52)</f>
        <v>52500</v>
      </c>
      <c r="M17" s="77">
        <f t="shared" si="11"/>
        <v>9</v>
      </c>
      <c r="N17" s="78">
        <f t="shared" si="1"/>
        <v>2.5742285714285713</v>
      </c>
      <c r="O17" s="76">
        <f>SUM(O32,O50,O52)</f>
        <v>143547</v>
      </c>
      <c r="P17" s="77">
        <f t="shared" si="12"/>
        <v>9</v>
      </c>
      <c r="Q17" s="76">
        <f>SUM(Q32,Q50,Q52)</f>
        <v>52864</v>
      </c>
      <c r="R17" s="77">
        <f t="shared" si="13"/>
        <v>9</v>
      </c>
      <c r="S17" s="78">
        <f t="shared" si="14"/>
        <v>2.7154017857142856</v>
      </c>
      <c r="T17" s="250">
        <f t="shared" si="2"/>
        <v>-7807</v>
      </c>
      <c r="U17" s="77">
        <f t="shared" si="15"/>
        <v>6</v>
      </c>
      <c r="V17" s="252">
        <f t="shared" si="3"/>
        <v>-5.78</v>
      </c>
      <c r="W17" s="77">
        <f t="shared" si="16"/>
        <v>9</v>
      </c>
      <c r="X17" s="250">
        <f t="shared" si="4"/>
        <v>-167</v>
      </c>
      <c r="Y17" s="77">
        <f t="shared" si="17"/>
        <v>9</v>
      </c>
      <c r="Z17" s="252">
        <f t="shared" si="5"/>
        <v>-0.32</v>
      </c>
      <c r="AA17" s="77">
        <f t="shared" si="18"/>
        <v>9</v>
      </c>
      <c r="AB17" s="79"/>
      <c r="AC17" s="553">
        <f>SUM(AC32,AC50,AC52)</f>
        <v>595.71</v>
      </c>
      <c r="AD17" s="75">
        <f t="shared" si="19"/>
        <v>6</v>
      </c>
      <c r="AE17" s="78">
        <f t="shared" si="20"/>
        <v>226.86709976330764</v>
      </c>
      <c r="AF17" s="77">
        <f t="shared" si="21"/>
        <v>7</v>
      </c>
      <c r="AH17" s="1709">
        <f>SUM(AH32,AH50,AH52)</f>
        <v>52206</v>
      </c>
      <c r="AI17" s="91">
        <f>SUM(AI32,AI50,AI52)</f>
        <v>126570</v>
      </c>
      <c r="AJ17" s="1073">
        <f t="shared" si="6"/>
        <v>770</v>
      </c>
      <c r="AK17" s="1074">
        <f t="shared" si="7"/>
        <v>0.60468038322600914</v>
      </c>
    </row>
    <row r="18" spans="1:37" ht="14.25" customHeight="1">
      <c r="A18" s="47">
        <v>14</v>
      </c>
      <c r="B18" s="51">
        <v>1</v>
      </c>
      <c r="C18" s="74">
        <v>100</v>
      </c>
      <c r="D18" s="83" t="s">
        <v>257</v>
      </c>
      <c r="E18" s="76">
        <f>SUM(E19:E27)</f>
        <v>1525152</v>
      </c>
      <c r="F18" s="77" t="s">
        <v>331</v>
      </c>
      <c r="G18" s="76">
        <f>SUM(G19:G27)</f>
        <v>734920</v>
      </c>
      <c r="H18" s="77" t="s">
        <v>331</v>
      </c>
      <c r="I18" s="78">
        <f t="shared" si="0"/>
        <v>2.0752626136178089</v>
      </c>
      <c r="J18" s="76">
        <f>SUM(J19:J27)</f>
        <v>1537272</v>
      </c>
      <c r="K18" s="77" t="s">
        <v>331</v>
      </c>
      <c r="L18" s="76">
        <f>SUM(L19:L27)</f>
        <v>705459</v>
      </c>
      <c r="M18" s="77" t="s">
        <v>331</v>
      </c>
      <c r="N18" s="78">
        <f t="shared" si="1"/>
        <v>2.1791089205751151</v>
      </c>
      <c r="O18" s="76">
        <f>SUM(O19:O27)</f>
        <v>1544200</v>
      </c>
      <c r="P18" s="77" t="s">
        <v>331</v>
      </c>
      <c r="Q18" s="76">
        <f>SUM(Q19:Q27)</f>
        <v>684183</v>
      </c>
      <c r="R18" s="77" t="s">
        <v>331</v>
      </c>
      <c r="S18" s="78">
        <f t="shared" si="14"/>
        <v>2.2569984930932221</v>
      </c>
      <c r="T18" s="250">
        <f t="shared" si="2"/>
        <v>-12120</v>
      </c>
      <c r="U18" s="77" t="s">
        <v>331</v>
      </c>
      <c r="V18" s="252">
        <f t="shared" si="3"/>
        <v>-0.79</v>
      </c>
      <c r="W18" s="77" t="s">
        <v>331</v>
      </c>
      <c r="X18" s="250">
        <f t="shared" si="4"/>
        <v>29461</v>
      </c>
      <c r="Y18" s="77" t="s">
        <v>331</v>
      </c>
      <c r="Z18" s="252">
        <f t="shared" si="5"/>
        <v>4.18</v>
      </c>
      <c r="AA18" s="77" t="s">
        <v>331</v>
      </c>
      <c r="AB18" s="79" t="s">
        <v>18</v>
      </c>
      <c r="AC18" s="553">
        <f>SUM(AC19:AC27)</f>
        <v>557.02</v>
      </c>
      <c r="AD18" s="75" t="s">
        <v>331</v>
      </c>
      <c r="AE18" s="78">
        <f t="shared" si="20"/>
        <v>2759.8147283760009</v>
      </c>
      <c r="AF18" s="77" t="s">
        <v>331</v>
      </c>
      <c r="AH18" s="1709">
        <f>SUM(AH19:AH27)</f>
        <v>734091</v>
      </c>
      <c r="AI18" s="1072">
        <v>1525976</v>
      </c>
      <c r="AJ18" s="1073">
        <f t="shared" si="6"/>
        <v>-824</v>
      </c>
      <c r="AK18" s="1074">
        <f t="shared" si="7"/>
        <v>-5.4027401858962258E-2</v>
      </c>
    </row>
    <row r="19" spans="1:37" ht="13.5">
      <c r="A19" s="47">
        <v>15</v>
      </c>
      <c r="B19" s="51"/>
      <c r="C19" s="74">
        <v>101</v>
      </c>
      <c r="D19" s="84" t="s">
        <v>19</v>
      </c>
      <c r="E19" s="76">
        <v>213562</v>
      </c>
      <c r="F19" s="77">
        <f>RANK(E19,E$19:E$67)</f>
        <v>9</v>
      </c>
      <c r="G19" s="1590">
        <v>102465</v>
      </c>
      <c r="H19" s="77">
        <f t="shared" ref="H19:H67" si="22">RANK(G19,G$19:G$67)</f>
        <v>6</v>
      </c>
      <c r="I19" s="78">
        <f t="shared" si="0"/>
        <v>2.0842434001854291</v>
      </c>
      <c r="J19" s="76">
        <f>'4市町推移1'!Q7</f>
        <v>213634</v>
      </c>
      <c r="K19" s="77">
        <f t="shared" ref="K19:K67" si="23">RANK(J19,J$19:J$67)</f>
        <v>10</v>
      </c>
      <c r="L19" s="85">
        <v>97265</v>
      </c>
      <c r="M19" s="77">
        <f t="shared" ref="M19:M67" si="24">RANK(L19,L$19:L$67)</f>
        <v>6</v>
      </c>
      <c r="N19" s="78">
        <f t="shared" ref="N19:N27" si="25">J19/L19</f>
        <v>2.1964118644939084</v>
      </c>
      <c r="O19" s="76">
        <f>'4市町推移1'!P7</f>
        <v>210408</v>
      </c>
      <c r="P19" s="77">
        <f t="shared" ref="P19:P67" si="26">RANK(O19,O$19:O$67)</f>
        <v>10</v>
      </c>
      <c r="Q19" s="76">
        <v>94039</v>
      </c>
      <c r="R19" s="77">
        <f t="shared" ref="R19:R67" si="27">RANK(Q19,Q$19:Q$67)</f>
        <v>6</v>
      </c>
      <c r="S19" s="78">
        <f t="shared" ref="S19:S27" si="28">O19/Q19</f>
        <v>2.2374546730611766</v>
      </c>
      <c r="T19" s="250">
        <f t="shared" si="2"/>
        <v>-72</v>
      </c>
      <c r="U19" s="77">
        <f t="shared" ref="U19:U67" si="29">RANK(T19,T$19:T$67)</f>
        <v>9</v>
      </c>
      <c r="V19" s="252">
        <f t="shared" si="3"/>
        <v>-0.03</v>
      </c>
      <c r="W19" s="77">
        <f t="shared" ref="W19:W67" si="30">RANK(V19,V$19:V$67)</f>
        <v>9</v>
      </c>
      <c r="X19" s="250">
        <f t="shared" si="4"/>
        <v>5200</v>
      </c>
      <c r="Y19" s="77">
        <f t="shared" ref="Y19:Y67" si="31">RANK(X19,X$19:X$67)</f>
        <v>5</v>
      </c>
      <c r="Z19" s="252">
        <f t="shared" si="5"/>
        <v>5.35</v>
      </c>
      <c r="AA19" s="77">
        <f t="shared" ref="AA19:AA67" si="32">RANK(Z19,Z$19:Z$67)</f>
        <v>10</v>
      </c>
      <c r="AB19" s="79"/>
      <c r="AC19" s="1517">
        <v>34.020000000000003</v>
      </c>
      <c r="AD19" s="77">
        <f t="shared" ref="AD19:AD67" si="33">RANK(AC19,AC$19:AC$67)</f>
        <v>39</v>
      </c>
      <c r="AE19" s="78">
        <f t="shared" ref="AE19:AE27" si="34">+J19/AC19</f>
        <v>6279.6590241034683</v>
      </c>
      <c r="AF19" s="77">
        <f t="shared" ref="AF19:AF67" si="35">RANK(AE19,AE$19:AE$67)</f>
        <v>6</v>
      </c>
      <c r="AH19" s="1705">
        <v>102396</v>
      </c>
      <c r="AI19" s="1071">
        <v>215307</v>
      </c>
      <c r="AJ19" s="1073">
        <f t="shared" si="6"/>
        <v>-1745</v>
      </c>
      <c r="AK19" s="1074">
        <f t="shared" si="7"/>
        <v>-0.81709292851724558</v>
      </c>
    </row>
    <row r="20" spans="1:37" ht="13.5">
      <c r="A20" s="47">
        <v>16</v>
      </c>
      <c r="B20" s="51"/>
      <c r="C20" s="74">
        <v>102</v>
      </c>
      <c r="D20" s="84" t="s">
        <v>258</v>
      </c>
      <c r="E20" s="76">
        <v>136747</v>
      </c>
      <c r="F20" s="77">
        <f t="shared" ref="F20:F67" si="36">RANK(E20,E$19:E$67)</f>
        <v>15</v>
      </c>
      <c r="G20" s="1590">
        <v>70009</v>
      </c>
      <c r="H20" s="77">
        <f t="shared" si="22"/>
        <v>14</v>
      </c>
      <c r="I20" s="78">
        <f t="shared" si="0"/>
        <v>1.9532774357582596</v>
      </c>
      <c r="J20" s="76">
        <f>'4市町推移1'!Q8</f>
        <v>136088</v>
      </c>
      <c r="K20" s="77">
        <f t="shared" si="23"/>
        <v>14</v>
      </c>
      <c r="L20" s="85">
        <v>67407</v>
      </c>
      <c r="M20" s="77">
        <f t="shared" si="24"/>
        <v>14</v>
      </c>
      <c r="N20" s="78">
        <f t="shared" si="25"/>
        <v>2.0189001142314598</v>
      </c>
      <c r="O20" s="76">
        <f>'4市町推移1'!P8</f>
        <v>133451</v>
      </c>
      <c r="P20" s="77">
        <f t="shared" si="26"/>
        <v>14</v>
      </c>
      <c r="Q20" s="76">
        <v>65178</v>
      </c>
      <c r="R20" s="77">
        <f t="shared" si="27"/>
        <v>14</v>
      </c>
      <c r="S20" s="78">
        <f t="shared" si="28"/>
        <v>2.0474853478167478</v>
      </c>
      <c r="T20" s="250">
        <f t="shared" si="2"/>
        <v>659</v>
      </c>
      <c r="U20" s="77">
        <f t="shared" si="29"/>
        <v>7</v>
      </c>
      <c r="V20" s="252">
        <f t="shared" si="3"/>
        <v>0.48</v>
      </c>
      <c r="W20" s="77">
        <f t="shared" si="30"/>
        <v>8</v>
      </c>
      <c r="X20" s="250">
        <f t="shared" si="4"/>
        <v>2602</v>
      </c>
      <c r="Y20" s="77">
        <f t="shared" si="31"/>
        <v>11</v>
      </c>
      <c r="Z20" s="252">
        <f t="shared" si="5"/>
        <v>3.86</v>
      </c>
      <c r="AA20" s="77">
        <f t="shared" si="32"/>
        <v>15</v>
      </c>
      <c r="AB20" s="79"/>
      <c r="AC20" s="1517">
        <v>32.659999999999997</v>
      </c>
      <c r="AD20" s="77">
        <f t="shared" si="33"/>
        <v>40</v>
      </c>
      <c r="AE20" s="78">
        <f t="shared" si="34"/>
        <v>4166.809552969994</v>
      </c>
      <c r="AF20" s="77">
        <f t="shared" si="35"/>
        <v>12</v>
      </c>
      <c r="AH20" s="1705">
        <v>69950</v>
      </c>
      <c r="AI20" s="1071">
        <v>138701</v>
      </c>
      <c r="AJ20" s="1073">
        <f t="shared" si="6"/>
        <v>-1954</v>
      </c>
      <c r="AK20" s="1074">
        <f t="shared" si="7"/>
        <v>-1.4289161736637732</v>
      </c>
    </row>
    <row r="21" spans="1:37" ht="13.5">
      <c r="A21" s="47">
        <v>18</v>
      </c>
      <c r="B21" s="51"/>
      <c r="C21" s="74">
        <v>105</v>
      </c>
      <c r="D21" s="84" t="s">
        <v>21</v>
      </c>
      <c r="E21" s="76">
        <v>109144</v>
      </c>
      <c r="F21" s="77">
        <f t="shared" si="36"/>
        <v>17</v>
      </c>
      <c r="G21" s="1590">
        <v>61186</v>
      </c>
      <c r="H21" s="77">
        <f t="shared" si="22"/>
        <v>16</v>
      </c>
      <c r="I21" s="78">
        <f t="shared" si="0"/>
        <v>1.7838067531788317</v>
      </c>
      <c r="J21" s="76">
        <f>'4市町推移1'!Q9</f>
        <v>106956</v>
      </c>
      <c r="K21" s="77">
        <f t="shared" si="23"/>
        <v>17</v>
      </c>
      <c r="L21" s="85">
        <v>57875</v>
      </c>
      <c r="M21" s="77">
        <f t="shared" si="24"/>
        <v>16</v>
      </c>
      <c r="N21" s="78">
        <f t="shared" si="25"/>
        <v>1.8480518358531317</v>
      </c>
      <c r="O21" s="76">
        <f>'4市町推移1'!P9</f>
        <v>108304</v>
      </c>
      <c r="P21" s="77">
        <f t="shared" si="26"/>
        <v>17</v>
      </c>
      <c r="Q21" s="76">
        <v>56954</v>
      </c>
      <c r="R21" s="77">
        <f t="shared" si="27"/>
        <v>16</v>
      </c>
      <c r="S21" s="78">
        <f t="shared" si="28"/>
        <v>1.901604803876813</v>
      </c>
      <c r="T21" s="250">
        <f t="shared" si="2"/>
        <v>2188</v>
      </c>
      <c r="U21" s="77">
        <f t="shared" si="29"/>
        <v>4</v>
      </c>
      <c r="V21" s="252">
        <f t="shared" si="3"/>
        <v>2.0499999999999998</v>
      </c>
      <c r="W21" s="77">
        <f t="shared" si="30"/>
        <v>3</v>
      </c>
      <c r="X21" s="250">
        <f t="shared" si="4"/>
        <v>3311</v>
      </c>
      <c r="Y21" s="77">
        <f t="shared" si="31"/>
        <v>9</v>
      </c>
      <c r="Z21" s="252">
        <f t="shared" si="5"/>
        <v>5.72</v>
      </c>
      <c r="AA21" s="77">
        <f t="shared" si="32"/>
        <v>7</v>
      </c>
      <c r="AB21" s="79"/>
      <c r="AC21" s="1517">
        <v>14.67</v>
      </c>
      <c r="AD21" s="77">
        <f t="shared" si="33"/>
        <v>47</v>
      </c>
      <c r="AE21" s="78">
        <f t="shared" si="34"/>
        <v>7290.7975460122698</v>
      </c>
      <c r="AF21" s="77">
        <f t="shared" si="35"/>
        <v>5</v>
      </c>
      <c r="AH21" s="1705">
        <v>61091</v>
      </c>
      <c r="AI21" s="1071">
        <v>106075</v>
      </c>
      <c r="AJ21" s="1073">
        <f t="shared" si="6"/>
        <v>3069</v>
      </c>
      <c r="AK21" s="1080">
        <f t="shared" si="7"/>
        <v>2.8118815509785238</v>
      </c>
    </row>
    <row r="22" spans="1:37" ht="13.5">
      <c r="A22" s="47">
        <v>20</v>
      </c>
      <c r="B22" s="51"/>
      <c r="C22" s="74">
        <v>106</v>
      </c>
      <c r="D22" s="84" t="s">
        <v>22</v>
      </c>
      <c r="E22" s="76">
        <v>94791</v>
      </c>
      <c r="F22" s="77">
        <f t="shared" si="36"/>
        <v>18</v>
      </c>
      <c r="G22" s="1590">
        <v>49601</v>
      </c>
      <c r="H22" s="77">
        <f t="shared" si="22"/>
        <v>17</v>
      </c>
      <c r="I22" s="78">
        <f t="shared" si="0"/>
        <v>1.9110703413237637</v>
      </c>
      <c r="J22" s="76">
        <f>'4市町推移1'!Q10</f>
        <v>97912</v>
      </c>
      <c r="K22" s="77">
        <f t="shared" si="23"/>
        <v>18</v>
      </c>
      <c r="L22" s="85">
        <v>48780</v>
      </c>
      <c r="M22" s="77">
        <f t="shared" si="24"/>
        <v>17</v>
      </c>
      <c r="N22" s="78">
        <f t="shared" si="25"/>
        <v>2.0072160721607215</v>
      </c>
      <c r="O22" s="76">
        <f>'4市町推移1'!P10</f>
        <v>101624</v>
      </c>
      <c r="P22" s="77">
        <f t="shared" si="26"/>
        <v>18</v>
      </c>
      <c r="Q22" s="76">
        <v>48224</v>
      </c>
      <c r="R22" s="77">
        <f t="shared" si="27"/>
        <v>17</v>
      </c>
      <c r="S22" s="78">
        <f t="shared" si="28"/>
        <v>2.1073324485733247</v>
      </c>
      <c r="T22" s="250">
        <f t="shared" si="2"/>
        <v>-3121</v>
      </c>
      <c r="U22" s="77">
        <f t="shared" si="29"/>
        <v>38</v>
      </c>
      <c r="V22" s="252">
        <f t="shared" si="3"/>
        <v>-3.19</v>
      </c>
      <c r="W22" s="77">
        <f t="shared" si="30"/>
        <v>25</v>
      </c>
      <c r="X22" s="250">
        <f t="shared" si="4"/>
        <v>821</v>
      </c>
      <c r="Y22" s="77">
        <f t="shared" si="31"/>
        <v>22</v>
      </c>
      <c r="Z22" s="252">
        <f t="shared" si="5"/>
        <v>1.68</v>
      </c>
      <c r="AA22" s="77">
        <f t="shared" si="32"/>
        <v>25</v>
      </c>
      <c r="AB22" s="79"/>
      <c r="AC22" s="1517">
        <v>11.36</v>
      </c>
      <c r="AD22" s="77">
        <f t="shared" si="33"/>
        <v>48</v>
      </c>
      <c r="AE22" s="78">
        <f t="shared" si="34"/>
        <v>8619.0140845070418</v>
      </c>
      <c r="AF22" s="77">
        <f t="shared" si="35"/>
        <v>2</v>
      </c>
      <c r="AH22" s="1705">
        <v>49539</v>
      </c>
      <c r="AI22" s="1071">
        <v>94117</v>
      </c>
      <c r="AJ22" s="1073">
        <f t="shared" si="6"/>
        <v>674</v>
      </c>
      <c r="AK22" s="1074">
        <f t="shared" si="7"/>
        <v>0.7110379677395533</v>
      </c>
    </row>
    <row r="23" spans="1:37" ht="13.5">
      <c r="A23" s="47">
        <v>21</v>
      </c>
      <c r="B23" s="51"/>
      <c r="C23" s="74">
        <v>107</v>
      </c>
      <c r="D23" s="84" t="s">
        <v>23</v>
      </c>
      <c r="E23" s="76">
        <v>158719</v>
      </c>
      <c r="F23" s="77">
        <f t="shared" si="36"/>
        <v>12</v>
      </c>
      <c r="G23" s="1590">
        <v>74352</v>
      </c>
      <c r="H23" s="77">
        <f t="shared" si="22"/>
        <v>13</v>
      </c>
      <c r="I23" s="78">
        <f t="shared" si="0"/>
        <v>2.1346971164191952</v>
      </c>
      <c r="J23" s="76">
        <f>'4市町推移1'!Q11</f>
        <v>162468</v>
      </c>
      <c r="K23" s="77">
        <f t="shared" si="23"/>
        <v>12</v>
      </c>
      <c r="L23" s="85">
        <v>73278</v>
      </c>
      <c r="M23" s="77">
        <f t="shared" si="24"/>
        <v>13</v>
      </c>
      <c r="N23" s="78">
        <f t="shared" si="25"/>
        <v>2.2171456644559075</v>
      </c>
      <c r="O23" s="76">
        <f>'4市町推移1'!P11</f>
        <v>167475</v>
      </c>
      <c r="P23" s="77">
        <f t="shared" si="26"/>
        <v>12</v>
      </c>
      <c r="Q23" s="76">
        <v>71657</v>
      </c>
      <c r="R23" s="77">
        <f t="shared" si="27"/>
        <v>13</v>
      </c>
      <c r="S23" s="78">
        <f t="shared" si="28"/>
        <v>2.3371757120727912</v>
      </c>
      <c r="T23" s="250">
        <f t="shared" si="2"/>
        <v>-3749</v>
      </c>
      <c r="U23" s="77">
        <f t="shared" si="29"/>
        <v>42</v>
      </c>
      <c r="V23" s="252">
        <f t="shared" si="3"/>
        <v>-2.31</v>
      </c>
      <c r="W23" s="77">
        <f t="shared" si="30"/>
        <v>18</v>
      </c>
      <c r="X23" s="250">
        <f t="shared" si="4"/>
        <v>1074</v>
      </c>
      <c r="Y23" s="77">
        <f t="shared" si="31"/>
        <v>18</v>
      </c>
      <c r="Z23" s="252">
        <f t="shared" si="5"/>
        <v>1.47</v>
      </c>
      <c r="AA23" s="77">
        <f t="shared" si="32"/>
        <v>28</v>
      </c>
      <c r="AB23" s="79"/>
      <c r="AC23" s="1517">
        <v>28.93</v>
      </c>
      <c r="AD23" s="77">
        <f t="shared" si="33"/>
        <v>42</v>
      </c>
      <c r="AE23" s="78">
        <f t="shared" si="34"/>
        <v>5615.9004493605253</v>
      </c>
      <c r="AF23" s="77">
        <f t="shared" si="35"/>
        <v>8</v>
      </c>
      <c r="AH23" s="1705">
        <v>74269</v>
      </c>
      <c r="AI23" s="1071">
        <v>156433</v>
      </c>
      <c r="AJ23" s="1073">
        <f t="shared" si="6"/>
        <v>2286</v>
      </c>
      <c r="AK23" s="1074">
        <f t="shared" si="7"/>
        <v>1.4402812517719996</v>
      </c>
    </row>
    <row r="24" spans="1:37" ht="13.5">
      <c r="A24" s="47">
        <v>22</v>
      </c>
      <c r="B24" s="51"/>
      <c r="C24" s="74">
        <v>108</v>
      </c>
      <c r="D24" s="84" t="s">
        <v>24</v>
      </c>
      <c r="E24" s="76">
        <v>215302</v>
      </c>
      <c r="F24" s="77">
        <f t="shared" si="36"/>
        <v>8</v>
      </c>
      <c r="G24" s="1590">
        <v>97680</v>
      </c>
      <c r="H24" s="77">
        <f t="shared" si="22"/>
        <v>8</v>
      </c>
      <c r="I24" s="78">
        <f t="shared" si="0"/>
        <v>2.2041564291564293</v>
      </c>
      <c r="J24" s="76">
        <f>'4市町推移1'!Q12</f>
        <v>219474</v>
      </c>
      <c r="K24" s="77">
        <f t="shared" si="23"/>
        <v>9</v>
      </c>
      <c r="L24" s="85">
        <v>95473</v>
      </c>
      <c r="M24" s="77">
        <f t="shared" si="24"/>
        <v>8</v>
      </c>
      <c r="N24" s="78">
        <f t="shared" si="25"/>
        <v>2.2988069925528682</v>
      </c>
      <c r="O24" s="76">
        <f>'4市町推移1'!P12</f>
        <v>220411</v>
      </c>
      <c r="P24" s="77">
        <f t="shared" si="26"/>
        <v>9</v>
      </c>
      <c r="Q24" s="76">
        <v>94016</v>
      </c>
      <c r="R24" s="77">
        <f t="shared" si="27"/>
        <v>7</v>
      </c>
      <c r="S24" s="78">
        <f t="shared" si="28"/>
        <v>2.3443988257317905</v>
      </c>
      <c r="T24" s="250">
        <f t="shared" si="2"/>
        <v>-4172</v>
      </c>
      <c r="U24" s="77">
        <f t="shared" si="29"/>
        <v>44</v>
      </c>
      <c r="V24" s="252">
        <f t="shared" si="3"/>
        <v>-1.9</v>
      </c>
      <c r="W24" s="77">
        <f t="shared" si="30"/>
        <v>16</v>
      </c>
      <c r="X24" s="250">
        <f t="shared" si="4"/>
        <v>2207</v>
      </c>
      <c r="Y24" s="77">
        <f t="shared" si="31"/>
        <v>12</v>
      </c>
      <c r="Z24" s="252">
        <f t="shared" si="5"/>
        <v>2.31</v>
      </c>
      <c r="AA24" s="77">
        <f t="shared" si="32"/>
        <v>20</v>
      </c>
      <c r="AB24" s="79"/>
      <c r="AC24" s="1517">
        <v>28.11</v>
      </c>
      <c r="AD24" s="77">
        <f t="shared" si="33"/>
        <v>43</v>
      </c>
      <c r="AE24" s="78">
        <f t="shared" si="34"/>
        <v>7807.6840981856994</v>
      </c>
      <c r="AF24" s="77">
        <f t="shared" si="35"/>
        <v>4</v>
      </c>
      <c r="AH24" s="1705">
        <v>97579</v>
      </c>
      <c r="AI24" s="1071">
        <v>216653</v>
      </c>
      <c r="AJ24" s="1073">
        <f t="shared" si="6"/>
        <v>-1351</v>
      </c>
      <c r="AK24" s="1074">
        <f t="shared" si="7"/>
        <v>-0.6274906874994195</v>
      </c>
    </row>
    <row r="25" spans="1:37" ht="13.5">
      <c r="A25" s="47">
        <v>19</v>
      </c>
      <c r="B25" s="51"/>
      <c r="C25" s="74">
        <v>109</v>
      </c>
      <c r="D25" s="84" t="s">
        <v>259</v>
      </c>
      <c r="E25" s="76">
        <v>210492</v>
      </c>
      <c r="F25" s="77">
        <f t="shared" si="36"/>
        <v>10</v>
      </c>
      <c r="G25" s="1590">
        <v>88489</v>
      </c>
      <c r="H25" s="77">
        <f t="shared" si="22"/>
        <v>11</v>
      </c>
      <c r="I25" s="78">
        <f t="shared" si="0"/>
        <v>2.3787363401100703</v>
      </c>
      <c r="J25" s="76">
        <f>'4市町推移1'!Q13</f>
        <v>219805</v>
      </c>
      <c r="K25" s="77">
        <f t="shared" si="23"/>
        <v>8</v>
      </c>
      <c r="L25" s="85">
        <v>87126</v>
      </c>
      <c r="M25" s="77">
        <f t="shared" si="24"/>
        <v>10</v>
      </c>
      <c r="N25" s="78">
        <f t="shared" si="25"/>
        <v>2.5228404838968848</v>
      </c>
      <c r="O25" s="76">
        <f>'4市町推移1'!P13</f>
        <v>226836</v>
      </c>
      <c r="P25" s="77">
        <f t="shared" si="26"/>
        <v>7</v>
      </c>
      <c r="Q25" s="76">
        <v>86350</v>
      </c>
      <c r="R25" s="77">
        <f t="shared" si="27"/>
        <v>10</v>
      </c>
      <c r="S25" s="78">
        <f t="shared" si="28"/>
        <v>2.6269368847712795</v>
      </c>
      <c r="T25" s="250">
        <f t="shared" si="2"/>
        <v>-9313</v>
      </c>
      <c r="U25" s="77">
        <f t="shared" si="29"/>
        <v>49</v>
      </c>
      <c r="V25" s="252">
        <f t="shared" si="3"/>
        <v>-4.24</v>
      </c>
      <c r="W25" s="77">
        <f t="shared" si="30"/>
        <v>30</v>
      </c>
      <c r="X25" s="250">
        <f t="shared" si="4"/>
        <v>1363</v>
      </c>
      <c r="Y25" s="77">
        <f t="shared" si="31"/>
        <v>15</v>
      </c>
      <c r="Z25" s="252">
        <f t="shared" si="5"/>
        <v>1.56</v>
      </c>
      <c r="AA25" s="77">
        <f t="shared" si="32"/>
        <v>26</v>
      </c>
      <c r="AB25" s="79" t="s">
        <v>18</v>
      </c>
      <c r="AC25" s="1517">
        <v>240.29</v>
      </c>
      <c r="AD25" s="77">
        <f t="shared" si="33"/>
        <v>11</v>
      </c>
      <c r="AE25" s="78">
        <f t="shared" si="34"/>
        <v>914.74884514544931</v>
      </c>
      <c r="AF25" s="77">
        <f t="shared" si="35"/>
        <v>21</v>
      </c>
      <c r="AH25" s="1705">
        <v>88319</v>
      </c>
      <c r="AI25" s="1071">
        <v>212605</v>
      </c>
      <c r="AJ25" s="1073">
        <f t="shared" si="6"/>
        <v>-2113</v>
      </c>
      <c r="AK25" s="1074">
        <f t="shared" si="7"/>
        <v>-1.0038386256959884</v>
      </c>
    </row>
    <row r="26" spans="1:37" ht="13.5">
      <c r="A26" s="47">
        <v>17</v>
      </c>
      <c r="B26" s="51"/>
      <c r="C26" s="74">
        <v>110</v>
      </c>
      <c r="D26" s="84" t="s">
        <v>20</v>
      </c>
      <c r="E26" s="76">
        <v>147518</v>
      </c>
      <c r="F26" s="77">
        <f t="shared" si="36"/>
        <v>14</v>
      </c>
      <c r="G26" s="1590">
        <v>90870</v>
      </c>
      <c r="H26" s="77">
        <f t="shared" si="22"/>
        <v>10</v>
      </c>
      <c r="I26" s="78">
        <f t="shared" si="0"/>
        <v>1.6233960603059316</v>
      </c>
      <c r="J26" s="76">
        <f>'4市町推移1'!Q14</f>
        <v>135153</v>
      </c>
      <c r="K26" s="77">
        <f t="shared" si="23"/>
        <v>15</v>
      </c>
      <c r="L26" s="85">
        <v>81022</v>
      </c>
      <c r="M26" s="77">
        <f t="shared" si="24"/>
        <v>11</v>
      </c>
      <c r="N26" s="78">
        <f t="shared" si="25"/>
        <v>1.6681024906815434</v>
      </c>
      <c r="O26" s="76">
        <f>'4市町推移1'!P14</f>
        <v>126393</v>
      </c>
      <c r="P26" s="77">
        <f t="shared" si="26"/>
        <v>15</v>
      </c>
      <c r="Q26" s="76">
        <v>73814</v>
      </c>
      <c r="R26" s="77">
        <f t="shared" si="27"/>
        <v>12</v>
      </c>
      <c r="S26" s="78">
        <f t="shared" si="28"/>
        <v>1.7123174465548541</v>
      </c>
      <c r="T26" s="250">
        <f t="shared" si="2"/>
        <v>12365</v>
      </c>
      <c r="U26" s="77">
        <f t="shared" si="29"/>
        <v>1</v>
      </c>
      <c r="V26" s="252">
        <f t="shared" si="3"/>
        <v>9.15</v>
      </c>
      <c r="W26" s="77">
        <f t="shared" si="30"/>
        <v>1</v>
      </c>
      <c r="X26" s="250">
        <f t="shared" si="4"/>
        <v>9848</v>
      </c>
      <c r="Y26" s="77">
        <f t="shared" si="31"/>
        <v>4</v>
      </c>
      <c r="Z26" s="252">
        <f t="shared" si="5"/>
        <v>12.15</v>
      </c>
      <c r="AA26" s="77">
        <f t="shared" si="32"/>
        <v>3</v>
      </c>
      <c r="AB26" s="79"/>
      <c r="AC26" s="1517">
        <v>28.97</v>
      </c>
      <c r="AD26" s="77">
        <f t="shared" si="33"/>
        <v>41</v>
      </c>
      <c r="AE26" s="78">
        <f t="shared" si="34"/>
        <v>4665.2744218156713</v>
      </c>
      <c r="AF26" s="77">
        <f t="shared" si="35"/>
        <v>11</v>
      </c>
      <c r="AH26" s="1705">
        <v>90807</v>
      </c>
      <c r="AI26" s="1071">
        <v>142718</v>
      </c>
      <c r="AJ26" s="1073">
        <f t="shared" si="6"/>
        <v>4800</v>
      </c>
      <c r="AK26" s="1080">
        <f t="shared" si="7"/>
        <v>3.2538402093303866</v>
      </c>
    </row>
    <row r="27" spans="1:37" s="82" customFormat="1" ht="13.5">
      <c r="A27" s="47">
        <v>23</v>
      </c>
      <c r="B27" s="66"/>
      <c r="C27" s="74">
        <v>111</v>
      </c>
      <c r="D27" s="84" t="s">
        <v>260</v>
      </c>
      <c r="E27" s="76">
        <v>238877</v>
      </c>
      <c r="F27" s="77">
        <f t="shared" si="36"/>
        <v>6</v>
      </c>
      <c r="G27" s="1590">
        <v>100268</v>
      </c>
      <c r="H27" s="77">
        <f t="shared" si="22"/>
        <v>7</v>
      </c>
      <c r="I27" s="78">
        <f t="shared" si="0"/>
        <v>2.3823852076435155</v>
      </c>
      <c r="J27" s="76">
        <f>'4市町推移1'!Q15</f>
        <v>245782</v>
      </c>
      <c r="K27" s="77">
        <f t="shared" si="23"/>
        <v>6</v>
      </c>
      <c r="L27" s="85">
        <v>97233</v>
      </c>
      <c r="M27" s="77">
        <f t="shared" si="24"/>
        <v>7</v>
      </c>
      <c r="N27" s="78">
        <f t="shared" si="25"/>
        <v>2.5277632079643744</v>
      </c>
      <c r="O27" s="76">
        <f>'4市町推移1'!P15</f>
        <v>249298</v>
      </c>
      <c r="P27" s="77">
        <f t="shared" si="26"/>
        <v>6</v>
      </c>
      <c r="Q27" s="76">
        <v>93951</v>
      </c>
      <c r="R27" s="77">
        <f t="shared" si="27"/>
        <v>8</v>
      </c>
      <c r="S27" s="78">
        <f t="shared" si="28"/>
        <v>2.6534895849964344</v>
      </c>
      <c r="T27" s="250">
        <f t="shared" si="2"/>
        <v>-6905</v>
      </c>
      <c r="U27" s="77">
        <f t="shared" si="29"/>
        <v>48</v>
      </c>
      <c r="V27" s="252">
        <f t="shared" si="3"/>
        <v>-2.81</v>
      </c>
      <c r="W27" s="77">
        <f t="shared" si="30"/>
        <v>23</v>
      </c>
      <c r="X27" s="250">
        <f t="shared" si="4"/>
        <v>3035</v>
      </c>
      <c r="Y27" s="77">
        <f t="shared" si="31"/>
        <v>10</v>
      </c>
      <c r="Z27" s="252">
        <f t="shared" si="5"/>
        <v>3.12</v>
      </c>
      <c r="AA27" s="77">
        <f t="shared" si="32"/>
        <v>19</v>
      </c>
      <c r="AB27" s="79"/>
      <c r="AC27" s="1517">
        <v>138.01</v>
      </c>
      <c r="AD27" s="77">
        <f t="shared" si="33"/>
        <v>24</v>
      </c>
      <c r="AE27" s="80">
        <f t="shared" si="34"/>
        <v>1780.8999347873344</v>
      </c>
      <c r="AF27" s="77">
        <f t="shared" si="35"/>
        <v>18</v>
      </c>
      <c r="AH27" s="1706">
        <v>100141</v>
      </c>
      <c r="AI27" s="1071">
        <v>243367</v>
      </c>
      <c r="AJ27" s="1073">
        <f t="shared" si="6"/>
        <v>-4490</v>
      </c>
      <c r="AK27" s="1074">
        <f t="shared" si="7"/>
        <v>-1.8796284280194409</v>
      </c>
    </row>
    <row r="28" spans="1:37" ht="12.75" customHeight="1">
      <c r="A28" s="47">
        <v>24</v>
      </c>
      <c r="B28" s="51">
        <v>6</v>
      </c>
      <c r="C28" s="74">
        <v>201</v>
      </c>
      <c r="D28" s="87" t="s">
        <v>261</v>
      </c>
      <c r="E28" s="76">
        <v>530495</v>
      </c>
      <c r="F28" s="77">
        <f t="shared" si="36"/>
        <v>1</v>
      </c>
      <c r="G28" s="1590">
        <v>224106</v>
      </c>
      <c r="H28" s="77">
        <f t="shared" si="22"/>
        <v>1</v>
      </c>
      <c r="I28" s="78">
        <f t="shared" si="0"/>
        <v>2.367161075562457</v>
      </c>
      <c r="J28" s="76">
        <f>'4市町推移1'!Q16</f>
        <v>535664</v>
      </c>
      <c r="K28" s="77">
        <f t="shared" si="23"/>
        <v>1</v>
      </c>
      <c r="L28" s="85">
        <v>212801</v>
      </c>
      <c r="M28" s="77">
        <f t="shared" si="24"/>
        <v>1</v>
      </c>
      <c r="N28" s="78">
        <f t="shared" si="1"/>
        <v>2.5172062161362025</v>
      </c>
      <c r="O28" s="76">
        <f>'4市町推移1'!P16</f>
        <v>536270</v>
      </c>
      <c r="P28" s="77">
        <f t="shared" si="26"/>
        <v>1</v>
      </c>
      <c r="Q28" s="76">
        <v>205587</v>
      </c>
      <c r="R28" s="77">
        <f t="shared" si="27"/>
        <v>2</v>
      </c>
      <c r="S28" s="78">
        <f t="shared" si="14"/>
        <v>2.6084820538263607</v>
      </c>
      <c r="T28" s="250">
        <f t="shared" si="2"/>
        <v>-5169</v>
      </c>
      <c r="U28" s="77">
        <f t="shared" si="29"/>
        <v>46</v>
      </c>
      <c r="V28" s="252">
        <f t="shared" si="3"/>
        <v>-0.96</v>
      </c>
      <c r="W28" s="77">
        <f t="shared" si="30"/>
        <v>13</v>
      </c>
      <c r="X28" s="250">
        <f t="shared" si="4"/>
        <v>11305</v>
      </c>
      <c r="Y28" s="77">
        <f t="shared" si="31"/>
        <v>2</v>
      </c>
      <c r="Z28" s="252">
        <f t="shared" si="5"/>
        <v>5.31</v>
      </c>
      <c r="AA28" s="77">
        <f t="shared" si="32"/>
        <v>11</v>
      </c>
      <c r="AB28" s="79"/>
      <c r="AC28" s="86">
        <v>534.55999999999995</v>
      </c>
      <c r="AD28" s="77">
        <f t="shared" si="33"/>
        <v>3</v>
      </c>
      <c r="AE28" s="80">
        <f t="shared" si="20"/>
        <v>1002.0652499251722</v>
      </c>
      <c r="AF28" s="77">
        <f t="shared" si="35"/>
        <v>20</v>
      </c>
      <c r="AH28" s="1705">
        <v>223793</v>
      </c>
      <c r="AI28" s="1071">
        <v>529772</v>
      </c>
      <c r="AJ28" s="1073">
        <f t="shared" si="6"/>
        <v>723</v>
      </c>
      <c r="AK28" s="1074">
        <f t="shared" si="7"/>
        <v>0.13628780667112791</v>
      </c>
    </row>
    <row r="29" spans="1:37" ht="13.5">
      <c r="A29" s="47">
        <v>25</v>
      </c>
      <c r="B29" s="51">
        <v>2</v>
      </c>
      <c r="C29" s="74">
        <v>202</v>
      </c>
      <c r="D29" s="87" t="s">
        <v>262</v>
      </c>
      <c r="E29" s="76">
        <v>459593</v>
      </c>
      <c r="F29" s="77">
        <f t="shared" si="36"/>
        <v>3</v>
      </c>
      <c r="G29" s="1590">
        <v>221404</v>
      </c>
      <c r="H29" s="77">
        <f t="shared" si="22"/>
        <v>2</v>
      </c>
      <c r="I29" s="78">
        <f t="shared" si="0"/>
        <v>2.0758116384527829</v>
      </c>
      <c r="J29" s="76">
        <f>'4市町推移1'!Q17</f>
        <v>452563</v>
      </c>
      <c r="K29" s="77">
        <f t="shared" si="23"/>
        <v>3</v>
      </c>
      <c r="L29" s="85">
        <v>210433</v>
      </c>
      <c r="M29" s="77">
        <f t="shared" si="24"/>
        <v>3</v>
      </c>
      <c r="N29" s="78">
        <f t="shared" si="1"/>
        <v>2.1506275156463102</v>
      </c>
      <c r="O29" s="76">
        <f>'4市町推移1'!P17</f>
        <v>453748</v>
      </c>
      <c r="P29" s="77">
        <f t="shared" si="26"/>
        <v>3</v>
      </c>
      <c r="Q29" s="76">
        <v>209343</v>
      </c>
      <c r="R29" s="77">
        <f t="shared" si="27"/>
        <v>1</v>
      </c>
      <c r="S29" s="78">
        <f t="shared" si="14"/>
        <v>2.1674858963519199</v>
      </c>
      <c r="T29" s="250">
        <f t="shared" si="2"/>
        <v>7030</v>
      </c>
      <c r="U29" s="77">
        <f t="shared" si="29"/>
        <v>3</v>
      </c>
      <c r="V29" s="252">
        <f t="shared" si="3"/>
        <v>1.55</v>
      </c>
      <c r="W29" s="77">
        <f t="shared" si="30"/>
        <v>4</v>
      </c>
      <c r="X29" s="250">
        <f t="shared" si="4"/>
        <v>10971</v>
      </c>
      <c r="Y29" s="77">
        <f t="shared" si="31"/>
        <v>3</v>
      </c>
      <c r="Z29" s="252">
        <f t="shared" si="5"/>
        <v>5.21</v>
      </c>
      <c r="AA29" s="77">
        <f t="shared" si="32"/>
        <v>12</v>
      </c>
      <c r="AB29" s="79"/>
      <c r="AC29" s="86">
        <v>50.72</v>
      </c>
      <c r="AD29" s="77">
        <f t="shared" si="33"/>
        <v>34</v>
      </c>
      <c r="AE29" s="78">
        <f t="shared" si="20"/>
        <v>8922.7720820189279</v>
      </c>
      <c r="AF29" s="77">
        <f t="shared" si="35"/>
        <v>1</v>
      </c>
      <c r="AH29" s="1705">
        <v>221148</v>
      </c>
      <c r="AI29" s="1071">
        <v>444350</v>
      </c>
      <c r="AJ29" s="1073">
        <f t="shared" si="6"/>
        <v>15243</v>
      </c>
      <c r="AK29" s="1080">
        <f t="shared" si="7"/>
        <v>3.3166301488490904</v>
      </c>
    </row>
    <row r="30" spans="1:37" ht="13.5">
      <c r="A30" s="47">
        <v>26</v>
      </c>
      <c r="B30" s="51">
        <v>4</v>
      </c>
      <c r="C30" s="74">
        <v>203</v>
      </c>
      <c r="D30" s="87" t="s">
        <v>263</v>
      </c>
      <c r="E30" s="76">
        <v>303601</v>
      </c>
      <c r="F30" s="77">
        <f t="shared" si="36"/>
        <v>4</v>
      </c>
      <c r="G30" s="1590">
        <v>133647</v>
      </c>
      <c r="H30" s="77">
        <f t="shared" si="22"/>
        <v>4</v>
      </c>
      <c r="I30" s="78">
        <f t="shared" si="0"/>
        <v>2.2716634118236847</v>
      </c>
      <c r="J30" s="76">
        <f>'4市町推移1'!Q18</f>
        <v>293409</v>
      </c>
      <c r="K30" s="77">
        <f t="shared" si="23"/>
        <v>4</v>
      </c>
      <c r="L30" s="85">
        <v>121890</v>
      </c>
      <c r="M30" s="77">
        <f t="shared" si="24"/>
        <v>4</v>
      </c>
      <c r="N30" s="78">
        <f t="shared" si="1"/>
        <v>2.4071621954221021</v>
      </c>
      <c r="O30" s="76">
        <f>'4市町推移1'!P18</f>
        <v>290959</v>
      </c>
      <c r="P30" s="77">
        <f t="shared" si="26"/>
        <v>4</v>
      </c>
      <c r="Q30" s="76">
        <v>116948</v>
      </c>
      <c r="R30" s="77">
        <f t="shared" si="27"/>
        <v>4</v>
      </c>
      <c r="S30" s="78">
        <f t="shared" si="14"/>
        <v>2.4879348086328967</v>
      </c>
      <c r="T30" s="250">
        <f t="shared" si="2"/>
        <v>10192</v>
      </c>
      <c r="U30" s="77">
        <f t="shared" si="29"/>
        <v>2</v>
      </c>
      <c r="V30" s="252">
        <f t="shared" si="3"/>
        <v>3.47</v>
      </c>
      <c r="W30" s="77">
        <f t="shared" si="30"/>
        <v>2</v>
      </c>
      <c r="X30" s="250">
        <f t="shared" si="4"/>
        <v>11757</v>
      </c>
      <c r="Y30" s="77">
        <f t="shared" si="31"/>
        <v>1</v>
      </c>
      <c r="Z30" s="252">
        <f t="shared" si="5"/>
        <v>9.65</v>
      </c>
      <c r="AA30" s="77">
        <f t="shared" si="32"/>
        <v>4</v>
      </c>
      <c r="AB30" s="79"/>
      <c r="AC30" s="86">
        <v>49.42</v>
      </c>
      <c r="AD30" s="77">
        <f t="shared" si="33"/>
        <v>35</v>
      </c>
      <c r="AE30" s="78">
        <f t="shared" si="20"/>
        <v>5937.0497774180494</v>
      </c>
      <c r="AF30" s="77">
        <f t="shared" si="35"/>
        <v>7</v>
      </c>
      <c r="AH30" s="1705">
        <v>133488</v>
      </c>
      <c r="AI30" s="1071">
        <v>292443</v>
      </c>
      <c r="AJ30" s="1073">
        <f t="shared" si="6"/>
        <v>11158</v>
      </c>
      <c r="AK30" s="1080">
        <f t="shared" si="7"/>
        <v>3.6752184610722627</v>
      </c>
    </row>
    <row r="31" spans="1:37" ht="13.5">
      <c r="A31" s="47">
        <v>27</v>
      </c>
      <c r="B31" s="51">
        <v>2</v>
      </c>
      <c r="C31" s="74">
        <v>204</v>
      </c>
      <c r="D31" s="87" t="s">
        <v>264</v>
      </c>
      <c r="E31" s="76">
        <v>485587</v>
      </c>
      <c r="F31" s="77">
        <f t="shared" si="36"/>
        <v>2</v>
      </c>
      <c r="G31" s="1590">
        <v>215651</v>
      </c>
      <c r="H31" s="77">
        <f t="shared" si="22"/>
        <v>3</v>
      </c>
      <c r="I31" s="78">
        <f t="shared" si="0"/>
        <v>2.2517261686706762</v>
      </c>
      <c r="J31" s="76">
        <f>'4市町推移1'!Q19</f>
        <v>487850</v>
      </c>
      <c r="K31" s="77">
        <f t="shared" si="23"/>
        <v>2</v>
      </c>
      <c r="L31" s="85">
        <v>210965</v>
      </c>
      <c r="M31" s="77">
        <f t="shared" si="24"/>
        <v>2</v>
      </c>
      <c r="N31" s="78">
        <f t="shared" si="1"/>
        <v>2.3124688929443273</v>
      </c>
      <c r="O31" s="76">
        <f>'4市町推移1'!P19</f>
        <v>482640</v>
      </c>
      <c r="P31" s="77">
        <f t="shared" si="26"/>
        <v>2</v>
      </c>
      <c r="Q31" s="76">
        <v>202648</v>
      </c>
      <c r="R31" s="77">
        <f t="shared" si="27"/>
        <v>3</v>
      </c>
      <c r="S31" s="78">
        <f t="shared" si="14"/>
        <v>2.3816667324622003</v>
      </c>
      <c r="T31" s="250">
        <f t="shared" si="2"/>
        <v>-2263</v>
      </c>
      <c r="U31" s="77">
        <f t="shared" si="29"/>
        <v>32</v>
      </c>
      <c r="V31" s="252">
        <f t="shared" si="3"/>
        <v>-0.46</v>
      </c>
      <c r="W31" s="77">
        <f t="shared" si="30"/>
        <v>11</v>
      </c>
      <c r="X31" s="250">
        <f t="shared" si="4"/>
        <v>4686</v>
      </c>
      <c r="Y31" s="77">
        <f t="shared" si="31"/>
        <v>6</v>
      </c>
      <c r="Z31" s="252">
        <f t="shared" si="5"/>
        <v>2.2200000000000002</v>
      </c>
      <c r="AA31" s="77">
        <f t="shared" si="32"/>
        <v>21</v>
      </c>
      <c r="AB31" s="79" t="s">
        <v>18</v>
      </c>
      <c r="AC31" s="86">
        <v>99.96</v>
      </c>
      <c r="AD31" s="77">
        <f t="shared" si="33"/>
        <v>28</v>
      </c>
      <c r="AE31" s="78">
        <f t="shared" si="20"/>
        <v>4880.4521808723493</v>
      </c>
      <c r="AF31" s="77">
        <f t="shared" si="35"/>
        <v>10</v>
      </c>
      <c r="AH31" s="1705">
        <v>215454</v>
      </c>
      <c r="AI31" s="1071">
        <v>488486</v>
      </c>
      <c r="AJ31" s="1073">
        <f t="shared" si="6"/>
        <v>-2899</v>
      </c>
      <c r="AK31" s="1074">
        <f t="shared" si="7"/>
        <v>-0.59700939275557219</v>
      </c>
    </row>
    <row r="32" spans="1:37" ht="13.5">
      <c r="A32" s="47">
        <v>28</v>
      </c>
      <c r="B32" s="51">
        <v>10</v>
      </c>
      <c r="C32" s="74">
        <v>205</v>
      </c>
      <c r="D32" s="87" t="s">
        <v>265</v>
      </c>
      <c r="E32" s="76">
        <v>41236</v>
      </c>
      <c r="F32" s="77">
        <f t="shared" si="36"/>
        <v>30</v>
      </c>
      <c r="G32" s="1590">
        <v>17792</v>
      </c>
      <c r="H32" s="77">
        <f t="shared" si="22"/>
        <v>27</v>
      </c>
      <c r="I32" s="78">
        <f t="shared" si="0"/>
        <v>2.3176708633093526</v>
      </c>
      <c r="J32" s="76">
        <f>'4市町推移1'!Q20</f>
        <v>44258</v>
      </c>
      <c r="K32" s="77">
        <f t="shared" si="23"/>
        <v>29</v>
      </c>
      <c r="L32" s="85">
        <v>18081</v>
      </c>
      <c r="M32" s="77">
        <f t="shared" si="24"/>
        <v>26</v>
      </c>
      <c r="N32" s="78">
        <f t="shared" si="1"/>
        <v>2.4477628449753883</v>
      </c>
      <c r="O32" s="76">
        <f>'4市町推移1'!P20</f>
        <v>47254</v>
      </c>
      <c r="P32" s="77">
        <f t="shared" si="26"/>
        <v>29</v>
      </c>
      <c r="Q32" s="76">
        <v>18447</v>
      </c>
      <c r="R32" s="77">
        <f t="shared" si="27"/>
        <v>26</v>
      </c>
      <c r="S32" s="78">
        <f t="shared" si="14"/>
        <v>2.5616089337019567</v>
      </c>
      <c r="T32" s="250">
        <f t="shared" si="2"/>
        <v>-3022</v>
      </c>
      <c r="U32" s="77">
        <f t="shared" si="29"/>
        <v>36</v>
      </c>
      <c r="V32" s="252">
        <f t="shared" si="3"/>
        <v>-6.83</v>
      </c>
      <c r="W32" s="77">
        <f t="shared" si="30"/>
        <v>40</v>
      </c>
      <c r="X32" s="250">
        <f t="shared" si="4"/>
        <v>-289</v>
      </c>
      <c r="Y32" s="77">
        <f t="shared" si="31"/>
        <v>45</v>
      </c>
      <c r="Z32" s="252">
        <f t="shared" si="5"/>
        <v>-1.6</v>
      </c>
      <c r="AA32" s="77">
        <f t="shared" si="32"/>
        <v>43</v>
      </c>
      <c r="AB32" s="79"/>
      <c r="AC32" s="86">
        <v>182.38</v>
      </c>
      <c r="AD32" s="77">
        <f t="shared" si="33"/>
        <v>18</v>
      </c>
      <c r="AE32" s="78">
        <f t="shared" si="20"/>
        <v>242.66915231933328</v>
      </c>
      <c r="AF32" s="77">
        <f t="shared" si="35"/>
        <v>34</v>
      </c>
      <c r="AH32" s="1705">
        <v>17736</v>
      </c>
      <c r="AI32" s="1071">
        <v>41169</v>
      </c>
      <c r="AJ32" s="1073">
        <f t="shared" si="6"/>
        <v>67</v>
      </c>
      <c r="AK32" s="1074">
        <f t="shared" si="7"/>
        <v>0.16247938694344746</v>
      </c>
    </row>
    <row r="33" spans="1:37" ht="13.5">
      <c r="A33" s="47">
        <v>29</v>
      </c>
      <c r="B33" s="51">
        <v>2</v>
      </c>
      <c r="C33" s="74">
        <v>206</v>
      </c>
      <c r="D33" s="87" t="s">
        <v>266</v>
      </c>
      <c r="E33" s="76">
        <v>93922</v>
      </c>
      <c r="F33" s="77">
        <f t="shared" si="36"/>
        <v>19</v>
      </c>
      <c r="G33" s="1590">
        <v>42522</v>
      </c>
      <c r="H33" s="77">
        <f t="shared" si="22"/>
        <v>18</v>
      </c>
      <c r="I33" s="78">
        <f t="shared" si="0"/>
        <v>2.2087860401674426</v>
      </c>
      <c r="J33" s="76">
        <f>'4市町推移1'!Q21</f>
        <v>95350</v>
      </c>
      <c r="K33" s="77">
        <f t="shared" si="23"/>
        <v>19</v>
      </c>
      <c r="L33" s="85">
        <v>41881</v>
      </c>
      <c r="M33" s="77">
        <f t="shared" si="24"/>
        <v>18</v>
      </c>
      <c r="N33" s="78">
        <f t="shared" si="1"/>
        <v>2.2766887132589959</v>
      </c>
      <c r="O33" s="76">
        <f>'4市町推移1'!P21</f>
        <v>93238</v>
      </c>
      <c r="P33" s="77">
        <f t="shared" si="26"/>
        <v>20</v>
      </c>
      <c r="Q33" s="76">
        <v>39753</v>
      </c>
      <c r="R33" s="77">
        <f t="shared" si="27"/>
        <v>19</v>
      </c>
      <c r="S33" s="78">
        <f t="shared" si="14"/>
        <v>2.3454330490780571</v>
      </c>
      <c r="T33" s="250">
        <f t="shared" si="2"/>
        <v>-1428</v>
      </c>
      <c r="U33" s="77">
        <f t="shared" si="29"/>
        <v>19</v>
      </c>
      <c r="V33" s="252">
        <f t="shared" si="3"/>
        <v>-1.5</v>
      </c>
      <c r="W33" s="77">
        <f t="shared" si="30"/>
        <v>14</v>
      </c>
      <c r="X33" s="250">
        <f t="shared" si="4"/>
        <v>641</v>
      </c>
      <c r="Y33" s="77">
        <f t="shared" si="31"/>
        <v>25</v>
      </c>
      <c r="Z33" s="252">
        <f t="shared" si="5"/>
        <v>1.53</v>
      </c>
      <c r="AA33" s="77">
        <f t="shared" si="32"/>
        <v>27</v>
      </c>
      <c r="AB33" s="79" t="s">
        <v>18</v>
      </c>
      <c r="AC33" s="86">
        <v>18.47</v>
      </c>
      <c r="AD33" s="77">
        <f t="shared" si="33"/>
        <v>46</v>
      </c>
      <c r="AE33" s="78">
        <f t="shared" si="20"/>
        <v>5162.4255549539794</v>
      </c>
      <c r="AF33" s="77">
        <f t="shared" si="35"/>
        <v>9</v>
      </c>
      <c r="AH33" s="1705">
        <v>42475</v>
      </c>
      <c r="AI33" s="1071">
        <v>94531</v>
      </c>
      <c r="AJ33" s="1073">
        <f t="shared" si="6"/>
        <v>-609</v>
      </c>
      <c r="AK33" s="1074">
        <f t="shared" si="7"/>
        <v>-0.64841038308383558</v>
      </c>
    </row>
    <row r="34" spans="1:37" ht="13.5">
      <c r="A34" s="47">
        <v>30</v>
      </c>
      <c r="B34" s="51">
        <v>3</v>
      </c>
      <c r="C34" s="74">
        <v>207</v>
      </c>
      <c r="D34" s="87" t="s">
        <v>267</v>
      </c>
      <c r="E34" s="76">
        <v>198138</v>
      </c>
      <c r="F34" s="77">
        <f t="shared" si="36"/>
        <v>11</v>
      </c>
      <c r="G34" s="1590">
        <v>82481</v>
      </c>
      <c r="H34" s="77">
        <f t="shared" si="22"/>
        <v>12</v>
      </c>
      <c r="I34" s="78">
        <f t="shared" si="0"/>
        <v>2.4022259671924444</v>
      </c>
      <c r="J34" s="76">
        <f>'4市町推移1'!Q22</f>
        <v>196883</v>
      </c>
      <c r="K34" s="77">
        <f t="shared" si="23"/>
        <v>11</v>
      </c>
      <c r="L34" s="85">
        <v>78903</v>
      </c>
      <c r="M34" s="77">
        <f t="shared" si="24"/>
        <v>12</v>
      </c>
      <c r="N34" s="78">
        <f t="shared" si="1"/>
        <v>2.4952536658935656</v>
      </c>
      <c r="O34" s="76">
        <f>'4市町推移1'!P22</f>
        <v>196127</v>
      </c>
      <c r="P34" s="77">
        <f t="shared" si="26"/>
        <v>11</v>
      </c>
      <c r="Q34" s="76">
        <v>77263</v>
      </c>
      <c r="R34" s="77">
        <f t="shared" si="27"/>
        <v>11</v>
      </c>
      <c r="S34" s="78">
        <f t="shared" si="14"/>
        <v>2.5384336616491723</v>
      </c>
      <c r="T34" s="250">
        <f t="shared" si="2"/>
        <v>1255</v>
      </c>
      <c r="U34" s="77">
        <f t="shared" si="29"/>
        <v>6</v>
      </c>
      <c r="V34" s="252">
        <f t="shared" si="3"/>
        <v>0.64</v>
      </c>
      <c r="W34" s="77">
        <f t="shared" si="30"/>
        <v>7</v>
      </c>
      <c r="X34" s="250">
        <f t="shared" si="4"/>
        <v>3578</v>
      </c>
      <c r="Y34" s="77">
        <f t="shared" si="31"/>
        <v>8</v>
      </c>
      <c r="Z34" s="252">
        <f t="shared" si="5"/>
        <v>4.53</v>
      </c>
      <c r="AA34" s="77">
        <f t="shared" si="32"/>
        <v>13</v>
      </c>
      <c r="AB34" s="79"/>
      <c r="AC34" s="86">
        <v>25</v>
      </c>
      <c r="AD34" s="77">
        <f t="shared" si="33"/>
        <v>44</v>
      </c>
      <c r="AE34" s="78">
        <f t="shared" si="20"/>
        <v>7875.32</v>
      </c>
      <c r="AF34" s="77">
        <f t="shared" si="35"/>
        <v>3</v>
      </c>
      <c r="AH34" s="1705">
        <v>82384</v>
      </c>
      <c r="AI34" s="1071">
        <v>195727</v>
      </c>
      <c r="AJ34" s="1073">
        <f t="shared" si="6"/>
        <v>2411</v>
      </c>
      <c r="AK34" s="1074">
        <f t="shared" si="7"/>
        <v>1.2168286749639141</v>
      </c>
    </row>
    <row r="35" spans="1:37" ht="13.5">
      <c r="A35" s="47">
        <v>31</v>
      </c>
      <c r="B35" s="51">
        <v>7</v>
      </c>
      <c r="C35" s="74">
        <v>208</v>
      </c>
      <c r="D35" s="87" t="s">
        <v>268</v>
      </c>
      <c r="E35" s="76">
        <v>28355</v>
      </c>
      <c r="F35" s="77">
        <f t="shared" si="36"/>
        <v>40</v>
      </c>
      <c r="G35" s="1590">
        <v>11806</v>
      </c>
      <c r="H35" s="77">
        <f t="shared" si="22"/>
        <v>37</v>
      </c>
      <c r="I35" s="78">
        <f t="shared" si="0"/>
        <v>2.4017448754870405</v>
      </c>
      <c r="J35" s="76">
        <f>'4市町推移1'!Q23</f>
        <v>30129</v>
      </c>
      <c r="K35" s="77">
        <f t="shared" si="23"/>
        <v>40</v>
      </c>
      <c r="L35" s="85">
        <v>12153</v>
      </c>
      <c r="M35" s="77">
        <f t="shared" si="24"/>
        <v>36</v>
      </c>
      <c r="N35" s="78">
        <f t="shared" si="1"/>
        <v>2.4791409528511479</v>
      </c>
      <c r="O35" s="76">
        <f>'4市町推移1'!P23</f>
        <v>31158</v>
      </c>
      <c r="P35" s="77">
        <f t="shared" si="26"/>
        <v>39</v>
      </c>
      <c r="Q35" s="76">
        <v>12141</v>
      </c>
      <c r="R35" s="77">
        <f t="shared" si="27"/>
        <v>36</v>
      </c>
      <c r="S35" s="78">
        <f t="shared" si="14"/>
        <v>2.5663454410674573</v>
      </c>
      <c r="T35" s="250">
        <f t="shared" si="2"/>
        <v>-1774</v>
      </c>
      <c r="U35" s="77">
        <f t="shared" si="29"/>
        <v>23</v>
      </c>
      <c r="V35" s="252">
        <f t="shared" si="3"/>
        <v>-5.89</v>
      </c>
      <c r="W35" s="77">
        <f t="shared" si="30"/>
        <v>37</v>
      </c>
      <c r="X35" s="250">
        <f t="shared" si="4"/>
        <v>-347</v>
      </c>
      <c r="Y35" s="77">
        <f t="shared" si="31"/>
        <v>48</v>
      </c>
      <c r="Z35" s="252">
        <f t="shared" si="5"/>
        <v>-2.86</v>
      </c>
      <c r="AA35" s="77">
        <f t="shared" si="32"/>
        <v>44</v>
      </c>
      <c r="AB35" s="79"/>
      <c r="AC35" s="86">
        <v>90.4</v>
      </c>
      <c r="AD35" s="77">
        <f t="shared" si="33"/>
        <v>30</v>
      </c>
      <c r="AE35" s="78">
        <f t="shared" si="20"/>
        <v>333.28539823008845</v>
      </c>
      <c r="AF35" s="77">
        <f t="shared" si="35"/>
        <v>30</v>
      </c>
      <c r="AH35" s="1705">
        <v>11779</v>
      </c>
      <c r="AI35" s="1071">
        <v>28952</v>
      </c>
      <c r="AJ35" s="1073">
        <f t="shared" si="6"/>
        <v>-597</v>
      </c>
      <c r="AK35" s="1074">
        <f t="shared" si="7"/>
        <v>-2.1054487744665842</v>
      </c>
    </row>
    <row r="36" spans="1:37" ht="13.5">
      <c r="A36" s="47">
        <v>32</v>
      </c>
      <c r="B36" s="51">
        <v>8</v>
      </c>
      <c r="C36" s="74">
        <v>209</v>
      </c>
      <c r="D36" s="87" t="s">
        <v>269</v>
      </c>
      <c r="E36" s="76">
        <v>77489</v>
      </c>
      <c r="F36" s="77">
        <f t="shared" si="36"/>
        <v>21</v>
      </c>
      <c r="G36" s="1590">
        <v>30180</v>
      </c>
      <c r="H36" s="77">
        <f t="shared" si="22"/>
        <v>22</v>
      </c>
      <c r="I36" s="78">
        <f t="shared" si="0"/>
        <v>2.567561298873426</v>
      </c>
      <c r="J36" s="76">
        <f>'4市町推移1'!Q24</f>
        <v>82250</v>
      </c>
      <c r="K36" s="77">
        <f t="shared" si="23"/>
        <v>21</v>
      </c>
      <c r="L36" s="85">
        <v>30189</v>
      </c>
      <c r="M36" s="77">
        <f t="shared" si="24"/>
        <v>21</v>
      </c>
      <c r="N36" s="78">
        <f t="shared" ref="N36:N67" si="37">J36/L36</f>
        <v>2.7245023021630397</v>
      </c>
      <c r="O36" s="76">
        <f>'4市町推移1'!P24</f>
        <v>85592</v>
      </c>
      <c r="P36" s="77">
        <f t="shared" si="26"/>
        <v>21</v>
      </c>
      <c r="Q36" s="76">
        <v>29741</v>
      </c>
      <c r="R36" s="77">
        <f t="shared" si="27"/>
        <v>21</v>
      </c>
      <c r="S36" s="78">
        <f t="shared" si="14"/>
        <v>2.8779126458424398</v>
      </c>
      <c r="T36" s="250">
        <f t="shared" si="2"/>
        <v>-4761</v>
      </c>
      <c r="U36" s="77">
        <f t="shared" si="29"/>
        <v>45</v>
      </c>
      <c r="V36" s="252">
        <f t="shared" si="3"/>
        <v>-5.79</v>
      </c>
      <c r="W36" s="77">
        <f t="shared" si="30"/>
        <v>36</v>
      </c>
      <c r="X36" s="250">
        <f t="shared" si="4"/>
        <v>-9</v>
      </c>
      <c r="Y36" s="77">
        <f t="shared" si="31"/>
        <v>38</v>
      </c>
      <c r="Z36" s="252">
        <f t="shared" si="5"/>
        <v>-0.03</v>
      </c>
      <c r="AA36" s="77">
        <f t="shared" si="32"/>
        <v>38</v>
      </c>
      <c r="AB36" s="79"/>
      <c r="AC36" s="86">
        <v>697.55</v>
      </c>
      <c r="AD36" s="77">
        <f t="shared" si="33"/>
        <v>1</v>
      </c>
      <c r="AE36" s="78">
        <f t="shared" si="20"/>
        <v>117.91269443050678</v>
      </c>
      <c r="AF36" s="77">
        <f t="shared" si="35"/>
        <v>39</v>
      </c>
      <c r="AH36" s="1705">
        <v>30115</v>
      </c>
      <c r="AI36" s="1071">
        <v>78760</v>
      </c>
      <c r="AJ36" s="1073">
        <f t="shared" si="6"/>
        <v>-1271</v>
      </c>
      <c r="AK36" s="1074">
        <f t="shared" si="7"/>
        <v>-1.6402328072371561</v>
      </c>
    </row>
    <row r="37" spans="1:37" ht="13.5">
      <c r="A37" s="47">
        <v>33</v>
      </c>
      <c r="B37" s="51">
        <v>4</v>
      </c>
      <c r="C37" s="74">
        <v>210</v>
      </c>
      <c r="D37" s="87" t="s">
        <v>25</v>
      </c>
      <c r="E37" s="76">
        <v>260878</v>
      </c>
      <c r="F37" s="77">
        <f t="shared" si="36"/>
        <v>5</v>
      </c>
      <c r="G37" s="1590">
        <v>107195</v>
      </c>
      <c r="H37" s="77">
        <f t="shared" si="22"/>
        <v>5</v>
      </c>
      <c r="I37" s="78">
        <f t="shared" si="0"/>
        <v>2.433676943887308</v>
      </c>
      <c r="J37" s="76">
        <f>'4市町推移1'!Q25</f>
        <v>267435</v>
      </c>
      <c r="K37" s="77">
        <f t="shared" si="23"/>
        <v>5</v>
      </c>
      <c r="L37" s="85">
        <v>103495</v>
      </c>
      <c r="M37" s="77">
        <f t="shared" si="24"/>
        <v>5</v>
      </c>
      <c r="N37" s="78">
        <f t="shared" si="37"/>
        <v>2.5840378762259046</v>
      </c>
      <c r="O37" s="76">
        <f>'4市町推移1'!P25</f>
        <v>266937</v>
      </c>
      <c r="P37" s="77">
        <f t="shared" si="26"/>
        <v>5</v>
      </c>
      <c r="Q37" s="76">
        <v>99645</v>
      </c>
      <c r="R37" s="77">
        <f t="shared" si="27"/>
        <v>5</v>
      </c>
      <c r="S37" s="78">
        <f t="shared" si="14"/>
        <v>2.6788800240855037</v>
      </c>
      <c r="T37" s="250">
        <f t="shared" si="2"/>
        <v>-6557</v>
      </c>
      <c r="U37" s="77">
        <f t="shared" si="29"/>
        <v>47</v>
      </c>
      <c r="V37" s="252">
        <f t="shared" si="3"/>
        <v>-2.4500000000000002</v>
      </c>
      <c r="W37" s="77">
        <f t="shared" si="30"/>
        <v>21</v>
      </c>
      <c r="X37" s="250">
        <f t="shared" si="4"/>
        <v>3700</v>
      </c>
      <c r="Y37" s="77">
        <f t="shared" si="31"/>
        <v>7</v>
      </c>
      <c r="Z37" s="252">
        <f t="shared" si="5"/>
        <v>3.58</v>
      </c>
      <c r="AA37" s="77">
        <f t="shared" si="32"/>
        <v>16</v>
      </c>
      <c r="AB37" s="79"/>
      <c r="AC37" s="86">
        <v>138.47999999999999</v>
      </c>
      <c r="AD37" s="77">
        <f t="shared" si="33"/>
        <v>23</v>
      </c>
      <c r="AE37" s="78">
        <f t="shared" si="20"/>
        <v>1931.2175043327559</v>
      </c>
      <c r="AF37" s="77">
        <f t="shared" si="35"/>
        <v>17</v>
      </c>
      <c r="AH37" s="1705">
        <v>107075</v>
      </c>
      <c r="AI37" s="1071">
        <v>265459</v>
      </c>
      <c r="AJ37" s="1073">
        <f t="shared" si="6"/>
        <v>-4581</v>
      </c>
      <c r="AK37" s="1074">
        <f t="shared" si="7"/>
        <v>-1.7559932228857933</v>
      </c>
    </row>
    <row r="38" spans="1:37" ht="13.5">
      <c r="A38" s="47">
        <v>34</v>
      </c>
      <c r="B38" s="51">
        <v>7</v>
      </c>
      <c r="C38" s="74">
        <v>212</v>
      </c>
      <c r="D38" s="87" t="s">
        <v>270</v>
      </c>
      <c r="E38" s="76">
        <v>45892</v>
      </c>
      <c r="F38" s="77">
        <f t="shared" si="36"/>
        <v>26</v>
      </c>
      <c r="G38" s="1590">
        <v>18911</v>
      </c>
      <c r="H38" s="77">
        <f t="shared" si="22"/>
        <v>25</v>
      </c>
      <c r="I38" s="78">
        <f t="shared" si="0"/>
        <v>2.4267357622547725</v>
      </c>
      <c r="J38" s="76">
        <f>'4市町推移1'!Q26</f>
        <v>48567</v>
      </c>
      <c r="K38" s="77">
        <f t="shared" si="23"/>
        <v>26</v>
      </c>
      <c r="L38" s="85">
        <v>18729</v>
      </c>
      <c r="M38" s="77">
        <f t="shared" si="24"/>
        <v>25</v>
      </c>
      <c r="N38" s="78">
        <f t="shared" si="37"/>
        <v>2.5931443216402372</v>
      </c>
      <c r="O38" s="76">
        <f>'4市町推移1'!P26</f>
        <v>50523</v>
      </c>
      <c r="P38" s="77">
        <f t="shared" si="26"/>
        <v>25</v>
      </c>
      <c r="Q38" s="76">
        <v>18826</v>
      </c>
      <c r="R38" s="77">
        <f t="shared" si="27"/>
        <v>25</v>
      </c>
      <c r="S38" s="78">
        <f t="shared" si="14"/>
        <v>2.6836821417188994</v>
      </c>
      <c r="T38" s="250">
        <f t="shared" si="2"/>
        <v>-2675</v>
      </c>
      <c r="U38" s="77">
        <f t="shared" si="29"/>
        <v>33</v>
      </c>
      <c r="V38" s="252">
        <f t="shared" si="3"/>
        <v>-5.51</v>
      </c>
      <c r="W38" s="77">
        <f t="shared" si="30"/>
        <v>35</v>
      </c>
      <c r="X38" s="250">
        <f t="shared" si="4"/>
        <v>182</v>
      </c>
      <c r="Y38" s="77">
        <f t="shared" si="31"/>
        <v>32</v>
      </c>
      <c r="Z38" s="252">
        <f t="shared" si="5"/>
        <v>0.97</v>
      </c>
      <c r="AA38" s="77">
        <f t="shared" si="32"/>
        <v>33</v>
      </c>
      <c r="AB38" s="79"/>
      <c r="AC38" s="86">
        <v>126.85</v>
      </c>
      <c r="AD38" s="77">
        <f t="shared" si="33"/>
        <v>26</v>
      </c>
      <c r="AE38" s="78">
        <f t="shared" si="20"/>
        <v>382.86953094205757</v>
      </c>
      <c r="AF38" s="77">
        <f t="shared" si="35"/>
        <v>27</v>
      </c>
      <c r="AH38" s="1705">
        <v>18876</v>
      </c>
      <c r="AI38" s="1071">
        <v>46326</v>
      </c>
      <c r="AJ38" s="1073">
        <f t="shared" si="6"/>
        <v>-434</v>
      </c>
      <c r="AK38" s="1074">
        <f t="shared" si="7"/>
        <v>-0.94569859670530809</v>
      </c>
    </row>
    <row r="39" spans="1:37" ht="13.5">
      <c r="A39" s="47">
        <v>35</v>
      </c>
      <c r="B39" s="51">
        <v>5</v>
      </c>
      <c r="C39" s="74">
        <v>213</v>
      </c>
      <c r="D39" s="87" t="s">
        <v>271</v>
      </c>
      <c r="E39" s="76">
        <v>38673</v>
      </c>
      <c r="F39" s="77">
        <f t="shared" si="36"/>
        <v>33</v>
      </c>
      <c r="G39" s="1590">
        <v>15167</v>
      </c>
      <c r="H39" s="77">
        <f t="shared" si="22"/>
        <v>33</v>
      </c>
      <c r="I39" s="78">
        <f t="shared" si="0"/>
        <v>2.5498120920419329</v>
      </c>
      <c r="J39" s="76">
        <f>'4市町推移1'!Q27</f>
        <v>40866</v>
      </c>
      <c r="K39" s="77">
        <f t="shared" si="23"/>
        <v>32</v>
      </c>
      <c r="L39" s="85">
        <v>15049</v>
      </c>
      <c r="M39" s="77">
        <f t="shared" si="24"/>
        <v>33</v>
      </c>
      <c r="N39" s="78">
        <f t="shared" si="37"/>
        <v>2.71552927104791</v>
      </c>
      <c r="O39" s="76">
        <f>'4市町推移1'!P27</f>
        <v>42802</v>
      </c>
      <c r="P39" s="77">
        <f t="shared" si="26"/>
        <v>32</v>
      </c>
      <c r="Q39" s="76">
        <v>14989</v>
      </c>
      <c r="R39" s="77">
        <f t="shared" si="27"/>
        <v>32</v>
      </c>
      <c r="S39" s="78">
        <f t="shared" si="14"/>
        <v>2.8555607445460005</v>
      </c>
      <c r="T39" s="250">
        <f t="shared" ref="T39:T67" si="38">E39-J39</f>
        <v>-2193</v>
      </c>
      <c r="U39" s="77">
        <f t="shared" si="29"/>
        <v>31</v>
      </c>
      <c r="V39" s="252">
        <f t="shared" ref="V39:V67" si="39">ROUND((E39-J39)/J39*100,2)</f>
        <v>-5.37</v>
      </c>
      <c r="W39" s="77">
        <f t="shared" si="30"/>
        <v>34</v>
      </c>
      <c r="X39" s="250">
        <f t="shared" ref="X39:X67" si="40">G39-L39</f>
        <v>118</v>
      </c>
      <c r="Y39" s="77">
        <f t="shared" si="31"/>
        <v>34</v>
      </c>
      <c r="Z39" s="252">
        <f t="shared" ref="Z39:Z67" si="41">ROUND((G39-L39)/L39*100,2)</f>
        <v>0.78</v>
      </c>
      <c r="AA39" s="77">
        <f t="shared" si="32"/>
        <v>34</v>
      </c>
      <c r="AB39" s="79"/>
      <c r="AC39" s="86">
        <v>132.44</v>
      </c>
      <c r="AD39" s="77">
        <f t="shared" si="33"/>
        <v>25</v>
      </c>
      <c r="AE39" s="78">
        <f t="shared" si="20"/>
        <v>308.56236786469344</v>
      </c>
      <c r="AF39" s="77">
        <f t="shared" si="35"/>
        <v>31</v>
      </c>
      <c r="AH39" s="1705">
        <v>15146</v>
      </c>
      <c r="AI39" s="1071">
        <v>38775</v>
      </c>
      <c r="AJ39" s="1073">
        <f t="shared" ref="AJ39:AJ68" si="42">E39-AI39</f>
        <v>-102</v>
      </c>
      <c r="AK39" s="1074">
        <f t="shared" ref="AK39:AK67" si="43">AJ39/E39*100</f>
        <v>-0.2637499030331239</v>
      </c>
    </row>
    <row r="40" spans="1:37" ht="13.5">
      <c r="A40" s="47">
        <v>36</v>
      </c>
      <c r="B40" s="51">
        <v>3</v>
      </c>
      <c r="C40" s="74">
        <v>214</v>
      </c>
      <c r="D40" s="87" t="s">
        <v>272</v>
      </c>
      <c r="E40" s="76">
        <v>226432</v>
      </c>
      <c r="F40" s="77">
        <f t="shared" si="36"/>
        <v>7</v>
      </c>
      <c r="G40" s="1590">
        <v>95465</v>
      </c>
      <c r="H40" s="77">
        <f t="shared" si="22"/>
        <v>9</v>
      </c>
      <c r="I40" s="78">
        <f t="shared" si="0"/>
        <v>2.3718849840255589</v>
      </c>
      <c r="J40" s="76">
        <f>'4市町推移1'!Q28</f>
        <v>224903</v>
      </c>
      <c r="K40" s="77">
        <f t="shared" si="23"/>
        <v>7</v>
      </c>
      <c r="L40" s="85">
        <v>94140</v>
      </c>
      <c r="M40" s="77">
        <f t="shared" si="24"/>
        <v>9</v>
      </c>
      <c r="N40" s="78">
        <f t="shared" si="37"/>
        <v>2.3890269810919906</v>
      </c>
      <c r="O40" s="76">
        <f>'4市町推移1'!P28</f>
        <v>225700</v>
      </c>
      <c r="P40" s="77">
        <f t="shared" si="26"/>
        <v>8</v>
      </c>
      <c r="Q40" s="76">
        <v>91737</v>
      </c>
      <c r="R40" s="77">
        <f t="shared" si="27"/>
        <v>9</v>
      </c>
      <c r="S40" s="78">
        <f t="shared" si="14"/>
        <v>2.460294101616578</v>
      </c>
      <c r="T40" s="250">
        <f t="shared" si="38"/>
        <v>1529</v>
      </c>
      <c r="U40" s="77">
        <f t="shared" si="29"/>
        <v>5</v>
      </c>
      <c r="V40" s="252">
        <f t="shared" si="39"/>
        <v>0.68</v>
      </c>
      <c r="W40" s="77">
        <f t="shared" si="30"/>
        <v>6</v>
      </c>
      <c r="X40" s="250">
        <f t="shared" si="40"/>
        <v>1325</v>
      </c>
      <c r="Y40" s="77">
        <f t="shared" si="31"/>
        <v>17</v>
      </c>
      <c r="Z40" s="252">
        <f t="shared" si="41"/>
        <v>1.41</v>
      </c>
      <c r="AA40" s="77">
        <f t="shared" si="32"/>
        <v>29</v>
      </c>
      <c r="AB40" s="79" t="s">
        <v>18</v>
      </c>
      <c r="AC40" s="86">
        <v>101.8</v>
      </c>
      <c r="AD40" s="77">
        <f t="shared" si="33"/>
        <v>27</v>
      </c>
      <c r="AE40" s="78">
        <f t="shared" ref="AE40:AE67" si="44">+J40/AC40</f>
        <v>2209.2632612966604</v>
      </c>
      <c r="AF40" s="77">
        <f t="shared" si="35"/>
        <v>16</v>
      </c>
      <c r="AH40" s="1705">
        <v>95366</v>
      </c>
      <c r="AI40" s="1071">
        <v>222090</v>
      </c>
      <c r="AJ40" s="1073">
        <f t="shared" si="42"/>
        <v>4342</v>
      </c>
      <c r="AK40" s="1074">
        <f t="shared" si="43"/>
        <v>1.9175734878462407</v>
      </c>
    </row>
    <row r="41" spans="1:37" ht="13.5">
      <c r="A41" s="47">
        <v>37</v>
      </c>
      <c r="B41" s="51">
        <v>5</v>
      </c>
      <c r="C41" s="74">
        <v>215</v>
      </c>
      <c r="D41" s="87" t="s">
        <v>273</v>
      </c>
      <c r="E41" s="76">
        <v>75294</v>
      </c>
      <c r="F41" s="77">
        <f t="shared" si="36"/>
        <v>22</v>
      </c>
      <c r="G41" s="1590">
        <v>30370</v>
      </c>
      <c r="H41" s="77">
        <f t="shared" si="22"/>
        <v>21</v>
      </c>
      <c r="I41" s="78">
        <f t="shared" si="0"/>
        <v>2.4792229173526508</v>
      </c>
      <c r="J41" s="76">
        <f>'4市町推移1'!Q29</f>
        <v>77178</v>
      </c>
      <c r="K41" s="77">
        <f t="shared" si="23"/>
        <v>23</v>
      </c>
      <c r="L41" s="85">
        <v>28653</v>
      </c>
      <c r="M41" s="77">
        <f t="shared" si="24"/>
        <v>22</v>
      </c>
      <c r="N41" s="78">
        <f t="shared" si="37"/>
        <v>2.6935399434614178</v>
      </c>
      <c r="O41" s="76">
        <f>'4市町推移1'!P29</f>
        <v>81009</v>
      </c>
      <c r="P41" s="77">
        <f t="shared" si="26"/>
        <v>22</v>
      </c>
      <c r="Q41" s="76">
        <v>28506</v>
      </c>
      <c r="R41" s="77">
        <f t="shared" si="27"/>
        <v>22</v>
      </c>
      <c r="S41" s="78">
        <f t="shared" si="14"/>
        <v>2.8418227741528099</v>
      </c>
      <c r="T41" s="250">
        <f t="shared" si="38"/>
        <v>-1884</v>
      </c>
      <c r="U41" s="77">
        <f t="shared" si="29"/>
        <v>26</v>
      </c>
      <c r="V41" s="252">
        <f t="shared" si="39"/>
        <v>-2.44</v>
      </c>
      <c r="W41" s="77">
        <f t="shared" si="30"/>
        <v>20</v>
      </c>
      <c r="X41" s="250">
        <f t="shared" si="40"/>
        <v>1717</v>
      </c>
      <c r="Y41" s="77">
        <f t="shared" si="31"/>
        <v>14</v>
      </c>
      <c r="Z41" s="252">
        <f t="shared" si="41"/>
        <v>5.99</v>
      </c>
      <c r="AA41" s="77">
        <f t="shared" si="32"/>
        <v>5</v>
      </c>
      <c r="AB41" s="79"/>
      <c r="AC41" s="86">
        <v>176.51</v>
      </c>
      <c r="AD41" s="77">
        <f t="shared" si="33"/>
        <v>19</v>
      </c>
      <c r="AE41" s="78">
        <f t="shared" si="44"/>
        <v>437.24434876210984</v>
      </c>
      <c r="AF41" s="77">
        <f t="shared" si="35"/>
        <v>25</v>
      </c>
      <c r="AH41" s="1705">
        <v>30318</v>
      </c>
      <c r="AI41" s="1071">
        <v>73238</v>
      </c>
      <c r="AJ41" s="1073">
        <f t="shared" si="42"/>
        <v>2056</v>
      </c>
      <c r="AK41" s="1080">
        <f t="shared" si="43"/>
        <v>2.7306292666082288</v>
      </c>
    </row>
    <row r="42" spans="1:37" ht="13.5">
      <c r="A42" s="47">
        <v>38</v>
      </c>
      <c r="B42" s="51">
        <v>4</v>
      </c>
      <c r="C42" s="74">
        <v>216</v>
      </c>
      <c r="D42" s="87" t="s">
        <v>274</v>
      </c>
      <c r="E42" s="76">
        <v>87722</v>
      </c>
      <c r="F42" s="77">
        <f t="shared" si="36"/>
        <v>20</v>
      </c>
      <c r="G42" s="1590">
        <v>36712</v>
      </c>
      <c r="H42" s="77">
        <f t="shared" si="22"/>
        <v>20</v>
      </c>
      <c r="I42" s="78">
        <f t="shared" si="0"/>
        <v>2.3894639354979299</v>
      </c>
      <c r="J42" s="76">
        <f>'4市町推移1'!Q30</f>
        <v>91030</v>
      </c>
      <c r="K42" s="77">
        <f t="shared" si="23"/>
        <v>20</v>
      </c>
      <c r="L42" s="85">
        <v>36340</v>
      </c>
      <c r="M42" s="77">
        <f t="shared" si="24"/>
        <v>20</v>
      </c>
      <c r="N42" s="78">
        <f t="shared" si="37"/>
        <v>2.5049532195927351</v>
      </c>
      <c r="O42" s="76">
        <f>'4市町推移1'!P30</f>
        <v>93901</v>
      </c>
      <c r="P42" s="77">
        <f t="shared" si="26"/>
        <v>19</v>
      </c>
      <c r="Q42" s="76">
        <v>35737</v>
      </c>
      <c r="R42" s="77">
        <f t="shared" si="27"/>
        <v>20</v>
      </c>
      <c r="S42" s="78">
        <f t="shared" si="14"/>
        <v>2.6275568738282451</v>
      </c>
      <c r="T42" s="250">
        <f t="shared" si="38"/>
        <v>-3308</v>
      </c>
      <c r="U42" s="77">
        <f t="shared" si="29"/>
        <v>40</v>
      </c>
      <c r="V42" s="252">
        <f t="shared" si="39"/>
        <v>-3.63</v>
      </c>
      <c r="W42" s="77">
        <f t="shared" si="30"/>
        <v>26</v>
      </c>
      <c r="X42" s="250">
        <f t="shared" si="40"/>
        <v>372</v>
      </c>
      <c r="Y42" s="77">
        <f t="shared" si="31"/>
        <v>29</v>
      </c>
      <c r="Z42" s="252">
        <f t="shared" si="41"/>
        <v>1.02</v>
      </c>
      <c r="AA42" s="77">
        <f t="shared" si="32"/>
        <v>32</v>
      </c>
      <c r="AB42" s="79"/>
      <c r="AC42" s="86">
        <v>34.380000000000003</v>
      </c>
      <c r="AD42" s="77">
        <f t="shared" si="33"/>
        <v>38</v>
      </c>
      <c r="AE42" s="78">
        <f t="shared" si="44"/>
        <v>2647.760325770797</v>
      </c>
      <c r="AF42" s="77">
        <f t="shared" si="35"/>
        <v>15</v>
      </c>
      <c r="AH42" s="1705">
        <v>36676</v>
      </c>
      <c r="AI42" s="1071">
        <v>87562</v>
      </c>
      <c r="AJ42" s="1073">
        <f t="shared" si="42"/>
        <v>160</v>
      </c>
      <c r="AK42" s="1074">
        <f t="shared" si="43"/>
        <v>0.18239438225302662</v>
      </c>
    </row>
    <row r="43" spans="1:37" ht="13.5">
      <c r="A43" s="47">
        <v>39</v>
      </c>
      <c r="B43" s="51">
        <v>3</v>
      </c>
      <c r="C43" s="74">
        <v>217</v>
      </c>
      <c r="D43" s="87" t="s">
        <v>275</v>
      </c>
      <c r="E43" s="76">
        <v>152321</v>
      </c>
      <c r="F43" s="77">
        <f t="shared" si="36"/>
        <v>13</v>
      </c>
      <c r="G43" s="1590">
        <v>63331</v>
      </c>
      <c r="H43" s="77">
        <f t="shared" si="22"/>
        <v>15</v>
      </c>
      <c r="I43" s="78">
        <f t="shared" si="0"/>
        <v>2.4051570321011826</v>
      </c>
      <c r="J43" s="76">
        <f>'4市町推移1'!Q31</f>
        <v>156375</v>
      </c>
      <c r="K43" s="77">
        <f t="shared" si="23"/>
        <v>13</v>
      </c>
      <c r="L43" s="85">
        <v>62675</v>
      </c>
      <c r="M43" s="77">
        <f t="shared" si="24"/>
        <v>15</v>
      </c>
      <c r="N43" s="78">
        <f t="shared" si="37"/>
        <v>2.4950139609094535</v>
      </c>
      <c r="O43" s="76">
        <f>'4市町推移1'!P31</f>
        <v>156423</v>
      </c>
      <c r="P43" s="77">
        <f t="shared" si="26"/>
        <v>13</v>
      </c>
      <c r="Q43" s="76">
        <v>60584</v>
      </c>
      <c r="R43" s="77">
        <f t="shared" si="27"/>
        <v>15</v>
      </c>
      <c r="S43" s="78">
        <f t="shared" si="14"/>
        <v>2.5819193186319822</v>
      </c>
      <c r="T43" s="250">
        <f t="shared" si="38"/>
        <v>-4054</v>
      </c>
      <c r="U43" s="77">
        <f t="shared" si="29"/>
        <v>43</v>
      </c>
      <c r="V43" s="252">
        <f t="shared" si="39"/>
        <v>-2.59</v>
      </c>
      <c r="W43" s="77">
        <f t="shared" si="30"/>
        <v>22</v>
      </c>
      <c r="X43" s="250">
        <f t="shared" si="40"/>
        <v>656</v>
      </c>
      <c r="Y43" s="77">
        <f t="shared" si="31"/>
        <v>24</v>
      </c>
      <c r="Z43" s="252">
        <f t="shared" si="41"/>
        <v>1.05</v>
      </c>
      <c r="AA43" s="77">
        <f t="shared" si="32"/>
        <v>31</v>
      </c>
      <c r="AB43" s="79"/>
      <c r="AC43" s="86">
        <v>53.44</v>
      </c>
      <c r="AD43" s="77">
        <f t="shared" si="33"/>
        <v>33</v>
      </c>
      <c r="AE43" s="78">
        <f t="shared" si="44"/>
        <v>2926.1788922155688</v>
      </c>
      <c r="AF43" s="77">
        <f t="shared" si="35"/>
        <v>14</v>
      </c>
      <c r="AH43" s="1705">
        <v>63272</v>
      </c>
      <c r="AI43" s="1071">
        <v>154836</v>
      </c>
      <c r="AJ43" s="1073">
        <f t="shared" si="42"/>
        <v>-2515</v>
      </c>
      <c r="AK43" s="1074">
        <f t="shared" si="43"/>
        <v>-1.6511183618805023</v>
      </c>
    </row>
    <row r="44" spans="1:37" ht="13.5">
      <c r="A44" s="47">
        <v>40</v>
      </c>
      <c r="B44" s="51">
        <v>5</v>
      </c>
      <c r="C44" s="74">
        <v>218</v>
      </c>
      <c r="D44" s="87" t="s">
        <v>276</v>
      </c>
      <c r="E44" s="76">
        <v>47562</v>
      </c>
      <c r="F44" s="77">
        <f t="shared" si="36"/>
        <v>25</v>
      </c>
      <c r="G44" s="1590">
        <v>17810</v>
      </c>
      <c r="H44" s="77">
        <f t="shared" si="22"/>
        <v>26</v>
      </c>
      <c r="I44" s="78">
        <f t="shared" si="0"/>
        <v>2.6705221785513755</v>
      </c>
      <c r="J44" s="76">
        <f>'4市町推移1'!Q32</f>
        <v>48580</v>
      </c>
      <c r="K44" s="77">
        <f t="shared" si="23"/>
        <v>25</v>
      </c>
      <c r="L44" s="85">
        <v>16860</v>
      </c>
      <c r="M44" s="77">
        <f t="shared" si="24"/>
        <v>29</v>
      </c>
      <c r="N44" s="78">
        <f t="shared" si="37"/>
        <v>2.8813760379596678</v>
      </c>
      <c r="O44" s="76">
        <f>'4市町推移1'!P32</f>
        <v>49680</v>
      </c>
      <c r="P44" s="77">
        <f t="shared" si="26"/>
        <v>27</v>
      </c>
      <c r="Q44" s="76">
        <v>16470</v>
      </c>
      <c r="R44" s="77">
        <f t="shared" si="27"/>
        <v>29</v>
      </c>
      <c r="S44" s="78">
        <f t="shared" si="14"/>
        <v>3.0163934426229506</v>
      </c>
      <c r="T44" s="250">
        <f t="shared" si="38"/>
        <v>-1018</v>
      </c>
      <c r="U44" s="77">
        <f t="shared" si="29"/>
        <v>15</v>
      </c>
      <c r="V44" s="252">
        <f t="shared" si="39"/>
        <v>-2.1</v>
      </c>
      <c r="W44" s="77">
        <f t="shared" si="30"/>
        <v>17</v>
      </c>
      <c r="X44" s="250">
        <f t="shared" si="40"/>
        <v>950</v>
      </c>
      <c r="Y44" s="77">
        <f t="shared" si="31"/>
        <v>19</v>
      </c>
      <c r="Z44" s="252">
        <f t="shared" si="41"/>
        <v>5.63</v>
      </c>
      <c r="AA44" s="77">
        <f t="shared" si="32"/>
        <v>8</v>
      </c>
      <c r="AB44" s="79" t="s">
        <v>18</v>
      </c>
      <c r="AC44" s="86">
        <v>92.94</v>
      </c>
      <c r="AD44" s="77">
        <f t="shared" si="33"/>
        <v>29</v>
      </c>
      <c r="AE44" s="78">
        <f t="shared" si="44"/>
        <v>522.70281902302565</v>
      </c>
      <c r="AF44" s="77">
        <f t="shared" si="35"/>
        <v>24</v>
      </c>
      <c r="AH44" s="1705">
        <v>17784</v>
      </c>
      <c r="AI44" s="1071">
        <v>47309</v>
      </c>
      <c r="AJ44" s="1073">
        <f t="shared" si="42"/>
        <v>253</v>
      </c>
      <c r="AK44" s="1074">
        <f t="shared" si="43"/>
        <v>0.53193726083848447</v>
      </c>
    </row>
    <row r="45" spans="1:37" ht="13.5">
      <c r="A45" s="47">
        <v>41</v>
      </c>
      <c r="B45" s="51">
        <v>3</v>
      </c>
      <c r="C45" s="74">
        <v>219</v>
      </c>
      <c r="D45" s="87" t="s">
        <v>277</v>
      </c>
      <c r="E45" s="76">
        <v>109238</v>
      </c>
      <c r="F45" s="77">
        <f t="shared" si="36"/>
        <v>16</v>
      </c>
      <c r="G45" s="1590">
        <v>42401</v>
      </c>
      <c r="H45" s="77">
        <f t="shared" si="22"/>
        <v>19</v>
      </c>
      <c r="I45" s="78">
        <f t="shared" si="0"/>
        <v>2.5763071625669207</v>
      </c>
      <c r="J45" s="76">
        <f>'4市町推移1'!Q33</f>
        <v>112691</v>
      </c>
      <c r="K45" s="77">
        <f t="shared" si="23"/>
        <v>16</v>
      </c>
      <c r="L45" s="85">
        <v>41070</v>
      </c>
      <c r="M45" s="77">
        <f t="shared" si="24"/>
        <v>19</v>
      </c>
      <c r="N45" s="78">
        <f t="shared" si="37"/>
        <v>2.7438763087411737</v>
      </c>
      <c r="O45" s="76">
        <f>'4市町推移1'!P33</f>
        <v>114216</v>
      </c>
      <c r="P45" s="77">
        <f t="shared" si="26"/>
        <v>16</v>
      </c>
      <c r="Q45" s="76">
        <v>40068</v>
      </c>
      <c r="R45" s="77">
        <f t="shared" si="27"/>
        <v>18</v>
      </c>
      <c r="S45" s="78">
        <f t="shared" si="14"/>
        <v>2.8505540581012281</v>
      </c>
      <c r="T45" s="250">
        <f t="shared" si="38"/>
        <v>-3453</v>
      </c>
      <c r="U45" s="77">
        <f t="shared" si="29"/>
        <v>41</v>
      </c>
      <c r="V45" s="252">
        <f t="shared" si="39"/>
        <v>-3.06</v>
      </c>
      <c r="W45" s="77">
        <f t="shared" si="30"/>
        <v>24</v>
      </c>
      <c r="X45" s="250">
        <f t="shared" si="40"/>
        <v>1331</v>
      </c>
      <c r="Y45" s="77">
        <f t="shared" si="31"/>
        <v>16</v>
      </c>
      <c r="Z45" s="252">
        <f t="shared" si="41"/>
        <v>3.24</v>
      </c>
      <c r="AA45" s="77">
        <f t="shared" si="32"/>
        <v>18</v>
      </c>
      <c r="AB45" s="79"/>
      <c r="AC45" s="86">
        <v>210.32</v>
      </c>
      <c r="AD45" s="77">
        <f t="shared" si="33"/>
        <v>14</v>
      </c>
      <c r="AE45" s="78">
        <f t="shared" si="44"/>
        <v>535.80734119437045</v>
      </c>
      <c r="AF45" s="77">
        <f t="shared" si="35"/>
        <v>23</v>
      </c>
      <c r="AH45" s="1705">
        <v>42368</v>
      </c>
      <c r="AI45" s="1071">
        <v>110281</v>
      </c>
      <c r="AJ45" s="1073">
        <f t="shared" si="42"/>
        <v>-1043</v>
      </c>
      <c r="AK45" s="1074">
        <f t="shared" si="43"/>
        <v>-0.95479595012724505</v>
      </c>
    </row>
    <row r="46" spans="1:37" ht="13.5">
      <c r="A46" s="47">
        <v>42</v>
      </c>
      <c r="B46" s="51">
        <v>5</v>
      </c>
      <c r="C46" s="74">
        <v>220</v>
      </c>
      <c r="D46" s="87" t="s">
        <v>278</v>
      </c>
      <c r="E46" s="76">
        <v>42700</v>
      </c>
      <c r="F46" s="77">
        <f t="shared" si="36"/>
        <v>28</v>
      </c>
      <c r="G46" s="1590">
        <v>16245</v>
      </c>
      <c r="H46" s="77">
        <f t="shared" si="22"/>
        <v>31</v>
      </c>
      <c r="I46" s="78">
        <f t="shared" si="0"/>
        <v>2.6285010772545401</v>
      </c>
      <c r="J46" s="76">
        <f>'4市町推移1'!Q34</f>
        <v>44313</v>
      </c>
      <c r="K46" s="77">
        <f t="shared" si="23"/>
        <v>28</v>
      </c>
      <c r="L46" s="85">
        <v>15364</v>
      </c>
      <c r="M46" s="77">
        <f t="shared" si="24"/>
        <v>31</v>
      </c>
      <c r="N46" s="78">
        <f t="shared" si="37"/>
        <v>2.8842098411871908</v>
      </c>
      <c r="O46" s="76">
        <f>'4市町推移1'!P34</f>
        <v>47993</v>
      </c>
      <c r="P46" s="77">
        <f t="shared" si="26"/>
        <v>28</v>
      </c>
      <c r="Q46" s="76">
        <v>15188</v>
      </c>
      <c r="R46" s="77">
        <f t="shared" si="27"/>
        <v>31</v>
      </c>
      <c r="S46" s="78">
        <f t="shared" si="14"/>
        <v>3.1599288912299182</v>
      </c>
      <c r="T46" s="250">
        <f t="shared" si="38"/>
        <v>-1613</v>
      </c>
      <c r="U46" s="77">
        <f t="shared" si="29"/>
        <v>21</v>
      </c>
      <c r="V46" s="252">
        <f t="shared" si="39"/>
        <v>-3.64</v>
      </c>
      <c r="W46" s="77">
        <f t="shared" si="30"/>
        <v>27</v>
      </c>
      <c r="X46" s="250">
        <f t="shared" si="40"/>
        <v>881</v>
      </c>
      <c r="Y46" s="77">
        <f t="shared" si="31"/>
        <v>21</v>
      </c>
      <c r="Z46" s="252">
        <f t="shared" si="41"/>
        <v>5.73</v>
      </c>
      <c r="AA46" s="77">
        <f t="shared" si="32"/>
        <v>6</v>
      </c>
      <c r="AB46" s="79" t="s">
        <v>18</v>
      </c>
      <c r="AC46" s="86">
        <v>150.97999999999999</v>
      </c>
      <c r="AD46" s="77">
        <f t="shared" si="33"/>
        <v>21</v>
      </c>
      <c r="AE46" s="78">
        <f t="shared" si="44"/>
        <v>293.50245065571602</v>
      </c>
      <c r="AF46" s="77">
        <f t="shared" si="35"/>
        <v>32</v>
      </c>
      <c r="AH46" s="1705">
        <v>16222</v>
      </c>
      <c r="AI46" s="1071">
        <v>42399</v>
      </c>
      <c r="AJ46" s="1073">
        <f t="shared" si="42"/>
        <v>301</v>
      </c>
      <c r="AK46" s="1074">
        <f t="shared" si="43"/>
        <v>0.70491803278688525</v>
      </c>
    </row>
    <row r="47" spans="1:37" ht="13.5">
      <c r="A47" s="47">
        <v>43</v>
      </c>
      <c r="B47" s="51">
        <v>9</v>
      </c>
      <c r="C47" s="74">
        <v>221</v>
      </c>
      <c r="D47" s="87" t="s">
        <v>353</v>
      </c>
      <c r="E47" s="76">
        <v>39611</v>
      </c>
      <c r="F47" s="77">
        <f t="shared" si="36"/>
        <v>32</v>
      </c>
      <c r="G47" s="1590">
        <v>15605</v>
      </c>
      <c r="H47" s="77">
        <f t="shared" si="22"/>
        <v>32</v>
      </c>
      <c r="I47" s="78">
        <f t="shared" si="0"/>
        <v>2.5383530919577058</v>
      </c>
      <c r="J47" s="76">
        <f>'4市町推移1'!Q35</f>
        <v>41490</v>
      </c>
      <c r="K47" s="77">
        <f t="shared" si="23"/>
        <v>31</v>
      </c>
      <c r="L47" s="85">
        <v>15578</v>
      </c>
      <c r="M47" s="77">
        <f t="shared" si="24"/>
        <v>30</v>
      </c>
      <c r="N47" s="78">
        <f t="shared" si="37"/>
        <v>2.663371421235075</v>
      </c>
      <c r="O47" s="76">
        <f>'4市町推移1'!P35</f>
        <v>43263</v>
      </c>
      <c r="P47" s="77">
        <f t="shared" si="26"/>
        <v>31</v>
      </c>
      <c r="Q47" s="76">
        <v>15342</v>
      </c>
      <c r="R47" s="77">
        <f t="shared" si="27"/>
        <v>30</v>
      </c>
      <c r="S47" s="78">
        <f t="shared" si="14"/>
        <v>2.8199061400078218</v>
      </c>
      <c r="T47" s="250">
        <f t="shared" si="38"/>
        <v>-1879</v>
      </c>
      <c r="U47" s="77">
        <f t="shared" si="29"/>
        <v>25</v>
      </c>
      <c r="V47" s="252">
        <f t="shared" si="39"/>
        <v>-4.53</v>
      </c>
      <c r="W47" s="77">
        <f t="shared" si="30"/>
        <v>31</v>
      </c>
      <c r="X47" s="250">
        <f t="shared" si="40"/>
        <v>27</v>
      </c>
      <c r="Y47" s="77">
        <f t="shared" si="31"/>
        <v>37</v>
      </c>
      <c r="Z47" s="252">
        <f t="shared" si="41"/>
        <v>0.17</v>
      </c>
      <c r="AA47" s="77">
        <f t="shared" si="32"/>
        <v>37</v>
      </c>
      <c r="AB47" s="79"/>
      <c r="AC47" s="86">
        <v>377.59</v>
      </c>
      <c r="AD47" s="77">
        <f t="shared" si="33"/>
        <v>7</v>
      </c>
      <c r="AE47" s="78">
        <f t="shared" si="44"/>
        <v>109.88108795254112</v>
      </c>
      <c r="AF47" s="77">
        <f t="shared" si="35"/>
        <v>41</v>
      </c>
      <c r="AH47" s="1705">
        <v>15567</v>
      </c>
      <c r="AI47" s="1071">
        <v>39514</v>
      </c>
      <c r="AJ47" s="1073">
        <f t="shared" si="42"/>
        <v>97</v>
      </c>
      <c r="AK47" s="1074">
        <f t="shared" si="43"/>
        <v>0.24488147231829541</v>
      </c>
    </row>
    <row r="48" spans="1:37" ht="13.5">
      <c r="A48" s="47">
        <v>44</v>
      </c>
      <c r="B48" s="51">
        <v>8</v>
      </c>
      <c r="C48" s="74">
        <v>222</v>
      </c>
      <c r="D48" s="87" t="s">
        <v>26</v>
      </c>
      <c r="E48" s="76">
        <v>22129</v>
      </c>
      <c r="F48" s="77">
        <f t="shared" si="36"/>
        <v>41</v>
      </c>
      <c r="G48" s="1590">
        <v>8388</v>
      </c>
      <c r="H48" s="77">
        <f t="shared" si="22"/>
        <v>41</v>
      </c>
      <c r="I48" s="78">
        <f t="shared" si="0"/>
        <v>2.6381735813066287</v>
      </c>
      <c r="J48" s="76">
        <f>'4市町推移1'!Q36</f>
        <v>24288</v>
      </c>
      <c r="K48" s="77">
        <f t="shared" si="23"/>
        <v>41</v>
      </c>
      <c r="L48" s="85">
        <v>8713</v>
      </c>
      <c r="M48" s="77">
        <f t="shared" si="24"/>
        <v>41</v>
      </c>
      <c r="N48" s="78">
        <f t="shared" si="37"/>
        <v>2.7875588201537931</v>
      </c>
      <c r="O48" s="76">
        <f>'4市町推移1'!P36</f>
        <v>26501</v>
      </c>
      <c r="P48" s="77">
        <f t="shared" si="26"/>
        <v>41</v>
      </c>
      <c r="Q48" s="76">
        <v>9062</v>
      </c>
      <c r="R48" s="77">
        <f t="shared" si="27"/>
        <v>41</v>
      </c>
      <c r="S48" s="78">
        <f t="shared" si="14"/>
        <v>2.9244096225998675</v>
      </c>
      <c r="T48" s="250">
        <f t="shared" si="38"/>
        <v>-2159</v>
      </c>
      <c r="U48" s="77">
        <f t="shared" si="29"/>
        <v>30</v>
      </c>
      <c r="V48" s="252">
        <f t="shared" si="39"/>
        <v>-8.89</v>
      </c>
      <c r="W48" s="77">
        <f t="shared" si="30"/>
        <v>45</v>
      </c>
      <c r="X48" s="250">
        <f t="shared" si="40"/>
        <v>-325</v>
      </c>
      <c r="Y48" s="77">
        <f t="shared" si="31"/>
        <v>47</v>
      </c>
      <c r="Z48" s="252">
        <f t="shared" si="41"/>
        <v>-3.73</v>
      </c>
      <c r="AA48" s="77">
        <f t="shared" si="32"/>
        <v>47</v>
      </c>
      <c r="AB48" s="79"/>
      <c r="AC48" s="86">
        <v>422.91</v>
      </c>
      <c r="AD48" s="77">
        <f t="shared" si="33"/>
        <v>5</v>
      </c>
      <c r="AE48" s="78">
        <f t="shared" si="44"/>
        <v>57.430659005462154</v>
      </c>
      <c r="AF48" s="77">
        <f t="shared" si="35"/>
        <v>45</v>
      </c>
      <c r="AH48" s="1705">
        <v>8369</v>
      </c>
      <c r="AI48" s="1071">
        <v>22282</v>
      </c>
      <c r="AJ48" s="1073">
        <f t="shared" si="42"/>
        <v>-153</v>
      </c>
      <c r="AK48" s="1074">
        <f t="shared" si="43"/>
        <v>-0.69140042478196029</v>
      </c>
    </row>
    <row r="49" spans="1:37" ht="13.5">
      <c r="A49" s="47">
        <v>45</v>
      </c>
      <c r="B49" s="51">
        <v>9</v>
      </c>
      <c r="C49" s="74">
        <v>223</v>
      </c>
      <c r="D49" s="87" t="s">
        <v>27</v>
      </c>
      <c r="E49" s="76">
        <v>61471</v>
      </c>
      <c r="F49" s="77">
        <f t="shared" si="36"/>
        <v>24</v>
      </c>
      <c r="G49" s="1590">
        <v>23033</v>
      </c>
      <c r="H49" s="77">
        <f t="shared" si="22"/>
        <v>24</v>
      </c>
      <c r="I49" s="78">
        <f t="shared" si="0"/>
        <v>2.6688229930968612</v>
      </c>
      <c r="J49" s="76">
        <f>'4市町推移1'!Q37</f>
        <v>64660</v>
      </c>
      <c r="K49" s="77">
        <f t="shared" si="23"/>
        <v>24</v>
      </c>
      <c r="L49" s="85">
        <v>22553</v>
      </c>
      <c r="M49" s="77">
        <f t="shared" si="24"/>
        <v>24</v>
      </c>
      <c r="N49" s="78">
        <f t="shared" si="37"/>
        <v>2.867024342659513</v>
      </c>
      <c r="O49" s="76">
        <f>'4市町推移1'!P37</f>
        <v>67757</v>
      </c>
      <c r="P49" s="77">
        <f t="shared" si="26"/>
        <v>24</v>
      </c>
      <c r="Q49" s="76">
        <v>22461</v>
      </c>
      <c r="R49" s="77">
        <f t="shared" si="27"/>
        <v>24</v>
      </c>
      <c r="S49" s="78">
        <f t="shared" si="14"/>
        <v>3.0166510841013312</v>
      </c>
      <c r="T49" s="250">
        <f t="shared" si="38"/>
        <v>-3189</v>
      </c>
      <c r="U49" s="77">
        <f t="shared" si="29"/>
        <v>39</v>
      </c>
      <c r="V49" s="252">
        <f t="shared" si="39"/>
        <v>-4.93</v>
      </c>
      <c r="W49" s="77">
        <f t="shared" si="30"/>
        <v>33</v>
      </c>
      <c r="X49" s="250">
        <f t="shared" si="40"/>
        <v>480</v>
      </c>
      <c r="Y49" s="77">
        <f t="shared" si="31"/>
        <v>27</v>
      </c>
      <c r="Z49" s="252">
        <f t="shared" si="41"/>
        <v>2.13</v>
      </c>
      <c r="AA49" s="77">
        <f t="shared" si="32"/>
        <v>22</v>
      </c>
      <c r="AB49" s="79"/>
      <c r="AC49" s="86">
        <v>493.21</v>
      </c>
      <c r="AD49" s="77">
        <f t="shared" si="33"/>
        <v>4</v>
      </c>
      <c r="AE49" s="78">
        <f t="shared" si="44"/>
        <v>131.10034265323088</v>
      </c>
      <c r="AF49" s="77">
        <f t="shared" si="35"/>
        <v>38</v>
      </c>
      <c r="AH49" s="1705">
        <v>22959</v>
      </c>
      <c r="AI49" s="1071">
        <v>61510</v>
      </c>
      <c r="AJ49" s="1073">
        <f t="shared" si="42"/>
        <v>-39</v>
      </c>
      <c r="AK49" s="1074">
        <f t="shared" si="43"/>
        <v>-6.3444551089131454E-2</v>
      </c>
    </row>
    <row r="50" spans="1:37" ht="13.5">
      <c r="A50" s="47">
        <v>46</v>
      </c>
      <c r="B50" s="51">
        <v>10</v>
      </c>
      <c r="C50" s="74">
        <v>224</v>
      </c>
      <c r="D50" s="87" t="s">
        <v>28</v>
      </c>
      <c r="E50" s="76">
        <v>44137</v>
      </c>
      <c r="F50" s="77">
        <f t="shared" si="36"/>
        <v>27</v>
      </c>
      <c r="G50" s="1590">
        <v>17047</v>
      </c>
      <c r="H50" s="77">
        <f t="shared" si="22"/>
        <v>30</v>
      </c>
      <c r="I50" s="78">
        <f t="shared" si="0"/>
        <v>2.5891359183434037</v>
      </c>
      <c r="J50" s="76">
        <f>'4市町推移1'!Q38</f>
        <v>46912</v>
      </c>
      <c r="K50" s="77">
        <f t="shared" si="23"/>
        <v>27</v>
      </c>
      <c r="L50" s="85">
        <v>16968</v>
      </c>
      <c r="M50" s="77">
        <f t="shared" si="24"/>
        <v>28</v>
      </c>
      <c r="N50" s="78">
        <f t="shared" si="37"/>
        <v>2.7647336162187646</v>
      </c>
      <c r="O50" s="76">
        <f>'4市町推移1'!P38</f>
        <v>49834</v>
      </c>
      <c r="P50" s="77">
        <f t="shared" si="26"/>
        <v>26</v>
      </c>
      <c r="Q50" s="76">
        <v>16981</v>
      </c>
      <c r="R50" s="77">
        <f t="shared" si="27"/>
        <v>28</v>
      </c>
      <c r="S50" s="78">
        <f t="shared" si="14"/>
        <v>2.9346917142688889</v>
      </c>
      <c r="T50" s="250">
        <f t="shared" si="38"/>
        <v>-2775</v>
      </c>
      <c r="U50" s="77">
        <f t="shared" si="29"/>
        <v>34</v>
      </c>
      <c r="V50" s="252">
        <f t="shared" si="39"/>
        <v>-5.92</v>
      </c>
      <c r="W50" s="77">
        <f t="shared" si="30"/>
        <v>39</v>
      </c>
      <c r="X50" s="250">
        <f t="shared" si="40"/>
        <v>79</v>
      </c>
      <c r="Y50" s="77">
        <f t="shared" si="31"/>
        <v>35</v>
      </c>
      <c r="Z50" s="252">
        <f t="shared" si="41"/>
        <v>0.47</v>
      </c>
      <c r="AA50" s="77">
        <f t="shared" si="32"/>
        <v>35</v>
      </c>
      <c r="AB50" s="79"/>
      <c r="AC50" s="86">
        <v>229.01</v>
      </c>
      <c r="AD50" s="77">
        <f t="shared" si="33"/>
        <v>12</v>
      </c>
      <c r="AE50" s="78">
        <f t="shared" si="44"/>
        <v>204.84694991485088</v>
      </c>
      <c r="AF50" s="77">
        <f t="shared" si="35"/>
        <v>36</v>
      </c>
      <c r="AH50" s="1705">
        <v>17011</v>
      </c>
      <c r="AI50" s="1071">
        <v>44024</v>
      </c>
      <c r="AJ50" s="1073">
        <f t="shared" si="42"/>
        <v>113</v>
      </c>
      <c r="AK50" s="1074">
        <f t="shared" si="43"/>
        <v>0.25602102544350547</v>
      </c>
    </row>
    <row r="51" spans="1:37" ht="13.5">
      <c r="A51" s="47">
        <v>47</v>
      </c>
      <c r="B51" s="51">
        <v>8</v>
      </c>
      <c r="C51" s="74">
        <v>225</v>
      </c>
      <c r="D51" s="87" t="s">
        <v>29</v>
      </c>
      <c r="E51" s="76">
        <v>28989</v>
      </c>
      <c r="F51" s="77">
        <f t="shared" si="36"/>
        <v>39</v>
      </c>
      <c r="G51" s="1590">
        <v>11399</v>
      </c>
      <c r="H51" s="77">
        <f t="shared" si="22"/>
        <v>38</v>
      </c>
      <c r="I51" s="78">
        <f t="shared" si="0"/>
        <v>2.5431178173523992</v>
      </c>
      <c r="J51" s="76">
        <f>'4市町推移1'!Q39</f>
        <v>30805</v>
      </c>
      <c r="K51" s="77">
        <f t="shared" si="23"/>
        <v>39</v>
      </c>
      <c r="L51" s="85">
        <v>11500</v>
      </c>
      <c r="M51" s="77">
        <f t="shared" si="24"/>
        <v>38</v>
      </c>
      <c r="N51" s="78">
        <f t="shared" si="37"/>
        <v>2.6786956521739129</v>
      </c>
      <c r="O51" s="76">
        <f>'4市町推移1'!P39</f>
        <v>32814</v>
      </c>
      <c r="P51" s="77">
        <f t="shared" si="26"/>
        <v>37</v>
      </c>
      <c r="Q51" s="76">
        <v>11655</v>
      </c>
      <c r="R51" s="77">
        <f t="shared" si="27"/>
        <v>37</v>
      </c>
      <c r="S51" s="78">
        <f t="shared" si="14"/>
        <v>2.8154440154440152</v>
      </c>
      <c r="T51" s="250">
        <f t="shared" si="38"/>
        <v>-1816</v>
      </c>
      <c r="U51" s="77">
        <f t="shared" si="29"/>
        <v>24</v>
      </c>
      <c r="V51" s="252">
        <f t="shared" si="39"/>
        <v>-5.9</v>
      </c>
      <c r="W51" s="77">
        <f t="shared" si="30"/>
        <v>38</v>
      </c>
      <c r="X51" s="250">
        <f t="shared" si="40"/>
        <v>-101</v>
      </c>
      <c r="Y51" s="77">
        <f t="shared" si="31"/>
        <v>41</v>
      </c>
      <c r="Z51" s="252">
        <f t="shared" si="41"/>
        <v>-0.88</v>
      </c>
      <c r="AA51" s="77">
        <f t="shared" si="32"/>
        <v>41</v>
      </c>
      <c r="AB51" s="79"/>
      <c r="AC51" s="86">
        <v>403.06</v>
      </c>
      <c r="AD51" s="77">
        <f t="shared" si="33"/>
        <v>6</v>
      </c>
      <c r="AE51" s="78">
        <f t="shared" si="44"/>
        <v>76.427827122512781</v>
      </c>
      <c r="AF51" s="77">
        <f t="shared" si="35"/>
        <v>43</v>
      </c>
      <c r="AH51" s="1705">
        <v>11362</v>
      </c>
      <c r="AI51" s="1071">
        <v>28905</v>
      </c>
      <c r="AJ51" s="1073">
        <f t="shared" si="42"/>
        <v>84</v>
      </c>
      <c r="AK51" s="1074">
        <f t="shared" si="43"/>
        <v>0.28976508330746142</v>
      </c>
    </row>
    <row r="52" spans="1:37" ht="13.5">
      <c r="A52" s="47">
        <v>48</v>
      </c>
      <c r="B52" s="51">
        <v>10</v>
      </c>
      <c r="C52" s="74">
        <v>226</v>
      </c>
      <c r="D52" s="87" t="s">
        <v>30</v>
      </c>
      <c r="E52" s="76">
        <v>41967</v>
      </c>
      <c r="F52" s="77">
        <f t="shared" si="36"/>
        <v>29</v>
      </c>
      <c r="G52" s="1590">
        <v>17494</v>
      </c>
      <c r="H52" s="77">
        <f t="shared" si="22"/>
        <v>28</v>
      </c>
      <c r="I52" s="78">
        <f t="shared" si="0"/>
        <v>2.3989367783239968</v>
      </c>
      <c r="J52" s="76">
        <f>'4市町推移1'!Q40</f>
        <v>43977</v>
      </c>
      <c r="K52" s="77">
        <f t="shared" si="23"/>
        <v>30</v>
      </c>
      <c r="L52" s="85">
        <v>17451</v>
      </c>
      <c r="M52" s="77">
        <f t="shared" si="24"/>
        <v>27</v>
      </c>
      <c r="N52" s="78">
        <f t="shared" si="37"/>
        <v>2.5200275055870724</v>
      </c>
      <c r="O52" s="76">
        <f>'4市町推移1'!P40</f>
        <v>46459</v>
      </c>
      <c r="P52" s="77">
        <f t="shared" si="26"/>
        <v>30</v>
      </c>
      <c r="Q52" s="76">
        <v>17436</v>
      </c>
      <c r="R52" s="77">
        <f t="shared" si="27"/>
        <v>27</v>
      </c>
      <c r="S52" s="78">
        <f t="shared" si="14"/>
        <v>2.664544620325763</v>
      </c>
      <c r="T52" s="250">
        <f t="shared" si="38"/>
        <v>-2010</v>
      </c>
      <c r="U52" s="77">
        <f t="shared" si="29"/>
        <v>29</v>
      </c>
      <c r="V52" s="252">
        <f t="shared" si="39"/>
        <v>-4.57</v>
      </c>
      <c r="W52" s="77">
        <f t="shared" si="30"/>
        <v>32</v>
      </c>
      <c r="X52" s="250">
        <f t="shared" si="40"/>
        <v>43</v>
      </c>
      <c r="Y52" s="77">
        <f t="shared" si="31"/>
        <v>36</v>
      </c>
      <c r="Z52" s="252">
        <f t="shared" si="41"/>
        <v>0.25</v>
      </c>
      <c r="AA52" s="77">
        <f t="shared" si="32"/>
        <v>36</v>
      </c>
      <c r="AB52" s="79"/>
      <c r="AC52" s="86">
        <v>184.32</v>
      </c>
      <c r="AD52" s="77">
        <f t="shared" si="33"/>
        <v>17</v>
      </c>
      <c r="AE52" s="78">
        <f t="shared" si="44"/>
        <v>238.59049479166669</v>
      </c>
      <c r="AF52" s="77">
        <f t="shared" si="35"/>
        <v>35</v>
      </c>
      <c r="AH52" s="1705">
        <v>17459</v>
      </c>
      <c r="AI52" s="1071">
        <v>41377</v>
      </c>
      <c r="AJ52" s="1073">
        <f t="shared" si="42"/>
        <v>590</v>
      </c>
      <c r="AK52" s="1074">
        <f t="shared" si="43"/>
        <v>1.4058665141658921</v>
      </c>
    </row>
    <row r="53" spans="1:37" s="88" customFormat="1" ht="13.5">
      <c r="A53" s="47">
        <v>49</v>
      </c>
      <c r="B53" s="51">
        <v>7</v>
      </c>
      <c r="C53" s="74">
        <v>227</v>
      </c>
      <c r="D53" s="87" t="s">
        <v>31</v>
      </c>
      <c r="E53" s="76">
        <v>34819</v>
      </c>
      <c r="F53" s="77">
        <f t="shared" si="36"/>
        <v>34</v>
      </c>
      <c r="G53" s="1590">
        <v>12882</v>
      </c>
      <c r="H53" s="77">
        <f t="shared" si="22"/>
        <v>35</v>
      </c>
      <c r="I53" s="78">
        <f t="shared" si="0"/>
        <v>2.7029188014283498</v>
      </c>
      <c r="J53" s="76">
        <f>'4市町推移1'!Q41</f>
        <v>37773</v>
      </c>
      <c r="K53" s="77">
        <f t="shared" si="23"/>
        <v>34</v>
      </c>
      <c r="L53" s="85">
        <v>12723</v>
      </c>
      <c r="M53" s="77">
        <f t="shared" si="24"/>
        <v>35</v>
      </c>
      <c r="N53" s="78">
        <f t="shared" si="37"/>
        <v>2.9688752652676254</v>
      </c>
      <c r="O53" s="76">
        <f>'4市町推移1'!P41</f>
        <v>40938</v>
      </c>
      <c r="P53" s="77">
        <f t="shared" si="26"/>
        <v>33</v>
      </c>
      <c r="Q53" s="76">
        <v>13174</v>
      </c>
      <c r="R53" s="77">
        <f t="shared" si="27"/>
        <v>34</v>
      </c>
      <c r="S53" s="78">
        <f t="shared" si="14"/>
        <v>3.107484439046607</v>
      </c>
      <c r="T53" s="250">
        <f t="shared" si="38"/>
        <v>-2954</v>
      </c>
      <c r="U53" s="77">
        <f t="shared" si="29"/>
        <v>35</v>
      </c>
      <c r="V53" s="252">
        <f t="shared" si="39"/>
        <v>-7.82</v>
      </c>
      <c r="W53" s="77">
        <f t="shared" si="30"/>
        <v>42</v>
      </c>
      <c r="X53" s="250">
        <f t="shared" si="40"/>
        <v>159</v>
      </c>
      <c r="Y53" s="77">
        <f t="shared" si="31"/>
        <v>33</v>
      </c>
      <c r="Z53" s="252">
        <f t="shared" si="41"/>
        <v>1.25</v>
      </c>
      <c r="AA53" s="77">
        <f t="shared" si="32"/>
        <v>30</v>
      </c>
      <c r="AB53" s="79"/>
      <c r="AC53" s="86">
        <v>658.54</v>
      </c>
      <c r="AD53" s="77">
        <f t="shared" si="33"/>
        <v>2</v>
      </c>
      <c r="AE53" s="78">
        <f t="shared" si="44"/>
        <v>57.358702584505117</v>
      </c>
      <c r="AF53" s="77">
        <f t="shared" si="35"/>
        <v>46</v>
      </c>
      <c r="AH53" s="1707">
        <v>12856</v>
      </c>
      <c r="AI53" s="1071">
        <v>34507</v>
      </c>
      <c r="AJ53" s="1073">
        <f t="shared" si="42"/>
        <v>312</v>
      </c>
      <c r="AK53" s="1074">
        <f t="shared" si="43"/>
        <v>0.89606249461500909</v>
      </c>
    </row>
    <row r="54" spans="1:37" ht="13.5">
      <c r="A54" s="47">
        <v>50</v>
      </c>
      <c r="B54" s="51">
        <v>5</v>
      </c>
      <c r="C54" s="74">
        <v>228</v>
      </c>
      <c r="D54" s="87" t="s">
        <v>32</v>
      </c>
      <c r="E54" s="76">
        <v>40645</v>
      </c>
      <c r="F54" s="77">
        <f t="shared" si="36"/>
        <v>31</v>
      </c>
      <c r="G54" s="1590">
        <v>17070</v>
      </c>
      <c r="H54" s="77">
        <f t="shared" si="22"/>
        <v>29</v>
      </c>
      <c r="I54" s="78">
        <f t="shared" si="0"/>
        <v>2.38107791446983</v>
      </c>
      <c r="J54" s="76">
        <f>'4市町推移1'!Q42</f>
        <v>40310</v>
      </c>
      <c r="K54" s="77">
        <f t="shared" si="23"/>
        <v>33</v>
      </c>
      <c r="L54" s="85">
        <v>15086</v>
      </c>
      <c r="M54" s="77">
        <f t="shared" si="24"/>
        <v>32</v>
      </c>
      <c r="N54" s="78">
        <f t="shared" si="37"/>
        <v>2.6720137876176588</v>
      </c>
      <c r="O54" s="76">
        <f>'4市町推移1'!P42</f>
        <v>40181</v>
      </c>
      <c r="P54" s="77">
        <f t="shared" si="26"/>
        <v>34</v>
      </c>
      <c r="Q54" s="76">
        <v>14133</v>
      </c>
      <c r="R54" s="77">
        <f t="shared" si="27"/>
        <v>33</v>
      </c>
      <c r="S54" s="78">
        <f t="shared" si="14"/>
        <v>2.843062336375858</v>
      </c>
      <c r="T54" s="250">
        <f t="shared" si="38"/>
        <v>335</v>
      </c>
      <c r="U54" s="77">
        <f t="shared" si="29"/>
        <v>8</v>
      </c>
      <c r="V54" s="252">
        <f t="shared" si="39"/>
        <v>0.83</v>
      </c>
      <c r="W54" s="77">
        <f t="shared" si="30"/>
        <v>5</v>
      </c>
      <c r="X54" s="250">
        <f t="shared" si="40"/>
        <v>1984</v>
      </c>
      <c r="Y54" s="77">
        <f t="shared" si="31"/>
        <v>13</v>
      </c>
      <c r="Z54" s="252">
        <f t="shared" si="41"/>
        <v>13.15</v>
      </c>
      <c r="AA54" s="77">
        <f t="shared" si="32"/>
        <v>1</v>
      </c>
      <c r="AB54" s="89"/>
      <c r="AC54" s="86">
        <v>157.55000000000001</v>
      </c>
      <c r="AD54" s="77">
        <f t="shared" si="33"/>
        <v>20</v>
      </c>
      <c r="AE54" s="78">
        <f t="shared" si="44"/>
        <v>255.85528403681369</v>
      </c>
      <c r="AF54" s="77">
        <f t="shared" si="35"/>
        <v>33</v>
      </c>
      <c r="AH54" s="1705">
        <v>17032</v>
      </c>
      <c r="AI54" s="1071">
        <v>40071</v>
      </c>
      <c r="AJ54" s="1073">
        <f t="shared" si="42"/>
        <v>574</v>
      </c>
      <c r="AK54" s="1074">
        <f t="shared" si="43"/>
        <v>1.412227826300898</v>
      </c>
    </row>
    <row r="55" spans="1:37" s="82" customFormat="1" ht="13.5">
      <c r="A55" s="47">
        <v>51</v>
      </c>
      <c r="B55" s="51">
        <v>7</v>
      </c>
      <c r="C55" s="74">
        <v>229</v>
      </c>
      <c r="D55" s="87" t="s">
        <v>33</v>
      </c>
      <c r="E55" s="76">
        <v>74316</v>
      </c>
      <c r="F55" s="77">
        <f t="shared" si="36"/>
        <v>23</v>
      </c>
      <c r="G55" s="1590">
        <v>27757</v>
      </c>
      <c r="H55" s="77">
        <f t="shared" si="22"/>
        <v>23</v>
      </c>
      <c r="I55" s="78">
        <f t="shared" si="0"/>
        <v>2.6773786792520804</v>
      </c>
      <c r="J55" s="76">
        <f>'4市町推移1'!Q43</f>
        <v>77419</v>
      </c>
      <c r="K55" s="77">
        <f t="shared" si="23"/>
        <v>22</v>
      </c>
      <c r="L55" s="85">
        <v>27297</v>
      </c>
      <c r="M55" s="77">
        <f t="shared" si="24"/>
        <v>23</v>
      </c>
      <c r="N55" s="78">
        <f t="shared" si="37"/>
        <v>2.8361724731655493</v>
      </c>
      <c r="O55" s="76">
        <f>'4市町推移1'!P43</f>
        <v>80518</v>
      </c>
      <c r="P55" s="77">
        <f t="shared" si="26"/>
        <v>23</v>
      </c>
      <c r="Q55" s="76">
        <v>26803</v>
      </c>
      <c r="R55" s="77">
        <f t="shared" si="27"/>
        <v>23</v>
      </c>
      <c r="S55" s="78">
        <f t="shared" si="14"/>
        <v>3.0040667089504907</v>
      </c>
      <c r="T55" s="250">
        <f t="shared" si="38"/>
        <v>-3103</v>
      </c>
      <c r="U55" s="77">
        <f t="shared" si="29"/>
        <v>37</v>
      </c>
      <c r="V55" s="252">
        <f t="shared" si="39"/>
        <v>-4.01</v>
      </c>
      <c r="W55" s="77">
        <f t="shared" si="30"/>
        <v>29</v>
      </c>
      <c r="X55" s="250">
        <f t="shared" si="40"/>
        <v>460</v>
      </c>
      <c r="Y55" s="77">
        <f t="shared" si="31"/>
        <v>28</v>
      </c>
      <c r="Z55" s="252">
        <f t="shared" si="41"/>
        <v>1.69</v>
      </c>
      <c r="AA55" s="77">
        <f t="shared" si="32"/>
        <v>24</v>
      </c>
      <c r="AB55" s="79" t="s">
        <v>18</v>
      </c>
      <c r="AC55" s="86">
        <v>210.87</v>
      </c>
      <c r="AD55" s="77">
        <f t="shared" si="33"/>
        <v>13</v>
      </c>
      <c r="AE55" s="78">
        <f t="shared" si="44"/>
        <v>367.14089249300514</v>
      </c>
      <c r="AF55" s="77">
        <f t="shared" si="35"/>
        <v>28</v>
      </c>
      <c r="AH55" s="1706">
        <v>27655</v>
      </c>
      <c r="AI55" s="1071">
        <v>73887</v>
      </c>
      <c r="AJ55" s="1073">
        <f t="shared" si="42"/>
        <v>429</v>
      </c>
      <c r="AK55" s="1074">
        <f t="shared" si="43"/>
        <v>0.57726465364120783</v>
      </c>
    </row>
    <row r="56" spans="1:37" s="82" customFormat="1" ht="13.5">
      <c r="A56" s="47">
        <v>52</v>
      </c>
      <c r="B56" s="51">
        <v>3</v>
      </c>
      <c r="C56" s="74">
        <v>301</v>
      </c>
      <c r="D56" s="87" t="s">
        <v>34</v>
      </c>
      <c r="E56" s="76">
        <v>29680</v>
      </c>
      <c r="F56" s="77">
        <f t="shared" si="36"/>
        <v>38</v>
      </c>
      <c r="G56" s="1590">
        <v>10995</v>
      </c>
      <c r="H56" s="77">
        <f t="shared" si="22"/>
        <v>40</v>
      </c>
      <c r="I56" s="78">
        <f t="shared" si="0"/>
        <v>2.6994088221919053</v>
      </c>
      <c r="J56" s="76">
        <f>'4市町推移1'!Q44</f>
        <v>30838</v>
      </c>
      <c r="K56" s="77">
        <f t="shared" si="23"/>
        <v>38</v>
      </c>
      <c r="L56" s="85">
        <v>10780</v>
      </c>
      <c r="M56" s="77">
        <f t="shared" si="24"/>
        <v>40</v>
      </c>
      <c r="N56" s="78">
        <f t="shared" si="37"/>
        <v>2.8606679035250462</v>
      </c>
      <c r="O56" s="76">
        <f>'4市町推移1'!P44</f>
        <v>31739</v>
      </c>
      <c r="P56" s="77">
        <f t="shared" si="26"/>
        <v>38</v>
      </c>
      <c r="Q56" s="76">
        <v>10547</v>
      </c>
      <c r="R56" s="77">
        <f t="shared" si="27"/>
        <v>39</v>
      </c>
      <c r="S56" s="78">
        <f t="shared" si="14"/>
        <v>3.0092917417275054</v>
      </c>
      <c r="T56" s="250">
        <f t="shared" si="38"/>
        <v>-1158</v>
      </c>
      <c r="U56" s="77">
        <f t="shared" si="29"/>
        <v>17</v>
      </c>
      <c r="V56" s="252">
        <f t="shared" si="39"/>
        <v>-3.76</v>
      </c>
      <c r="W56" s="77">
        <f t="shared" si="30"/>
        <v>28</v>
      </c>
      <c r="X56" s="250">
        <f t="shared" si="40"/>
        <v>215</v>
      </c>
      <c r="Y56" s="77">
        <f t="shared" si="31"/>
        <v>31</v>
      </c>
      <c r="Z56" s="252">
        <f t="shared" si="41"/>
        <v>1.99</v>
      </c>
      <c r="AA56" s="77">
        <f t="shared" si="32"/>
        <v>23</v>
      </c>
      <c r="AB56" s="79"/>
      <c r="AC56" s="86">
        <v>90.33</v>
      </c>
      <c r="AD56" s="77">
        <f t="shared" si="33"/>
        <v>31</v>
      </c>
      <c r="AE56" s="78">
        <f t="shared" si="44"/>
        <v>341.39267131628475</v>
      </c>
      <c r="AF56" s="77">
        <f t="shared" si="35"/>
        <v>29</v>
      </c>
      <c r="AH56" s="1706">
        <v>10977</v>
      </c>
      <c r="AI56" s="1071">
        <v>29914</v>
      </c>
      <c r="AJ56" s="1073">
        <f t="shared" si="42"/>
        <v>-234</v>
      </c>
      <c r="AK56" s="1074">
        <f t="shared" si="43"/>
        <v>-0.78840970350404316</v>
      </c>
    </row>
    <row r="57" spans="1:37" s="82" customFormat="1" ht="13.5">
      <c r="A57" s="47">
        <v>53</v>
      </c>
      <c r="B57" s="51">
        <v>5</v>
      </c>
      <c r="C57" s="74">
        <v>365</v>
      </c>
      <c r="D57" s="87" t="s">
        <v>35</v>
      </c>
      <c r="E57" s="76">
        <v>19261</v>
      </c>
      <c r="F57" s="77">
        <f t="shared" si="36"/>
        <v>43</v>
      </c>
      <c r="G57" s="1590">
        <v>6562</v>
      </c>
      <c r="H57" s="77">
        <f t="shared" si="22"/>
        <v>43</v>
      </c>
      <c r="I57" s="78">
        <f t="shared" si="0"/>
        <v>2.9352331606217619</v>
      </c>
      <c r="J57" s="76">
        <f>'4市町推移1'!Q45</f>
        <v>21200</v>
      </c>
      <c r="K57" s="77">
        <f t="shared" si="23"/>
        <v>42</v>
      </c>
      <c r="L57" s="85">
        <v>6665</v>
      </c>
      <c r="M57" s="77">
        <f t="shared" si="24"/>
        <v>43</v>
      </c>
      <c r="N57" s="78">
        <f t="shared" si="37"/>
        <v>3.1807951987997001</v>
      </c>
      <c r="O57" s="76">
        <f>'4市町推移1'!P45</f>
        <v>23104</v>
      </c>
      <c r="P57" s="77">
        <f t="shared" si="26"/>
        <v>42</v>
      </c>
      <c r="Q57" s="76">
        <v>6709</v>
      </c>
      <c r="R57" s="77">
        <f t="shared" si="27"/>
        <v>42</v>
      </c>
      <c r="S57" s="78">
        <f t="shared" si="14"/>
        <v>3.4437322998956628</v>
      </c>
      <c r="T57" s="250">
        <f t="shared" si="38"/>
        <v>-1939</v>
      </c>
      <c r="U57" s="77">
        <f t="shared" si="29"/>
        <v>27</v>
      </c>
      <c r="V57" s="252">
        <f t="shared" si="39"/>
        <v>-9.15</v>
      </c>
      <c r="W57" s="77">
        <f t="shared" si="30"/>
        <v>46</v>
      </c>
      <c r="X57" s="250">
        <f t="shared" si="40"/>
        <v>-103</v>
      </c>
      <c r="Y57" s="77">
        <f t="shared" si="31"/>
        <v>42</v>
      </c>
      <c r="Z57" s="252">
        <f t="shared" si="41"/>
        <v>-1.55</v>
      </c>
      <c r="AA57" s="77">
        <f t="shared" si="32"/>
        <v>42</v>
      </c>
      <c r="AB57" s="79"/>
      <c r="AC57" s="86">
        <v>185.19</v>
      </c>
      <c r="AD57" s="77">
        <f t="shared" si="33"/>
        <v>16</v>
      </c>
      <c r="AE57" s="78">
        <f t="shared" si="44"/>
        <v>114.47702359738646</v>
      </c>
      <c r="AF57" s="77">
        <f t="shared" si="35"/>
        <v>40</v>
      </c>
      <c r="AH57" s="1706">
        <v>6544</v>
      </c>
      <c r="AI57" s="1071">
        <v>19444</v>
      </c>
      <c r="AJ57" s="1073">
        <f t="shared" si="42"/>
        <v>-183</v>
      </c>
      <c r="AK57" s="1074">
        <f t="shared" si="43"/>
        <v>-0.95010643268781481</v>
      </c>
    </row>
    <row r="58" spans="1:37" ht="13.5">
      <c r="A58" s="47">
        <v>54</v>
      </c>
      <c r="B58" s="51">
        <v>4</v>
      </c>
      <c r="C58" s="74">
        <v>381</v>
      </c>
      <c r="D58" s="87" t="s">
        <v>36</v>
      </c>
      <c r="E58" s="76">
        <v>30268</v>
      </c>
      <c r="F58" s="77">
        <f t="shared" si="36"/>
        <v>37</v>
      </c>
      <c r="G58" s="1590">
        <v>11384</v>
      </c>
      <c r="H58" s="77">
        <f t="shared" si="22"/>
        <v>39</v>
      </c>
      <c r="I58" s="78">
        <f t="shared" si="0"/>
        <v>2.6588193956430075</v>
      </c>
      <c r="J58" s="76">
        <f>'4市町推移1'!Q46</f>
        <v>31020</v>
      </c>
      <c r="K58" s="77">
        <f t="shared" si="23"/>
        <v>37</v>
      </c>
      <c r="L58" s="85">
        <v>11026</v>
      </c>
      <c r="M58" s="77">
        <f t="shared" si="24"/>
        <v>39</v>
      </c>
      <c r="N58" s="78">
        <f t="shared" si="37"/>
        <v>2.8133502630146925</v>
      </c>
      <c r="O58" s="76">
        <f>'4市町推移1'!P46</f>
        <v>31026</v>
      </c>
      <c r="P58" s="77">
        <f t="shared" si="26"/>
        <v>40</v>
      </c>
      <c r="Q58" s="76">
        <v>10226</v>
      </c>
      <c r="R58" s="77">
        <f t="shared" si="27"/>
        <v>40</v>
      </c>
      <c r="S58" s="78">
        <f t="shared" si="14"/>
        <v>3.0340309016233129</v>
      </c>
      <c r="T58" s="250">
        <f t="shared" si="38"/>
        <v>-752</v>
      </c>
      <c r="U58" s="77">
        <f t="shared" si="29"/>
        <v>13</v>
      </c>
      <c r="V58" s="252">
        <f t="shared" si="39"/>
        <v>-2.42</v>
      </c>
      <c r="W58" s="77">
        <f t="shared" si="30"/>
        <v>19</v>
      </c>
      <c r="X58" s="250">
        <f t="shared" si="40"/>
        <v>358</v>
      </c>
      <c r="Y58" s="77">
        <f t="shared" si="31"/>
        <v>30</v>
      </c>
      <c r="Z58" s="252">
        <f t="shared" si="41"/>
        <v>3.25</v>
      </c>
      <c r="AA58" s="77">
        <f t="shared" si="32"/>
        <v>17</v>
      </c>
      <c r="AB58" s="79"/>
      <c r="AC58" s="86">
        <v>34.92</v>
      </c>
      <c r="AD58" s="77">
        <f t="shared" si="33"/>
        <v>37</v>
      </c>
      <c r="AE58" s="78">
        <f t="shared" si="44"/>
        <v>888.3161512027491</v>
      </c>
      <c r="AF58" s="77">
        <f t="shared" si="35"/>
        <v>22</v>
      </c>
      <c r="AH58" s="1705">
        <v>11370</v>
      </c>
      <c r="AI58" s="1071">
        <v>30697</v>
      </c>
      <c r="AJ58" s="1073">
        <f t="shared" si="42"/>
        <v>-429</v>
      </c>
      <c r="AK58" s="1074">
        <f t="shared" si="43"/>
        <v>-1.4173384432403857</v>
      </c>
    </row>
    <row r="59" spans="1:37" s="82" customFormat="1" ht="13.5">
      <c r="A59" s="47">
        <v>55</v>
      </c>
      <c r="B59" s="51">
        <v>4</v>
      </c>
      <c r="C59" s="74">
        <v>382</v>
      </c>
      <c r="D59" s="87" t="s">
        <v>37</v>
      </c>
      <c r="E59" s="76">
        <v>33604</v>
      </c>
      <c r="F59" s="77">
        <f t="shared" si="36"/>
        <v>35</v>
      </c>
      <c r="G59" s="1590">
        <v>13792</v>
      </c>
      <c r="H59" s="77">
        <f t="shared" si="22"/>
        <v>34</v>
      </c>
      <c r="I59" s="78">
        <f t="shared" si="0"/>
        <v>2.4364849187935036</v>
      </c>
      <c r="J59" s="76">
        <f>'4市町推移1'!Q47</f>
        <v>33739</v>
      </c>
      <c r="K59" s="77">
        <f t="shared" si="23"/>
        <v>35</v>
      </c>
      <c r="L59" s="85">
        <v>13258</v>
      </c>
      <c r="M59" s="77">
        <f t="shared" si="24"/>
        <v>34</v>
      </c>
      <c r="N59" s="78">
        <f t="shared" si="37"/>
        <v>2.5448031377281639</v>
      </c>
      <c r="O59" s="76">
        <f>'4市町推移1'!P47</f>
        <v>33183</v>
      </c>
      <c r="P59" s="77">
        <f t="shared" si="26"/>
        <v>36</v>
      </c>
      <c r="Q59" s="76">
        <v>12581</v>
      </c>
      <c r="R59" s="77">
        <f t="shared" si="27"/>
        <v>35</v>
      </c>
      <c r="S59" s="78">
        <f t="shared" si="14"/>
        <v>2.6375486845242828</v>
      </c>
      <c r="T59" s="250">
        <f t="shared" si="38"/>
        <v>-135</v>
      </c>
      <c r="U59" s="77">
        <f t="shared" si="29"/>
        <v>10</v>
      </c>
      <c r="V59" s="252">
        <f t="shared" si="39"/>
        <v>-0.4</v>
      </c>
      <c r="W59" s="77">
        <f t="shared" si="30"/>
        <v>10</v>
      </c>
      <c r="X59" s="250">
        <f t="shared" si="40"/>
        <v>534</v>
      </c>
      <c r="Y59" s="77">
        <f t="shared" si="31"/>
        <v>26</v>
      </c>
      <c r="Z59" s="252">
        <f t="shared" si="41"/>
        <v>4.03</v>
      </c>
      <c r="AA59" s="77">
        <f t="shared" si="32"/>
        <v>14</v>
      </c>
      <c r="AB59" s="79"/>
      <c r="AC59" s="86">
        <v>9.1300000000000008</v>
      </c>
      <c r="AD59" s="77">
        <f t="shared" si="33"/>
        <v>49</v>
      </c>
      <c r="AE59" s="78">
        <f t="shared" si="44"/>
        <v>3695.3997809419493</v>
      </c>
      <c r="AF59" s="77">
        <f t="shared" si="35"/>
        <v>13</v>
      </c>
      <c r="AH59" s="1706">
        <v>13781</v>
      </c>
      <c r="AI59" s="1071">
        <v>33544</v>
      </c>
      <c r="AJ59" s="1073">
        <f t="shared" si="42"/>
        <v>60</v>
      </c>
      <c r="AK59" s="1074">
        <f t="shared" si="43"/>
        <v>0.17855017259850017</v>
      </c>
    </row>
    <row r="60" spans="1:37" ht="13.5">
      <c r="A60" s="47">
        <v>56</v>
      </c>
      <c r="B60" s="51">
        <v>6</v>
      </c>
      <c r="C60" s="74">
        <v>442</v>
      </c>
      <c r="D60" s="87" t="s">
        <v>38</v>
      </c>
      <c r="E60" s="76">
        <v>11231</v>
      </c>
      <c r="F60" s="77">
        <f t="shared" si="36"/>
        <v>48</v>
      </c>
      <c r="G60" s="1590">
        <v>4324</v>
      </c>
      <c r="H60" s="77">
        <f t="shared" si="22"/>
        <v>48</v>
      </c>
      <c r="I60" s="78">
        <f t="shared" si="0"/>
        <v>2.5973635522664198</v>
      </c>
      <c r="J60" s="76">
        <f>'4市町推移1'!Q48</f>
        <v>12300</v>
      </c>
      <c r="K60" s="77">
        <f t="shared" si="23"/>
        <v>48</v>
      </c>
      <c r="L60" s="85">
        <v>4334</v>
      </c>
      <c r="M60" s="77">
        <f t="shared" si="24"/>
        <v>48</v>
      </c>
      <c r="N60" s="78">
        <f t="shared" si="37"/>
        <v>2.8380249192431934</v>
      </c>
      <c r="O60" s="76">
        <f>'4市町推移1'!P48</f>
        <v>13288</v>
      </c>
      <c r="P60" s="77">
        <f t="shared" si="26"/>
        <v>48</v>
      </c>
      <c r="Q60" s="76">
        <v>4350</v>
      </c>
      <c r="R60" s="77">
        <f t="shared" si="27"/>
        <v>48</v>
      </c>
      <c r="S60" s="78">
        <f t="shared" si="14"/>
        <v>3.0547126436781609</v>
      </c>
      <c r="T60" s="250">
        <f t="shared" si="38"/>
        <v>-1069</v>
      </c>
      <c r="U60" s="77">
        <f t="shared" si="29"/>
        <v>16</v>
      </c>
      <c r="V60" s="252">
        <f t="shared" si="39"/>
        <v>-8.69</v>
      </c>
      <c r="W60" s="77">
        <f t="shared" si="30"/>
        <v>43</v>
      </c>
      <c r="X60" s="250">
        <f t="shared" si="40"/>
        <v>-10</v>
      </c>
      <c r="Y60" s="77">
        <f t="shared" si="31"/>
        <v>39</v>
      </c>
      <c r="Z60" s="252">
        <f t="shared" si="41"/>
        <v>-0.23</v>
      </c>
      <c r="AA60" s="77">
        <f t="shared" si="32"/>
        <v>39</v>
      </c>
      <c r="AB60" s="79"/>
      <c r="AC60" s="86">
        <v>82.67</v>
      </c>
      <c r="AD60" s="77">
        <f t="shared" si="33"/>
        <v>32</v>
      </c>
      <c r="AE60" s="78">
        <f t="shared" si="44"/>
        <v>148.78432321277367</v>
      </c>
      <c r="AF60" s="77">
        <f t="shared" si="35"/>
        <v>37</v>
      </c>
      <c r="AH60" s="1705">
        <v>4320</v>
      </c>
      <c r="AI60" s="1071">
        <v>11305</v>
      </c>
      <c r="AJ60" s="1073">
        <f t="shared" si="42"/>
        <v>-74</v>
      </c>
      <c r="AK60" s="1074">
        <f t="shared" si="43"/>
        <v>-0.6588905707416971</v>
      </c>
    </row>
    <row r="61" spans="1:37" ht="13.5">
      <c r="A61" s="47">
        <v>57</v>
      </c>
      <c r="B61" s="51">
        <v>6</v>
      </c>
      <c r="C61" s="74">
        <v>443</v>
      </c>
      <c r="D61" s="87" t="s">
        <v>39</v>
      </c>
      <c r="E61" s="76">
        <v>19377</v>
      </c>
      <c r="F61" s="77">
        <f t="shared" si="36"/>
        <v>42</v>
      </c>
      <c r="G61" s="1590">
        <v>7795</v>
      </c>
      <c r="H61" s="77">
        <f t="shared" si="22"/>
        <v>42</v>
      </c>
      <c r="I61" s="78">
        <f t="shared" si="0"/>
        <v>2.4858242463117382</v>
      </c>
      <c r="J61" s="76">
        <f>'4市町推移1'!Q49</f>
        <v>19738</v>
      </c>
      <c r="K61" s="77">
        <f t="shared" si="23"/>
        <v>43</v>
      </c>
      <c r="L61" s="85">
        <v>6906</v>
      </c>
      <c r="M61" s="77">
        <f t="shared" si="24"/>
        <v>42</v>
      </c>
      <c r="N61" s="78">
        <f t="shared" si="37"/>
        <v>2.8580944106573996</v>
      </c>
      <c r="O61" s="76">
        <f>'4市町推移1'!P49</f>
        <v>19830</v>
      </c>
      <c r="P61" s="77">
        <f t="shared" si="26"/>
        <v>43</v>
      </c>
      <c r="Q61" s="76">
        <v>6639</v>
      </c>
      <c r="R61" s="77">
        <f t="shared" si="27"/>
        <v>43</v>
      </c>
      <c r="S61" s="78">
        <f t="shared" si="14"/>
        <v>2.9868956168097607</v>
      </c>
      <c r="T61" s="250">
        <f t="shared" si="38"/>
        <v>-361</v>
      </c>
      <c r="U61" s="77">
        <f t="shared" si="29"/>
        <v>12</v>
      </c>
      <c r="V61" s="252">
        <f t="shared" si="39"/>
        <v>-1.83</v>
      </c>
      <c r="W61" s="77">
        <f t="shared" si="30"/>
        <v>15</v>
      </c>
      <c r="X61" s="250">
        <f t="shared" si="40"/>
        <v>889</v>
      </c>
      <c r="Y61" s="77">
        <f t="shared" si="31"/>
        <v>20</v>
      </c>
      <c r="Z61" s="252">
        <f t="shared" si="41"/>
        <v>12.87</v>
      </c>
      <c r="AA61" s="77">
        <f t="shared" si="32"/>
        <v>2</v>
      </c>
      <c r="AB61" s="79"/>
      <c r="AC61" s="86">
        <v>45.79</v>
      </c>
      <c r="AD61" s="77">
        <f t="shared" si="33"/>
        <v>36</v>
      </c>
      <c r="AE61" s="78">
        <f t="shared" si="44"/>
        <v>431.05481546189122</v>
      </c>
      <c r="AF61" s="77">
        <f t="shared" si="35"/>
        <v>26</v>
      </c>
      <c r="AH61" s="1705">
        <v>7784</v>
      </c>
      <c r="AI61" s="1071">
        <v>20020</v>
      </c>
      <c r="AJ61" s="1073">
        <f t="shared" si="42"/>
        <v>-643</v>
      </c>
      <c r="AK61" s="1081">
        <f t="shared" si="43"/>
        <v>-3.318367136295608</v>
      </c>
    </row>
    <row r="62" spans="1:37" s="82" customFormat="1" ht="13.5">
      <c r="A62" s="47">
        <v>58</v>
      </c>
      <c r="B62" s="51">
        <v>6</v>
      </c>
      <c r="C62" s="74">
        <v>446</v>
      </c>
      <c r="D62" s="87" t="s">
        <v>40</v>
      </c>
      <c r="E62" s="76">
        <v>10616</v>
      </c>
      <c r="F62" s="77">
        <f t="shared" si="36"/>
        <v>49</v>
      </c>
      <c r="G62" s="1590">
        <v>3779</v>
      </c>
      <c r="H62" s="77">
        <f t="shared" si="22"/>
        <v>49</v>
      </c>
      <c r="I62" s="78">
        <f t="shared" si="0"/>
        <v>2.8092087853929613</v>
      </c>
      <c r="J62" s="76">
        <f>'4市町推移1'!Q50</f>
        <v>11452</v>
      </c>
      <c r="K62" s="77">
        <f t="shared" si="23"/>
        <v>49</v>
      </c>
      <c r="L62" s="85">
        <v>3798</v>
      </c>
      <c r="M62" s="77">
        <f t="shared" si="24"/>
        <v>49</v>
      </c>
      <c r="N62" s="78">
        <f t="shared" si="37"/>
        <v>3.0152711953659823</v>
      </c>
      <c r="O62" s="76">
        <f>'4市町推移1'!P50</f>
        <v>12289</v>
      </c>
      <c r="P62" s="77">
        <f t="shared" si="26"/>
        <v>49</v>
      </c>
      <c r="Q62" s="76">
        <v>3813</v>
      </c>
      <c r="R62" s="77">
        <f t="shared" si="27"/>
        <v>49</v>
      </c>
      <c r="S62" s="78">
        <f t="shared" si="14"/>
        <v>3.2229215840545504</v>
      </c>
      <c r="T62" s="250">
        <f t="shared" si="38"/>
        <v>-836</v>
      </c>
      <c r="U62" s="77">
        <f t="shared" si="29"/>
        <v>14</v>
      </c>
      <c r="V62" s="252">
        <f t="shared" si="39"/>
        <v>-7.3</v>
      </c>
      <c r="W62" s="77">
        <f t="shared" si="30"/>
        <v>41</v>
      </c>
      <c r="X62" s="250">
        <f t="shared" si="40"/>
        <v>-19</v>
      </c>
      <c r="Y62" s="77">
        <f t="shared" si="31"/>
        <v>40</v>
      </c>
      <c r="Z62" s="252">
        <f t="shared" si="41"/>
        <v>-0.5</v>
      </c>
      <c r="AA62" s="77">
        <f t="shared" si="32"/>
        <v>40</v>
      </c>
      <c r="AB62" s="79"/>
      <c r="AC62" s="86">
        <v>202.23</v>
      </c>
      <c r="AD62" s="77">
        <f t="shared" si="33"/>
        <v>15</v>
      </c>
      <c r="AE62" s="78">
        <f t="shared" si="44"/>
        <v>56.628591208030464</v>
      </c>
      <c r="AF62" s="77">
        <f t="shared" si="35"/>
        <v>48</v>
      </c>
      <c r="AH62" s="1706">
        <v>3768</v>
      </c>
      <c r="AI62" s="1071">
        <v>10583</v>
      </c>
      <c r="AJ62" s="1073">
        <f t="shared" si="42"/>
        <v>33</v>
      </c>
      <c r="AK62" s="1074">
        <f t="shared" si="43"/>
        <v>0.31085154483798044</v>
      </c>
    </row>
    <row r="63" spans="1:37" s="82" customFormat="1" ht="13.5">
      <c r="A63" s="47">
        <v>59</v>
      </c>
      <c r="B63" s="51">
        <v>7</v>
      </c>
      <c r="C63" s="74">
        <v>464</v>
      </c>
      <c r="D63" s="87" t="s">
        <v>41</v>
      </c>
      <c r="E63" s="76">
        <v>33477</v>
      </c>
      <c r="F63" s="77">
        <f t="shared" si="36"/>
        <v>36</v>
      </c>
      <c r="G63" s="1590">
        <v>12757</v>
      </c>
      <c r="H63" s="77">
        <f t="shared" si="22"/>
        <v>36</v>
      </c>
      <c r="I63" s="78">
        <f t="shared" si="0"/>
        <v>2.6242063180998669</v>
      </c>
      <c r="J63" s="76">
        <f>'4市町推移1'!Q51</f>
        <v>33690</v>
      </c>
      <c r="K63" s="77">
        <f t="shared" si="23"/>
        <v>36</v>
      </c>
      <c r="L63" s="85">
        <v>12092</v>
      </c>
      <c r="M63" s="77">
        <f t="shared" si="24"/>
        <v>37</v>
      </c>
      <c r="N63" s="78">
        <f t="shared" si="37"/>
        <v>2.7861395964273901</v>
      </c>
      <c r="O63" s="76">
        <f>'4市町推移1'!P51</f>
        <v>33438</v>
      </c>
      <c r="P63" s="77">
        <f t="shared" si="26"/>
        <v>35</v>
      </c>
      <c r="Q63" s="76">
        <v>11640</v>
      </c>
      <c r="R63" s="77">
        <f t="shared" si="27"/>
        <v>38</v>
      </c>
      <c r="S63" s="78">
        <f t="shared" si="14"/>
        <v>2.872680412371134</v>
      </c>
      <c r="T63" s="250">
        <f t="shared" si="38"/>
        <v>-213</v>
      </c>
      <c r="U63" s="77">
        <f t="shared" si="29"/>
        <v>11</v>
      </c>
      <c r="V63" s="252">
        <f t="shared" si="39"/>
        <v>-0.63</v>
      </c>
      <c r="W63" s="77">
        <f t="shared" si="30"/>
        <v>12</v>
      </c>
      <c r="X63" s="250">
        <f t="shared" si="40"/>
        <v>665</v>
      </c>
      <c r="Y63" s="77">
        <f t="shared" si="31"/>
        <v>23</v>
      </c>
      <c r="Z63" s="252">
        <f t="shared" si="41"/>
        <v>5.5</v>
      </c>
      <c r="AA63" s="77">
        <f t="shared" si="32"/>
        <v>9</v>
      </c>
      <c r="AB63" s="79" t="s">
        <v>18</v>
      </c>
      <c r="AC63" s="86">
        <v>22.61</v>
      </c>
      <c r="AD63" s="77">
        <f t="shared" si="33"/>
        <v>45</v>
      </c>
      <c r="AE63" s="78">
        <f t="shared" si="44"/>
        <v>1490.0486510393632</v>
      </c>
      <c r="AF63" s="77">
        <f t="shared" si="35"/>
        <v>19</v>
      </c>
      <c r="AH63" s="1706">
        <v>12745</v>
      </c>
      <c r="AI63" s="1071">
        <v>33412</v>
      </c>
      <c r="AJ63" s="1073">
        <f t="shared" si="42"/>
        <v>65</v>
      </c>
      <c r="AK63" s="1074">
        <f t="shared" si="43"/>
        <v>0.19416315679421692</v>
      </c>
    </row>
    <row r="64" spans="1:37" s="82" customFormat="1" ht="13.5">
      <c r="A64" s="47">
        <v>60</v>
      </c>
      <c r="B64" s="51">
        <v>7</v>
      </c>
      <c r="C64" s="74">
        <v>481</v>
      </c>
      <c r="D64" s="87" t="s">
        <v>42</v>
      </c>
      <c r="E64" s="76">
        <v>13879</v>
      </c>
      <c r="F64" s="77">
        <f t="shared" si="36"/>
        <v>46</v>
      </c>
      <c r="G64" s="1590">
        <v>5537</v>
      </c>
      <c r="H64" s="77">
        <f t="shared" si="22"/>
        <v>46</v>
      </c>
      <c r="I64" s="78">
        <f t="shared" si="0"/>
        <v>2.5065920173379088</v>
      </c>
      <c r="J64" s="76">
        <f>'4市町推移1'!Q52</f>
        <v>15224</v>
      </c>
      <c r="K64" s="77">
        <f t="shared" si="23"/>
        <v>46</v>
      </c>
      <c r="L64" s="85">
        <v>5715</v>
      </c>
      <c r="M64" s="77">
        <f t="shared" si="24"/>
        <v>46</v>
      </c>
      <c r="N64" s="78">
        <f t="shared" si="37"/>
        <v>2.6638670166229224</v>
      </c>
      <c r="O64" s="76">
        <f>'4市町推移1'!P52</f>
        <v>16636</v>
      </c>
      <c r="P64" s="77">
        <f t="shared" si="26"/>
        <v>46</v>
      </c>
      <c r="Q64" s="76">
        <v>5870</v>
      </c>
      <c r="R64" s="77">
        <f t="shared" si="27"/>
        <v>46</v>
      </c>
      <c r="S64" s="78">
        <f t="shared" si="14"/>
        <v>2.8340715502555365</v>
      </c>
      <c r="T64" s="250">
        <f t="shared" si="38"/>
        <v>-1345</v>
      </c>
      <c r="U64" s="77">
        <f t="shared" si="29"/>
        <v>18</v>
      </c>
      <c r="V64" s="252">
        <f t="shared" si="39"/>
        <v>-8.83</v>
      </c>
      <c r="W64" s="77">
        <f t="shared" si="30"/>
        <v>44</v>
      </c>
      <c r="X64" s="250">
        <f t="shared" si="40"/>
        <v>-178</v>
      </c>
      <c r="Y64" s="77">
        <f t="shared" si="31"/>
        <v>43</v>
      </c>
      <c r="Z64" s="252">
        <f t="shared" si="41"/>
        <v>-3.11</v>
      </c>
      <c r="AA64" s="77">
        <f t="shared" si="32"/>
        <v>46</v>
      </c>
      <c r="AB64" s="79"/>
      <c r="AC64" s="86">
        <v>150.26</v>
      </c>
      <c r="AD64" s="77">
        <f t="shared" si="33"/>
        <v>22</v>
      </c>
      <c r="AE64" s="78">
        <f t="shared" si="44"/>
        <v>101.3177159590044</v>
      </c>
      <c r="AF64" s="77">
        <f t="shared" si="35"/>
        <v>42</v>
      </c>
      <c r="AH64" s="1706">
        <v>5524</v>
      </c>
      <c r="AI64" s="1071">
        <v>13812</v>
      </c>
      <c r="AJ64" s="1073">
        <f t="shared" si="42"/>
        <v>67</v>
      </c>
      <c r="AK64" s="1074">
        <f t="shared" si="43"/>
        <v>0.48274371352402906</v>
      </c>
    </row>
    <row r="65" spans="1:37" s="82" customFormat="1" ht="13.5">
      <c r="A65" s="47">
        <v>61</v>
      </c>
      <c r="B65" s="51">
        <v>7</v>
      </c>
      <c r="C65" s="74">
        <v>501</v>
      </c>
      <c r="D65" s="87" t="s">
        <v>43</v>
      </c>
      <c r="E65" s="76">
        <v>15863</v>
      </c>
      <c r="F65" s="77">
        <f t="shared" si="36"/>
        <v>45</v>
      </c>
      <c r="G65" s="1590">
        <v>5927</v>
      </c>
      <c r="H65" s="77">
        <f t="shared" si="22"/>
        <v>44</v>
      </c>
      <c r="I65" s="78">
        <f t="shared" si="0"/>
        <v>2.6763961531972331</v>
      </c>
      <c r="J65" s="76">
        <f>'4市町推移1'!Q53</f>
        <v>17510</v>
      </c>
      <c r="K65" s="77">
        <f t="shared" si="23"/>
        <v>45</v>
      </c>
      <c r="L65" s="85">
        <v>6108</v>
      </c>
      <c r="M65" s="77">
        <f t="shared" si="24"/>
        <v>45</v>
      </c>
      <c r="N65" s="78">
        <f t="shared" si="37"/>
        <v>2.866732154551408</v>
      </c>
      <c r="O65" s="76">
        <f>'4市町推移1'!P53</f>
        <v>19265</v>
      </c>
      <c r="P65" s="77">
        <f t="shared" si="26"/>
        <v>45</v>
      </c>
      <c r="Q65" s="76">
        <v>6301</v>
      </c>
      <c r="R65" s="77">
        <f t="shared" si="27"/>
        <v>45</v>
      </c>
      <c r="S65" s="78">
        <f t="shared" si="14"/>
        <v>3.0574511982225046</v>
      </c>
      <c r="T65" s="250">
        <f t="shared" si="38"/>
        <v>-1647</v>
      </c>
      <c r="U65" s="77">
        <f t="shared" si="29"/>
        <v>22</v>
      </c>
      <c r="V65" s="252">
        <f t="shared" si="39"/>
        <v>-9.41</v>
      </c>
      <c r="W65" s="77">
        <f t="shared" si="30"/>
        <v>47</v>
      </c>
      <c r="X65" s="250">
        <f t="shared" si="40"/>
        <v>-181</v>
      </c>
      <c r="Y65" s="77">
        <f t="shared" si="31"/>
        <v>44</v>
      </c>
      <c r="Z65" s="252">
        <f t="shared" si="41"/>
        <v>-2.96</v>
      </c>
      <c r="AA65" s="77">
        <f t="shared" si="32"/>
        <v>45</v>
      </c>
      <c r="AB65" s="79"/>
      <c r="AC65" s="86">
        <v>307.44</v>
      </c>
      <c r="AD65" s="77">
        <f t="shared" si="33"/>
        <v>9</v>
      </c>
      <c r="AE65" s="78">
        <f t="shared" si="44"/>
        <v>56.954202446005723</v>
      </c>
      <c r="AF65" s="77">
        <f t="shared" si="35"/>
        <v>47</v>
      </c>
      <c r="AH65" s="1706">
        <v>5902</v>
      </c>
      <c r="AI65" s="1071">
        <v>15875</v>
      </c>
      <c r="AJ65" s="1073">
        <f t="shared" si="42"/>
        <v>-12</v>
      </c>
      <c r="AK65" s="1074">
        <f t="shared" si="43"/>
        <v>-7.5647733719977309E-2</v>
      </c>
    </row>
    <row r="66" spans="1:37" ht="13.5">
      <c r="A66" s="47">
        <v>62</v>
      </c>
      <c r="B66" s="51">
        <v>8</v>
      </c>
      <c r="C66" s="74">
        <v>585</v>
      </c>
      <c r="D66" s="87" t="s">
        <v>44</v>
      </c>
      <c r="E66" s="76">
        <v>16064</v>
      </c>
      <c r="F66" s="77">
        <f t="shared" si="36"/>
        <v>44</v>
      </c>
      <c r="G66" s="1591">
        <v>5912</v>
      </c>
      <c r="H66" s="77">
        <f t="shared" si="22"/>
        <v>45</v>
      </c>
      <c r="I66" s="78">
        <f t="shared" si="0"/>
        <v>2.7171853856562924</v>
      </c>
      <c r="J66" s="76">
        <f>'4市町推移1'!Q54</f>
        <v>18070</v>
      </c>
      <c r="K66" s="77">
        <f t="shared" si="23"/>
        <v>44</v>
      </c>
      <c r="L66" s="90">
        <v>6228</v>
      </c>
      <c r="M66" s="77">
        <f t="shared" si="24"/>
        <v>44</v>
      </c>
      <c r="N66" s="78">
        <f t="shared" si="37"/>
        <v>2.9014129736673091</v>
      </c>
      <c r="O66" s="76">
        <f>'4市町推移1'!P54</f>
        <v>19696</v>
      </c>
      <c r="P66" s="77">
        <f t="shared" si="26"/>
        <v>44</v>
      </c>
      <c r="Q66" s="76">
        <v>6449</v>
      </c>
      <c r="R66" s="77">
        <f t="shared" si="27"/>
        <v>44</v>
      </c>
      <c r="S66" s="78">
        <f t="shared" si="14"/>
        <v>3.0541169173515272</v>
      </c>
      <c r="T66" s="250">
        <f t="shared" si="38"/>
        <v>-2006</v>
      </c>
      <c r="U66" s="77">
        <f t="shared" si="29"/>
        <v>28</v>
      </c>
      <c r="V66" s="252">
        <f t="shared" si="39"/>
        <v>-11.1</v>
      </c>
      <c r="W66" s="77">
        <f t="shared" si="30"/>
        <v>49</v>
      </c>
      <c r="X66" s="250">
        <f t="shared" si="40"/>
        <v>-316</v>
      </c>
      <c r="Y66" s="77">
        <f t="shared" si="31"/>
        <v>46</v>
      </c>
      <c r="Z66" s="252">
        <f t="shared" si="41"/>
        <v>-5.07</v>
      </c>
      <c r="AA66" s="77">
        <f t="shared" si="32"/>
        <v>48</v>
      </c>
      <c r="AB66" s="79"/>
      <c r="AC66" s="86">
        <v>368.77</v>
      </c>
      <c r="AD66" s="77">
        <f t="shared" si="33"/>
        <v>8</v>
      </c>
      <c r="AE66" s="78">
        <f t="shared" si="44"/>
        <v>49.00073216367926</v>
      </c>
      <c r="AF66" s="77">
        <f t="shared" si="35"/>
        <v>49</v>
      </c>
      <c r="AH66" s="1705">
        <v>5888</v>
      </c>
      <c r="AI66" s="1071">
        <v>16412</v>
      </c>
      <c r="AJ66" s="1073">
        <f t="shared" si="42"/>
        <v>-348</v>
      </c>
      <c r="AK66" s="1083">
        <f t="shared" si="43"/>
        <v>-2.1663346613545817</v>
      </c>
    </row>
    <row r="67" spans="1:37" ht="13.5">
      <c r="A67" s="47">
        <v>63</v>
      </c>
      <c r="B67" s="51">
        <v>8</v>
      </c>
      <c r="C67" s="74">
        <v>586</v>
      </c>
      <c r="D67" s="91" t="s">
        <v>45</v>
      </c>
      <c r="E67" s="76">
        <v>13318</v>
      </c>
      <c r="F67" s="77">
        <f t="shared" si="36"/>
        <v>47</v>
      </c>
      <c r="G67" s="1591">
        <v>4929</v>
      </c>
      <c r="H67" s="77">
        <f t="shared" si="22"/>
        <v>47</v>
      </c>
      <c r="I67" s="78">
        <f t="shared" si="0"/>
        <v>2.7019679448163929</v>
      </c>
      <c r="J67" s="98">
        <f>'4市町推移1'!Q55</f>
        <v>14819</v>
      </c>
      <c r="K67" s="77">
        <f t="shared" si="23"/>
        <v>47</v>
      </c>
      <c r="L67" s="90">
        <v>5291</v>
      </c>
      <c r="M67" s="77">
        <f t="shared" si="24"/>
        <v>47</v>
      </c>
      <c r="N67" s="78">
        <f t="shared" si="37"/>
        <v>2.8007938007938007</v>
      </c>
      <c r="O67" s="76">
        <f>'4市町推移1'!P55</f>
        <v>16004</v>
      </c>
      <c r="P67" s="77">
        <f t="shared" si="26"/>
        <v>47</v>
      </c>
      <c r="Q67" s="76">
        <v>5342</v>
      </c>
      <c r="R67" s="77">
        <f t="shared" si="27"/>
        <v>47</v>
      </c>
      <c r="S67" s="78">
        <f t="shared" si="14"/>
        <v>2.9958816922500935</v>
      </c>
      <c r="T67" s="250">
        <f t="shared" si="38"/>
        <v>-1501</v>
      </c>
      <c r="U67" s="77">
        <f t="shared" si="29"/>
        <v>20</v>
      </c>
      <c r="V67" s="252">
        <f t="shared" si="39"/>
        <v>-10.130000000000001</v>
      </c>
      <c r="W67" s="77">
        <f t="shared" si="30"/>
        <v>48</v>
      </c>
      <c r="X67" s="250">
        <f t="shared" si="40"/>
        <v>-362</v>
      </c>
      <c r="Y67" s="77">
        <f t="shared" si="31"/>
        <v>49</v>
      </c>
      <c r="Z67" s="252">
        <f t="shared" si="41"/>
        <v>-6.84</v>
      </c>
      <c r="AA67" s="77">
        <f t="shared" si="32"/>
        <v>49</v>
      </c>
      <c r="AB67" s="79"/>
      <c r="AC67" s="86">
        <v>241.01</v>
      </c>
      <c r="AD67" s="77">
        <f t="shared" si="33"/>
        <v>10</v>
      </c>
      <c r="AE67" s="78">
        <f t="shared" si="44"/>
        <v>61.487075225094394</v>
      </c>
      <c r="AF67" s="77">
        <f t="shared" si="35"/>
        <v>44</v>
      </c>
      <c r="AH67" s="1705">
        <v>4919</v>
      </c>
      <c r="AI67" s="1072">
        <v>13688</v>
      </c>
      <c r="AJ67" s="1073">
        <f t="shared" si="42"/>
        <v>-370</v>
      </c>
      <c r="AK67" s="1082">
        <f t="shared" si="43"/>
        <v>-2.7781949241627872</v>
      </c>
    </row>
    <row r="68" spans="1:37" ht="3" customHeight="1">
      <c r="B68" s="51"/>
      <c r="C68" s="92"/>
      <c r="D68" s="93"/>
      <c r="E68" s="94"/>
      <c r="F68" s="95"/>
      <c r="G68" s="96"/>
      <c r="H68" s="95"/>
      <c r="I68" s="97"/>
      <c r="J68" s="76">
        <f>'4市町推移1'!Q56</f>
        <v>0</v>
      </c>
      <c r="K68" s="95"/>
      <c r="L68" s="96">
        <v>5291</v>
      </c>
      <c r="M68" s="95"/>
      <c r="N68" s="97"/>
      <c r="O68" s="97"/>
      <c r="P68" s="97"/>
      <c r="Q68" s="98" t="s">
        <v>331</v>
      </c>
      <c r="R68" s="98"/>
      <c r="S68" s="98"/>
      <c r="T68" s="99"/>
      <c r="U68" s="95"/>
      <c r="V68" s="100"/>
      <c r="W68" s="95"/>
      <c r="X68" s="253"/>
      <c r="Y68" s="95"/>
      <c r="Z68" s="254"/>
      <c r="AA68" s="95"/>
      <c r="AB68" s="92"/>
      <c r="AC68" s="101"/>
      <c r="AD68" s="95"/>
      <c r="AE68" s="97"/>
      <c r="AF68" s="95"/>
      <c r="AI68" s="1078"/>
      <c r="AJ68" s="1079">
        <f t="shared" si="42"/>
        <v>0</v>
      </c>
      <c r="AK68" s="1078"/>
    </row>
    <row r="69" spans="1:37">
      <c r="B69" s="51"/>
      <c r="C69" s="102"/>
      <c r="D69" s="103"/>
      <c r="E69" s="104" t="s">
        <v>489</v>
      </c>
      <c r="G69" s="104"/>
      <c r="H69" s="51"/>
      <c r="J69" s="104" t="s">
        <v>343</v>
      </c>
      <c r="L69" s="104"/>
      <c r="M69" s="51"/>
      <c r="Q69" s="51"/>
      <c r="R69" s="51"/>
      <c r="S69" s="51"/>
      <c r="T69" s="104" t="s">
        <v>499</v>
      </c>
      <c r="X69" s="53"/>
      <c r="Y69" s="54"/>
      <c r="Z69" s="54"/>
      <c r="AA69" s="54"/>
      <c r="AB69" s="51"/>
      <c r="AC69" s="51"/>
      <c r="AD69" s="51"/>
      <c r="AE69" s="51"/>
      <c r="AF69" s="51"/>
    </row>
    <row r="70" spans="1:37">
      <c r="B70" s="51"/>
      <c r="C70" s="105"/>
      <c r="D70" s="51"/>
      <c r="E70" s="104" t="s">
        <v>331</v>
      </c>
      <c r="G70" s="104"/>
      <c r="H70" s="51"/>
      <c r="J70" s="104" t="s">
        <v>331</v>
      </c>
      <c r="L70" s="104"/>
      <c r="M70" s="51"/>
      <c r="Q70" s="51"/>
      <c r="R70" s="51"/>
      <c r="S70" s="51"/>
      <c r="T70" s="104" t="s">
        <v>203</v>
      </c>
      <c r="X70" s="53"/>
      <c r="Y70" s="54"/>
      <c r="Z70" s="54"/>
      <c r="AA70" s="54"/>
      <c r="AB70" s="106"/>
      <c r="AC70" s="51"/>
      <c r="AD70" s="51"/>
      <c r="AE70" s="51"/>
      <c r="AF70" s="51"/>
    </row>
    <row r="71" spans="1:37">
      <c r="B71" s="51"/>
      <c r="C71" s="105"/>
      <c r="D71" s="51"/>
      <c r="E71" s="104" t="s">
        <v>342</v>
      </c>
      <c r="G71" s="104"/>
      <c r="H71" s="51"/>
      <c r="J71" s="104"/>
      <c r="L71" s="104"/>
      <c r="M71" s="51"/>
      <c r="Q71" s="51"/>
      <c r="R71" s="51"/>
      <c r="S71" s="51"/>
      <c r="X71" s="107"/>
      <c r="Y71" s="108"/>
      <c r="Z71" s="108"/>
      <c r="AA71" s="108"/>
      <c r="AB71" s="106"/>
      <c r="AC71" s="51"/>
      <c r="AD71" s="109"/>
      <c r="AE71" s="109"/>
      <c r="AF71" s="109"/>
    </row>
    <row r="72" spans="1:37">
      <c r="B72" s="51"/>
      <c r="C72" s="110"/>
      <c r="D72" s="51"/>
      <c r="E72" s="51" t="s">
        <v>302</v>
      </c>
      <c r="G72" s="51"/>
      <c r="H72" s="51"/>
      <c r="L72" s="51"/>
      <c r="M72" s="51"/>
      <c r="Q72" s="51"/>
      <c r="R72" s="51"/>
      <c r="S72" s="51"/>
      <c r="X72" s="107"/>
      <c r="Y72" s="108"/>
      <c r="Z72" s="108"/>
      <c r="AA72" s="108"/>
      <c r="AB72" s="51"/>
      <c r="AC72" s="51"/>
      <c r="AD72" s="109"/>
      <c r="AE72" s="109"/>
      <c r="AF72" s="109"/>
    </row>
    <row r="73" spans="1:37">
      <c r="B73" s="51"/>
      <c r="C73" s="110"/>
      <c r="D73" s="51"/>
      <c r="E73" s="51" t="s">
        <v>341</v>
      </c>
      <c r="G73" s="51"/>
      <c r="H73" s="51"/>
      <c r="L73" s="51"/>
      <c r="M73" s="51"/>
      <c r="Q73" s="51"/>
      <c r="R73" s="51"/>
      <c r="S73" s="51"/>
      <c r="X73" s="107"/>
      <c r="Y73" s="108"/>
      <c r="Z73" s="108"/>
      <c r="AA73" s="108"/>
      <c r="AB73" s="111"/>
      <c r="AC73" s="111"/>
      <c r="AD73" s="109"/>
      <c r="AE73" s="109"/>
      <c r="AF73" s="109"/>
    </row>
    <row r="74" spans="1:37" s="82" customForma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G74" s="47"/>
      <c r="AH74" s="47"/>
      <c r="AI74" s="47"/>
    </row>
    <row r="75" spans="1:37" s="82" customForma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G75" s="47"/>
      <c r="AH75" s="47"/>
      <c r="AI75" s="47"/>
    </row>
    <row r="76" spans="1:37" s="82" customForma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G76" s="47"/>
      <c r="AH76" s="47"/>
      <c r="AI76" s="47"/>
    </row>
    <row r="77" spans="1:37" s="82" customForma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G77" s="47"/>
      <c r="AH77" s="47"/>
      <c r="AI77" s="47"/>
    </row>
    <row r="78" spans="1:37" s="82" customForma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G78" s="47"/>
      <c r="AH78" s="47"/>
      <c r="AI78" s="47"/>
    </row>
    <row r="79" spans="1:37" s="82" customForma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G79" s="47"/>
      <c r="AH79" s="47"/>
      <c r="AI79" s="47"/>
    </row>
    <row r="80" spans="1:37" s="82" customForma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G80" s="47"/>
      <c r="AH80" s="47"/>
      <c r="AI80" s="47"/>
    </row>
    <row r="81" spans="1:35" s="82" customForma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G81" s="47"/>
      <c r="AH81" s="47"/>
      <c r="AI81" s="47"/>
    </row>
    <row r="82" spans="1:35" s="82" customForma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G82" s="47"/>
      <c r="AH82" s="47"/>
      <c r="AI82" s="47"/>
    </row>
    <row r="83" spans="1:35" s="82" customForma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G83" s="47"/>
      <c r="AH83" s="47"/>
      <c r="AI83" s="47"/>
    </row>
    <row r="84" spans="1:35" s="82" customForma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G84" s="47"/>
      <c r="AH84" s="47"/>
      <c r="AI84" s="47"/>
    </row>
    <row r="85" spans="1:35" s="82" customForma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G85" s="47"/>
      <c r="AH85" s="47"/>
      <c r="AI85" s="47"/>
    </row>
    <row r="86" spans="1:35" s="82" customForma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G86" s="47"/>
      <c r="AH86" s="47"/>
      <c r="AI86" s="47"/>
    </row>
    <row r="87" spans="1:35" s="82" customForma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G87" s="47"/>
      <c r="AH87" s="47"/>
      <c r="AI87" s="47"/>
    </row>
    <row r="88" spans="1:35" s="82" customForma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G88" s="47"/>
      <c r="AH88" s="47"/>
      <c r="AI88" s="47"/>
    </row>
    <row r="89" spans="1:35" s="82" customForma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G89" s="47"/>
      <c r="AH89" s="47"/>
      <c r="AI89" s="47"/>
    </row>
    <row r="90" spans="1:35" s="82" customForma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G90" s="47"/>
      <c r="AH90" s="47"/>
      <c r="AI90" s="47"/>
    </row>
    <row r="91" spans="1:35" s="82" customForma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G91" s="47"/>
      <c r="AH91" s="47"/>
      <c r="AI91" s="47"/>
    </row>
    <row r="92" spans="1:35" s="82" customForma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G92" s="47"/>
      <c r="AH92" s="47"/>
      <c r="AI92" s="47"/>
    </row>
    <row r="93" spans="1:35"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C93" s="47"/>
      <c r="AD93" s="47"/>
      <c r="AE93" s="47"/>
    </row>
    <row r="94" spans="1:35"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C94" s="47"/>
      <c r="AD94" s="47"/>
      <c r="AE94" s="47"/>
    </row>
    <row r="95" spans="1:35"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C95" s="47"/>
      <c r="AD95" s="47"/>
      <c r="AE95" s="47"/>
    </row>
    <row r="96" spans="1:35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C96" s="47"/>
      <c r="AD96" s="47"/>
      <c r="AE96" s="47"/>
    </row>
    <row r="97" spans="3:3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C97" s="47"/>
      <c r="AD97" s="47"/>
      <c r="AE97" s="47"/>
    </row>
    <row r="98" spans="3:31"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C98" s="47"/>
      <c r="AD98" s="47"/>
      <c r="AE98" s="47"/>
    </row>
    <row r="99" spans="3:31"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C99" s="47"/>
      <c r="AD99" s="47"/>
      <c r="AE99" s="47"/>
    </row>
    <row r="100" spans="3:31"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C100" s="47"/>
      <c r="AD100" s="47"/>
      <c r="AE100" s="47"/>
    </row>
    <row r="101" spans="3:31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C101" s="47"/>
      <c r="AD101" s="47"/>
      <c r="AE101" s="47"/>
    </row>
    <row r="102" spans="3:31"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C102" s="47"/>
      <c r="AD102" s="47"/>
      <c r="AE102" s="47"/>
    </row>
    <row r="103" spans="3:31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C103" s="47"/>
      <c r="AD103" s="47"/>
      <c r="AE103" s="47"/>
    </row>
    <row r="104" spans="3:31"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C104" s="47"/>
      <c r="AD104" s="47"/>
      <c r="AE104" s="47"/>
    </row>
    <row r="105" spans="3:31"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C105" s="47"/>
      <c r="AD105" s="47"/>
      <c r="AE105" s="47"/>
    </row>
    <row r="106" spans="3:31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C106" s="47"/>
      <c r="AD106" s="47"/>
      <c r="AE106" s="47"/>
    </row>
    <row r="107" spans="3:31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C107" s="47"/>
      <c r="AD107" s="47"/>
      <c r="AE107" s="47"/>
    </row>
    <row r="108" spans="3:31"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C108" s="47"/>
      <c r="AD108" s="47"/>
      <c r="AE108" s="47"/>
    </row>
    <row r="109" spans="3:31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C109" s="47"/>
      <c r="AD109" s="47"/>
      <c r="AE109" s="47"/>
    </row>
    <row r="110" spans="3:31"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C110" s="47"/>
      <c r="AD110" s="47"/>
      <c r="AE110" s="47"/>
    </row>
    <row r="111" spans="3:31"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C111" s="47"/>
      <c r="AD111" s="47"/>
      <c r="AE111" s="47"/>
    </row>
    <row r="112" spans="3:31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C112" s="47"/>
      <c r="AD112" s="47"/>
      <c r="AE112" s="47"/>
    </row>
    <row r="113" spans="3:31"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C113" s="47"/>
      <c r="AD113" s="47"/>
      <c r="AE113" s="47"/>
    </row>
    <row r="114" spans="3:31"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C114" s="47"/>
      <c r="AD114" s="47"/>
      <c r="AE114" s="47"/>
    </row>
    <row r="115" spans="3:31"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C115" s="47"/>
      <c r="AD115" s="47"/>
      <c r="AE115" s="47"/>
    </row>
    <row r="116" spans="3:31"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C116" s="47"/>
      <c r="AD116" s="47"/>
      <c r="AE116" s="47"/>
    </row>
    <row r="117" spans="3:31"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C117" s="47"/>
      <c r="AD117" s="47"/>
      <c r="AE117" s="47"/>
    </row>
    <row r="118" spans="3:31"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C118" s="47"/>
      <c r="AD118" s="47"/>
      <c r="AE118" s="47"/>
    </row>
    <row r="119" spans="3:31"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C119" s="47"/>
      <c r="AD119" s="47"/>
      <c r="AE119" s="47"/>
    </row>
    <row r="120" spans="3:31"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C120" s="47"/>
      <c r="AD120" s="47"/>
      <c r="AE120" s="47"/>
    </row>
    <row r="121" spans="3:31"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C121" s="47"/>
      <c r="AD121" s="47"/>
      <c r="AE121" s="47"/>
    </row>
    <row r="122" spans="3:31"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C122" s="47"/>
      <c r="AD122" s="47"/>
      <c r="AE122" s="47"/>
    </row>
    <row r="123" spans="3:31"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C123" s="47"/>
      <c r="AD123" s="47"/>
      <c r="AE123" s="47"/>
    </row>
    <row r="124" spans="3:31"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C124" s="47"/>
      <c r="AD124" s="47"/>
      <c r="AE124" s="47"/>
    </row>
    <row r="125" spans="3:31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C125" s="47"/>
      <c r="AD125" s="47"/>
      <c r="AE125" s="47"/>
    </row>
    <row r="126" spans="3:31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C126" s="47"/>
      <c r="AD126" s="47"/>
      <c r="AE126" s="47"/>
    </row>
    <row r="127" spans="3:31"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C127" s="47"/>
      <c r="AD127" s="47"/>
      <c r="AE127" s="47"/>
    </row>
    <row r="128" spans="3:31"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C128" s="47"/>
      <c r="AD128" s="47"/>
      <c r="AE128" s="47"/>
    </row>
    <row r="129" spans="3:31"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C129" s="47"/>
      <c r="AD129" s="47"/>
      <c r="AE129" s="47"/>
    </row>
    <row r="130" spans="3:31"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C130" s="47"/>
      <c r="AD130" s="47"/>
      <c r="AE130" s="47"/>
    </row>
    <row r="131" spans="3:31"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C131" s="47"/>
      <c r="AD131" s="47"/>
      <c r="AE131" s="47"/>
    </row>
    <row r="132" spans="3:31"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C132" s="47"/>
      <c r="AD132" s="47"/>
      <c r="AE132" s="47"/>
    </row>
    <row r="133" spans="3:31"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C133" s="47"/>
      <c r="AD133" s="47"/>
      <c r="AE133" s="47"/>
    </row>
    <row r="134" spans="3:31"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C134" s="47"/>
      <c r="AD134" s="47"/>
      <c r="AE134" s="47"/>
    </row>
    <row r="135" spans="3:31"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C135" s="47"/>
      <c r="AD135" s="47"/>
      <c r="AE135" s="47"/>
    </row>
    <row r="136" spans="3:31"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C136" s="47"/>
      <c r="AD136" s="47"/>
      <c r="AE136" s="47"/>
    </row>
    <row r="137" spans="3:31"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C137" s="47"/>
      <c r="AD137" s="47"/>
      <c r="AE137" s="47"/>
    </row>
    <row r="138" spans="3:31"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C138" s="47"/>
      <c r="AD138" s="47"/>
      <c r="AE138" s="47"/>
    </row>
    <row r="139" spans="3:31"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C139" s="47"/>
      <c r="AD139" s="47"/>
      <c r="AE139" s="47"/>
    </row>
    <row r="140" spans="3:31"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C140" s="47"/>
      <c r="AD140" s="47"/>
      <c r="AE140" s="47"/>
    </row>
    <row r="141" spans="3:31"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C141" s="47"/>
      <c r="AD141" s="47"/>
      <c r="AE141" s="47"/>
    </row>
    <row r="142" spans="3:31"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C142" s="47"/>
      <c r="AD142" s="47"/>
      <c r="AE142" s="47"/>
    </row>
    <row r="143" spans="3:31"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C143" s="47"/>
      <c r="AD143" s="47"/>
      <c r="AE143" s="47"/>
    </row>
    <row r="144" spans="3:31"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C144" s="47"/>
      <c r="AD144" s="47"/>
      <c r="AE144" s="47"/>
    </row>
    <row r="145" spans="3:31"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C145" s="47"/>
      <c r="AD145" s="47"/>
      <c r="AE145" s="47"/>
    </row>
    <row r="146" spans="3:31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C146" s="47"/>
      <c r="AD146" s="47"/>
      <c r="AE146" s="47"/>
    </row>
    <row r="147" spans="3:31"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C147" s="47"/>
      <c r="AD147" s="47"/>
      <c r="AE147" s="47"/>
    </row>
    <row r="148" spans="3:31"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C148" s="47"/>
      <c r="AD148" s="47"/>
      <c r="AE148" s="47"/>
    </row>
    <row r="149" spans="3:31"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C149" s="47"/>
      <c r="AD149" s="47"/>
      <c r="AE149" s="47"/>
    </row>
    <row r="150" spans="3:31"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C150" s="47"/>
      <c r="AD150" s="47"/>
      <c r="AE150" s="47"/>
    </row>
    <row r="151" spans="3:31"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C151" s="47"/>
      <c r="AD151" s="47"/>
      <c r="AE151" s="47"/>
    </row>
    <row r="152" spans="3:31"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C152" s="47"/>
      <c r="AD152" s="47"/>
      <c r="AE152" s="47"/>
    </row>
    <row r="153" spans="3:31"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C153" s="47"/>
      <c r="AD153" s="47"/>
      <c r="AE153" s="47"/>
    </row>
    <row r="154" spans="3:31"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C154" s="47"/>
      <c r="AD154" s="47"/>
      <c r="AE154" s="47"/>
    </row>
    <row r="155" spans="3:31"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C155" s="47"/>
      <c r="AD155" s="47"/>
      <c r="AE155" s="47"/>
    </row>
    <row r="156" spans="3:31"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C156" s="47"/>
      <c r="AD156" s="47"/>
      <c r="AE156" s="47"/>
    </row>
    <row r="157" spans="3:31"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C157" s="47"/>
      <c r="AD157" s="47"/>
      <c r="AE157" s="47"/>
    </row>
    <row r="158" spans="3:31"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C158" s="47"/>
      <c r="AD158" s="47"/>
      <c r="AE158" s="47"/>
    </row>
    <row r="159" spans="3:31"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C159" s="47"/>
      <c r="AD159" s="47"/>
      <c r="AE159" s="47"/>
    </row>
    <row r="160" spans="3:31"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C160" s="47"/>
      <c r="AD160" s="47"/>
      <c r="AE160" s="47"/>
    </row>
    <row r="161" spans="3:31"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C161" s="47"/>
      <c r="AD161" s="47"/>
      <c r="AE161" s="47"/>
    </row>
    <row r="162" spans="3:31"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C162" s="47"/>
      <c r="AD162" s="47"/>
      <c r="AE162" s="47"/>
    </row>
    <row r="163" spans="3:31"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C163" s="47"/>
      <c r="AD163" s="47"/>
      <c r="AE163" s="47"/>
    </row>
    <row r="164" spans="3:31"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C164" s="47"/>
      <c r="AD164" s="47"/>
      <c r="AE164" s="47"/>
    </row>
    <row r="165" spans="3:31"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C165" s="47"/>
      <c r="AD165" s="47"/>
      <c r="AE165" s="47"/>
    </row>
    <row r="166" spans="3:31"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C166" s="47"/>
      <c r="AD166" s="47"/>
      <c r="AE166" s="47"/>
    </row>
    <row r="167" spans="3:31"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C167" s="47"/>
      <c r="AD167" s="47"/>
      <c r="AE167" s="47"/>
    </row>
    <row r="168" spans="3:31"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C168" s="47"/>
      <c r="AD168" s="47"/>
      <c r="AE168" s="47"/>
    </row>
    <row r="169" spans="3:31"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C169" s="47"/>
      <c r="AD169" s="47"/>
      <c r="AE169" s="47"/>
    </row>
    <row r="170" spans="3:31"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C170" s="47"/>
      <c r="AD170" s="47"/>
      <c r="AE170" s="47"/>
    </row>
    <row r="171" spans="3:31"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C171" s="47"/>
      <c r="AD171" s="47"/>
      <c r="AE171" s="47"/>
    </row>
    <row r="172" spans="3:31"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C172" s="47"/>
      <c r="AD172" s="47"/>
      <c r="AE172" s="47"/>
    </row>
    <row r="173" spans="3:31"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C173" s="47"/>
      <c r="AD173" s="47"/>
      <c r="AE173" s="47"/>
    </row>
    <row r="174" spans="3:31"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C174" s="47"/>
      <c r="AD174" s="47"/>
      <c r="AE174" s="47"/>
    </row>
    <row r="175" spans="3:31"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C175" s="47"/>
      <c r="AD175" s="47"/>
      <c r="AE175" s="47"/>
    </row>
    <row r="176" spans="3:31"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C176" s="47"/>
      <c r="AD176" s="47"/>
      <c r="AE176" s="47"/>
    </row>
    <row r="177" spans="3:31"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C177" s="47"/>
      <c r="AD177" s="47"/>
      <c r="AE177" s="47"/>
    </row>
    <row r="178" spans="3:31"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C178" s="47"/>
      <c r="AD178" s="47"/>
      <c r="AE178" s="47"/>
    </row>
    <row r="179" spans="3:31"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C179" s="47"/>
      <c r="AD179" s="47"/>
      <c r="AE179" s="47"/>
    </row>
    <row r="180" spans="3:31"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C180" s="47"/>
      <c r="AD180" s="47"/>
      <c r="AE180" s="47"/>
    </row>
    <row r="181" spans="3:31"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C181" s="47"/>
      <c r="AD181" s="47"/>
      <c r="AE181" s="47"/>
    </row>
    <row r="182" spans="3:31"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C182" s="47"/>
      <c r="AD182" s="47"/>
      <c r="AE182" s="47"/>
    </row>
    <row r="183" spans="3:31"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C183" s="47"/>
      <c r="AD183" s="47"/>
      <c r="AE183" s="47"/>
    </row>
    <row r="184" spans="3:31"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C184" s="47"/>
      <c r="AD184" s="47"/>
      <c r="AE184" s="47"/>
    </row>
    <row r="185" spans="3:31"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C185" s="47"/>
      <c r="AD185" s="47"/>
      <c r="AE185" s="47"/>
    </row>
    <row r="186" spans="3:31"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C186" s="47"/>
      <c r="AD186" s="47"/>
      <c r="AE186" s="47"/>
    </row>
    <row r="187" spans="3:31"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C187" s="47"/>
      <c r="AD187" s="47"/>
      <c r="AE187" s="47"/>
    </row>
    <row r="188" spans="3:31"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C188" s="47"/>
      <c r="AD188" s="47"/>
      <c r="AE188" s="47"/>
    </row>
    <row r="189" spans="3:31"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C189" s="47"/>
      <c r="AD189" s="47"/>
      <c r="AE189" s="47"/>
    </row>
    <row r="190" spans="3:31"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C190" s="47"/>
      <c r="AD190" s="47"/>
      <c r="AE190" s="47"/>
    </row>
    <row r="191" spans="3:31"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C191" s="47"/>
      <c r="AD191" s="47"/>
      <c r="AE191" s="47"/>
    </row>
    <row r="192" spans="3:31"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C192" s="47"/>
      <c r="AD192" s="47"/>
      <c r="AE192" s="47"/>
    </row>
    <row r="193" spans="3:31"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C193" s="47"/>
      <c r="AD193" s="47"/>
      <c r="AE193" s="47"/>
    </row>
    <row r="194" spans="3:31"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C194" s="47"/>
      <c r="AD194" s="47"/>
      <c r="AE194" s="47"/>
    </row>
    <row r="195" spans="3:31"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C195" s="47"/>
      <c r="AD195" s="47"/>
      <c r="AE195" s="47"/>
    </row>
    <row r="196" spans="3:31"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C196" s="47"/>
      <c r="AD196" s="47"/>
      <c r="AE196" s="47"/>
    </row>
    <row r="197" spans="3:31"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C197" s="47"/>
      <c r="AD197" s="47"/>
      <c r="AE197" s="47"/>
    </row>
    <row r="198" spans="3:31"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C198" s="47"/>
      <c r="AD198" s="47"/>
      <c r="AE198" s="47"/>
    </row>
    <row r="199" spans="3:31"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C199" s="47"/>
      <c r="AD199" s="47"/>
      <c r="AE199" s="47"/>
    </row>
    <row r="200" spans="3:31"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C200" s="47"/>
      <c r="AD200" s="47"/>
      <c r="AE200" s="47"/>
    </row>
    <row r="201" spans="3:31"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C201" s="47"/>
      <c r="AD201" s="47"/>
      <c r="AE201" s="47"/>
    </row>
    <row r="202" spans="3:31"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C202" s="47"/>
      <c r="AD202" s="47"/>
      <c r="AE202" s="47"/>
    </row>
    <row r="203" spans="3:31"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C203" s="47"/>
      <c r="AD203" s="47"/>
      <c r="AE203" s="47"/>
    </row>
    <row r="204" spans="3:31"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C204" s="47"/>
      <c r="AD204" s="47"/>
      <c r="AE204" s="47"/>
    </row>
    <row r="205" spans="3:31"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C205" s="47"/>
      <c r="AD205" s="47"/>
      <c r="AE205" s="47"/>
    </row>
    <row r="206" spans="3:31"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C206" s="47"/>
      <c r="AD206" s="47"/>
      <c r="AE206" s="47"/>
    </row>
    <row r="207" spans="3:31"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C207" s="47"/>
      <c r="AD207" s="47"/>
      <c r="AE207" s="47"/>
    </row>
    <row r="208" spans="3:31"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C208" s="47"/>
      <c r="AD208" s="47"/>
      <c r="AE208" s="47"/>
    </row>
    <row r="209" spans="3:31"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C209" s="47"/>
      <c r="AD209" s="47"/>
      <c r="AE209" s="47"/>
    </row>
    <row r="210" spans="3:31"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C210" s="47"/>
      <c r="AD210" s="47"/>
      <c r="AE210" s="47"/>
    </row>
    <row r="211" spans="3:31"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C211" s="47"/>
      <c r="AD211" s="47"/>
      <c r="AE211" s="47"/>
    </row>
    <row r="212" spans="3:31"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C212" s="47"/>
      <c r="AD212" s="47"/>
      <c r="AE212" s="47"/>
    </row>
    <row r="213" spans="3:31"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C213" s="47"/>
      <c r="AD213" s="47"/>
      <c r="AE213" s="47"/>
    </row>
    <row r="214" spans="3:31"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C214" s="47"/>
      <c r="AD214" s="47"/>
      <c r="AE214" s="47"/>
    </row>
    <row r="215" spans="3:31"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C215" s="47"/>
      <c r="AD215" s="47"/>
      <c r="AE215" s="47"/>
    </row>
    <row r="216" spans="3:31"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C216" s="47"/>
      <c r="AD216" s="47"/>
      <c r="AE216" s="47"/>
    </row>
    <row r="217" spans="3:31"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C217" s="47"/>
      <c r="AD217" s="47"/>
      <c r="AE217" s="47"/>
    </row>
    <row r="218" spans="3:31"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C218" s="47"/>
      <c r="AD218" s="47"/>
      <c r="AE218" s="47"/>
    </row>
    <row r="219" spans="3:31"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C219" s="47"/>
      <c r="AD219" s="47"/>
      <c r="AE219" s="47"/>
    </row>
    <row r="220" spans="3:31"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C220" s="47"/>
      <c r="AD220" s="47"/>
      <c r="AE220" s="47"/>
    </row>
    <row r="221" spans="3:31"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C221" s="47"/>
      <c r="AD221" s="47"/>
      <c r="AE221" s="47"/>
    </row>
    <row r="222" spans="3:31"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C222" s="47"/>
      <c r="AD222" s="47"/>
      <c r="AE222" s="47"/>
    </row>
    <row r="223" spans="3:31"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C223" s="47"/>
      <c r="AD223" s="47"/>
      <c r="AE223" s="47"/>
    </row>
    <row r="224" spans="3:31"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C224" s="47"/>
      <c r="AD224" s="47"/>
      <c r="AE224" s="47"/>
    </row>
    <row r="225" spans="3:31"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C225" s="47"/>
      <c r="AD225" s="47"/>
      <c r="AE225" s="47"/>
    </row>
    <row r="226" spans="3:31"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C226" s="47"/>
      <c r="AD226" s="47"/>
      <c r="AE226" s="47"/>
    </row>
    <row r="227" spans="3:31"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C227" s="47"/>
      <c r="AD227" s="47"/>
      <c r="AE227" s="47"/>
    </row>
    <row r="228" spans="3:31"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C228" s="47"/>
      <c r="AD228" s="47"/>
      <c r="AE228" s="47"/>
    </row>
    <row r="229" spans="3:31"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C229" s="47"/>
      <c r="AD229" s="47"/>
      <c r="AE229" s="47"/>
    </row>
    <row r="230" spans="3:31"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C230" s="47"/>
      <c r="AD230" s="47"/>
      <c r="AE230" s="47"/>
    </row>
    <row r="231" spans="3:31"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C231" s="47"/>
      <c r="AD231" s="47"/>
      <c r="AE231" s="47"/>
    </row>
    <row r="232" spans="3:31"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C232" s="47"/>
      <c r="AD232" s="47"/>
      <c r="AE232" s="47"/>
    </row>
    <row r="233" spans="3:31"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C233" s="47"/>
      <c r="AD233" s="47"/>
      <c r="AE233" s="47"/>
    </row>
    <row r="234" spans="3:31"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C234" s="47"/>
      <c r="AD234" s="47"/>
      <c r="AE234" s="47"/>
    </row>
    <row r="235" spans="3:31"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C235" s="47"/>
      <c r="AD235" s="47"/>
      <c r="AE235" s="47"/>
    </row>
    <row r="236" spans="3:31"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C236" s="47"/>
      <c r="AD236" s="47"/>
      <c r="AE236" s="47"/>
    </row>
    <row r="237" spans="3:31"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C237" s="47"/>
      <c r="AD237" s="47"/>
      <c r="AE237" s="47"/>
    </row>
    <row r="238" spans="3:31"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C238" s="47"/>
      <c r="AD238" s="47"/>
      <c r="AE238" s="47"/>
    </row>
    <row r="239" spans="3:31"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C239" s="47"/>
      <c r="AD239" s="47"/>
      <c r="AE239" s="47"/>
    </row>
    <row r="240" spans="3:31"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C240" s="47"/>
      <c r="AD240" s="47"/>
      <c r="AE240" s="47"/>
    </row>
    <row r="241" spans="3:31"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C241" s="47"/>
      <c r="AD241" s="47"/>
      <c r="AE241" s="47"/>
    </row>
    <row r="242" spans="3:31"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C242" s="47"/>
      <c r="AD242" s="47"/>
      <c r="AE242" s="47"/>
    </row>
    <row r="243" spans="3:31"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C243" s="47"/>
      <c r="AD243" s="47"/>
      <c r="AE243" s="47"/>
    </row>
    <row r="244" spans="3:31"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C244" s="47"/>
      <c r="AD244" s="47"/>
      <c r="AE244" s="47"/>
    </row>
    <row r="245" spans="3:31"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C245" s="47"/>
      <c r="AD245" s="47"/>
      <c r="AE245" s="47"/>
    </row>
    <row r="246" spans="3:31"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C246" s="47"/>
      <c r="AD246" s="47"/>
      <c r="AE246" s="47"/>
    </row>
    <row r="247" spans="3:31"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C247" s="47"/>
      <c r="AD247" s="47"/>
      <c r="AE247" s="47"/>
    </row>
    <row r="248" spans="3:31"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C248" s="47"/>
      <c r="AD248" s="47"/>
      <c r="AE248" s="47"/>
    </row>
    <row r="249" spans="3:31"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C249" s="47"/>
      <c r="AD249" s="47"/>
      <c r="AE249" s="47"/>
    </row>
    <row r="250" spans="3:31"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C250" s="47"/>
      <c r="AD250" s="47"/>
      <c r="AE250" s="47"/>
    </row>
    <row r="251" spans="3:31"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C251" s="47"/>
      <c r="AD251" s="47"/>
      <c r="AE251" s="47"/>
    </row>
    <row r="252" spans="3:31"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C252" s="47"/>
      <c r="AD252" s="47"/>
      <c r="AE252" s="47"/>
    </row>
    <row r="253" spans="3:31"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C253" s="47"/>
      <c r="AD253" s="47"/>
      <c r="AE253" s="47"/>
    </row>
    <row r="254" spans="3:31"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C254" s="47"/>
      <c r="AD254" s="47"/>
      <c r="AE254" s="47"/>
    </row>
    <row r="255" spans="3:31"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C255" s="47"/>
      <c r="AD255" s="47"/>
      <c r="AE255" s="47"/>
    </row>
    <row r="256" spans="3:31"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C256" s="47"/>
      <c r="AD256" s="47"/>
      <c r="AE256" s="47"/>
    </row>
    <row r="257" spans="3:31"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C257" s="47"/>
      <c r="AD257" s="47"/>
      <c r="AE257" s="47"/>
    </row>
    <row r="258" spans="3:31"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C258" s="47"/>
      <c r="AD258" s="47"/>
      <c r="AE258" s="47"/>
    </row>
    <row r="259" spans="3:31"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C259" s="47"/>
      <c r="AD259" s="47"/>
      <c r="AE259" s="47"/>
    </row>
    <row r="260" spans="3:31"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C260" s="47"/>
      <c r="AD260" s="47"/>
      <c r="AE260" s="47"/>
    </row>
    <row r="261" spans="3:31"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C261" s="47"/>
      <c r="AD261" s="47"/>
      <c r="AE261" s="47"/>
    </row>
    <row r="262" spans="3:31"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C262" s="47"/>
      <c r="AD262" s="47"/>
      <c r="AE262" s="47"/>
    </row>
    <row r="263" spans="3:31"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C263" s="47"/>
      <c r="AD263" s="47"/>
      <c r="AE263" s="47"/>
    </row>
    <row r="264" spans="3:31"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C264" s="47"/>
      <c r="AD264" s="47"/>
      <c r="AE264" s="47"/>
    </row>
    <row r="265" spans="3:31"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C265" s="47"/>
      <c r="AD265" s="47"/>
      <c r="AE265" s="47"/>
    </row>
    <row r="266" spans="3:31"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C266" s="47"/>
      <c r="AD266" s="47"/>
      <c r="AE266" s="47"/>
    </row>
    <row r="267" spans="3:31"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C267" s="47"/>
      <c r="AD267" s="47"/>
      <c r="AE267" s="47"/>
    </row>
    <row r="268" spans="3:31"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C268" s="47"/>
      <c r="AD268" s="47"/>
      <c r="AE268" s="47"/>
    </row>
    <row r="269" spans="3:31"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C269" s="47"/>
      <c r="AD269" s="47"/>
      <c r="AE269" s="47"/>
    </row>
    <row r="270" spans="3:31"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C270" s="47"/>
      <c r="AD270" s="47"/>
      <c r="AE270" s="47"/>
    </row>
    <row r="271" spans="3:31"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C271" s="47"/>
      <c r="AD271" s="47"/>
      <c r="AE271" s="47"/>
    </row>
    <row r="272" spans="3:31"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C272" s="47"/>
      <c r="AD272" s="47"/>
      <c r="AE272" s="47"/>
    </row>
    <row r="273" spans="3:31"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C273" s="47"/>
      <c r="AD273" s="47"/>
      <c r="AE273" s="47"/>
    </row>
    <row r="274" spans="3:31"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C274" s="47"/>
      <c r="AD274" s="47"/>
      <c r="AE274" s="47"/>
    </row>
    <row r="275" spans="3:31"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C275" s="47"/>
      <c r="AD275" s="47"/>
      <c r="AE275" s="47"/>
    </row>
    <row r="276" spans="3:31"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C276" s="47"/>
      <c r="AD276" s="47"/>
      <c r="AE276" s="47"/>
    </row>
    <row r="277" spans="3:31"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C277" s="47"/>
      <c r="AD277" s="47"/>
      <c r="AE277" s="47"/>
    </row>
    <row r="278" spans="3:31"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C278" s="47"/>
      <c r="AD278" s="47"/>
      <c r="AE278" s="47"/>
    </row>
    <row r="279" spans="3:31"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C279" s="47"/>
      <c r="AD279" s="47"/>
      <c r="AE279" s="47"/>
    </row>
    <row r="280" spans="3:31"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C280" s="47"/>
      <c r="AD280" s="47"/>
      <c r="AE280" s="47"/>
    </row>
    <row r="281" spans="3:31"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C281" s="47"/>
      <c r="AD281" s="47"/>
      <c r="AE281" s="47"/>
    </row>
    <row r="282" spans="3:31"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C282" s="47"/>
      <c r="AD282" s="47"/>
      <c r="AE282" s="47"/>
    </row>
    <row r="283" spans="3:31"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C283" s="47"/>
      <c r="AD283" s="47"/>
      <c r="AE283" s="47"/>
    </row>
    <row r="284" spans="3:31"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C284" s="47"/>
      <c r="AD284" s="47"/>
      <c r="AE284" s="47"/>
    </row>
    <row r="285" spans="3:31"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C285" s="47"/>
      <c r="AD285" s="47"/>
      <c r="AE285" s="47"/>
    </row>
    <row r="286" spans="3:31"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C286" s="47"/>
      <c r="AD286" s="47"/>
      <c r="AE286" s="47"/>
    </row>
    <row r="287" spans="3:31"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C287" s="47"/>
      <c r="AD287" s="47"/>
      <c r="AE287" s="47"/>
    </row>
    <row r="288" spans="3:31"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C288" s="47"/>
      <c r="AD288" s="47"/>
      <c r="AE288" s="47"/>
    </row>
    <row r="289" spans="3:31"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C289" s="47"/>
      <c r="AD289" s="47"/>
      <c r="AE289" s="47"/>
    </row>
    <row r="290" spans="3:31"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C290" s="47"/>
      <c r="AD290" s="47"/>
      <c r="AE290" s="47"/>
    </row>
    <row r="291" spans="3:31"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C291" s="47"/>
      <c r="AD291" s="47"/>
      <c r="AE291" s="47"/>
    </row>
    <row r="292" spans="3:31"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C292" s="47"/>
      <c r="AD292" s="47"/>
      <c r="AE292" s="47"/>
    </row>
    <row r="293" spans="3:31"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C293" s="47"/>
      <c r="AD293" s="47"/>
      <c r="AE293" s="47"/>
    </row>
    <row r="294" spans="3:31"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C294" s="47"/>
      <c r="AD294" s="47"/>
      <c r="AE294" s="47"/>
    </row>
    <row r="295" spans="3:31"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C295" s="47"/>
      <c r="AD295" s="47"/>
      <c r="AE295" s="47"/>
    </row>
    <row r="296" spans="3:31"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C296" s="47"/>
      <c r="AD296" s="47"/>
      <c r="AE296" s="47"/>
    </row>
    <row r="297" spans="3:31"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C297" s="47"/>
      <c r="AD297" s="47"/>
      <c r="AE297" s="47"/>
    </row>
    <row r="298" spans="3:31"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C298" s="47"/>
      <c r="AD298" s="47"/>
      <c r="AE298" s="47"/>
    </row>
    <row r="299" spans="3:31"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C299" s="47"/>
      <c r="AD299" s="47"/>
      <c r="AE299" s="47"/>
    </row>
    <row r="300" spans="3:31"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C300" s="47"/>
      <c r="AD300" s="47"/>
      <c r="AE300" s="47"/>
    </row>
    <row r="301" spans="3:31"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C301" s="47"/>
      <c r="AD301" s="47"/>
      <c r="AE301" s="47"/>
    </row>
    <row r="302" spans="3:31"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C302" s="47"/>
      <c r="AD302" s="47"/>
      <c r="AE302" s="47"/>
    </row>
    <row r="303" spans="3:31"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C303" s="47"/>
      <c r="AD303" s="47"/>
      <c r="AE303" s="47"/>
    </row>
    <row r="304" spans="3:31"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C304" s="47"/>
      <c r="AD304" s="47"/>
      <c r="AE304" s="47"/>
    </row>
    <row r="305" spans="3:31"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C305" s="47"/>
      <c r="AD305" s="47"/>
      <c r="AE305" s="47"/>
    </row>
    <row r="306" spans="3:31"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C306" s="47"/>
      <c r="AD306" s="47"/>
      <c r="AE306" s="47"/>
    </row>
    <row r="307" spans="3:31"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C307" s="47"/>
      <c r="AD307" s="47"/>
      <c r="AE307" s="47"/>
    </row>
    <row r="308" spans="3:31"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C308" s="47"/>
      <c r="AD308" s="47"/>
      <c r="AE308" s="47"/>
    </row>
    <row r="309" spans="3:31"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C309" s="47"/>
      <c r="AD309" s="47"/>
      <c r="AE309" s="47"/>
    </row>
    <row r="310" spans="3:31"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C310" s="47"/>
      <c r="AD310" s="47"/>
      <c r="AE310" s="47"/>
    </row>
    <row r="311" spans="3:31"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C311" s="47"/>
      <c r="AD311" s="47"/>
      <c r="AE311" s="47"/>
    </row>
    <row r="312" spans="3:31"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C312" s="47"/>
      <c r="AD312" s="47"/>
      <c r="AE312" s="47"/>
    </row>
    <row r="313" spans="3:31"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C313" s="47"/>
      <c r="AD313" s="47"/>
      <c r="AE313" s="47"/>
    </row>
    <row r="314" spans="3:31"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C314" s="47"/>
      <c r="AD314" s="47"/>
      <c r="AE314" s="47"/>
    </row>
    <row r="315" spans="3:31"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C315" s="47"/>
      <c r="AD315" s="47"/>
      <c r="AE315" s="47"/>
    </row>
    <row r="316" spans="3:31"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C316" s="47"/>
      <c r="AD316" s="47"/>
      <c r="AE316" s="47"/>
    </row>
    <row r="317" spans="3:31"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C317" s="47"/>
      <c r="AD317" s="47"/>
      <c r="AE317" s="47"/>
    </row>
    <row r="318" spans="3:31"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C318" s="47"/>
      <c r="AD318" s="47"/>
      <c r="AE318" s="47"/>
    </row>
    <row r="319" spans="3:31"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C319" s="47"/>
      <c r="AD319" s="47"/>
      <c r="AE319" s="47"/>
    </row>
    <row r="320" spans="3:31"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C320" s="47"/>
      <c r="AD320" s="47"/>
      <c r="AE320" s="47"/>
    </row>
    <row r="321" spans="3:31"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C321" s="47"/>
      <c r="AD321" s="47"/>
      <c r="AE321" s="47"/>
    </row>
    <row r="322" spans="3:31"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C322" s="47"/>
      <c r="AD322" s="47"/>
      <c r="AE322" s="47"/>
    </row>
    <row r="323" spans="3:31"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C323" s="47"/>
      <c r="AD323" s="47"/>
      <c r="AE323" s="47"/>
    </row>
    <row r="324" spans="3:31"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C324" s="47"/>
      <c r="AD324" s="47"/>
      <c r="AE324" s="47"/>
    </row>
    <row r="325" spans="3:31"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C325" s="47"/>
      <c r="AD325" s="47"/>
      <c r="AE325" s="47"/>
    </row>
    <row r="326" spans="3:31"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C326" s="47"/>
      <c r="AD326" s="47"/>
      <c r="AE326" s="47"/>
    </row>
    <row r="327" spans="3:31"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C327" s="47"/>
      <c r="AD327" s="47"/>
      <c r="AE327" s="47"/>
    </row>
    <row r="328" spans="3:31"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C328" s="47"/>
      <c r="AD328" s="47"/>
      <c r="AE328" s="47"/>
    </row>
    <row r="329" spans="3:31"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C329" s="47"/>
      <c r="AD329" s="47"/>
      <c r="AE329" s="47"/>
    </row>
    <row r="330" spans="3:31"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C330" s="47"/>
      <c r="AD330" s="47"/>
      <c r="AE330" s="47"/>
    </row>
    <row r="331" spans="3:31"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C331" s="47"/>
      <c r="AD331" s="47"/>
      <c r="AE331" s="47"/>
    </row>
    <row r="332" spans="3:31"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C332" s="47"/>
      <c r="AD332" s="47"/>
      <c r="AE332" s="47"/>
    </row>
    <row r="333" spans="3:31"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C333" s="47"/>
      <c r="AD333" s="47"/>
      <c r="AE333" s="47"/>
    </row>
    <row r="334" spans="3:31"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C334" s="47"/>
      <c r="AD334" s="47"/>
      <c r="AE334" s="47"/>
    </row>
    <row r="335" spans="3:31"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C335" s="47"/>
      <c r="AD335" s="47"/>
      <c r="AE335" s="47"/>
    </row>
    <row r="336" spans="3:31"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C336" s="47"/>
      <c r="AD336" s="47"/>
      <c r="AE336" s="47"/>
    </row>
    <row r="337" spans="3:31"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C337" s="47"/>
      <c r="AD337" s="47"/>
      <c r="AE337" s="47"/>
    </row>
    <row r="338" spans="3:31"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C338" s="47"/>
      <c r="AD338" s="47"/>
      <c r="AE338" s="47"/>
    </row>
    <row r="339" spans="3:31"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C339" s="47"/>
      <c r="AD339" s="47"/>
      <c r="AE339" s="47"/>
    </row>
    <row r="340" spans="3:31"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C340" s="47"/>
      <c r="AD340" s="47"/>
      <c r="AE340" s="47"/>
    </row>
    <row r="341" spans="3:31"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C341" s="47"/>
      <c r="AD341" s="47"/>
      <c r="AE341" s="47"/>
    </row>
    <row r="342" spans="3:31"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C342" s="47"/>
      <c r="AD342" s="47"/>
      <c r="AE342" s="47"/>
    </row>
    <row r="343" spans="3:31"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C343" s="47"/>
      <c r="AD343" s="47"/>
      <c r="AE343" s="47"/>
    </row>
    <row r="344" spans="3:31"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C344" s="47"/>
      <c r="AD344" s="47"/>
      <c r="AE344" s="47"/>
    </row>
    <row r="345" spans="3:31"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C345" s="47"/>
      <c r="AD345" s="47"/>
      <c r="AE345" s="47"/>
    </row>
    <row r="346" spans="3:31"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C346" s="47"/>
      <c r="AD346" s="47"/>
      <c r="AE346" s="47"/>
    </row>
    <row r="347" spans="3:31"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C347" s="47"/>
      <c r="AD347" s="47"/>
      <c r="AE347" s="47"/>
    </row>
    <row r="348" spans="3:31"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C348" s="47"/>
      <c r="AD348" s="47"/>
      <c r="AE348" s="47"/>
    </row>
    <row r="349" spans="3:31"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C349" s="47"/>
      <c r="AD349" s="47"/>
      <c r="AE349" s="47"/>
    </row>
    <row r="350" spans="3:31"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C350" s="47"/>
      <c r="AD350" s="47"/>
      <c r="AE350" s="47"/>
    </row>
    <row r="351" spans="3:31"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C351" s="47"/>
      <c r="AD351" s="47"/>
      <c r="AE351" s="47"/>
    </row>
    <row r="352" spans="3:31"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C352" s="47"/>
      <c r="AD352" s="47"/>
      <c r="AE352" s="47"/>
    </row>
    <row r="353" spans="3:31"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C353" s="47"/>
      <c r="AD353" s="47"/>
      <c r="AE353" s="47"/>
    </row>
    <row r="354" spans="3:31"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C354" s="47"/>
      <c r="AD354" s="47"/>
      <c r="AE354" s="47"/>
    </row>
    <row r="355" spans="3:31"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C355" s="47"/>
      <c r="AD355" s="47"/>
      <c r="AE355" s="47"/>
    </row>
    <row r="356" spans="3:31"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C356" s="47"/>
      <c r="AD356" s="47"/>
      <c r="AE356" s="47"/>
    </row>
    <row r="357" spans="3:31"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C357" s="47"/>
      <c r="AD357" s="47"/>
      <c r="AE357" s="47"/>
    </row>
    <row r="358" spans="3:31"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C358" s="47"/>
      <c r="AD358" s="47"/>
      <c r="AE358" s="47"/>
    </row>
    <row r="359" spans="3:31"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C359" s="47"/>
      <c r="AD359" s="47"/>
      <c r="AE359" s="47"/>
    </row>
    <row r="360" spans="3:31"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C360" s="47"/>
      <c r="AD360" s="47"/>
      <c r="AE360" s="47"/>
    </row>
    <row r="361" spans="3:31"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C361" s="47"/>
      <c r="AD361" s="47"/>
      <c r="AE361" s="47"/>
    </row>
    <row r="362" spans="3:31"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C362" s="47"/>
      <c r="AD362" s="47"/>
      <c r="AE362" s="47"/>
    </row>
    <row r="363" spans="3:31"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C363" s="47"/>
      <c r="AD363" s="47"/>
      <c r="AE363" s="47"/>
    </row>
    <row r="364" spans="3:31"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C364" s="47"/>
      <c r="AD364" s="47"/>
      <c r="AE364" s="47"/>
    </row>
    <row r="365" spans="3:31"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C365" s="47"/>
      <c r="AD365" s="47"/>
      <c r="AE365" s="47"/>
    </row>
    <row r="366" spans="3:31"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C366" s="47"/>
      <c r="AD366" s="47"/>
      <c r="AE366" s="47"/>
    </row>
    <row r="367" spans="3:31"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C367" s="47"/>
      <c r="AD367" s="47"/>
      <c r="AE367" s="47"/>
    </row>
    <row r="368" spans="3:31"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C368" s="47"/>
      <c r="AD368" s="47"/>
      <c r="AE368" s="47"/>
    </row>
    <row r="369" spans="3:31"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C369" s="47"/>
      <c r="AD369" s="47"/>
      <c r="AE369" s="47"/>
    </row>
    <row r="370" spans="3:31"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C370" s="47"/>
      <c r="AD370" s="47"/>
      <c r="AE370" s="47"/>
    </row>
    <row r="371" spans="3:31"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C371" s="47"/>
      <c r="AD371" s="47"/>
      <c r="AE371" s="47"/>
    </row>
    <row r="372" spans="3:31"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C372" s="47"/>
      <c r="AD372" s="47"/>
      <c r="AE372" s="47"/>
    </row>
    <row r="373" spans="3:31"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C373" s="47"/>
      <c r="AD373" s="47"/>
      <c r="AE373" s="47"/>
    </row>
    <row r="374" spans="3:31"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C374" s="47"/>
      <c r="AD374" s="47"/>
      <c r="AE374" s="47"/>
    </row>
    <row r="375" spans="3:31"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C375" s="47"/>
      <c r="AD375" s="47"/>
      <c r="AE375" s="47"/>
    </row>
    <row r="376" spans="3:31"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C376" s="47"/>
      <c r="AD376" s="47"/>
      <c r="AE376" s="47"/>
    </row>
    <row r="377" spans="3:31"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C377" s="47"/>
      <c r="AD377" s="47"/>
      <c r="AE377" s="47"/>
    </row>
    <row r="378" spans="3:31"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C378" s="47"/>
      <c r="AD378" s="47"/>
      <c r="AE378" s="47"/>
    </row>
    <row r="379" spans="3:31"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C379" s="47"/>
      <c r="AD379" s="47"/>
      <c r="AE379" s="47"/>
    </row>
    <row r="380" spans="3:31"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C380" s="47"/>
      <c r="AD380" s="47"/>
      <c r="AE380" s="47"/>
    </row>
    <row r="381" spans="3:31"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C381" s="47"/>
      <c r="AD381" s="47"/>
      <c r="AE381" s="47"/>
    </row>
    <row r="382" spans="3:31"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C382" s="47"/>
      <c r="AD382" s="47"/>
      <c r="AE382" s="47"/>
    </row>
    <row r="383" spans="3:31"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C383" s="47"/>
      <c r="AD383" s="47"/>
      <c r="AE383" s="47"/>
    </row>
    <row r="384" spans="3:31"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C384" s="47"/>
      <c r="AD384" s="47"/>
      <c r="AE384" s="47"/>
    </row>
    <row r="385" spans="3:31"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C385" s="47"/>
      <c r="AD385" s="47"/>
      <c r="AE385" s="47"/>
    </row>
    <row r="386" spans="3:31"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C386" s="47"/>
      <c r="AD386" s="47"/>
      <c r="AE386" s="47"/>
    </row>
    <row r="387" spans="3:31"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C387" s="47"/>
      <c r="AD387" s="47"/>
      <c r="AE387" s="47"/>
    </row>
    <row r="388" spans="3:31"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C388" s="47"/>
      <c r="AD388" s="47"/>
      <c r="AE388" s="47"/>
    </row>
    <row r="389" spans="3:31"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C389" s="47"/>
      <c r="AD389" s="47"/>
      <c r="AE389" s="47"/>
    </row>
    <row r="390" spans="3:31"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C390" s="47"/>
      <c r="AD390" s="47"/>
      <c r="AE390" s="47"/>
    </row>
    <row r="391" spans="3:31"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C391" s="47"/>
      <c r="AD391" s="47"/>
      <c r="AE391" s="47"/>
    </row>
    <row r="392" spans="3:31"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C392" s="47"/>
      <c r="AD392" s="47"/>
      <c r="AE392" s="47"/>
    </row>
    <row r="393" spans="3:31"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C393" s="47"/>
      <c r="AD393" s="47"/>
      <c r="AE393" s="47"/>
    </row>
    <row r="394" spans="3:31"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C394" s="47"/>
      <c r="AD394" s="47"/>
      <c r="AE394" s="47"/>
    </row>
    <row r="395" spans="3:31"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C395" s="47"/>
      <c r="AD395" s="47"/>
      <c r="AE395" s="47"/>
    </row>
    <row r="396" spans="3:31"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C396" s="47"/>
      <c r="AD396" s="47"/>
      <c r="AE396" s="47"/>
    </row>
    <row r="397" spans="3:31"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C397" s="47"/>
      <c r="AD397" s="47"/>
      <c r="AE397" s="47"/>
    </row>
    <row r="398" spans="3:31"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C398" s="47"/>
      <c r="AD398" s="47"/>
      <c r="AE398" s="47"/>
    </row>
    <row r="399" spans="3:31"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C399" s="47"/>
      <c r="AD399" s="47"/>
      <c r="AE399" s="47"/>
    </row>
    <row r="400" spans="3:31"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C400" s="47"/>
      <c r="AD400" s="47"/>
      <c r="AE400" s="47"/>
    </row>
    <row r="401" spans="3:31"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C401" s="47"/>
      <c r="AD401" s="47"/>
      <c r="AE401" s="47"/>
    </row>
    <row r="402" spans="3:31"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C402" s="47"/>
      <c r="AD402" s="47"/>
      <c r="AE402" s="47"/>
    </row>
    <row r="403" spans="3:31"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C403" s="47"/>
      <c r="AD403" s="47"/>
      <c r="AE403" s="47"/>
    </row>
    <row r="404" spans="3:31"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C404" s="47"/>
      <c r="AD404" s="47"/>
      <c r="AE404" s="47"/>
    </row>
    <row r="405" spans="3:31"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C405" s="47"/>
      <c r="AD405" s="47"/>
      <c r="AE405" s="47"/>
    </row>
    <row r="406" spans="3:31"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C406" s="47"/>
      <c r="AD406" s="47"/>
      <c r="AE406" s="47"/>
    </row>
    <row r="407" spans="3:31"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C407" s="47"/>
      <c r="AD407" s="47"/>
      <c r="AE407" s="47"/>
    </row>
    <row r="408" spans="3:31"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C408" s="47"/>
      <c r="AD408" s="47"/>
      <c r="AE408" s="47"/>
    </row>
    <row r="409" spans="3:31"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C409" s="47"/>
      <c r="AD409" s="47"/>
      <c r="AE409" s="47"/>
    </row>
    <row r="410" spans="3:31"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C410" s="47"/>
      <c r="AD410" s="47"/>
      <c r="AE410" s="47"/>
    </row>
    <row r="411" spans="3:31"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C411" s="47"/>
      <c r="AD411" s="47"/>
      <c r="AE411" s="47"/>
    </row>
    <row r="412" spans="3:31"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C412" s="47"/>
      <c r="AD412" s="47"/>
      <c r="AE412" s="47"/>
    </row>
    <row r="413" spans="3:31"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C413" s="47"/>
      <c r="AD413" s="47"/>
      <c r="AE413" s="47"/>
    </row>
    <row r="414" spans="3:31"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C414" s="47"/>
      <c r="AD414" s="47"/>
      <c r="AE414" s="47"/>
    </row>
    <row r="415" spans="3:31"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C415" s="47"/>
      <c r="AD415" s="47"/>
      <c r="AE415" s="47"/>
    </row>
    <row r="416" spans="3:31"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C416" s="47"/>
      <c r="AD416" s="47"/>
      <c r="AE416" s="47"/>
    </row>
    <row r="417" spans="3:31"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C417" s="47"/>
      <c r="AD417" s="47"/>
      <c r="AE417" s="47"/>
    </row>
    <row r="418" spans="3:31"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C418" s="47"/>
      <c r="AD418" s="47"/>
      <c r="AE418" s="47"/>
    </row>
    <row r="419" spans="3:31"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C419" s="47"/>
      <c r="AD419" s="47"/>
      <c r="AE419" s="47"/>
    </row>
    <row r="420" spans="3:31"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C420" s="47"/>
      <c r="AD420" s="47"/>
      <c r="AE420" s="47"/>
    </row>
    <row r="421" spans="3:31"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C421" s="47"/>
      <c r="AD421" s="47"/>
      <c r="AE421" s="47"/>
    </row>
    <row r="422" spans="3:31"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C422" s="47"/>
      <c r="AD422" s="47"/>
      <c r="AE422" s="47"/>
    </row>
    <row r="423" spans="3:31"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C423" s="47"/>
      <c r="AD423" s="47"/>
      <c r="AE423" s="47"/>
    </row>
    <row r="424" spans="3:31"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C424" s="47"/>
      <c r="AD424" s="47"/>
      <c r="AE424" s="47"/>
    </row>
    <row r="425" spans="3:31"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C425" s="47"/>
      <c r="AD425" s="47"/>
      <c r="AE425" s="47"/>
    </row>
    <row r="426" spans="3:31"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C426" s="47"/>
      <c r="AD426" s="47"/>
      <c r="AE426" s="47"/>
    </row>
    <row r="427" spans="3:31"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C427" s="47"/>
      <c r="AD427" s="47"/>
      <c r="AE427" s="47"/>
    </row>
    <row r="428" spans="3:31"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C428" s="47"/>
      <c r="AD428" s="47"/>
      <c r="AE428" s="47"/>
    </row>
    <row r="429" spans="3:31"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C429" s="47"/>
      <c r="AD429" s="47"/>
      <c r="AE429" s="47"/>
    </row>
    <row r="430" spans="3:31"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C430" s="47"/>
      <c r="AD430" s="47"/>
      <c r="AE430" s="47"/>
    </row>
    <row r="431" spans="3:31"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C431" s="47"/>
      <c r="AD431" s="47"/>
      <c r="AE431" s="47"/>
    </row>
    <row r="432" spans="3:31"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C432" s="47"/>
      <c r="AD432" s="47"/>
      <c r="AE432" s="47"/>
    </row>
    <row r="433" spans="3:31"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C433" s="47"/>
      <c r="AD433" s="47"/>
      <c r="AE433" s="47"/>
    </row>
    <row r="434" spans="3:31"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C434" s="47"/>
      <c r="AD434" s="47"/>
      <c r="AE434" s="47"/>
    </row>
    <row r="435" spans="3:31"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C435" s="47"/>
      <c r="AD435" s="47"/>
      <c r="AE435" s="47"/>
    </row>
    <row r="436" spans="3:31"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C436" s="47"/>
      <c r="AD436" s="47"/>
      <c r="AE436" s="47"/>
    </row>
    <row r="437" spans="3:31"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C437" s="47"/>
      <c r="AD437" s="47"/>
      <c r="AE437" s="47"/>
    </row>
    <row r="438" spans="3:31"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C438" s="47"/>
      <c r="AD438" s="47"/>
      <c r="AE438" s="47"/>
    </row>
    <row r="439" spans="3:31"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C439" s="47"/>
      <c r="AD439" s="47"/>
      <c r="AE439" s="47"/>
    </row>
    <row r="440" spans="3:31"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C440" s="47"/>
      <c r="AD440" s="47"/>
      <c r="AE440" s="47"/>
    </row>
    <row r="441" spans="3:31"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C441" s="47"/>
      <c r="AD441" s="47"/>
      <c r="AE441" s="47"/>
    </row>
    <row r="442" spans="3:31"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C442" s="47"/>
      <c r="AD442" s="47"/>
      <c r="AE442" s="47"/>
    </row>
    <row r="443" spans="3:31"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C443" s="47"/>
      <c r="AD443" s="47"/>
      <c r="AE443" s="47"/>
    </row>
    <row r="444" spans="3:31"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C444" s="47"/>
      <c r="AD444" s="47"/>
      <c r="AE444" s="47"/>
    </row>
    <row r="445" spans="3:31"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C445" s="47"/>
      <c r="AD445" s="47"/>
      <c r="AE445" s="47"/>
    </row>
    <row r="446" spans="3:31"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C446" s="47"/>
      <c r="AD446" s="47"/>
      <c r="AE446" s="47"/>
    </row>
    <row r="447" spans="3:31"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C447" s="47"/>
      <c r="AD447" s="47"/>
      <c r="AE447" s="47"/>
    </row>
    <row r="448" spans="3:31"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C448" s="47"/>
      <c r="AD448" s="47"/>
      <c r="AE448" s="47"/>
    </row>
    <row r="449" spans="3:31"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C449" s="47"/>
      <c r="AD449" s="47"/>
      <c r="AE449" s="47"/>
    </row>
    <row r="450" spans="3:31"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C450" s="47"/>
      <c r="AD450" s="47"/>
      <c r="AE450" s="47"/>
    </row>
    <row r="451" spans="3:31"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C451" s="47"/>
      <c r="AD451" s="47"/>
      <c r="AE451" s="47"/>
    </row>
    <row r="452" spans="3:31"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C452" s="47"/>
      <c r="AD452" s="47"/>
      <c r="AE452" s="47"/>
    </row>
    <row r="453" spans="3:31"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C453" s="47"/>
      <c r="AD453" s="47"/>
      <c r="AE453" s="47"/>
    </row>
    <row r="454" spans="3:31"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C454" s="47"/>
      <c r="AD454" s="47"/>
      <c r="AE454" s="47"/>
    </row>
    <row r="455" spans="3:31"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C455" s="47"/>
      <c r="AD455" s="47"/>
      <c r="AE455" s="47"/>
    </row>
    <row r="456" spans="3:31"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C456" s="47"/>
      <c r="AD456" s="47"/>
      <c r="AE456" s="47"/>
    </row>
    <row r="457" spans="3:31"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C457" s="47"/>
      <c r="AD457" s="47"/>
      <c r="AE457" s="47"/>
    </row>
    <row r="458" spans="3:31"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C458" s="47"/>
      <c r="AD458" s="47"/>
      <c r="AE458" s="47"/>
    </row>
    <row r="459" spans="3:31"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C459" s="47"/>
      <c r="AD459" s="47"/>
      <c r="AE459" s="47"/>
    </row>
    <row r="460" spans="3:31"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C460" s="47"/>
      <c r="AD460" s="47"/>
      <c r="AE460" s="47"/>
    </row>
    <row r="461" spans="3:31"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C461" s="47"/>
      <c r="AD461" s="47"/>
      <c r="AE461" s="47"/>
    </row>
    <row r="462" spans="3:31"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C462" s="47"/>
      <c r="AD462" s="47"/>
      <c r="AE462" s="47"/>
    </row>
    <row r="463" spans="3:31"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C463" s="47"/>
      <c r="AD463" s="47"/>
      <c r="AE463" s="47"/>
    </row>
    <row r="464" spans="3:31"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C464" s="47"/>
      <c r="AD464" s="47"/>
      <c r="AE464" s="47"/>
    </row>
    <row r="465" spans="3:31"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C465" s="47"/>
      <c r="AD465" s="47"/>
      <c r="AE465" s="47"/>
    </row>
    <row r="466" spans="3:31"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C466" s="47"/>
      <c r="AD466" s="47"/>
      <c r="AE466" s="47"/>
    </row>
    <row r="467" spans="3:31"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C467" s="47"/>
      <c r="AD467" s="47"/>
      <c r="AE467" s="47"/>
    </row>
    <row r="468" spans="3:31"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C468" s="47"/>
      <c r="AD468" s="47"/>
      <c r="AE468" s="47"/>
    </row>
    <row r="469" spans="3:31"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C469" s="47"/>
      <c r="AD469" s="47"/>
      <c r="AE469" s="47"/>
    </row>
    <row r="470" spans="3:31"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C470" s="47"/>
      <c r="AD470" s="47"/>
      <c r="AE470" s="47"/>
    </row>
    <row r="471" spans="3:31"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C471" s="47"/>
      <c r="AD471" s="47"/>
      <c r="AE471" s="47"/>
    </row>
    <row r="472" spans="3:31"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C472" s="47"/>
      <c r="AD472" s="47"/>
      <c r="AE472" s="47"/>
    </row>
    <row r="473" spans="3:31"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C473" s="47"/>
      <c r="AD473" s="47"/>
      <c r="AE473" s="47"/>
    </row>
    <row r="474" spans="3:31"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C474" s="47"/>
      <c r="AD474" s="47"/>
      <c r="AE474" s="47"/>
    </row>
    <row r="475" spans="3:31"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C475" s="47"/>
      <c r="AD475" s="47"/>
      <c r="AE475" s="47"/>
    </row>
    <row r="476" spans="3:31"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C476" s="47"/>
      <c r="AD476" s="47"/>
      <c r="AE476" s="47"/>
    </row>
    <row r="477" spans="3:31"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C477" s="47"/>
      <c r="AD477" s="47"/>
      <c r="AE477" s="47"/>
    </row>
    <row r="478" spans="3:31"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C478" s="47"/>
      <c r="AD478" s="47"/>
      <c r="AE478" s="47"/>
    </row>
    <row r="479" spans="3:31"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C479" s="47"/>
      <c r="AD479" s="47"/>
      <c r="AE479" s="47"/>
    </row>
    <row r="480" spans="3:31"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C480" s="47"/>
      <c r="AD480" s="47"/>
      <c r="AE480" s="47"/>
    </row>
    <row r="481" spans="3:31"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C481" s="47"/>
      <c r="AD481" s="47"/>
      <c r="AE481" s="47"/>
    </row>
    <row r="482" spans="3:31"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C482" s="47"/>
      <c r="AD482" s="47"/>
      <c r="AE482" s="47"/>
    </row>
    <row r="483" spans="3:31"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C483" s="47"/>
      <c r="AD483" s="47"/>
      <c r="AE483" s="47"/>
    </row>
    <row r="484" spans="3:31"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C484" s="47"/>
      <c r="AD484" s="47"/>
      <c r="AE484" s="47"/>
    </row>
    <row r="485" spans="3:31"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C485" s="47"/>
      <c r="AD485" s="47"/>
      <c r="AE485" s="47"/>
    </row>
    <row r="486" spans="3:31"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C486" s="47"/>
      <c r="AD486" s="47"/>
      <c r="AE486" s="47"/>
    </row>
    <row r="487" spans="3:31"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C487" s="47"/>
      <c r="AD487" s="47"/>
      <c r="AE487" s="47"/>
    </row>
    <row r="488" spans="3:31"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C488" s="47"/>
      <c r="AD488" s="47"/>
      <c r="AE488" s="47"/>
    </row>
    <row r="489" spans="3:31"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C489" s="47"/>
      <c r="AD489" s="47"/>
      <c r="AE489" s="47"/>
    </row>
    <row r="490" spans="3:31"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C490" s="47"/>
      <c r="AD490" s="47"/>
      <c r="AE490" s="47"/>
    </row>
    <row r="491" spans="3:31"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C491" s="47"/>
      <c r="AD491" s="47"/>
      <c r="AE491" s="47"/>
    </row>
    <row r="492" spans="3:31"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C492" s="47"/>
      <c r="AD492" s="47"/>
      <c r="AE492" s="47"/>
    </row>
    <row r="493" spans="3:31"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C493" s="47"/>
      <c r="AD493" s="47"/>
      <c r="AE493" s="47"/>
    </row>
    <row r="494" spans="3:31"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C494" s="47"/>
      <c r="AD494" s="47"/>
      <c r="AE494" s="47"/>
    </row>
    <row r="495" spans="3:31"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C495" s="47"/>
      <c r="AD495" s="47"/>
      <c r="AE495" s="47"/>
    </row>
    <row r="496" spans="3:31"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C496" s="47"/>
      <c r="AD496" s="47"/>
      <c r="AE496" s="47"/>
    </row>
    <row r="497" spans="3:31"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C497" s="47"/>
      <c r="AD497" s="47"/>
      <c r="AE497" s="47"/>
    </row>
    <row r="498" spans="3:31"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C498" s="47"/>
      <c r="AD498" s="47"/>
      <c r="AE498" s="47"/>
    </row>
    <row r="499" spans="3:31"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C499" s="47"/>
      <c r="AD499" s="47"/>
      <c r="AE499" s="47"/>
    </row>
    <row r="500" spans="3:31"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C500" s="47"/>
      <c r="AD500" s="47"/>
      <c r="AE500" s="47"/>
    </row>
    <row r="501" spans="3:31"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C501" s="47"/>
      <c r="AD501" s="47"/>
      <c r="AE501" s="47"/>
    </row>
    <row r="502" spans="3:31"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C502" s="47"/>
      <c r="AD502" s="47"/>
      <c r="AE502" s="47"/>
    </row>
    <row r="503" spans="3:31"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C503" s="47"/>
      <c r="AD503" s="47"/>
      <c r="AE503" s="47"/>
    </row>
    <row r="504" spans="3:31"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C504" s="47"/>
      <c r="AD504" s="47"/>
      <c r="AE504" s="47"/>
    </row>
    <row r="505" spans="3:31"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C505" s="47"/>
      <c r="AD505" s="47"/>
      <c r="AE505" s="47"/>
    </row>
    <row r="506" spans="3:31"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C506" s="47"/>
      <c r="AD506" s="47"/>
      <c r="AE506" s="47"/>
    </row>
    <row r="507" spans="3:31"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C507" s="47"/>
      <c r="AD507" s="47"/>
      <c r="AE507" s="47"/>
    </row>
    <row r="508" spans="3:31"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C508" s="47"/>
      <c r="AD508" s="47"/>
      <c r="AE508" s="47"/>
    </row>
    <row r="509" spans="3:31"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C509" s="47"/>
      <c r="AD509" s="47"/>
      <c r="AE509" s="47"/>
    </row>
    <row r="510" spans="3:31"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C510" s="47"/>
      <c r="AD510" s="47"/>
      <c r="AE510" s="47"/>
    </row>
    <row r="511" spans="3:31"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C511" s="47"/>
      <c r="AD511" s="47"/>
      <c r="AE511" s="47"/>
    </row>
    <row r="512" spans="3:31"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C512" s="47"/>
      <c r="AD512" s="47"/>
      <c r="AE512" s="47"/>
    </row>
    <row r="513" spans="3:31"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C513" s="47"/>
      <c r="AD513" s="47"/>
      <c r="AE513" s="47"/>
    </row>
    <row r="514" spans="3:31"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C514" s="47"/>
      <c r="AD514" s="47"/>
      <c r="AE514" s="47"/>
    </row>
    <row r="515" spans="3:31"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C515" s="47"/>
      <c r="AD515" s="47"/>
      <c r="AE515" s="47"/>
    </row>
    <row r="516" spans="3:31"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C516" s="47"/>
      <c r="AD516" s="47"/>
      <c r="AE516" s="47"/>
    </row>
    <row r="517" spans="3:31"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C517" s="47"/>
      <c r="AD517" s="47"/>
      <c r="AE517" s="47"/>
    </row>
    <row r="518" spans="3:31"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C518" s="47"/>
      <c r="AD518" s="47"/>
      <c r="AE518" s="47"/>
    </row>
    <row r="519" spans="3:31"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C519" s="47"/>
      <c r="AD519" s="47"/>
      <c r="AE519" s="47"/>
    </row>
    <row r="520" spans="3:31"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C520" s="47"/>
      <c r="AD520" s="47"/>
      <c r="AE520" s="47"/>
    </row>
    <row r="521" spans="3:31"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C521" s="47"/>
      <c r="AD521" s="47"/>
      <c r="AE521" s="47"/>
    </row>
    <row r="522" spans="3:31"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C522" s="47"/>
      <c r="AD522" s="47"/>
      <c r="AE522" s="47"/>
    </row>
    <row r="523" spans="3:31"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C523" s="47"/>
      <c r="AD523" s="47"/>
      <c r="AE523" s="47"/>
    </row>
    <row r="524" spans="3:31"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C524" s="47"/>
      <c r="AD524" s="47"/>
      <c r="AE524" s="47"/>
    </row>
    <row r="525" spans="3:31"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C525" s="47"/>
      <c r="AD525" s="47"/>
      <c r="AE525" s="47"/>
    </row>
    <row r="526" spans="3:31"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C526" s="47"/>
      <c r="AD526" s="47"/>
      <c r="AE526" s="47"/>
    </row>
    <row r="527" spans="3:31"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C527" s="47"/>
      <c r="AD527" s="47"/>
      <c r="AE527" s="47"/>
    </row>
    <row r="528" spans="3:31"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C528" s="47"/>
      <c r="AD528" s="47"/>
      <c r="AE528" s="47"/>
    </row>
    <row r="529" spans="3:31"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C529" s="47"/>
      <c r="AD529" s="47"/>
      <c r="AE529" s="47"/>
    </row>
    <row r="530" spans="3:31"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C530" s="47"/>
      <c r="AD530" s="47"/>
      <c r="AE530" s="47"/>
    </row>
    <row r="531" spans="3:31"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C531" s="47"/>
      <c r="AD531" s="47"/>
      <c r="AE531" s="47"/>
    </row>
    <row r="532" spans="3:31"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C532" s="47"/>
      <c r="AD532" s="47"/>
      <c r="AE532" s="47"/>
    </row>
    <row r="533" spans="3:31"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C533" s="47"/>
      <c r="AD533" s="47"/>
      <c r="AE533" s="47"/>
    </row>
    <row r="534" spans="3:31"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C534" s="47"/>
      <c r="AD534" s="47"/>
      <c r="AE534" s="47"/>
    </row>
    <row r="535" spans="3:31"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C535" s="47"/>
      <c r="AD535" s="47"/>
      <c r="AE535" s="47"/>
    </row>
    <row r="536" spans="3:31"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C536" s="47"/>
      <c r="AD536" s="47"/>
      <c r="AE536" s="47"/>
    </row>
    <row r="537" spans="3:31"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C537" s="47"/>
      <c r="AD537" s="47"/>
      <c r="AE537" s="47"/>
    </row>
    <row r="538" spans="3:31"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C538" s="47"/>
      <c r="AD538" s="47"/>
      <c r="AE538" s="47"/>
    </row>
    <row r="539" spans="3:31"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C539" s="47"/>
      <c r="AD539" s="47"/>
      <c r="AE539" s="47"/>
    </row>
    <row r="540" spans="3:31"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C540" s="47"/>
      <c r="AD540" s="47"/>
      <c r="AE540" s="47"/>
    </row>
    <row r="541" spans="3:31"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C541" s="47"/>
      <c r="AD541" s="47"/>
      <c r="AE541" s="47"/>
    </row>
    <row r="542" spans="3:31"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C542" s="47"/>
      <c r="AD542" s="47"/>
      <c r="AE542" s="47"/>
    </row>
    <row r="543" spans="3:31"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C543" s="47"/>
      <c r="AD543" s="47"/>
      <c r="AE543" s="47"/>
    </row>
    <row r="544" spans="3:31"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C544" s="47"/>
      <c r="AD544" s="47"/>
      <c r="AE544" s="47"/>
    </row>
    <row r="545" spans="3:31"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C545" s="47"/>
      <c r="AD545" s="47"/>
      <c r="AE545" s="47"/>
    </row>
    <row r="546" spans="3:31"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C546" s="47"/>
      <c r="AD546" s="47"/>
      <c r="AE546" s="47"/>
    </row>
    <row r="547" spans="3:31"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C547" s="47"/>
      <c r="AD547" s="47"/>
      <c r="AE547" s="47"/>
    </row>
    <row r="548" spans="3:31"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C548" s="47"/>
      <c r="AD548" s="47"/>
      <c r="AE548" s="47"/>
    </row>
    <row r="549" spans="3:31"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C549" s="47"/>
      <c r="AD549" s="47"/>
      <c r="AE549" s="47"/>
    </row>
    <row r="550" spans="3:31"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C550" s="47"/>
      <c r="AD550" s="47"/>
      <c r="AE550" s="47"/>
    </row>
    <row r="551" spans="3:31"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C551" s="47"/>
      <c r="AD551" s="47"/>
      <c r="AE551" s="47"/>
    </row>
    <row r="552" spans="3:31"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C552" s="47"/>
      <c r="AD552" s="47"/>
      <c r="AE552" s="47"/>
    </row>
    <row r="553" spans="3:31"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C553" s="47"/>
      <c r="AD553" s="47"/>
      <c r="AE553" s="47"/>
    </row>
    <row r="554" spans="3:31"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C554" s="47"/>
      <c r="AD554" s="47"/>
      <c r="AE554" s="47"/>
    </row>
    <row r="555" spans="3:31"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C555" s="47"/>
      <c r="AD555" s="47"/>
      <c r="AE555" s="47"/>
    </row>
    <row r="556" spans="3:31"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C556" s="47"/>
      <c r="AD556" s="47"/>
      <c r="AE556" s="47"/>
    </row>
    <row r="557" spans="3:31"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C557" s="47"/>
      <c r="AD557" s="47"/>
      <c r="AE557" s="47"/>
    </row>
    <row r="558" spans="3:31"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C558" s="47"/>
      <c r="AD558" s="47"/>
      <c r="AE558" s="47"/>
    </row>
    <row r="559" spans="3:31"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C559" s="47"/>
      <c r="AD559" s="47"/>
      <c r="AE559" s="47"/>
    </row>
    <row r="560" spans="3:31"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C560" s="47"/>
      <c r="AD560" s="47"/>
      <c r="AE560" s="47"/>
    </row>
    <row r="561" spans="3:31"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C561" s="47"/>
      <c r="AD561" s="47"/>
      <c r="AE561" s="47"/>
    </row>
    <row r="562" spans="3:31"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C562" s="47"/>
      <c r="AD562" s="47"/>
      <c r="AE562" s="47"/>
    </row>
    <row r="563" spans="3:31"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C563" s="47"/>
      <c r="AD563" s="47"/>
      <c r="AE563" s="47"/>
    </row>
    <row r="564" spans="3:31"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C564" s="47"/>
      <c r="AD564" s="47"/>
      <c r="AE564" s="47"/>
    </row>
    <row r="565" spans="3:31"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C565" s="47"/>
      <c r="AD565" s="47"/>
      <c r="AE565" s="47"/>
    </row>
    <row r="566" spans="3:31"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C566" s="47"/>
      <c r="AD566" s="47"/>
      <c r="AE566" s="47"/>
    </row>
    <row r="567" spans="3:31"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C567" s="47"/>
      <c r="AD567" s="47"/>
      <c r="AE567" s="47"/>
    </row>
    <row r="568" spans="3:31"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C568" s="47"/>
      <c r="AD568" s="47"/>
      <c r="AE568" s="47"/>
    </row>
    <row r="569" spans="3:31"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C569" s="47"/>
      <c r="AD569" s="47"/>
      <c r="AE569" s="47"/>
    </row>
    <row r="570" spans="3:31"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C570" s="47"/>
      <c r="AD570" s="47"/>
      <c r="AE570" s="47"/>
    </row>
    <row r="571" spans="3:31"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C571" s="47"/>
      <c r="AD571" s="47"/>
      <c r="AE571" s="47"/>
    </row>
    <row r="572" spans="3:31"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C572" s="47"/>
      <c r="AD572" s="47"/>
      <c r="AE572" s="47"/>
    </row>
    <row r="573" spans="3:31"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C573" s="47"/>
      <c r="AD573" s="47"/>
      <c r="AE573" s="47"/>
    </row>
    <row r="574" spans="3:31"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C574" s="47"/>
      <c r="AD574" s="47"/>
      <c r="AE574" s="47"/>
    </row>
    <row r="575" spans="3:31"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C575" s="47"/>
      <c r="AD575" s="47"/>
      <c r="AE575" s="47"/>
    </row>
    <row r="576" spans="3:31"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C576" s="47"/>
      <c r="AD576" s="47"/>
      <c r="AE576" s="47"/>
    </row>
    <row r="577" spans="3:31"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C577" s="47"/>
      <c r="AD577" s="47"/>
      <c r="AE577" s="47"/>
    </row>
    <row r="578" spans="3:31"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C578" s="47"/>
      <c r="AD578" s="47"/>
      <c r="AE578" s="47"/>
    </row>
    <row r="579" spans="3:31"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C579" s="47"/>
      <c r="AD579" s="47"/>
      <c r="AE579" s="47"/>
    </row>
    <row r="580" spans="3:31"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C580" s="47"/>
      <c r="AD580" s="47"/>
      <c r="AE580" s="47"/>
    </row>
    <row r="581" spans="3:31"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C581" s="47"/>
      <c r="AD581" s="47"/>
      <c r="AE581" s="47"/>
    </row>
    <row r="582" spans="3:31"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C582" s="47"/>
      <c r="AD582" s="47"/>
      <c r="AE582" s="47"/>
    </row>
    <row r="583" spans="3:31"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C583" s="47"/>
      <c r="AD583" s="47"/>
      <c r="AE583" s="47"/>
    </row>
  </sheetData>
  <mergeCells count="35">
    <mergeCell ref="Q3:Q4"/>
    <mergeCell ref="O2:S2"/>
    <mergeCell ref="X3:X4"/>
    <mergeCell ref="P4:P5"/>
    <mergeCell ref="U4:U5"/>
    <mergeCell ref="O3:O4"/>
    <mergeCell ref="C2:D5"/>
    <mergeCell ref="J3:J4"/>
    <mergeCell ref="K4:K5"/>
    <mergeCell ref="M4:M5"/>
    <mergeCell ref="L3:L4"/>
    <mergeCell ref="J2:N2"/>
    <mergeCell ref="N3:N4"/>
    <mergeCell ref="E2:I2"/>
    <mergeCell ref="E3:E4"/>
    <mergeCell ref="G3:G4"/>
    <mergeCell ref="I3:I4"/>
    <mergeCell ref="F4:F5"/>
    <mergeCell ref="H4:H5"/>
    <mergeCell ref="AB6:AC6"/>
    <mergeCell ref="R4:R5"/>
    <mergeCell ref="AD4:AD5"/>
    <mergeCell ref="AB2:AC4"/>
    <mergeCell ref="X2:AA2"/>
    <mergeCell ref="S3:S4"/>
    <mergeCell ref="T2:W2"/>
    <mergeCell ref="T3:T4"/>
    <mergeCell ref="V3:V4"/>
    <mergeCell ref="W4:W5"/>
    <mergeCell ref="AF4:AF5"/>
    <mergeCell ref="Y4:Y5"/>
    <mergeCell ref="AA4:AA5"/>
    <mergeCell ref="AB5:AC5"/>
    <mergeCell ref="AE2:AE4"/>
    <mergeCell ref="Z3:Z4"/>
  </mergeCells>
  <phoneticPr fontId="2"/>
  <printOptions horizontalCentered="1"/>
  <pageMargins left="0.39370078740157483" right="0" top="0.39370078740157483" bottom="0.39370078740157483" header="0.19685039370078741" footer="0.19685039370078741"/>
  <pageSetup paperSize="9" orientation="portrait" r:id="rId1"/>
  <headerFooter alignWithMargins="0">
    <oddHeader>&amp;R&amp;8&amp;F &amp;A &amp;D</oddHeader>
    <oddFooter>&amp;C&amp;8&amp;P/&amp;N</oddFooter>
  </headerFooter>
  <colBreaks count="1" manualBreakCount="1">
    <brk id="19" max="7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0F37-CEE0-4472-B549-EE1842E51A40}">
  <sheetPr>
    <tabColor theme="9" tint="0.79998168889431442"/>
  </sheetPr>
  <dimension ref="A1:AF67"/>
  <sheetViews>
    <sheetView workbookViewId="0">
      <pane xSplit="18" ySplit="4" topLeftCell="S39" activePane="bottomRight" state="frozen"/>
      <selection pane="topRight" activeCell="S1" sqref="S1"/>
      <selection pane="bottomLeft" activeCell="A5" sqref="A5"/>
      <selection pane="bottomRight" activeCell="X66" sqref="X66"/>
    </sheetView>
  </sheetViews>
  <sheetFormatPr defaultColWidth="9.875" defaultRowHeight="13.5"/>
  <cols>
    <col min="1" max="1" width="7.375" style="924" customWidth="1"/>
    <col min="2" max="2" width="12.25" style="924" customWidth="1"/>
    <col min="3" max="15" width="10.125" style="924" hidden="1" customWidth="1"/>
    <col min="16" max="18" width="9.875" style="924" hidden="1" customWidth="1"/>
    <col min="19" max="21" width="11.75" style="1566" customWidth="1"/>
    <col min="22" max="22" width="10.375" style="457" customWidth="1"/>
    <col min="23" max="23" width="10.375" style="457" hidden="1" customWidth="1"/>
    <col min="24" max="24" width="11.75" style="1566" customWidth="1"/>
    <col min="25" max="25" width="11.75" style="1566" hidden="1" customWidth="1"/>
    <col min="26" max="26" width="11.75" style="1566" customWidth="1"/>
    <col min="27" max="27" width="5.25" style="1566" customWidth="1"/>
    <col min="28" max="30" width="11.75" style="1566" customWidth="1"/>
    <col min="31" max="31" width="10.375" style="457" customWidth="1"/>
    <col min="32" max="32" width="10.375" style="924" hidden="1" customWidth="1"/>
    <col min="33" max="16384" width="9.875" style="924"/>
  </cols>
  <sheetData>
    <row r="1" spans="1:32" s="1536" customFormat="1">
      <c r="A1" s="1535" t="s">
        <v>1072</v>
      </c>
      <c r="I1" s="1536" t="s">
        <v>331</v>
      </c>
      <c r="K1" s="1537"/>
      <c r="L1" s="1537"/>
      <c r="M1" s="1537"/>
      <c r="O1" s="1537"/>
      <c r="S1" s="1538"/>
      <c r="T1" s="1538"/>
      <c r="U1" s="1538"/>
      <c r="V1" s="1538" t="s">
        <v>1075</v>
      </c>
      <c r="W1" s="1538"/>
      <c r="X1" s="1538"/>
      <c r="Y1" s="1538"/>
      <c r="Z1" s="1538"/>
      <c r="AA1" s="1538"/>
      <c r="AB1" s="1538"/>
      <c r="AC1" s="1538" t="s">
        <v>1076</v>
      </c>
      <c r="AD1" s="1538"/>
      <c r="AE1" s="1538" t="s">
        <v>995</v>
      </c>
    </row>
    <row r="2" spans="1:32" s="1536" customFormat="1" ht="15.75" customHeight="1">
      <c r="A2" s="1906"/>
      <c r="B2" s="1907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 t="s">
        <v>995</v>
      </c>
      <c r="N2" s="1571" t="s">
        <v>490</v>
      </c>
      <c r="O2" s="1571"/>
      <c r="P2" s="1571"/>
      <c r="Q2" s="1571"/>
      <c r="R2" s="1572"/>
      <c r="S2" s="1881" t="s">
        <v>1070</v>
      </c>
      <c r="T2" s="1573" t="s">
        <v>1070</v>
      </c>
      <c r="U2" s="1882" t="s">
        <v>1070</v>
      </c>
      <c r="V2" s="1573"/>
      <c r="W2" s="1573"/>
      <c r="X2" s="1894">
        <v>2015</v>
      </c>
      <c r="Y2" s="1736"/>
      <c r="Z2" s="1895">
        <v>2020</v>
      </c>
      <c r="AA2" s="1579"/>
      <c r="AB2" s="1881" t="s">
        <v>1071</v>
      </c>
      <c r="AC2" s="1573" t="s">
        <v>1071</v>
      </c>
      <c r="AD2" s="1882" t="s">
        <v>1071</v>
      </c>
      <c r="AE2" s="1913"/>
      <c r="AF2" s="1573"/>
    </row>
    <row r="3" spans="1:32">
      <c r="A3" s="2044" t="s">
        <v>170</v>
      </c>
      <c r="B3" s="2045"/>
      <c r="C3" s="1872" t="s">
        <v>108</v>
      </c>
      <c r="D3" s="1872" t="s">
        <v>109</v>
      </c>
      <c r="E3" s="1872" t="s">
        <v>110</v>
      </c>
      <c r="F3" s="1872" t="s">
        <v>111</v>
      </c>
      <c r="G3" s="1872" t="s">
        <v>112</v>
      </c>
      <c r="H3" s="1872" t="s">
        <v>113</v>
      </c>
      <c r="I3" s="1567" t="s">
        <v>114</v>
      </c>
      <c r="J3" s="1872" t="s">
        <v>115</v>
      </c>
      <c r="K3" s="1872" t="s">
        <v>169</v>
      </c>
      <c r="L3" s="1872" t="s">
        <v>327</v>
      </c>
      <c r="M3" s="1872" t="s">
        <v>334</v>
      </c>
      <c r="N3" s="1568" t="s">
        <v>355</v>
      </c>
      <c r="O3" s="2048" t="s">
        <v>1063</v>
      </c>
      <c r="P3" s="2048"/>
      <c r="Q3" s="2049" t="s">
        <v>1064</v>
      </c>
      <c r="R3" s="2049"/>
      <c r="S3" s="1883" t="s">
        <v>327</v>
      </c>
      <c r="T3" s="1569" t="s">
        <v>334</v>
      </c>
      <c r="U3" s="1884" t="s">
        <v>355</v>
      </c>
      <c r="V3" s="924"/>
      <c r="W3" s="924"/>
      <c r="X3" s="1883" t="s">
        <v>1065</v>
      </c>
      <c r="Y3" s="1570" t="s">
        <v>1066</v>
      </c>
      <c r="Z3" s="1896" t="s">
        <v>1065</v>
      </c>
      <c r="AA3" s="1580"/>
      <c r="AB3" s="1883" t="s">
        <v>327</v>
      </c>
      <c r="AC3" s="1569" t="s">
        <v>334</v>
      </c>
      <c r="AD3" s="1884" t="s">
        <v>355</v>
      </c>
      <c r="AE3" s="1914"/>
    </row>
    <row r="4" spans="1:32" s="1095" customFormat="1">
      <c r="A4" s="2046"/>
      <c r="B4" s="2047"/>
      <c r="C4" s="1873">
        <v>1965</v>
      </c>
      <c r="D4" s="1873">
        <v>1970</v>
      </c>
      <c r="E4" s="1873">
        <v>1975</v>
      </c>
      <c r="F4" s="1873">
        <v>1980</v>
      </c>
      <c r="G4" s="1873">
        <v>1985</v>
      </c>
      <c r="H4" s="1873">
        <v>1990</v>
      </c>
      <c r="I4" s="1219">
        <v>1995</v>
      </c>
      <c r="J4" s="1873">
        <v>2000</v>
      </c>
      <c r="K4" s="1873">
        <v>2005</v>
      </c>
      <c r="L4" s="1873">
        <v>2010</v>
      </c>
      <c r="M4" s="1873">
        <v>2015</v>
      </c>
      <c r="N4" s="1539">
        <v>2020</v>
      </c>
      <c r="O4" s="1873" t="s">
        <v>1067</v>
      </c>
      <c r="P4" s="1873" t="s">
        <v>2</v>
      </c>
      <c r="Q4" s="1092" t="s">
        <v>491</v>
      </c>
      <c r="R4" s="1092" t="s">
        <v>492</v>
      </c>
      <c r="S4" s="1885">
        <v>2010</v>
      </c>
      <c r="T4" s="1540">
        <v>2015</v>
      </c>
      <c r="U4" s="1886">
        <v>2020</v>
      </c>
      <c r="V4" s="1574" t="s">
        <v>1074</v>
      </c>
      <c r="W4" s="1541" t="s">
        <v>1074</v>
      </c>
      <c r="X4" s="1885" t="s">
        <v>1068</v>
      </c>
      <c r="Y4" s="1540" t="s">
        <v>1069</v>
      </c>
      <c r="Z4" s="1897" t="s">
        <v>1068</v>
      </c>
      <c r="AA4" s="1581"/>
      <c r="AB4" s="1885">
        <v>2010</v>
      </c>
      <c r="AC4" s="1540">
        <v>2015</v>
      </c>
      <c r="AD4" s="1886">
        <v>2020</v>
      </c>
      <c r="AE4" s="1915" t="s">
        <v>1074</v>
      </c>
      <c r="AF4" s="1541" t="s">
        <v>1074</v>
      </c>
    </row>
    <row r="5" spans="1:32" s="1095" customFormat="1" ht="15.75" customHeight="1">
      <c r="A5" s="1542" t="s">
        <v>488</v>
      </c>
      <c r="B5" s="1908" t="s">
        <v>465</v>
      </c>
      <c r="C5" s="1543">
        <v>4309944</v>
      </c>
      <c r="D5" s="1543">
        <v>4667928</v>
      </c>
      <c r="E5" s="1543">
        <v>4992140</v>
      </c>
      <c r="F5" s="1543">
        <v>5144892</v>
      </c>
      <c r="G5" s="1543">
        <v>5278050</v>
      </c>
      <c r="H5" s="1543">
        <v>5405040</v>
      </c>
      <c r="I5" s="1544">
        <v>5401877</v>
      </c>
      <c r="J5" s="1543">
        <v>5550574</v>
      </c>
      <c r="K5" s="1543">
        <v>5590601</v>
      </c>
      <c r="L5" s="1543">
        <v>5588133</v>
      </c>
      <c r="M5" s="1543">
        <v>5534800</v>
      </c>
      <c r="N5" s="1545">
        <v>5469184</v>
      </c>
      <c r="O5" s="1546">
        <v>-65616</v>
      </c>
      <c r="P5" s="1547">
        <v>-1.185517091855171</v>
      </c>
      <c r="Q5" s="1548">
        <v>-0.95</v>
      </c>
      <c r="R5" s="1877">
        <v>-0.235517091855171</v>
      </c>
      <c r="S5" s="1887">
        <v>4281135</v>
      </c>
      <c r="T5" s="1107">
        <v>4298789</v>
      </c>
      <c r="U5" s="1888">
        <v>4306048</v>
      </c>
      <c r="V5" s="1549">
        <f>U5-T5</f>
        <v>7259</v>
      </c>
      <c r="W5" s="1549">
        <f>U5-T5</f>
        <v>7259</v>
      </c>
      <c r="X5" s="1898">
        <v>583.61</v>
      </c>
      <c r="Y5" s="1550">
        <v>7365.9</v>
      </c>
      <c r="Z5" s="1899">
        <v>601</v>
      </c>
      <c r="AA5" s="1582"/>
      <c r="AB5" s="1889">
        <v>1815147</v>
      </c>
      <c r="AC5" s="1550">
        <v>1874635</v>
      </c>
      <c r="AD5" s="1888">
        <v>1959274</v>
      </c>
      <c r="AE5" s="1916">
        <f>AD5-AC5</f>
        <v>84639</v>
      </c>
      <c r="AF5" s="1549">
        <f>AD5-AC5</f>
        <v>84639</v>
      </c>
    </row>
    <row r="6" spans="1:32" ht="15.75" customHeight="1">
      <c r="A6" s="1943">
        <v>100</v>
      </c>
      <c r="B6" s="1944" t="s">
        <v>85</v>
      </c>
      <c r="C6" s="1945">
        <v>1216614</v>
      </c>
      <c r="D6" s="1945">
        <v>1288901</v>
      </c>
      <c r="E6" s="1945">
        <v>1360565</v>
      </c>
      <c r="F6" s="1945">
        <v>1367390</v>
      </c>
      <c r="G6" s="1945">
        <v>1410834</v>
      </c>
      <c r="H6" s="1945">
        <v>1477410</v>
      </c>
      <c r="I6" s="1946">
        <v>1423792</v>
      </c>
      <c r="J6" s="1945">
        <v>1493398</v>
      </c>
      <c r="K6" s="1945">
        <v>1525393</v>
      </c>
      <c r="L6" s="1945">
        <v>1544200</v>
      </c>
      <c r="M6" s="1945">
        <v>1537272</v>
      </c>
      <c r="N6" s="1946">
        <v>1527022</v>
      </c>
      <c r="O6" s="1947">
        <v>-10250</v>
      </c>
      <c r="P6" s="1948">
        <v>-0.66676554311793879</v>
      </c>
      <c r="Q6" s="1949">
        <v>-0.45</v>
      </c>
      <c r="R6" s="1950">
        <v>-0.21676554311793877</v>
      </c>
      <c r="S6" s="1951">
        <v>1440411</v>
      </c>
      <c r="T6" s="1952">
        <v>1443793</v>
      </c>
      <c r="U6" s="1953">
        <v>1432655</v>
      </c>
      <c r="V6" s="1954">
        <f t="shared" ref="V6:V62" si="0">U6-T6</f>
        <v>-11138</v>
      </c>
      <c r="W6" s="1954">
        <f t="shared" ref="W6:W62" si="1">U6-T6</f>
        <v>-11138</v>
      </c>
      <c r="X6" s="1955">
        <v>157.94</v>
      </c>
      <c r="Y6" s="1952">
        <v>9141.4</v>
      </c>
      <c r="Z6" s="1956">
        <v>162.77000000000001</v>
      </c>
      <c r="AA6" s="1582"/>
      <c r="AB6" s="1951">
        <v>648264</v>
      </c>
      <c r="AC6" s="1952">
        <v>671166</v>
      </c>
      <c r="AD6" s="1953">
        <v>698894</v>
      </c>
      <c r="AE6" s="1957">
        <f t="shared" ref="AE6:AE62" si="2">AD6-AC6</f>
        <v>27728</v>
      </c>
      <c r="AF6" s="1549">
        <f t="shared" ref="AF6:AF15" si="3">AD6-AC6</f>
        <v>27728</v>
      </c>
    </row>
    <row r="7" spans="1:32" ht="15.75" customHeight="1">
      <c r="A7" s="1542">
        <v>101</v>
      </c>
      <c r="B7" s="1909" t="s">
        <v>851</v>
      </c>
      <c r="C7" s="1469">
        <v>155732</v>
      </c>
      <c r="D7" s="1469">
        <v>170932</v>
      </c>
      <c r="E7" s="1469">
        <v>183872</v>
      </c>
      <c r="F7" s="1469">
        <v>183284</v>
      </c>
      <c r="G7" s="1469">
        <v>184734</v>
      </c>
      <c r="H7" s="1469">
        <v>190354</v>
      </c>
      <c r="I7" s="1551">
        <v>157599</v>
      </c>
      <c r="J7" s="1469">
        <v>191309</v>
      </c>
      <c r="K7" s="1469">
        <v>206037</v>
      </c>
      <c r="L7" s="1469">
        <v>210408</v>
      </c>
      <c r="M7" s="1469">
        <v>213634</v>
      </c>
      <c r="N7" s="1552">
        <v>213773</v>
      </c>
      <c r="O7" s="1553">
        <v>139</v>
      </c>
      <c r="P7" s="1554">
        <v>6.5064549650336562E-2</v>
      </c>
      <c r="Q7" s="1555">
        <v>1.53</v>
      </c>
      <c r="R7" s="1878">
        <v>-1.4649354503496634</v>
      </c>
      <c r="S7" s="1889">
        <v>132443</v>
      </c>
      <c r="T7" s="1550">
        <v>134998</v>
      </c>
      <c r="U7" s="1888">
        <v>211988</v>
      </c>
      <c r="V7" s="1549">
        <f t="shared" si="0"/>
        <v>76990</v>
      </c>
      <c r="W7" s="1549">
        <f t="shared" si="1"/>
        <v>76990</v>
      </c>
      <c r="X7" s="1898">
        <v>11.35</v>
      </c>
      <c r="Y7" s="1550">
        <v>11894.1</v>
      </c>
      <c r="Z7" s="1900">
        <v>22.35</v>
      </c>
      <c r="AA7" s="1582"/>
      <c r="AB7" s="1887">
        <v>93844</v>
      </c>
      <c r="AC7" s="1107">
        <v>96639</v>
      </c>
      <c r="AD7" s="1888">
        <v>101798</v>
      </c>
      <c r="AE7" s="1916">
        <f t="shared" si="2"/>
        <v>5159</v>
      </c>
      <c r="AF7" s="1549">
        <f t="shared" si="3"/>
        <v>5159</v>
      </c>
    </row>
    <row r="8" spans="1:32" ht="15.75" customHeight="1">
      <c r="A8" s="1542">
        <v>102</v>
      </c>
      <c r="B8" s="1909" t="s">
        <v>119</v>
      </c>
      <c r="C8" s="1469">
        <v>169432</v>
      </c>
      <c r="D8" s="1469">
        <v>171281</v>
      </c>
      <c r="E8" s="1469">
        <v>157891</v>
      </c>
      <c r="F8" s="1469">
        <v>142313</v>
      </c>
      <c r="G8" s="1469">
        <v>133745</v>
      </c>
      <c r="H8" s="1469">
        <v>129578</v>
      </c>
      <c r="I8" s="1551">
        <v>97473</v>
      </c>
      <c r="J8" s="1469">
        <v>120518</v>
      </c>
      <c r="K8" s="1469">
        <v>128050</v>
      </c>
      <c r="L8" s="1469">
        <v>133451</v>
      </c>
      <c r="M8" s="1469">
        <v>136088</v>
      </c>
      <c r="N8" s="1552">
        <v>136854</v>
      </c>
      <c r="O8" s="1553">
        <v>766</v>
      </c>
      <c r="P8" s="1554">
        <v>0.56287108341661285</v>
      </c>
      <c r="Q8" s="1555">
        <v>1.98</v>
      </c>
      <c r="R8" s="1878">
        <v>-1.4171289165833871</v>
      </c>
      <c r="S8" s="1889">
        <v>132443</v>
      </c>
      <c r="T8" s="1550">
        <v>134998</v>
      </c>
      <c r="U8" s="1888">
        <v>135651</v>
      </c>
      <c r="V8" s="1549">
        <f t="shared" si="0"/>
        <v>653</v>
      </c>
      <c r="W8" s="1549">
        <f t="shared" si="1"/>
        <v>653</v>
      </c>
      <c r="X8" s="1898">
        <v>11.35</v>
      </c>
      <c r="Y8" s="1550">
        <v>11894.1</v>
      </c>
      <c r="Z8" s="1900">
        <v>11.44</v>
      </c>
      <c r="AA8" s="1582"/>
      <c r="AB8" s="1889">
        <v>64846</v>
      </c>
      <c r="AC8" s="1550">
        <v>67065</v>
      </c>
      <c r="AD8" s="1888">
        <v>69611</v>
      </c>
      <c r="AE8" s="1916">
        <f t="shared" si="2"/>
        <v>2546</v>
      </c>
      <c r="AF8" s="1549">
        <f t="shared" si="3"/>
        <v>2546</v>
      </c>
    </row>
    <row r="9" spans="1:32" ht="15.75" customHeight="1">
      <c r="A9" s="1542">
        <v>110</v>
      </c>
      <c r="B9" s="1909" t="s">
        <v>467</v>
      </c>
      <c r="C9" s="1469">
        <v>171835</v>
      </c>
      <c r="D9" s="1469">
        <v>148288</v>
      </c>
      <c r="E9" s="1469">
        <v>130491</v>
      </c>
      <c r="F9" s="1469">
        <v>115329</v>
      </c>
      <c r="G9" s="1469">
        <v>119163</v>
      </c>
      <c r="H9" s="1469">
        <v>116279</v>
      </c>
      <c r="I9" s="1551">
        <v>103711</v>
      </c>
      <c r="J9" s="1469">
        <v>107982</v>
      </c>
      <c r="K9" s="1469">
        <v>116591</v>
      </c>
      <c r="L9" s="1469">
        <v>126393</v>
      </c>
      <c r="M9" s="1469">
        <v>135153</v>
      </c>
      <c r="N9" s="1552">
        <v>147715</v>
      </c>
      <c r="O9" s="1553">
        <v>12562</v>
      </c>
      <c r="P9" s="1554">
        <v>9.2946512471051328</v>
      </c>
      <c r="Q9" s="1555">
        <v>6.93</v>
      </c>
      <c r="R9" s="1878">
        <v>2.3646512471051331</v>
      </c>
      <c r="S9" s="1889">
        <v>126145</v>
      </c>
      <c r="T9" s="1550">
        <v>134546</v>
      </c>
      <c r="U9" s="1888">
        <v>146885</v>
      </c>
      <c r="V9" s="1549">
        <f t="shared" si="0"/>
        <v>12339</v>
      </c>
      <c r="W9" s="1549">
        <f t="shared" si="1"/>
        <v>12339</v>
      </c>
      <c r="X9" s="1898">
        <v>18.13</v>
      </c>
      <c r="Y9" s="1550">
        <v>7421.2</v>
      </c>
      <c r="Z9" s="1900">
        <v>18.13</v>
      </c>
      <c r="AA9" s="1582"/>
      <c r="AB9" s="1889">
        <v>73680</v>
      </c>
      <c r="AC9" s="1550">
        <v>80664</v>
      </c>
      <c r="AD9" s="1888">
        <v>90525</v>
      </c>
      <c r="AE9" s="1916">
        <f t="shared" si="2"/>
        <v>9861</v>
      </c>
      <c r="AF9" s="1549">
        <f t="shared" si="3"/>
        <v>9861</v>
      </c>
    </row>
    <row r="10" spans="1:32" ht="15.75" customHeight="1">
      <c r="A10" s="1542">
        <v>105</v>
      </c>
      <c r="B10" s="1909" t="s">
        <v>21</v>
      </c>
      <c r="C10" s="1469">
        <v>177544</v>
      </c>
      <c r="D10" s="1469">
        <v>188419</v>
      </c>
      <c r="E10" s="1469">
        <v>165868</v>
      </c>
      <c r="F10" s="1469">
        <v>142418</v>
      </c>
      <c r="G10" s="1469">
        <v>130429</v>
      </c>
      <c r="H10" s="1469">
        <v>123919</v>
      </c>
      <c r="I10" s="1551">
        <v>98856</v>
      </c>
      <c r="J10" s="1469">
        <v>106897</v>
      </c>
      <c r="K10" s="1469">
        <v>106985</v>
      </c>
      <c r="L10" s="1469">
        <v>108304</v>
      </c>
      <c r="M10" s="1469">
        <v>106956</v>
      </c>
      <c r="N10" s="1552">
        <v>109270</v>
      </c>
      <c r="O10" s="1553">
        <v>2314</v>
      </c>
      <c r="P10" s="1554">
        <v>2.1635064886495381</v>
      </c>
      <c r="Q10" s="1555">
        <v>-1.24</v>
      </c>
      <c r="R10" s="1878">
        <v>3.4035064886495379</v>
      </c>
      <c r="S10" s="1889">
        <v>106728</v>
      </c>
      <c r="T10" s="1550">
        <v>105566</v>
      </c>
      <c r="U10" s="1888">
        <v>107472</v>
      </c>
      <c r="V10" s="1549">
        <f t="shared" si="0"/>
        <v>1906</v>
      </c>
      <c r="W10" s="1549">
        <f t="shared" si="1"/>
        <v>1906</v>
      </c>
      <c r="X10" s="1898">
        <v>9.06</v>
      </c>
      <c r="Y10" s="1550">
        <v>11651.9</v>
      </c>
      <c r="Z10" s="1900">
        <v>9.02</v>
      </c>
      <c r="AA10" s="1582"/>
      <c r="AB10" s="1889">
        <v>56322</v>
      </c>
      <c r="AC10" s="1550">
        <v>57274</v>
      </c>
      <c r="AD10" s="1888">
        <v>60478</v>
      </c>
      <c r="AE10" s="1916">
        <f t="shared" si="2"/>
        <v>3204</v>
      </c>
      <c r="AF10" s="1549">
        <f t="shared" si="3"/>
        <v>3204</v>
      </c>
    </row>
    <row r="11" spans="1:32" ht="15.75" customHeight="1">
      <c r="A11" s="1542">
        <v>109</v>
      </c>
      <c r="B11" s="1909" t="s">
        <v>125</v>
      </c>
      <c r="C11" s="1469">
        <v>76252</v>
      </c>
      <c r="D11" s="1469">
        <v>80923</v>
      </c>
      <c r="E11" s="1469">
        <v>135691</v>
      </c>
      <c r="F11" s="1469">
        <v>164714</v>
      </c>
      <c r="G11" s="1469">
        <v>177221</v>
      </c>
      <c r="H11" s="1469">
        <v>198443</v>
      </c>
      <c r="I11" s="1551">
        <v>230473</v>
      </c>
      <c r="J11" s="1469">
        <v>225184</v>
      </c>
      <c r="K11" s="1469">
        <v>225945</v>
      </c>
      <c r="L11" s="1469">
        <v>226836</v>
      </c>
      <c r="M11" s="1469">
        <v>219805</v>
      </c>
      <c r="N11" s="1552">
        <v>210747</v>
      </c>
      <c r="O11" s="1553">
        <v>-9058</v>
      </c>
      <c r="P11" s="1554">
        <v>-4.1209253656650215</v>
      </c>
      <c r="Q11" s="1555">
        <v>-3.1</v>
      </c>
      <c r="R11" s="1878">
        <v>-1.0209253656650215</v>
      </c>
      <c r="S11" s="1889">
        <v>178902</v>
      </c>
      <c r="T11" s="1550">
        <v>180335</v>
      </c>
      <c r="U11" s="1888">
        <v>176172</v>
      </c>
      <c r="V11" s="1549">
        <f t="shared" si="0"/>
        <v>-4163</v>
      </c>
      <c r="W11" s="1549">
        <f t="shared" si="1"/>
        <v>-4163</v>
      </c>
      <c r="X11" s="1898">
        <v>21.74</v>
      </c>
      <c r="Y11" s="1550">
        <v>8295.1</v>
      </c>
      <c r="Z11" s="1900">
        <v>24.38</v>
      </c>
      <c r="AA11" s="1582"/>
      <c r="AB11" s="1889">
        <v>69843</v>
      </c>
      <c r="AC11" s="1550">
        <v>72467</v>
      </c>
      <c r="AD11" s="1888">
        <v>75019</v>
      </c>
      <c r="AE11" s="1916">
        <f t="shared" si="2"/>
        <v>2552</v>
      </c>
      <c r="AF11" s="1549">
        <f t="shared" si="3"/>
        <v>2552</v>
      </c>
    </row>
    <row r="12" spans="1:32" ht="15.75" customHeight="1">
      <c r="A12" s="1542">
        <v>106</v>
      </c>
      <c r="B12" s="1909" t="s">
        <v>22</v>
      </c>
      <c r="C12" s="1469">
        <v>214345</v>
      </c>
      <c r="D12" s="1469">
        <v>210072</v>
      </c>
      <c r="E12" s="1469">
        <v>185974</v>
      </c>
      <c r="F12" s="1469">
        <v>163949</v>
      </c>
      <c r="G12" s="1469">
        <v>148590</v>
      </c>
      <c r="H12" s="1469">
        <v>136884</v>
      </c>
      <c r="I12" s="1551">
        <v>96807</v>
      </c>
      <c r="J12" s="1469">
        <v>105464</v>
      </c>
      <c r="K12" s="1469">
        <v>103791</v>
      </c>
      <c r="L12" s="1469">
        <v>101624</v>
      </c>
      <c r="M12" s="1469">
        <v>97912</v>
      </c>
      <c r="N12" s="1552">
        <v>94933</v>
      </c>
      <c r="O12" s="1553">
        <v>-2979</v>
      </c>
      <c r="P12" s="1554">
        <v>-3.0425279843124438</v>
      </c>
      <c r="Q12" s="1555">
        <v>-3.65</v>
      </c>
      <c r="R12" s="1878">
        <v>0.60747201568755615</v>
      </c>
      <c r="S12" s="1889">
        <v>101247</v>
      </c>
      <c r="T12" s="1550">
        <v>97558</v>
      </c>
      <c r="U12" s="1888">
        <v>94338</v>
      </c>
      <c r="V12" s="1549">
        <f t="shared" si="0"/>
        <v>-3220</v>
      </c>
      <c r="W12" s="1549">
        <f t="shared" si="1"/>
        <v>-3220</v>
      </c>
      <c r="X12" s="1898">
        <v>9.27</v>
      </c>
      <c r="Y12" s="1550">
        <v>10524.1</v>
      </c>
      <c r="Z12" s="1900">
        <v>9.24</v>
      </c>
      <c r="AA12" s="1582"/>
      <c r="AB12" s="1889">
        <v>48134</v>
      </c>
      <c r="AC12" s="1550">
        <v>48698</v>
      </c>
      <c r="AD12" s="1888">
        <v>49507</v>
      </c>
      <c r="AE12" s="1916">
        <f t="shared" si="2"/>
        <v>809</v>
      </c>
      <c r="AF12" s="1549">
        <f t="shared" si="3"/>
        <v>809</v>
      </c>
    </row>
    <row r="13" spans="1:32" ht="15.75" customHeight="1">
      <c r="A13" s="1542">
        <v>107</v>
      </c>
      <c r="B13" s="1909" t="s">
        <v>23</v>
      </c>
      <c r="C13" s="1469">
        <v>104389</v>
      </c>
      <c r="D13" s="1469">
        <v>112359</v>
      </c>
      <c r="E13" s="1469">
        <v>127187</v>
      </c>
      <c r="F13" s="1469">
        <v>155683</v>
      </c>
      <c r="G13" s="1469">
        <v>181966</v>
      </c>
      <c r="H13" s="1469">
        <v>188119</v>
      </c>
      <c r="I13" s="1551">
        <v>176507</v>
      </c>
      <c r="J13" s="1469">
        <v>174056</v>
      </c>
      <c r="K13" s="1469">
        <v>171628</v>
      </c>
      <c r="L13" s="1469">
        <v>167475</v>
      </c>
      <c r="M13" s="1469">
        <v>162468</v>
      </c>
      <c r="N13" s="1552">
        <v>158888</v>
      </c>
      <c r="O13" s="1553">
        <v>-3580</v>
      </c>
      <c r="P13" s="1554">
        <v>-2.2035108452125955</v>
      </c>
      <c r="Q13" s="1555">
        <v>-2.99</v>
      </c>
      <c r="R13" s="1878">
        <v>0.78648915478740467</v>
      </c>
      <c r="S13" s="1889">
        <v>163430</v>
      </c>
      <c r="T13" s="1550">
        <v>158858</v>
      </c>
      <c r="U13" s="1888">
        <v>154006</v>
      </c>
      <c r="V13" s="1549">
        <f t="shared" si="0"/>
        <v>-4852</v>
      </c>
      <c r="W13" s="1549">
        <f t="shared" si="1"/>
        <v>-4852</v>
      </c>
      <c r="X13" s="1898">
        <v>17.29</v>
      </c>
      <c r="Y13" s="1550">
        <v>9187.9</v>
      </c>
      <c r="Z13" s="1900">
        <v>17.95</v>
      </c>
      <c r="AA13" s="1582"/>
      <c r="AB13" s="1889">
        <v>69891</v>
      </c>
      <c r="AC13" s="1550">
        <v>71676</v>
      </c>
      <c r="AD13" s="1888">
        <v>72173</v>
      </c>
      <c r="AE13" s="1916">
        <f t="shared" si="2"/>
        <v>497</v>
      </c>
      <c r="AF13" s="1549">
        <f t="shared" si="3"/>
        <v>497</v>
      </c>
    </row>
    <row r="14" spans="1:32" ht="15.75" customHeight="1">
      <c r="A14" s="1542">
        <v>108</v>
      </c>
      <c r="B14" s="1909" t="s">
        <v>24</v>
      </c>
      <c r="C14" s="1469">
        <v>147085</v>
      </c>
      <c r="D14" s="1469">
        <v>206627</v>
      </c>
      <c r="E14" s="1469">
        <v>273591</v>
      </c>
      <c r="F14" s="1469">
        <v>299700</v>
      </c>
      <c r="G14" s="1469">
        <v>224212</v>
      </c>
      <c r="H14" s="1469">
        <v>235254</v>
      </c>
      <c r="I14" s="1551">
        <v>240203</v>
      </c>
      <c r="J14" s="1469">
        <v>226230</v>
      </c>
      <c r="K14" s="1469">
        <v>222729</v>
      </c>
      <c r="L14" s="1469">
        <v>220411</v>
      </c>
      <c r="M14" s="1469">
        <v>219474</v>
      </c>
      <c r="N14" s="1552">
        <v>215562</v>
      </c>
      <c r="O14" s="1553">
        <v>-3912</v>
      </c>
      <c r="P14" s="1554">
        <v>-1.7824434784985921</v>
      </c>
      <c r="Q14" s="1555">
        <v>-0.43</v>
      </c>
      <c r="R14" s="1878">
        <v>-1.3524434784985921</v>
      </c>
      <c r="S14" s="1889">
        <v>208978</v>
      </c>
      <c r="T14" s="1550">
        <v>208533</v>
      </c>
      <c r="U14" s="1888">
        <v>204420</v>
      </c>
      <c r="V14" s="1549">
        <f t="shared" si="0"/>
        <v>-4113</v>
      </c>
      <c r="W14" s="1549">
        <f t="shared" si="1"/>
        <v>-4113</v>
      </c>
      <c r="X14" s="1898">
        <v>20.49</v>
      </c>
      <c r="Y14" s="1550">
        <v>10177.299999999999</v>
      </c>
      <c r="Z14" s="1900">
        <v>21.2</v>
      </c>
      <c r="AA14" s="1582"/>
      <c r="AB14" s="1889">
        <v>89546</v>
      </c>
      <c r="AC14" s="1550">
        <v>91157</v>
      </c>
      <c r="AD14" s="1888">
        <v>93335</v>
      </c>
      <c r="AE14" s="1916">
        <f t="shared" si="2"/>
        <v>2178</v>
      </c>
      <c r="AF14" s="1549">
        <f t="shared" si="3"/>
        <v>2178</v>
      </c>
    </row>
    <row r="15" spans="1:32" ht="15.75" customHeight="1">
      <c r="A15" s="1542">
        <v>111</v>
      </c>
      <c r="B15" s="1909" t="s">
        <v>468</v>
      </c>
      <c r="C15" s="1556" t="s">
        <v>66</v>
      </c>
      <c r="D15" s="1556" t="s">
        <v>66</v>
      </c>
      <c r="E15" s="1556" t="s">
        <v>66</v>
      </c>
      <c r="F15" s="1556" t="s">
        <v>66</v>
      </c>
      <c r="G15" s="1469">
        <v>110774</v>
      </c>
      <c r="H15" s="1469">
        <v>158580</v>
      </c>
      <c r="I15" s="1551">
        <v>222163</v>
      </c>
      <c r="J15" s="1469">
        <v>235758</v>
      </c>
      <c r="K15" s="1469">
        <v>243637</v>
      </c>
      <c r="L15" s="1469">
        <v>249298</v>
      </c>
      <c r="M15" s="1469">
        <v>245782</v>
      </c>
      <c r="N15" s="1552">
        <v>239280</v>
      </c>
      <c r="O15" s="1553">
        <v>-6502</v>
      </c>
      <c r="P15" s="1554">
        <v>-2.6454337583712397</v>
      </c>
      <c r="Q15" s="1555">
        <v>-1.41</v>
      </c>
      <c r="R15" s="1878">
        <v>-1.2354337583712398</v>
      </c>
      <c r="S15" s="1889">
        <v>212635</v>
      </c>
      <c r="T15" s="1550">
        <v>211316</v>
      </c>
      <c r="U15" s="1888">
        <v>201723</v>
      </c>
      <c r="V15" s="1549">
        <f t="shared" si="0"/>
        <v>-9593</v>
      </c>
      <c r="W15" s="1549">
        <f t="shared" si="1"/>
        <v>-9593</v>
      </c>
      <c r="X15" s="1898">
        <v>28.3</v>
      </c>
      <c r="Y15" s="1550">
        <v>7467</v>
      </c>
      <c r="Z15" s="1900">
        <v>29.05</v>
      </c>
      <c r="AA15" s="1582"/>
      <c r="AB15" s="1889">
        <v>82158</v>
      </c>
      <c r="AC15" s="1550">
        <v>85526</v>
      </c>
      <c r="AD15" s="1888">
        <v>86448</v>
      </c>
      <c r="AE15" s="1916">
        <f t="shared" si="2"/>
        <v>922</v>
      </c>
      <c r="AF15" s="1549">
        <f t="shared" si="3"/>
        <v>922</v>
      </c>
    </row>
    <row r="16" spans="1:32" ht="15.75" customHeight="1">
      <c r="A16" s="1542"/>
      <c r="B16" s="1958" t="s">
        <v>9</v>
      </c>
      <c r="C16" s="1469">
        <f>SUM(C17:C19)</f>
        <v>901058</v>
      </c>
      <c r="D16" s="1469">
        <f t="shared" ref="D16:N16" si="4">SUM(D17:D19)</f>
        <v>1001677</v>
      </c>
      <c r="E16" s="1469">
        <f t="shared" si="4"/>
        <v>1022616</v>
      </c>
      <c r="F16" s="1469">
        <f t="shared" si="4"/>
        <v>1015724</v>
      </c>
      <c r="G16" s="1469">
        <f t="shared" si="4"/>
        <v>1017509</v>
      </c>
      <c r="H16" s="1469">
        <f t="shared" si="4"/>
        <v>1013432</v>
      </c>
      <c r="I16" s="1557">
        <f t="shared" si="4"/>
        <v>954007</v>
      </c>
      <c r="J16" s="1469">
        <f t="shared" si="4"/>
        <v>988126</v>
      </c>
      <c r="K16" s="1469">
        <f t="shared" si="4"/>
        <v>1018574</v>
      </c>
      <c r="L16" s="1469">
        <f t="shared" si="4"/>
        <v>1029626</v>
      </c>
      <c r="M16" s="1469">
        <f t="shared" si="4"/>
        <v>1035763</v>
      </c>
      <c r="N16" s="1469">
        <f t="shared" si="4"/>
        <v>1039460</v>
      </c>
      <c r="O16" s="1553"/>
      <c r="P16" s="1554"/>
      <c r="Q16" s="1558"/>
      <c r="R16" s="1879"/>
      <c r="S16" s="1889"/>
      <c r="T16" s="1550"/>
      <c r="U16" s="1888"/>
      <c r="V16" s="1549" t="s">
        <v>1275</v>
      </c>
      <c r="W16" s="1549"/>
      <c r="X16" s="1898"/>
      <c r="Y16" s="1550"/>
      <c r="Z16" s="1900"/>
      <c r="AA16" s="1582"/>
      <c r="AB16" s="1889"/>
      <c r="AC16" s="1550"/>
      <c r="AD16" s="1888"/>
      <c r="AE16" s="1916" t="s">
        <v>1275</v>
      </c>
      <c r="AF16" s="1549"/>
    </row>
    <row r="17" spans="1:32" ht="15.75" customHeight="1">
      <c r="A17" s="1542">
        <v>202</v>
      </c>
      <c r="B17" s="1909" t="s">
        <v>95</v>
      </c>
      <c r="C17" s="1469">
        <v>500472</v>
      </c>
      <c r="D17" s="1469">
        <v>553696</v>
      </c>
      <c r="E17" s="1469">
        <v>545783</v>
      </c>
      <c r="F17" s="1469">
        <v>523650</v>
      </c>
      <c r="G17" s="1469">
        <v>509115</v>
      </c>
      <c r="H17" s="1469">
        <v>498999</v>
      </c>
      <c r="I17" s="1551">
        <v>488586</v>
      </c>
      <c r="J17" s="1469">
        <v>466187</v>
      </c>
      <c r="K17" s="1469">
        <v>462647</v>
      </c>
      <c r="L17" s="1469">
        <v>453748</v>
      </c>
      <c r="M17" s="1469">
        <v>452563</v>
      </c>
      <c r="N17" s="1552">
        <v>459717</v>
      </c>
      <c r="O17" s="1553">
        <v>7154</v>
      </c>
      <c r="P17" s="1554">
        <v>1.5807743894220252</v>
      </c>
      <c r="Q17" s="1555">
        <v>-0.26</v>
      </c>
      <c r="R17" s="1878">
        <v>1.8407743894220252</v>
      </c>
      <c r="S17" s="1889">
        <v>453748</v>
      </c>
      <c r="T17" s="1550">
        <v>452563</v>
      </c>
      <c r="U17" s="1888">
        <v>459593</v>
      </c>
      <c r="V17" s="1549">
        <f t="shared" si="0"/>
        <v>7030</v>
      </c>
      <c r="W17" s="1549">
        <f t="shared" si="1"/>
        <v>7030</v>
      </c>
      <c r="X17" s="1898">
        <v>50.72</v>
      </c>
      <c r="Y17" s="1550">
        <v>8922.7999999999993</v>
      </c>
      <c r="Z17" s="1900">
        <v>50.72</v>
      </c>
      <c r="AA17" s="1582"/>
      <c r="AB17" s="1889">
        <v>209343</v>
      </c>
      <c r="AC17" s="1550">
        <v>210433</v>
      </c>
      <c r="AD17" s="1888">
        <v>221404</v>
      </c>
      <c r="AE17" s="1916">
        <f t="shared" si="2"/>
        <v>10971</v>
      </c>
      <c r="AF17" s="1549">
        <f t="shared" ref="AF17:AF19" si="5">AD17-AC17</f>
        <v>10971</v>
      </c>
    </row>
    <row r="18" spans="1:32" ht="15.75" customHeight="1">
      <c r="A18" s="1542">
        <v>204</v>
      </c>
      <c r="B18" s="1909" t="s">
        <v>86</v>
      </c>
      <c r="C18" s="1469">
        <v>337391</v>
      </c>
      <c r="D18" s="1469">
        <v>377043</v>
      </c>
      <c r="E18" s="1469">
        <v>400622</v>
      </c>
      <c r="F18" s="1469">
        <v>410329</v>
      </c>
      <c r="G18" s="1469">
        <v>421267</v>
      </c>
      <c r="H18" s="1469">
        <v>426909</v>
      </c>
      <c r="I18" s="1551">
        <v>390389</v>
      </c>
      <c r="J18" s="1469">
        <v>438105</v>
      </c>
      <c r="K18" s="1469">
        <v>465337</v>
      </c>
      <c r="L18" s="1469">
        <v>482640</v>
      </c>
      <c r="M18" s="1469">
        <v>487850</v>
      </c>
      <c r="N18" s="1552">
        <v>485705</v>
      </c>
      <c r="O18" s="1553">
        <v>-2145</v>
      </c>
      <c r="P18" s="1554">
        <v>-0.43968432919954903</v>
      </c>
      <c r="Q18" s="1555">
        <v>1.08</v>
      </c>
      <c r="R18" s="1878">
        <v>-1.5196843291995492</v>
      </c>
      <c r="S18" s="1889">
        <v>450831</v>
      </c>
      <c r="T18" s="1550">
        <v>451372</v>
      </c>
      <c r="U18" s="1888">
        <v>454756</v>
      </c>
      <c r="V18" s="1549">
        <f t="shared" si="0"/>
        <v>3384</v>
      </c>
      <c r="W18" s="1549">
        <f t="shared" si="1"/>
        <v>3384</v>
      </c>
      <c r="X18" s="1898">
        <v>39.75</v>
      </c>
      <c r="Y18" s="1550">
        <v>11355.3</v>
      </c>
      <c r="Z18" s="1900">
        <v>41.43</v>
      </c>
      <c r="AA18" s="1582"/>
      <c r="AB18" s="1889">
        <v>191958</v>
      </c>
      <c r="AC18" s="1550">
        <v>197785</v>
      </c>
      <c r="AD18" s="1888">
        <v>203886</v>
      </c>
      <c r="AE18" s="1916">
        <f t="shared" si="2"/>
        <v>6101</v>
      </c>
      <c r="AF18" s="1549">
        <f t="shared" si="5"/>
        <v>6101</v>
      </c>
    </row>
    <row r="19" spans="1:32" ht="15.75" customHeight="1">
      <c r="A19" s="1542">
        <v>206</v>
      </c>
      <c r="B19" s="1909" t="s">
        <v>87</v>
      </c>
      <c r="C19" s="1469">
        <v>63195</v>
      </c>
      <c r="D19" s="1469">
        <v>70938</v>
      </c>
      <c r="E19" s="1469">
        <v>76211</v>
      </c>
      <c r="F19" s="1469">
        <v>81745</v>
      </c>
      <c r="G19" s="1469">
        <v>87127</v>
      </c>
      <c r="H19" s="1469">
        <v>87524</v>
      </c>
      <c r="I19" s="1551">
        <v>75032</v>
      </c>
      <c r="J19" s="1469">
        <v>83834</v>
      </c>
      <c r="K19" s="1469">
        <v>90590</v>
      </c>
      <c r="L19" s="1469">
        <v>93238</v>
      </c>
      <c r="M19" s="1469">
        <v>95350</v>
      </c>
      <c r="N19" s="1552">
        <v>94038</v>
      </c>
      <c r="O19" s="1553">
        <v>-1312</v>
      </c>
      <c r="P19" s="1554">
        <v>-1.3759832197168327</v>
      </c>
      <c r="Q19" s="1555">
        <v>2.27</v>
      </c>
      <c r="R19" s="1878">
        <v>-3.6459832197168325</v>
      </c>
      <c r="S19" s="1889">
        <v>86336</v>
      </c>
      <c r="T19" s="1550">
        <v>87036</v>
      </c>
      <c r="U19" s="1888">
        <v>91486</v>
      </c>
      <c r="V19" s="1549">
        <f t="shared" si="0"/>
        <v>4450</v>
      </c>
      <c r="W19" s="1549">
        <f t="shared" si="1"/>
        <v>4450</v>
      </c>
      <c r="X19" s="1898">
        <v>7.74</v>
      </c>
      <c r="Y19" s="1550">
        <v>11245</v>
      </c>
      <c r="Z19" s="1900">
        <v>9.1199999999999992</v>
      </c>
      <c r="AA19" s="1582"/>
      <c r="AB19" s="1889">
        <v>37020</v>
      </c>
      <c r="AC19" s="1550">
        <v>38369</v>
      </c>
      <c r="AD19" s="1888">
        <v>41433</v>
      </c>
      <c r="AE19" s="1916">
        <f t="shared" si="2"/>
        <v>3064</v>
      </c>
      <c r="AF19" s="1549">
        <f t="shared" si="5"/>
        <v>3064</v>
      </c>
    </row>
    <row r="20" spans="1:32" ht="15.75" customHeight="1">
      <c r="A20" s="1542"/>
      <c r="B20" s="1958" t="s">
        <v>10</v>
      </c>
      <c r="C20" s="1469">
        <f>SUM(C21:C25)</f>
        <v>313451</v>
      </c>
      <c r="D20" s="1469">
        <f t="shared" ref="D20:N20" si="6">SUM(D21:D25)</f>
        <v>408191</v>
      </c>
      <c r="E20" s="1469">
        <f t="shared" si="6"/>
        <v>493576</v>
      </c>
      <c r="F20" s="1469">
        <f t="shared" si="6"/>
        <v>539745</v>
      </c>
      <c r="G20" s="1469">
        <f t="shared" si="6"/>
        <v>568526</v>
      </c>
      <c r="H20" s="1469">
        <f t="shared" si="6"/>
        <v>615367</v>
      </c>
      <c r="I20" s="1557">
        <f t="shared" si="6"/>
        <v>658923</v>
      </c>
      <c r="J20" s="1469">
        <f t="shared" si="6"/>
        <v>699789</v>
      </c>
      <c r="K20" s="1469">
        <f t="shared" si="6"/>
        <v>713373</v>
      </c>
      <c r="L20" s="1469">
        <f t="shared" si="6"/>
        <v>724205</v>
      </c>
      <c r="M20" s="1469">
        <f t="shared" si="6"/>
        <v>721690</v>
      </c>
      <c r="N20" s="1469">
        <f t="shared" si="6"/>
        <v>716402</v>
      </c>
      <c r="O20" s="1553"/>
      <c r="P20" s="1554"/>
      <c r="Q20" s="1558"/>
      <c r="R20" s="1879"/>
      <c r="S20" s="1889"/>
      <c r="T20" s="1550"/>
      <c r="U20" s="1888"/>
      <c r="V20" s="1549" t="s">
        <v>1275</v>
      </c>
      <c r="W20" s="1549"/>
      <c r="X20" s="1898"/>
      <c r="Y20" s="1550"/>
      <c r="Z20" s="1900"/>
      <c r="AA20" s="1582"/>
      <c r="AB20" s="1889"/>
      <c r="AC20" s="1550"/>
      <c r="AD20" s="1888"/>
      <c r="AE20" s="1916" t="s">
        <v>1275</v>
      </c>
      <c r="AF20" s="1549"/>
    </row>
    <row r="21" spans="1:32" ht="15.75" customHeight="1">
      <c r="A21" s="1542">
        <v>207</v>
      </c>
      <c r="B21" s="1909" t="s">
        <v>98</v>
      </c>
      <c r="C21" s="1469">
        <v>121380</v>
      </c>
      <c r="D21" s="1469">
        <v>153763</v>
      </c>
      <c r="E21" s="1469">
        <v>171978</v>
      </c>
      <c r="F21" s="1469">
        <v>178228</v>
      </c>
      <c r="G21" s="1469">
        <v>182731</v>
      </c>
      <c r="H21" s="1469">
        <v>186134</v>
      </c>
      <c r="I21" s="1551">
        <v>188431</v>
      </c>
      <c r="J21" s="1469">
        <v>192159</v>
      </c>
      <c r="K21" s="1469">
        <v>192250</v>
      </c>
      <c r="L21" s="1469">
        <v>196127</v>
      </c>
      <c r="M21" s="1469">
        <v>196883</v>
      </c>
      <c r="N21" s="1552">
        <v>198244</v>
      </c>
      <c r="O21" s="1553">
        <v>1361</v>
      </c>
      <c r="P21" s="1554">
        <v>0.69127349745788114</v>
      </c>
      <c r="Q21" s="1555">
        <v>0.39</v>
      </c>
      <c r="R21" s="1878">
        <v>0.30127349745788112</v>
      </c>
      <c r="S21" s="1889">
        <v>196073</v>
      </c>
      <c r="T21" s="1550">
        <v>196879</v>
      </c>
      <c r="U21" s="1888">
        <v>197792</v>
      </c>
      <c r="V21" s="1549">
        <f t="shared" si="0"/>
        <v>913</v>
      </c>
      <c r="W21" s="1549">
        <f t="shared" si="1"/>
        <v>913</v>
      </c>
      <c r="X21" s="1898">
        <v>24.92</v>
      </c>
      <c r="Y21" s="1550">
        <v>7900.4</v>
      </c>
      <c r="Z21" s="1900">
        <v>24.33</v>
      </c>
      <c r="AA21" s="1582"/>
      <c r="AB21" s="1889">
        <v>77244</v>
      </c>
      <c r="AC21" s="1550">
        <v>78902</v>
      </c>
      <c r="AD21" s="1888">
        <v>82388</v>
      </c>
      <c r="AE21" s="1916">
        <f t="shared" si="2"/>
        <v>3486</v>
      </c>
      <c r="AF21" s="1549">
        <f t="shared" ref="AF21:AF25" si="7">AD21-AC21</f>
        <v>3486</v>
      </c>
    </row>
    <row r="22" spans="1:32" ht="15.75" customHeight="1">
      <c r="A22" s="1542">
        <v>214</v>
      </c>
      <c r="B22" s="1909" t="s">
        <v>88</v>
      </c>
      <c r="C22" s="1469">
        <v>91486</v>
      </c>
      <c r="D22" s="1469">
        <v>127179</v>
      </c>
      <c r="E22" s="1469">
        <v>162624</v>
      </c>
      <c r="F22" s="1469">
        <v>183628</v>
      </c>
      <c r="G22" s="1469">
        <v>194273</v>
      </c>
      <c r="H22" s="1469">
        <v>201862</v>
      </c>
      <c r="I22" s="1551">
        <v>202544</v>
      </c>
      <c r="J22" s="1469">
        <v>213037</v>
      </c>
      <c r="K22" s="1469">
        <v>219862</v>
      </c>
      <c r="L22" s="1469">
        <v>225700</v>
      </c>
      <c r="M22" s="1469">
        <v>224903</v>
      </c>
      <c r="N22" s="1552">
        <v>226658</v>
      </c>
      <c r="O22" s="1553">
        <v>1755</v>
      </c>
      <c r="P22" s="1554">
        <v>0.78033641169748735</v>
      </c>
      <c r="Q22" s="1555">
        <v>-0.35</v>
      </c>
      <c r="R22" s="1878">
        <v>1.1303364116974874</v>
      </c>
      <c r="S22" s="1889">
        <v>213630</v>
      </c>
      <c r="T22" s="1550">
        <v>214944</v>
      </c>
      <c r="U22" s="1888">
        <v>214586</v>
      </c>
      <c r="V22" s="1549">
        <f t="shared" si="0"/>
        <v>-358</v>
      </c>
      <c r="W22" s="1549">
        <f t="shared" si="1"/>
        <v>-358</v>
      </c>
      <c r="X22" s="1898">
        <v>24.76</v>
      </c>
      <c r="Y22" s="1550">
        <v>8681.1</v>
      </c>
      <c r="Z22" s="1900">
        <v>24.62</v>
      </c>
      <c r="AA22" s="1582"/>
      <c r="AB22" s="1889">
        <v>87628</v>
      </c>
      <c r="AC22" s="1550">
        <v>90890</v>
      </c>
      <c r="AD22" s="1888">
        <v>91467</v>
      </c>
      <c r="AE22" s="1916">
        <f t="shared" si="2"/>
        <v>577</v>
      </c>
      <c r="AF22" s="1549">
        <f t="shared" si="7"/>
        <v>577</v>
      </c>
    </row>
    <row r="23" spans="1:32" ht="15.75" customHeight="1">
      <c r="A23" s="1542">
        <v>217</v>
      </c>
      <c r="B23" s="1909" t="s">
        <v>105</v>
      </c>
      <c r="C23" s="1469">
        <v>61282</v>
      </c>
      <c r="D23" s="1469">
        <v>87127</v>
      </c>
      <c r="E23" s="1469">
        <v>115773</v>
      </c>
      <c r="F23" s="1469">
        <v>129834</v>
      </c>
      <c r="G23" s="1469">
        <v>136376</v>
      </c>
      <c r="H23" s="1469">
        <v>141253</v>
      </c>
      <c r="I23" s="1551">
        <v>144539</v>
      </c>
      <c r="J23" s="1469">
        <v>153762</v>
      </c>
      <c r="K23" s="1469">
        <v>157668</v>
      </c>
      <c r="L23" s="1469">
        <v>156423</v>
      </c>
      <c r="M23" s="1469">
        <v>156375</v>
      </c>
      <c r="N23" s="1552">
        <v>152473</v>
      </c>
      <c r="O23" s="1553">
        <v>-3902</v>
      </c>
      <c r="P23" s="1554">
        <v>-2.4952837729816149</v>
      </c>
      <c r="Q23" s="1555">
        <v>-0.03</v>
      </c>
      <c r="R23" s="1878">
        <v>-2.4652837729816151</v>
      </c>
      <c r="S23" s="1889">
        <v>145446</v>
      </c>
      <c r="T23" s="1550">
        <v>149526</v>
      </c>
      <c r="U23" s="1888">
        <v>146514</v>
      </c>
      <c r="V23" s="1549">
        <f t="shared" si="0"/>
        <v>-3012</v>
      </c>
      <c r="W23" s="1549">
        <f t="shared" si="1"/>
        <v>-3012</v>
      </c>
      <c r="X23" s="1898">
        <v>20.37</v>
      </c>
      <c r="Y23" s="1550">
        <v>7340.5</v>
      </c>
      <c r="Z23" s="1900">
        <v>20.79</v>
      </c>
      <c r="AA23" s="1582"/>
      <c r="AB23" s="1889">
        <v>56746</v>
      </c>
      <c r="AC23" s="1550">
        <v>60111</v>
      </c>
      <c r="AD23" s="1888">
        <v>60993</v>
      </c>
      <c r="AE23" s="1916">
        <f t="shared" si="2"/>
        <v>882</v>
      </c>
      <c r="AF23" s="1549">
        <f t="shared" si="7"/>
        <v>882</v>
      </c>
    </row>
    <row r="24" spans="1:32" ht="15.75" customHeight="1">
      <c r="A24" s="1542">
        <v>219</v>
      </c>
      <c r="B24" s="1909" t="s">
        <v>106</v>
      </c>
      <c r="C24" s="1469">
        <v>32265</v>
      </c>
      <c r="D24" s="1469">
        <v>33090</v>
      </c>
      <c r="E24" s="1469">
        <v>35261</v>
      </c>
      <c r="F24" s="1469">
        <v>36529</v>
      </c>
      <c r="G24" s="1469">
        <v>40716</v>
      </c>
      <c r="H24" s="1469">
        <v>64560</v>
      </c>
      <c r="I24" s="1551">
        <v>96279</v>
      </c>
      <c r="J24" s="1469">
        <v>111737</v>
      </c>
      <c r="K24" s="1469">
        <v>113572</v>
      </c>
      <c r="L24" s="1469">
        <v>114216</v>
      </c>
      <c r="M24" s="1469">
        <v>112691</v>
      </c>
      <c r="N24" s="1552">
        <v>109324</v>
      </c>
      <c r="O24" s="1553">
        <v>-3367</v>
      </c>
      <c r="P24" s="1554">
        <v>-2.9878162408710542</v>
      </c>
      <c r="Q24" s="1555">
        <v>-1.34</v>
      </c>
      <c r="R24" s="1878">
        <v>-1.6478162408710542</v>
      </c>
      <c r="S24" s="1889">
        <v>75635</v>
      </c>
      <c r="T24" s="1550">
        <v>82412</v>
      </c>
      <c r="U24" s="1888">
        <v>81941</v>
      </c>
      <c r="V24" s="1549">
        <f t="shared" si="0"/>
        <v>-471</v>
      </c>
      <c r="W24" s="1549">
        <f t="shared" si="1"/>
        <v>-471</v>
      </c>
      <c r="X24" s="1898">
        <v>10.71</v>
      </c>
      <c r="Y24" s="1550">
        <v>7694.9</v>
      </c>
      <c r="Z24" s="1900">
        <v>11.88</v>
      </c>
      <c r="AA24" s="1582"/>
      <c r="AB24" s="1889">
        <v>27645</v>
      </c>
      <c r="AC24" s="1550">
        <v>30597</v>
      </c>
      <c r="AD24" s="1888">
        <v>32146</v>
      </c>
      <c r="AE24" s="1916">
        <f t="shared" si="2"/>
        <v>1549</v>
      </c>
      <c r="AF24" s="1549">
        <f t="shared" si="7"/>
        <v>1549</v>
      </c>
    </row>
    <row r="25" spans="1:32" ht="15.75" customHeight="1">
      <c r="A25" s="1542">
        <v>301</v>
      </c>
      <c r="B25" s="1909" t="s">
        <v>34</v>
      </c>
      <c r="C25" s="1469">
        <v>7038</v>
      </c>
      <c r="D25" s="1469">
        <v>7032</v>
      </c>
      <c r="E25" s="1469">
        <v>7940</v>
      </c>
      <c r="F25" s="1469">
        <v>11526</v>
      </c>
      <c r="G25" s="1469">
        <v>14430</v>
      </c>
      <c r="H25" s="1469">
        <v>21558</v>
      </c>
      <c r="I25" s="1551">
        <v>27130</v>
      </c>
      <c r="J25" s="1469">
        <v>29094</v>
      </c>
      <c r="K25" s="1469">
        <v>30021</v>
      </c>
      <c r="L25" s="1469">
        <v>31739</v>
      </c>
      <c r="M25" s="1469">
        <v>30838</v>
      </c>
      <c r="N25" s="1552">
        <v>29703</v>
      </c>
      <c r="O25" s="1553">
        <v>-1135</v>
      </c>
      <c r="P25" s="1554">
        <v>-3.680524028795642</v>
      </c>
      <c r="Q25" s="1555">
        <v>-2.84</v>
      </c>
      <c r="R25" s="1878">
        <v>-0.84052402879564214</v>
      </c>
      <c r="S25" s="1889">
        <v>16004</v>
      </c>
      <c r="T25" s="1550">
        <v>15768</v>
      </c>
      <c r="U25" s="1888">
        <v>21075</v>
      </c>
      <c r="V25" s="1549">
        <f t="shared" si="0"/>
        <v>5307</v>
      </c>
      <c r="W25" s="1549">
        <f t="shared" si="1"/>
        <v>5307</v>
      </c>
      <c r="X25" s="1898">
        <v>2.75</v>
      </c>
      <c r="Y25" s="1550">
        <v>5733.8</v>
      </c>
      <c r="Z25" s="1900">
        <v>3.57</v>
      </c>
      <c r="AA25" s="1582"/>
      <c r="AB25" s="1889">
        <v>5530</v>
      </c>
      <c r="AC25" s="1550">
        <v>5736</v>
      </c>
      <c r="AD25" s="1888">
        <v>7614</v>
      </c>
      <c r="AE25" s="1916">
        <f t="shared" si="2"/>
        <v>1878</v>
      </c>
      <c r="AF25" s="1549">
        <f t="shared" si="7"/>
        <v>1878</v>
      </c>
    </row>
    <row r="26" spans="1:32" ht="15.75" customHeight="1">
      <c r="A26" s="1542"/>
      <c r="B26" s="1958" t="s">
        <v>11</v>
      </c>
      <c r="C26" s="1469">
        <f>SUM(C27:C31)</f>
        <v>364824</v>
      </c>
      <c r="D26" s="1469">
        <f t="shared" ref="D26:N26" si="8">SUM(D27:D31)</f>
        <v>450061</v>
      </c>
      <c r="E26" s="1469">
        <f t="shared" si="8"/>
        <v>538741</v>
      </c>
      <c r="F26" s="1469">
        <f t="shared" si="8"/>
        <v>606701</v>
      </c>
      <c r="G26" s="1469">
        <f t="shared" si="8"/>
        <v>641444</v>
      </c>
      <c r="H26" s="1469">
        <f t="shared" si="8"/>
        <v>665214</v>
      </c>
      <c r="I26" s="1557">
        <f t="shared" si="8"/>
        <v>710765</v>
      </c>
      <c r="J26" s="1469">
        <f t="shared" si="8"/>
        <v>721127</v>
      </c>
      <c r="K26" s="1469">
        <f t="shared" si="8"/>
        <v>718429</v>
      </c>
      <c r="L26" s="1469">
        <f t="shared" si="8"/>
        <v>716006</v>
      </c>
      <c r="M26" s="1469">
        <f t="shared" si="8"/>
        <v>716633</v>
      </c>
      <c r="N26" s="1469">
        <f t="shared" si="8"/>
        <v>716413</v>
      </c>
      <c r="O26" s="1553"/>
      <c r="P26" s="1554"/>
      <c r="Q26" s="1558"/>
      <c r="R26" s="1879"/>
      <c r="S26" s="1889"/>
      <c r="T26" s="1550"/>
      <c r="U26" s="1888"/>
      <c r="V26" s="1549" t="s">
        <v>1275</v>
      </c>
      <c r="W26" s="1549"/>
      <c r="X26" s="1898"/>
      <c r="Y26" s="1550"/>
      <c r="Z26" s="1900"/>
      <c r="AA26" s="1582"/>
      <c r="AB26" s="1889"/>
      <c r="AC26" s="1550"/>
      <c r="AD26" s="1888"/>
      <c r="AE26" s="1916" t="s">
        <v>1275</v>
      </c>
      <c r="AF26" s="1549"/>
    </row>
    <row r="27" spans="1:32" ht="15.75" customHeight="1">
      <c r="A27" s="1542">
        <v>203</v>
      </c>
      <c r="B27" s="1909" t="s">
        <v>96</v>
      </c>
      <c r="C27" s="1469">
        <v>159351</v>
      </c>
      <c r="D27" s="1469">
        <v>206561</v>
      </c>
      <c r="E27" s="1469">
        <v>234945</v>
      </c>
      <c r="F27" s="1469">
        <v>254869</v>
      </c>
      <c r="G27" s="1469">
        <v>263363</v>
      </c>
      <c r="H27" s="1469">
        <v>270722</v>
      </c>
      <c r="I27" s="1551">
        <v>287606</v>
      </c>
      <c r="J27" s="1469">
        <v>293117</v>
      </c>
      <c r="K27" s="1469">
        <v>291027</v>
      </c>
      <c r="L27" s="1469">
        <v>290959</v>
      </c>
      <c r="M27" s="1469">
        <v>293409</v>
      </c>
      <c r="N27" s="1552">
        <v>303838</v>
      </c>
      <c r="O27" s="1553">
        <v>10429</v>
      </c>
      <c r="P27" s="1554">
        <v>3.5544240292560896</v>
      </c>
      <c r="Q27" s="1555">
        <v>0.84</v>
      </c>
      <c r="R27" s="1878">
        <v>2.7144240292560897</v>
      </c>
      <c r="S27" s="1889">
        <v>277271</v>
      </c>
      <c r="T27" s="1550">
        <v>279870</v>
      </c>
      <c r="U27" s="1888">
        <v>289204</v>
      </c>
      <c r="V27" s="1549">
        <f t="shared" si="0"/>
        <v>9334</v>
      </c>
      <c r="W27" s="1549">
        <f t="shared" si="1"/>
        <v>9334</v>
      </c>
      <c r="X27" s="1898">
        <v>37.049999999999997</v>
      </c>
      <c r="Y27" s="1550">
        <v>7553.8</v>
      </c>
      <c r="Z27" s="1900">
        <v>37.64</v>
      </c>
      <c r="AA27" s="1582"/>
      <c r="AB27" s="1889">
        <v>112429</v>
      </c>
      <c r="AC27" s="1550">
        <v>117181</v>
      </c>
      <c r="AD27" s="1888">
        <v>128089</v>
      </c>
      <c r="AE27" s="1916">
        <f t="shared" si="2"/>
        <v>10908</v>
      </c>
      <c r="AF27" s="1549">
        <f t="shared" ref="AF27:AF32" si="9">AD27-AC27</f>
        <v>10908</v>
      </c>
    </row>
    <row r="28" spans="1:32" ht="15.75" customHeight="1">
      <c r="A28" s="1542">
        <v>210</v>
      </c>
      <c r="B28" s="1909" t="s">
        <v>25</v>
      </c>
      <c r="C28" s="1469">
        <v>114279</v>
      </c>
      <c r="D28" s="1469">
        <v>140344</v>
      </c>
      <c r="E28" s="1469">
        <v>183280</v>
      </c>
      <c r="F28" s="1469">
        <v>212233</v>
      </c>
      <c r="G28" s="1469">
        <v>227311</v>
      </c>
      <c r="H28" s="1469">
        <v>239803</v>
      </c>
      <c r="I28" s="1551">
        <v>260567</v>
      </c>
      <c r="J28" s="1469">
        <v>266170</v>
      </c>
      <c r="K28" s="1469">
        <v>267100</v>
      </c>
      <c r="L28" s="1469">
        <v>266937</v>
      </c>
      <c r="M28" s="1469">
        <v>267435</v>
      </c>
      <c r="N28" s="1552">
        <v>260988</v>
      </c>
      <c r="O28" s="1553">
        <v>-6447</v>
      </c>
      <c r="P28" s="1554">
        <v>-2.4106792304672164</v>
      </c>
      <c r="Q28" s="1555">
        <v>0.19</v>
      </c>
      <c r="R28" s="1878">
        <v>-2.6006792304672164</v>
      </c>
      <c r="S28" s="1889">
        <v>209348</v>
      </c>
      <c r="T28" s="1550">
        <v>212490</v>
      </c>
      <c r="U28" s="1888">
        <v>203937</v>
      </c>
      <c r="V28" s="1549">
        <f t="shared" si="0"/>
        <v>-8553</v>
      </c>
      <c r="W28" s="1549">
        <f t="shared" si="1"/>
        <v>-8553</v>
      </c>
      <c r="X28" s="1898">
        <v>41.26</v>
      </c>
      <c r="Y28" s="1550">
        <v>5150</v>
      </c>
      <c r="Z28" s="1900" t="s">
        <v>1276</v>
      </c>
      <c r="AA28" s="1582"/>
      <c r="AB28" s="1889">
        <v>80437</v>
      </c>
      <c r="AC28" s="1550">
        <v>84528</v>
      </c>
      <c r="AD28" s="1888">
        <v>85481</v>
      </c>
      <c r="AE28" s="1916">
        <f t="shared" si="2"/>
        <v>953</v>
      </c>
      <c r="AF28" s="1549">
        <f t="shared" si="9"/>
        <v>953</v>
      </c>
    </row>
    <row r="29" spans="1:32" ht="15.75" customHeight="1">
      <c r="A29" s="1542">
        <v>216</v>
      </c>
      <c r="B29" s="1909" t="s">
        <v>104</v>
      </c>
      <c r="C29" s="1469">
        <v>61000</v>
      </c>
      <c r="D29" s="1469">
        <v>68900</v>
      </c>
      <c r="E29" s="1469">
        <v>77080</v>
      </c>
      <c r="F29" s="1469">
        <v>85463</v>
      </c>
      <c r="G29" s="1469">
        <v>91434</v>
      </c>
      <c r="H29" s="1469">
        <v>93273</v>
      </c>
      <c r="I29" s="1551">
        <v>97632</v>
      </c>
      <c r="J29" s="1469">
        <v>96020</v>
      </c>
      <c r="K29" s="1469">
        <v>94813</v>
      </c>
      <c r="L29" s="1469">
        <v>93901</v>
      </c>
      <c r="M29" s="1469">
        <v>91030</v>
      </c>
      <c r="N29" s="1552">
        <v>87758</v>
      </c>
      <c r="O29" s="1553">
        <v>-3272</v>
      </c>
      <c r="P29" s="1554">
        <v>-3.5944194221685164</v>
      </c>
      <c r="Q29" s="1555">
        <v>-3.06</v>
      </c>
      <c r="R29" s="1878">
        <v>-0.53441942216851634</v>
      </c>
      <c r="S29" s="1889">
        <v>83724</v>
      </c>
      <c r="T29" s="1550">
        <v>81105</v>
      </c>
      <c r="U29" s="1888">
        <v>78330</v>
      </c>
      <c r="V29" s="1549">
        <f t="shared" si="0"/>
        <v>-2775</v>
      </c>
      <c r="W29" s="1549">
        <f t="shared" si="1"/>
        <v>-2775</v>
      </c>
      <c r="X29" s="1898">
        <v>19.55</v>
      </c>
      <c r="Y29" s="1550">
        <v>4148.6000000000004</v>
      </c>
      <c r="Z29" s="1900">
        <v>19.440000000000001</v>
      </c>
      <c r="AA29" s="1582"/>
      <c r="AB29" s="1889">
        <v>32170</v>
      </c>
      <c r="AC29" s="1550">
        <v>32724</v>
      </c>
      <c r="AD29" s="1888">
        <v>33127</v>
      </c>
      <c r="AE29" s="1916">
        <f t="shared" si="2"/>
        <v>403</v>
      </c>
      <c r="AF29" s="1549">
        <f t="shared" si="9"/>
        <v>403</v>
      </c>
    </row>
    <row r="30" spans="1:32" ht="15.75" customHeight="1">
      <c r="A30" s="1542">
        <v>381</v>
      </c>
      <c r="B30" s="1909" t="s">
        <v>36</v>
      </c>
      <c r="C30" s="1469">
        <v>19099</v>
      </c>
      <c r="D30" s="1469">
        <v>21140</v>
      </c>
      <c r="E30" s="1469">
        <v>23425</v>
      </c>
      <c r="F30" s="1469">
        <v>27609</v>
      </c>
      <c r="G30" s="1469">
        <v>29579</v>
      </c>
      <c r="H30" s="1469">
        <v>30603</v>
      </c>
      <c r="I30" s="1551">
        <v>31377</v>
      </c>
      <c r="J30" s="1469">
        <v>32054</v>
      </c>
      <c r="K30" s="1469">
        <v>31944</v>
      </c>
      <c r="L30" s="1469">
        <v>31026</v>
      </c>
      <c r="M30" s="1469">
        <v>31020</v>
      </c>
      <c r="N30" s="1552">
        <v>30268</v>
      </c>
      <c r="O30" s="1553">
        <v>-752</v>
      </c>
      <c r="P30" s="1554">
        <v>-2.4242424242424243</v>
      </c>
      <c r="Q30" s="1555">
        <v>-0.02</v>
      </c>
      <c r="R30" s="1878">
        <v>-2.4042424242424243</v>
      </c>
      <c r="S30" s="1889">
        <v>5069</v>
      </c>
      <c r="T30" s="1550">
        <v>7354</v>
      </c>
      <c r="U30" s="1888">
        <v>8490</v>
      </c>
      <c r="V30" s="1549">
        <f t="shared" si="0"/>
        <v>1136</v>
      </c>
      <c r="W30" s="1549">
        <f t="shared" si="1"/>
        <v>1136</v>
      </c>
      <c r="X30" s="1898">
        <v>1.19</v>
      </c>
      <c r="Y30" s="1550">
        <v>6179.8</v>
      </c>
      <c r="Z30" s="1900">
        <v>1.36</v>
      </c>
      <c r="AA30" s="1582"/>
      <c r="AB30" s="1889">
        <v>1735</v>
      </c>
      <c r="AC30" s="1550">
        <v>2624</v>
      </c>
      <c r="AD30" s="1888">
        <v>3142</v>
      </c>
      <c r="AE30" s="1916">
        <f t="shared" si="2"/>
        <v>518</v>
      </c>
      <c r="AF30" s="1549">
        <f t="shared" si="9"/>
        <v>518</v>
      </c>
    </row>
    <row r="31" spans="1:32" ht="15.75" customHeight="1">
      <c r="A31" s="1542">
        <v>382</v>
      </c>
      <c r="B31" s="1909" t="s">
        <v>37</v>
      </c>
      <c r="C31" s="1469">
        <v>11095</v>
      </c>
      <c r="D31" s="1469">
        <v>13116</v>
      </c>
      <c r="E31" s="1469">
        <v>20011</v>
      </c>
      <c r="F31" s="1469">
        <v>26527</v>
      </c>
      <c r="G31" s="1469">
        <v>29757</v>
      </c>
      <c r="H31" s="1469">
        <v>30813</v>
      </c>
      <c r="I31" s="1551">
        <v>33583</v>
      </c>
      <c r="J31" s="1469">
        <v>33766</v>
      </c>
      <c r="K31" s="1469">
        <v>33545</v>
      </c>
      <c r="L31" s="1469">
        <v>33183</v>
      </c>
      <c r="M31" s="1469">
        <v>33739</v>
      </c>
      <c r="N31" s="1552">
        <v>33561</v>
      </c>
      <c r="O31" s="1553">
        <v>-178</v>
      </c>
      <c r="P31" s="1554">
        <v>-0.52757935919855359</v>
      </c>
      <c r="Q31" s="1555">
        <v>1.68</v>
      </c>
      <c r="R31" s="1878">
        <v>-2.2075793591985535</v>
      </c>
      <c r="S31" s="1889">
        <v>32229</v>
      </c>
      <c r="T31" s="1550">
        <v>33169</v>
      </c>
      <c r="U31" s="1888">
        <v>33172</v>
      </c>
      <c r="V31" s="1549">
        <f t="shared" si="0"/>
        <v>3</v>
      </c>
      <c r="W31" s="1549">
        <f t="shared" si="1"/>
        <v>3</v>
      </c>
      <c r="X31" s="1898">
        <v>7.93</v>
      </c>
      <c r="Y31" s="1550">
        <v>4182.7</v>
      </c>
      <c r="Z31" s="1900">
        <v>8.11</v>
      </c>
      <c r="AA31" s="1582"/>
      <c r="AB31" s="1889">
        <v>12235</v>
      </c>
      <c r="AC31" s="1550">
        <v>13068</v>
      </c>
      <c r="AD31" s="1888">
        <v>13616</v>
      </c>
      <c r="AE31" s="1916">
        <f t="shared" si="2"/>
        <v>548</v>
      </c>
      <c r="AF31" s="1549">
        <f t="shared" si="9"/>
        <v>548</v>
      </c>
    </row>
    <row r="32" spans="1:32" ht="15.75" customHeight="1">
      <c r="A32" s="1542"/>
      <c r="B32" s="1959" t="s">
        <v>12</v>
      </c>
      <c r="C32" s="1469">
        <f>SUM(C33:C38)</f>
        <v>240051</v>
      </c>
      <c r="D32" s="1469">
        <f t="shared" ref="D32:N32" si="10">SUM(D33:D38)</f>
        <v>239443</v>
      </c>
      <c r="E32" s="1469">
        <f t="shared" si="10"/>
        <v>259327</v>
      </c>
      <c r="F32" s="1469">
        <f t="shared" si="10"/>
        <v>279672</v>
      </c>
      <c r="G32" s="1469">
        <f t="shared" si="10"/>
        <v>289898</v>
      </c>
      <c r="H32" s="1469">
        <f t="shared" si="10"/>
        <v>292471</v>
      </c>
      <c r="I32" s="1557">
        <f t="shared" si="10"/>
        <v>298004</v>
      </c>
      <c r="J32" s="1469">
        <f t="shared" si="10"/>
        <v>298390</v>
      </c>
      <c r="K32" s="1469">
        <f t="shared" si="10"/>
        <v>291745</v>
      </c>
      <c r="L32" s="1469">
        <f t="shared" si="10"/>
        <v>284769</v>
      </c>
      <c r="M32" s="1469">
        <f t="shared" si="10"/>
        <v>272447</v>
      </c>
      <c r="N32" s="1469">
        <f t="shared" si="10"/>
        <v>264395</v>
      </c>
      <c r="O32" s="1553"/>
      <c r="P32" s="1554"/>
      <c r="Q32" s="1558"/>
      <c r="R32" s="1879"/>
      <c r="S32" s="1889"/>
      <c r="T32" s="1550"/>
      <c r="U32" s="1888"/>
      <c r="V32" s="1549" t="s">
        <v>1275</v>
      </c>
      <c r="W32" s="1549">
        <f t="shared" si="1"/>
        <v>0</v>
      </c>
      <c r="X32" s="1898"/>
      <c r="Y32" s="1550"/>
      <c r="Z32" s="1900"/>
      <c r="AA32" s="1582"/>
      <c r="AB32" s="1889"/>
      <c r="AC32" s="1550"/>
      <c r="AD32" s="1888"/>
      <c r="AE32" s="1916" t="s">
        <v>1275</v>
      </c>
      <c r="AF32" s="1549">
        <f t="shared" si="9"/>
        <v>0</v>
      </c>
    </row>
    <row r="33" spans="1:32" ht="15.75" customHeight="1">
      <c r="A33" s="1542">
        <v>213</v>
      </c>
      <c r="B33" s="1910" t="s">
        <v>469</v>
      </c>
      <c r="C33" s="1469">
        <v>48481</v>
      </c>
      <c r="D33" s="1469">
        <v>45964</v>
      </c>
      <c r="E33" s="1469">
        <v>46182</v>
      </c>
      <c r="F33" s="1469">
        <v>46380</v>
      </c>
      <c r="G33" s="1469">
        <v>46889</v>
      </c>
      <c r="H33" s="1469">
        <v>46220</v>
      </c>
      <c r="I33" s="1551">
        <v>46339</v>
      </c>
      <c r="J33" s="1469">
        <v>45718</v>
      </c>
      <c r="K33" s="1469">
        <v>43953</v>
      </c>
      <c r="L33" s="1469">
        <v>42802</v>
      </c>
      <c r="M33" s="1469">
        <v>40866</v>
      </c>
      <c r="N33" s="1552">
        <v>38714</v>
      </c>
      <c r="O33" s="1553">
        <v>-2152</v>
      </c>
      <c r="P33" s="1554">
        <v>-5.2659912886017715</v>
      </c>
      <c r="Q33" s="1555">
        <v>-4.5199999999999996</v>
      </c>
      <c r="R33" s="1878">
        <v>-0.74599128860177188</v>
      </c>
      <c r="S33" s="1889">
        <v>14977</v>
      </c>
      <c r="T33" s="1550">
        <v>15144</v>
      </c>
      <c r="U33" s="1888">
        <v>14886</v>
      </c>
      <c r="V33" s="1549">
        <f t="shared" si="0"/>
        <v>-258</v>
      </c>
      <c r="W33" s="1549"/>
      <c r="X33" s="1898">
        <v>4.45</v>
      </c>
      <c r="Y33" s="1550">
        <v>3403.1</v>
      </c>
      <c r="Z33" s="1900">
        <v>4.37</v>
      </c>
      <c r="AA33" s="1582"/>
      <c r="AB33" s="1889">
        <v>5906</v>
      </c>
      <c r="AC33" s="1550">
        <v>6045</v>
      </c>
      <c r="AD33" s="1888">
        <v>6300</v>
      </c>
      <c r="AE33" s="1916">
        <f t="shared" si="2"/>
        <v>255</v>
      </c>
      <c r="AF33" s="1549"/>
    </row>
    <row r="34" spans="1:32" ht="15.75" customHeight="1">
      <c r="A34" s="1542">
        <v>215</v>
      </c>
      <c r="B34" s="1909" t="s">
        <v>470</v>
      </c>
      <c r="C34" s="1469">
        <v>46688</v>
      </c>
      <c r="D34" s="1469">
        <v>49071</v>
      </c>
      <c r="E34" s="1469">
        <v>63746</v>
      </c>
      <c r="F34" s="1469">
        <v>78297</v>
      </c>
      <c r="G34" s="1469">
        <v>82636</v>
      </c>
      <c r="H34" s="1469">
        <v>84445</v>
      </c>
      <c r="I34" s="1551">
        <v>86562</v>
      </c>
      <c r="J34" s="1469">
        <v>86117</v>
      </c>
      <c r="K34" s="1469">
        <v>84361</v>
      </c>
      <c r="L34" s="1469">
        <v>81009</v>
      </c>
      <c r="M34" s="1469">
        <v>77178</v>
      </c>
      <c r="N34" s="1552">
        <v>75373</v>
      </c>
      <c r="O34" s="1553">
        <v>-1805</v>
      </c>
      <c r="P34" s="1554">
        <v>-2.3387493845396357</v>
      </c>
      <c r="Q34" s="1555">
        <v>-4.7300000000000004</v>
      </c>
      <c r="R34" s="1878">
        <v>2.3912506154603648</v>
      </c>
      <c r="S34" s="1889">
        <v>53015</v>
      </c>
      <c r="T34" s="1550">
        <v>51323</v>
      </c>
      <c r="U34" s="1888">
        <v>50357</v>
      </c>
      <c r="V34" s="1549">
        <f t="shared" si="0"/>
        <v>-966</v>
      </c>
      <c r="W34" s="1549">
        <f t="shared" si="1"/>
        <v>-966</v>
      </c>
      <c r="X34" s="1898">
        <v>9.41</v>
      </c>
      <c r="Y34" s="1550">
        <v>5454.1</v>
      </c>
      <c r="Z34" s="1900">
        <v>9.93</v>
      </c>
      <c r="AA34" s="1582"/>
      <c r="AB34" s="1889">
        <v>20011</v>
      </c>
      <c r="AC34" s="1550">
        <v>20199</v>
      </c>
      <c r="AD34" s="1888">
        <v>21290</v>
      </c>
      <c r="AE34" s="1916">
        <f t="shared" si="2"/>
        <v>1091</v>
      </c>
      <c r="AF34" s="1549">
        <f t="shared" ref="AF34:AF38" si="11">AD34-AC34</f>
        <v>1091</v>
      </c>
    </row>
    <row r="35" spans="1:32" ht="15.75" customHeight="1">
      <c r="A35" s="1542">
        <v>218</v>
      </c>
      <c r="B35" s="1909" t="s">
        <v>89</v>
      </c>
      <c r="C35" s="1469">
        <v>36695</v>
      </c>
      <c r="D35" s="1469">
        <v>37623</v>
      </c>
      <c r="E35" s="1469">
        <v>40576</v>
      </c>
      <c r="F35" s="1469">
        <v>43574</v>
      </c>
      <c r="G35" s="1469">
        <v>45686</v>
      </c>
      <c r="H35" s="1469">
        <v>46007</v>
      </c>
      <c r="I35" s="1551">
        <v>48214</v>
      </c>
      <c r="J35" s="1469">
        <v>49432</v>
      </c>
      <c r="K35" s="1469">
        <v>49761</v>
      </c>
      <c r="L35" s="1469">
        <v>49680</v>
      </c>
      <c r="M35" s="1469">
        <v>48580</v>
      </c>
      <c r="N35" s="1552">
        <v>47591</v>
      </c>
      <c r="O35" s="1553">
        <v>-989</v>
      </c>
      <c r="P35" s="1554">
        <v>-2.0358172087278716</v>
      </c>
      <c r="Q35" s="1555">
        <v>-2.21</v>
      </c>
      <c r="R35" s="1878">
        <v>0.17418279127212832</v>
      </c>
      <c r="S35" s="1889">
        <v>13907</v>
      </c>
      <c r="T35" s="1550">
        <v>15874</v>
      </c>
      <c r="U35" s="1888">
        <v>17014</v>
      </c>
      <c r="V35" s="1549">
        <f t="shared" si="0"/>
        <v>1140</v>
      </c>
      <c r="W35" s="1549">
        <f t="shared" si="1"/>
        <v>1140</v>
      </c>
      <c r="X35" s="1898">
        <v>3.26</v>
      </c>
      <c r="Y35" s="1550">
        <v>4869.3</v>
      </c>
      <c r="Z35" s="1900">
        <v>3.58</v>
      </c>
      <c r="AA35" s="1582"/>
      <c r="AB35" s="1889">
        <v>5166</v>
      </c>
      <c r="AC35" s="1550">
        <v>5964</v>
      </c>
      <c r="AD35" s="1888">
        <v>6833</v>
      </c>
      <c r="AE35" s="1916">
        <f t="shared" si="2"/>
        <v>869</v>
      </c>
      <c r="AF35" s="1549">
        <f t="shared" si="11"/>
        <v>869</v>
      </c>
    </row>
    <row r="36" spans="1:32" ht="15.75" customHeight="1">
      <c r="A36" s="1542">
        <v>220</v>
      </c>
      <c r="B36" s="1909" t="s">
        <v>90</v>
      </c>
      <c r="C36" s="1469">
        <v>48219</v>
      </c>
      <c r="D36" s="1469">
        <v>48354</v>
      </c>
      <c r="E36" s="1469">
        <v>50161</v>
      </c>
      <c r="F36" s="1469">
        <v>51051</v>
      </c>
      <c r="G36" s="1469">
        <v>52107</v>
      </c>
      <c r="H36" s="1469">
        <v>51784</v>
      </c>
      <c r="I36" s="1551">
        <v>51706</v>
      </c>
      <c r="J36" s="1469">
        <v>51104</v>
      </c>
      <c r="K36" s="1469">
        <v>49396</v>
      </c>
      <c r="L36" s="1469">
        <v>47993</v>
      </c>
      <c r="M36" s="1469">
        <v>44313</v>
      </c>
      <c r="N36" s="1552">
        <v>42750</v>
      </c>
      <c r="O36" s="1553">
        <v>-1563</v>
      </c>
      <c r="P36" s="1554">
        <v>-3.5271816396994109</v>
      </c>
      <c r="Q36" s="1555">
        <v>-7.67</v>
      </c>
      <c r="R36" s="1878">
        <v>4.1428183603005895</v>
      </c>
      <c r="S36" s="1889">
        <v>8929</v>
      </c>
      <c r="T36" s="1550">
        <v>8584</v>
      </c>
      <c r="U36" s="1888">
        <v>9100</v>
      </c>
      <c r="V36" s="1549">
        <f t="shared" si="0"/>
        <v>516</v>
      </c>
      <c r="W36" s="1549">
        <f t="shared" si="1"/>
        <v>516</v>
      </c>
      <c r="X36" s="1898">
        <v>1.94</v>
      </c>
      <c r="Y36" s="1550">
        <v>4424.7</v>
      </c>
      <c r="Z36" s="1900">
        <v>2.11</v>
      </c>
      <c r="AA36" s="1582"/>
      <c r="AB36" s="1889">
        <v>3377</v>
      </c>
      <c r="AC36" s="1550">
        <v>3644</v>
      </c>
      <c r="AD36" s="1888">
        <v>4226</v>
      </c>
      <c r="AE36" s="1916">
        <f t="shared" si="2"/>
        <v>582</v>
      </c>
      <c r="AF36" s="1549">
        <f t="shared" si="11"/>
        <v>582</v>
      </c>
    </row>
    <row r="37" spans="1:32" ht="15.75" customHeight="1">
      <c r="A37" s="1542">
        <v>228</v>
      </c>
      <c r="B37" s="1909" t="s">
        <v>471</v>
      </c>
      <c r="C37" s="1469">
        <v>32823</v>
      </c>
      <c r="D37" s="1469">
        <v>32149</v>
      </c>
      <c r="E37" s="1469">
        <v>32410</v>
      </c>
      <c r="F37" s="1469">
        <v>34275</v>
      </c>
      <c r="G37" s="1469">
        <v>36401</v>
      </c>
      <c r="H37" s="1469">
        <v>38270</v>
      </c>
      <c r="I37" s="1551">
        <v>39743</v>
      </c>
      <c r="J37" s="1469">
        <v>40688</v>
      </c>
      <c r="K37" s="1469">
        <v>39970</v>
      </c>
      <c r="L37" s="1469">
        <v>40181</v>
      </c>
      <c r="M37" s="1469">
        <v>40310</v>
      </c>
      <c r="N37" s="1552">
        <v>40683</v>
      </c>
      <c r="O37" s="1553">
        <v>373</v>
      </c>
      <c r="P37" s="1554">
        <v>0.92532870255519728</v>
      </c>
      <c r="Q37" s="1555">
        <v>0.32</v>
      </c>
      <c r="R37" s="1878">
        <v>0.60532870255519722</v>
      </c>
      <c r="S37" s="1890">
        <v>0</v>
      </c>
      <c r="T37" s="1550">
        <v>5537</v>
      </c>
      <c r="U37" s="1888">
        <v>5855</v>
      </c>
      <c r="V37" s="1549">
        <f t="shared" si="0"/>
        <v>318</v>
      </c>
      <c r="W37" s="1549">
        <f t="shared" si="1"/>
        <v>318</v>
      </c>
      <c r="X37" s="1901">
        <v>1.19</v>
      </c>
      <c r="Y37" s="1902">
        <v>4652.8999999999996</v>
      </c>
      <c r="Z37" s="1900">
        <v>1.21</v>
      </c>
      <c r="AA37" s="1582"/>
      <c r="AB37" s="1890">
        <v>0</v>
      </c>
      <c r="AC37" s="1902">
        <v>2269</v>
      </c>
      <c r="AD37" s="1888">
        <v>2629</v>
      </c>
      <c r="AE37" s="1916">
        <f t="shared" si="2"/>
        <v>360</v>
      </c>
      <c r="AF37" s="1549">
        <f t="shared" si="11"/>
        <v>360</v>
      </c>
    </row>
    <row r="38" spans="1:32" ht="15.75" customHeight="1">
      <c r="A38" s="1542">
        <v>365</v>
      </c>
      <c r="B38" s="1909" t="s">
        <v>472</v>
      </c>
      <c r="C38" s="1469">
        <v>27145</v>
      </c>
      <c r="D38" s="1469">
        <v>26282</v>
      </c>
      <c r="E38" s="1469">
        <v>26252</v>
      </c>
      <c r="F38" s="1469">
        <v>26095</v>
      </c>
      <c r="G38" s="1469">
        <v>26179</v>
      </c>
      <c r="H38" s="1469">
        <v>25745</v>
      </c>
      <c r="I38" s="1551">
        <v>25440</v>
      </c>
      <c r="J38" s="1469">
        <v>25331</v>
      </c>
      <c r="K38" s="1469">
        <v>24304</v>
      </c>
      <c r="L38" s="1469">
        <v>23104</v>
      </c>
      <c r="M38" s="1469">
        <v>21200</v>
      </c>
      <c r="N38" s="1552">
        <v>19284</v>
      </c>
      <c r="O38" s="1553">
        <v>-1916</v>
      </c>
      <c r="P38" s="1554">
        <v>-9.0377358490566042</v>
      </c>
      <c r="Q38" s="1555">
        <v>-8.24</v>
      </c>
      <c r="R38" s="1878">
        <v>-0.797735849056604</v>
      </c>
      <c r="S38" s="1889"/>
      <c r="T38" s="1550"/>
      <c r="U38" s="1888"/>
      <c r="V38" s="1549"/>
      <c r="W38" s="1549">
        <f t="shared" si="1"/>
        <v>0</v>
      </c>
      <c r="X38" s="1898"/>
      <c r="Y38" s="1550"/>
      <c r="Z38" s="1900"/>
      <c r="AA38" s="1582"/>
      <c r="AB38" s="1889"/>
      <c r="AC38" s="1550"/>
      <c r="AD38" s="1888"/>
      <c r="AE38" s="1916"/>
      <c r="AF38" s="1549">
        <f t="shared" si="11"/>
        <v>0</v>
      </c>
    </row>
    <row r="39" spans="1:32" ht="15.75" customHeight="1">
      <c r="A39" s="1542"/>
      <c r="B39" s="1959" t="s">
        <v>13</v>
      </c>
      <c r="C39" s="1469">
        <f>SUM(C40:C43)</f>
        <v>459172</v>
      </c>
      <c r="D39" s="1469">
        <f t="shared" ref="D39:N39" si="12">SUM(D40:D43)</f>
        <v>493648</v>
      </c>
      <c r="E39" s="1469">
        <f t="shared" si="12"/>
        <v>526395</v>
      </c>
      <c r="F39" s="1469">
        <f t="shared" si="12"/>
        <v>542545</v>
      </c>
      <c r="G39" s="1469">
        <f t="shared" si="12"/>
        <v>554508</v>
      </c>
      <c r="H39" s="1469">
        <f t="shared" si="12"/>
        <v>558639</v>
      </c>
      <c r="I39" s="1557">
        <f t="shared" si="12"/>
        <v>576597</v>
      </c>
      <c r="J39" s="1469">
        <f t="shared" si="12"/>
        <v>582863</v>
      </c>
      <c r="K39" s="1469">
        <f t="shared" si="12"/>
        <v>584128</v>
      </c>
      <c r="L39" s="1469">
        <f t="shared" si="12"/>
        <v>581677</v>
      </c>
      <c r="M39" s="1469">
        <f t="shared" si="12"/>
        <v>579154</v>
      </c>
      <c r="N39" s="1469">
        <f t="shared" si="12"/>
        <v>571971</v>
      </c>
      <c r="O39" s="1553"/>
      <c r="P39" s="1554"/>
      <c r="Q39" s="1558"/>
      <c r="R39" s="1879"/>
      <c r="S39" s="1889"/>
      <c r="T39" s="1550"/>
      <c r="U39" s="1888"/>
      <c r="V39" s="1549" t="s">
        <v>1275</v>
      </c>
      <c r="W39" s="1549"/>
      <c r="X39" s="1898"/>
      <c r="Y39" s="1550"/>
      <c r="Z39" s="1900"/>
      <c r="AA39" s="1582"/>
      <c r="AB39" s="1889"/>
      <c r="AC39" s="1550"/>
      <c r="AD39" s="1888"/>
      <c r="AE39" s="1916" t="s">
        <v>1275</v>
      </c>
      <c r="AF39" s="1549"/>
    </row>
    <row r="40" spans="1:32" ht="15.75" customHeight="1">
      <c r="A40" s="1542">
        <v>201</v>
      </c>
      <c r="B40" s="1910" t="s">
        <v>473</v>
      </c>
      <c r="C40" s="1469">
        <v>412507</v>
      </c>
      <c r="D40" s="1469">
        <v>447666</v>
      </c>
      <c r="E40" s="1469">
        <v>479360</v>
      </c>
      <c r="F40" s="1469">
        <v>494825</v>
      </c>
      <c r="G40" s="1469">
        <v>506101</v>
      </c>
      <c r="H40" s="1469">
        <v>509129</v>
      </c>
      <c r="I40" s="1551">
        <v>527854</v>
      </c>
      <c r="J40" s="1469">
        <v>534969</v>
      </c>
      <c r="K40" s="1469">
        <v>536232</v>
      </c>
      <c r="L40" s="1469">
        <v>536270</v>
      </c>
      <c r="M40" s="1469">
        <v>535664</v>
      </c>
      <c r="N40" s="1552">
        <v>530723</v>
      </c>
      <c r="O40" s="1553">
        <v>-4941</v>
      </c>
      <c r="P40" s="1554">
        <v>-0.92240658323127933</v>
      </c>
      <c r="Q40" s="1555">
        <v>-0.11</v>
      </c>
      <c r="R40" s="1878">
        <v>-0.81240658323127934</v>
      </c>
      <c r="S40" s="1889">
        <v>384137</v>
      </c>
      <c r="T40" s="1550">
        <v>390211</v>
      </c>
      <c r="U40" s="1888">
        <v>392599</v>
      </c>
      <c r="V40" s="1549">
        <f t="shared" si="0"/>
        <v>2388</v>
      </c>
      <c r="W40" s="1549">
        <f t="shared" si="1"/>
        <v>2388</v>
      </c>
      <c r="X40" s="1898">
        <v>93.42</v>
      </c>
      <c r="Y40" s="1550">
        <v>4177</v>
      </c>
      <c r="Z40" s="1900">
        <v>96.14</v>
      </c>
      <c r="AA40" s="1582"/>
      <c r="AB40" s="1889">
        <v>152799</v>
      </c>
      <c r="AC40" s="1550">
        <v>160021</v>
      </c>
      <c r="AD40" s="1888">
        <v>170701</v>
      </c>
      <c r="AE40" s="1916">
        <f t="shared" si="2"/>
        <v>10680</v>
      </c>
      <c r="AF40" s="1549">
        <f t="shared" ref="AF40:AF43" si="13">AD40-AC40</f>
        <v>10680</v>
      </c>
    </row>
    <row r="41" spans="1:32" ht="15.75" hidden="1" customHeight="1">
      <c r="A41" s="1542">
        <v>442</v>
      </c>
      <c r="B41" s="1909" t="s">
        <v>38</v>
      </c>
      <c r="C41" s="1469">
        <v>15211</v>
      </c>
      <c r="D41" s="1469">
        <v>14686</v>
      </c>
      <c r="E41" s="1469">
        <v>14915</v>
      </c>
      <c r="F41" s="1469">
        <v>15230</v>
      </c>
      <c r="G41" s="1469">
        <v>15354</v>
      </c>
      <c r="H41" s="1469">
        <v>15105</v>
      </c>
      <c r="I41" s="1551">
        <v>15060</v>
      </c>
      <c r="J41" s="1469">
        <v>14812</v>
      </c>
      <c r="K41" s="1469">
        <v>14150</v>
      </c>
      <c r="L41" s="1469">
        <v>13288</v>
      </c>
      <c r="M41" s="1469">
        <v>12300</v>
      </c>
      <c r="N41" s="1552">
        <v>11239</v>
      </c>
      <c r="O41" s="1553">
        <v>-1061</v>
      </c>
      <c r="P41" s="1554">
        <v>-8.6260162601626007</v>
      </c>
      <c r="Q41" s="1555">
        <v>-7.44</v>
      </c>
      <c r="R41" s="1878">
        <v>-1.1860162601626003</v>
      </c>
      <c r="S41" s="1891"/>
      <c r="T41" s="1559"/>
      <c r="U41" s="1888"/>
      <c r="V41" s="1549"/>
      <c r="W41" s="1549">
        <f t="shared" si="1"/>
        <v>0</v>
      </c>
      <c r="X41" s="1903"/>
      <c r="Y41" s="1559"/>
      <c r="Z41" s="1900"/>
      <c r="AA41" s="1582"/>
      <c r="AB41" s="1891"/>
      <c r="AC41" s="1559"/>
      <c r="AD41" s="1888"/>
      <c r="AE41" s="1916"/>
      <c r="AF41" s="1549">
        <f t="shared" si="13"/>
        <v>0</v>
      </c>
    </row>
    <row r="42" spans="1:32" ht="15.75" hidden="1" customHeight="1">
      <c r="A42" s="1542">
        <v>443</v>
      </c>
      <c r="B42" s="1909" t="s">
        <v>39</v>
      </c>
      <c r="C42" s="1469">
        <v>16322</v>
      </c>
      <c r="D42" s="1469">
        <v>16637</v>
      </c>
      <c r="E42" s="1469">
        <v>17603</v>
      </c>
      <c r="F42" s="1469">
        <v>18089</v>
      </c>
      <c r="G42" s="1469">
        <v>18787</v>
      </c>
      <c r="H42" s="1469">
        <v>19913</v>
      </c>
      <c r="I42" s="1551">
        <v>19854</v>
      </c>
      <c r="J42" s="1469">
        <v>19582</v>
      </c>
      <c r="K42" s="1469">
        <v>20669</v>
      </c>
      <c r="L42" s="1469">
        <v>19830</v>
      </c>
      <c r="M42" s="1469">
        <v>19738</v>
      </c>
      <c r="N42" s="1552">
        <v>19376</v>
      </c>
      <c r="O42" s="1553">
        <v>-362</v>
      </c>
      <c r="P42" s="1554">
        <v>-1.8340257371567537</v>
      </c>
      <c r="Q42" s="1555">
        <v>-0.46</v>
      </c>
      <c r="R42" s="1878">
        <v>-1.3740257371567537</v>
      </c>
      <c r="S42" s="1891"/>
      <c r="T42" s="1559"/>
      <c r="U42" s="1888"/>
      <c r="V42" s="1549"/>
      <c r="W42" s="1549">
        <f t="shared" si="1"/>
        <v>0</v>
      </c>
      <c r="X42" s="1903"/>
      <c r="Y42" s="1559"/>
      <c r="Z42" s="1900"/>
      <c r="AA42" s="1582"/>
      <c r="AB42" s="1891"/>
      <c r="AC42" s="1559"/>
      <c r="AD42" s="1888"/>
      <c r="AE42" s="1916"/>
      <c r="AF42" s="1549">
        <f t="shared" si="13"/>
        <v>0</v>
      </c>
    </row>
    <row r="43" spans="1:32" ht="15.75" hidden="1" customHeight="1">
      <c r="A43" s="1542">
        <v>446</v>
      </c>
      <c r="B43" s="1909" t="s">
        <v>474</v>
      </c>
      <c r="C43" s="1469">
        <v>15132</v>
      </c>
      <c r="D43" s="1469">
        <v>14659</v>
      </c>
      <c r="E43" s="1469">
        <v>14517</v>
      </c>
      <c r="F43" s="1469">
        <v>14401</v>
      </c>
      <c r="G43" s="1469">
        <v>14266</v>
      </c>
      <c r="H43" s="1469">
        <v>14492</v>
      </c>
      <c r="I43" s="1551">
        <v>13829</v>
      </c>
      <c r="J43" s="1469">
        <v>13500</v>
      </c>
      <c r="K43" s="1469">
        <v>13077</v>
      </c>
      <c r="L43" s="1469">
        <v>12289</v>
      </c>
      <c r="M43" s="1469">
        <v>11452</v>
      </c>
      <c r="N43" s="1552">
        <v>10633</v>
      </c>
      <c r="O43" s="1553">
        <v>-819</v>
      </c>
      <c r="P43" s="1554">
        <v>-7.151589242053789</v>
      </c>
      <c r="Q43" s="1555">
        <v>-6.81</v>
      </c>
      <c r="R43" s="1878">
        <v>-0.34158924205378938</v>
      </c>
      <c r="S43" s="1891"/>
      <c r="T43" s="1559"/>
      <c r="U43" s="1888"/>
      <c r="V43" s="1549"/>
      <c r="W43" s="1549">
        <f t="shared" si="1"/>
        <v>0</v>
      </c>
      <c r="X43" s="1903"/>
      <c r="Y43" s="1559"/>
      <c r="Z43" s="1900"/>
      <c r="AA43" s="1582"/>
      <c r="AB43" s="1891"/>
      <c r="AC43" s="1559"/>
      <c r="AD43" s="1888"/>
      <c r="AE43" s="1916"/>
      <c r="AF43" s="1549">
        <f t="shared" si="13"/>
        <v>0</v>
      </c>
    </row>
    <row r="44" spans="1:32" ht="15.75" customHeight="1">
      <c r="A44" s="1542"/>
      <c r="B44" s="1959" t="s">
        <v>14</v>
      </c>
      <c r="C44" s="1469">
        <f>SUM(C45:C51)</f>
        <v>268467</v>
      </c>
      <c r="D44" s="1469">
        <f t="shared" ref="D44:N44" si="14">SUM(D45:D51)</f>
        <v>271984</v>
      </c>
      <c r="E44" s="1469">
        <f t="shared" si="14"/>
        <v>286544</v>
      </c>
      <c r="F44" s="1469">
        <f t="shared" si="14"/>
        <v>292743</v>
      </c>
      <c r="G44" s="1469">
        <f t="shared" si="14"/>
        <v>297235</v>
      </c>
      <c r="H44" s="1469">
        <f t="shared" si="14"/>
        <v>292586</v>
      </c>
      <c r="I44" s="1557">
        <f t="shared" si="14"/>
        <v>292469</v>
      </c>
      <c r="J44" s="1469">
        <f t="shared" si="14"/>
        <v>287780</v>
      </c>
      <c r="K44" s="1469">
        <f t="shared" si="14"/>
        <v>280302</v>
      </c>
      <c r="L44" s="1469">
        <f t="shared" si="14"/>
        <v>272476</v>
      </c>
      <c r="M44" s="1469">
        <f t="shared" si="14"/>
        <v>260312</v>
      </c>
      <c r="N44" s="1469">
        <f t="shared" si="14"/>
        <v>246781</v>
      </c>
      <c r="O44" s="1553"/>
      <c r="P44" s="1554"/>
      <c r="Q44" s="1558"/>
      <c r="R44" s="1879"/>
      <c r="S44" s="1889"/>
      <c r="T44" s="1550"/>
      <c r="U44" s="1888"/>
      <c r="V44" s="1549" t="s">
        <v>1275</v>
      </c>
      <c r="W44" s="1549"/>
      <c r="X44" s="1898"/>
      <c r="Y44" s="1550"/>
      <c r="Z44" s="1900"/>
      <c r="AA44" s="1582"/>
      <c r="AB44" s="1889"/>
      <c r="AC44" s="1550"/>
      <c r="AD44" s="1888"/>
      <c r="AE44" s="1916" t="s">
        <v>1275</v>
      </c>
      <c r="AF44" s="1549"/>
    </row>
    <row r="45" spans="1:32" ht="15.75" customHeight="1">
      <c r="A45" s="1542">
        <v>208</v>
      </c>
      <c r="B45" s="1909" t="s">
        <v>99</v>
      </c>
      <c r="C45" s="1469">
        <v>38921</v>
      </c>
      <c r="D45" s="1469">
        <v>40657</v>
      </c>
      <c r="E45" s="1469">
        <v>42008</v>
      </c>
      <c r="F45" s="1469">
        <v>41498</v>
      </c>
      <c r="G45" s="1469">
        <v>39868</v>
      </c>
      <c r="H45" s="1469">
        <v>36871</v>
      </c>
      <c r="I45" s="1551">
        <v>36103</v>
      </c>
      <c r="J45" s="1469">
        <v>34320</v>
      </c>
      <c r="K45" s="1469">
        <v>32475</v>
      </c>
      <c r="L45" s="1469">
        <v>31158</v>
      </c>
      <c r="M45" s="1469">
        <v>30129</v>
      </c>
      <c r="N45" s="1552">
        <v>28374</v>
      </c>
      <c r="O45" s="1553">
        <v>-1755</v>
      </c>
      <c r="P45" s="1554">
        <v>-5.8249527033754855</v>
      </c>
      <c r="Q45" s="1555">
        <v>-3.3</v>
      </c>
      <c r="R45" s="1878">
        <v>-2.5249527033754857</v>
      </c>
      <c r="S45" s="1889">
        <v>16989</v>
      </c>
      <c r="T45" s="1550">
        <v>16640</v>
      </c>
      <c r="U45" s="1888">
        <v>15591</v>
      </c>
      <c r="V45" s="1549">
        <f t="shared" si="0"/>
        <v>-1049</v>
      </c>
      <c r="W45" s="1549">
        <f t="shared" si="1"/>
        <v>-1049</v>
      </c>
      <c r="X45" s="1898">
        <v>3.68</v>
      </c>
      <c r="Y45" s="1550">
        <v>4521.7</v>
      </c>
      <c r="Z45" s="1900">
        <v>3.59</v>
      </c>
      <c r="AA45" s="1582"/>
      <c r="AB45" s="1889">
        <v>7022</v>
      </c>
      <c r="AC45" s="1550">
        <v>7079</v>
      </c>
      <c r="AD45" s="1888">
        <v>6729</v>
      </c>
      <c r="AE45" s="1916">
        <f t="shared" si="2"/>
        <v>-350</v>
      </c>
      <c r="AF45" s="1549">
        <f t="shared" ref="AF45:AF51" si="15">AD45-AC45</f>
        <v>-350</v>
      </c>
    </row>
    <row r="46" spans="1:32" ht="15.75" customHeight="1">
      <c r="A46" s="1542">
        <v>212</v>
      </c>
      <c r="B46" s="1909" t="s">
        <v>101</v>
      </c>
      <c r="C46" s="1469">
        <v>44698</v>
      </c>
      <c r="D46" s="1469">
        <v>45942</v>
      </c>
      <c r="E46" s="1469">
        <v>49583</v>
      </c>
      <c r="F46" s="1469">
        <v>51046</v>
      </c>
      <c r="G46" s="1469">
        <v>52374</v>
      </c>
      <c r="H46" s="1469">
        <v>51131</v>
      </c>
      <c r="I46" s="1551">
        <v>51426</v>
      </c>
      <c r="J46" s="1469">
        <v>52077</v>
      </c>
      <c r="K46" s="1469">
        <v>51794</v>
      </c>
      <c r="L46" s="1469">
        <v>50523</v>
      </c>
      <c r="M46" s="1469">
        <v>48567</v>
      </c>
      <c r="N46" s="1552">
        <v>45921</v>
      </c>
      <c r="O46" s="1553">
        <v>-2646</v>
      </c>
      <c r="P46" s="1554">
        <v>-5.4481438013465935</v>
      </c>
      <c r="Q46" s="1555">
        <v>-3.87</v>
      </c>
      <c r="R46" s="1878">
        <v>-1.5781438013465934</v>
      </c>
      <c r="S46" s="1889">
        <v>31638</v>
      </c>
      <c r="T46" s="1550">
        <v>30912</v>
      </c>
      <c r="U46" s="1888">
        <v>29076</v>
      </c>
      <c r="V46" s="1549">
        <f t="shared" si="0"/>
        <v>-1836</v>
      </c>
      <c r="W46" s="1549">
        <f t="shared" si="1"/>
        <v>-1836</v>
      </c>
      <c r="X46" s="1898">
        <v>6.45</v>
      </c>
      <c r="Y46" s="1550">
        <v>4792.6000000000004</v>
      </c>
      <c r="Z46" s="1900">
        <v>9.89</v>
      </c>
      <c r="AA46" s="1582"/>
      <c r="AB46" s="1889">
        <v>12269</v>
      </c>
      <c r="AC46" s="1550">
        <v>12268</v>
      </c>
      <c r="AD46" s="1888">
        <v>12341</v>
      </c>
      <c r="AE46" s="1916">
        <f t="shared" si="2"/>
        <v>73</v>
      </c>
      <c r="AF46" s="1549">
        <f t="shared" si="15"/>
        <v>73</v>
      </c>
    </row>
    <row r="47" spans="1:32" ht="15.75" hidden="1" customHeight="1">
      <c r="A47" s="1542">
        <v>227</v>
      </c>
      <c r="B47" s="1909" t="s">
        <v>475</v>
      </c>
      <c r="C47" s="1469">
        <v>50889</v>
      </c>
      <c r="D47" s="1469">
        <v>48558</v>
      </c>
      <c r="E47" s="1469">
        <v>48791</v>
      </c>
      <c r="F47" s="1469">
        <v>49084</v>
      </c>
      <c r="G47" s="1469">
        <v>48980</v>
      </c>
      <c r="H47" s="1469">
        <v>48454</v>
      </c>
      <c r="I47" s="1551">
        <v>47685</v>
      </c>
      <c r="J47" s="1469">
        <v>45460</v>
      </c>
      <c r="K47" s="1469">
        <v>43302</v>
      </c>
      <c r="L47" s="1469">
        <v>40938</v>
      </c>
      <c r="M47" s="1469">
        <v>37773</v>
      </c>
      <c r="N47" s="1552">
        <v>34852</v>
      </c>
      <c r="O47" s="1553">
        <v>-2921</v>
      </c>
      <c r="P47" s="1554">
        <v>-7.7330368252455459</v>
      </c>
      <c r="Q47" s="1555">
        <v>-7.73</v>
      </c>
      <c r="R47" s="1878">
        <v>-3.0368252455454936E-3</v>
      </c>
      <c r="S47" s="1891"/>
      <c r="T47" s="1559"/>
      <c r="U47" s="1888"/>
      <c r="V47" s="1549"/>
      <c r="W47" s="1549">
        <f t="shared" si="1"/>
        <v>0</v>
      </c>
      <c r="X47" s="1903"/>
      <c r="Y47" s="1559"/>
      <c r="Z47" s="1900"/>
      <c r="AA47" s="1582"/>
      <c r="AB47" s="1891"/>
      <c r="AC47" s="1559"/>
      <c r="AD47" s="1888"/>
      <c r="AE47" s="1916" t="s">
        <v>1277</v>
      </c>
      <c r="AF47" s="1549">
        <f t="shared" si="15"/>
        <v>0</v>
      </c>
    </row>
    <row r="48" spans="1:32" ht="15.75" customHeight="1">
      <c r="A48" s="1542">
        <v>229</v>
      </c>
      <c r="B48" s="1909" t="s">
        <v>476</v>
      </c>
      <c r="C48" s="1469">
        <v>71340</v>
      </c>
      <c r="D48" s="1469">
        <v>73058</v>
      </c>
      <c r="E48" s="1469">
        <v>78363</v>
      </c>
      <c r="F48" s="1469">
        <v>81167</v>
      </c>
      <c r="G48" s="1469">
        <v>82934</v>
      </c>
      <c r="H48" s="1469">
        <v>83045</v>
      </c>
      <c r="I48" s="1551">
        <v>83431</v>
      </c>
      <c r="J48" s="1469">
        <v>83207</v>
      </c>
      <c r="K48" s="1469">
        <v>81561</v>
      </c>
      <c r="L48" s="1469">
        <v>80518</v>
      </c>
      <c r="M48" s="1469">
        <v>77419</v>
      </c>
      <c r="N48" s="1552">
        <v>74355</v>
      </c>
      <c r="O48" s="1553">
        <v>-3064</v>
      </c>
      <c r="P48" s="1554">
        <v>-3.9576848060553607</v>
      </c>
      <c r="Q48" s="1555">
        <v>-3.85</v>
      </c>
      <c r="R48" s="1878">
        <v>-0.10768480605536057</v>
      </c>
      <c r="S48" s="1889">
        <v>11680</v>
      </c>
      <c r="T48" s="1550">
        <v>12422</v>
      </c>
      <c r="U48" s="1888">
        <v>13709</v>
      </c>
      <c r="V48" s="1549">
        <f t="shared" si="0"/>
        <v>1287</v>
      </c>
      <c r="W48" s="1549">
        <f t="shared" si="1"/>
        <v>1287</v>
      </c>
      <c r="X48" s="1898">
        <v>3.19</v>
      </c>
      <c r="Y48" s="1550">
        <v>3894</v>
      </c>
      <c r="Z48" s="1900">
        <v>3.41</v>
      </c>
      <c r="AA48" s="1582"/>
      <c r="AB48" s="1889">
        <v>4472</v>
      </c>
      <c r="AC48" s="1550">
        <v>4803</v>
      </c>
      <c r="AD48" s="1888">
        <v>5461</v>
      </c>
      <c r="AE48" s="1916">
        <f t="shared" si="2"/>
        <v>658</v>
      </c>
      <c r="AF48" s="1549">
        <f t="shared" si="15"/>
        <v>658</v>
      </c>
    </row>
    <row r="49" spans="1:32" ht="15.75" customHeight="1">
      <c r="A49" s="1542">
        <v>464</v>
      </c>
      <c r="B49" s="1909" t="s">
        <v>41</v>
      </c>
      <c r="C49" s="1469">
        <v>16545</v>
      </c>
      <c r="D49" s="1469">
        <v>20457</v>
      </c>
      <c r="E49" s="1469">
        <v>24751</v>
      </c>
      <c r="F49" s="1469">
        <v>26686</v>
      </c>
      <c r="G49" s="1469">
        <v>29663</v>
      </c>
      <c r="H49" s="1469">
        <v>30477</v>
      </c>
      <c r="I49" s="1551">
        <v>31634</v>
      </c>
      <c r="J49" s="1469">
        <v>31960</v>
      </c>
      <c r="K49" s="1469">
        <v>32555</v>
      </c>
      <c r="L49" s="1469">
        <v>33438</v>
      </c>
      <c r="M49" s="1469">
        <v>33690</v>
      </c>
      <c r="N49" s="1552">
        <v>33498</v>
      </c>
      <c r="O49" s="1553">
        <v>-192</v>
      </c>
      <c r="P49" s="1554">
        <v>-0.56990204808548528</v>
      </c>
      <c r="Q49" s="1555">
        <v>0.75</v>
      </c>
      <c r="R49" s="1878">
        <v>-1.3199020480854853</v>
      </c>
      <c r="S49" s="1889">
        <v>15498</v>
      </c>
      <c r="T49" s="1550">
        <v>16407</v>
      </c>
      <c r="U49" s="1888">
        <v>17356</v>
      </c>
      <c r="V49" s="1549">
        <f t="shared" si="0"/>
        <v>949</v>
      </c>
      <c r="W49" s="1549">
        <f t="shared" si="1"/>
        <v>949</v>
      </c>
      <c r="X49" s="1898">
        <v>3.27</v>
      </c>
      <c r="Y49" s="1550">
        <v>5017.3999999999996</v>
      </c>
      <c r="Z49" s="1900">
        <v>3.46</v>
      </c>
      <c r="AA49" s="1582"/>
      <c r="AB49" s="1889">
        <v>5434</v>
      </c>
      <c r="AC49" s="1550">
        <v>5911</v>
      </c>
      <c r="AD49" s="1888">
        <v>6623</v>
      </c>
      <c r="AE49" s="1916">
        <f t="shared" si="2"/>
        <v>712</v>
      </c>
      <c r="AF49" s="1549">
        <f t="shared" si="15"/>
        <v>712</v>
      </c>
    </row>
    <row r="50" spans="1:32" ht="15.75" hidden="1" customHeight="1">
      <c r="A50" s="1542">
        <v>481</v>
      </c>
      <c r="B50" s="1909" t="s">
        <v>42</v>
      </c>
      <c r="C50" s="1469">
        <v>17153</v>
      </c>
      <c r="D50" s="1469">
        <v>16902</v>
      </c>
      <c r="E50" s="1469">
        <v>17448</v>
      </c>
      <c r="F50" s="1469">
        <v>18388</v>
      </c>
      <c r="G50" s="1469">
        <v>18900</v>
      </c>
      <c r="H50" s="1469">
        <v>18781</v>
      </c>
      <c r="I50" s="1551">
        <v>18849</v>
      </c>
      <c r="J50" s="1469">
        <v>18419</v>
      </c>
      <c r="K50" s="1469">
        <v>17603</v>
      </c>
      <c r="L50" s="1469">
        <v>16636</v>
      </c>
      <c r="M50" s="1469">
        <v>15224</v>
      </c>
      <c r="N50" s="1552">
        <v>13896</v>
      </c>
      <c r="O50" s="1553">
        <v>-1328</v>
      </c>
      <c r="P50" s="1554">
        <v>-8.7230688386757755</v>
      </c>
      <c r="Q50" s="1555">
        <v>-8.49</v>
      </c>
      <c r="R50" s="1878">
        <v>-0.23306883867577532</v>
      </c>
      <c r="S50" s="1891"/>
      <c r="T50" s="1559"/>
      <c r="U50" s="1888"/>
      <c r="V50" s="1549"/>
      <c r="W50" s="1549">
        <f t="shared" si="1"/>
        <v>0</v>
      </c>
      <c r="X50" s="1903"/>
      <c r="Y50" s="1559"/>
      <c r="Z50" s="1900"/>
      <c r="AA50" s="1582"/>
      <c r="AB50" s="1891"/>
      <c r="AC50" s="1559"/>
      <c r="AD50" s="1888"/>
      <c r="AE50" s="1916"/>
      <c r="AF50" s="1549">
        <f t="shared" si="15"/>
        <v>0</v>
      </c>
    </row>
    <row r="51" spans="1:32" ht="15.75" hidden="1" customHeight="1">
      <c r="A51" s="1542">
        <v>501</v>
      </c>
      <c r="B51" s="1909" t="s">
        <v>477</v>
      </c>
      <c r="C51" s="1469">
        <v>28921</v>
      </c>
      <c r="D51" s="1469">
        <v>26410</v>
      </c>
      <c r="E51" s="1469">
        <v>25600</v>
      </c>
      <c r="F51" s="1469">
        <v>24874</v>
      </c>
      <c r="G51" s="1469">
        <v>24516</v>
      </c>
      <c r="H51" s="1469">
        <v>23827</v>
      </c>
      <c r="I51" s="1551">
        <v>23341</v>
      </c>
      <c r="J51" s="1469">
        <v>22337</v>
      </c>
      <c r="K51" s="1469">
        <v>21012</v>
      </c>
      <c r="L51" s="1469">
        <v>19265</v>
      </c>
      <c r="M51" s="1469">
        <v>17510</v>
      </c>
      <c r="N51" s="1552">
        <v>15885</v>
      </c>
      <c r="O51" s="1553">
        <v>-1625</v>
      </c>
      <c r="P51" s="1554">
        <v>-9.2804111936036549</v>
      </c>
      <c r="Q51" s="1555">
        <v>-9.11</v>
      </c>
      <c r="R51" s="1878">
        <v>-0.17041119360365542</v>
      </c>
      <c r="S51" s="1891"/>
      <c r="T51" s="1559"/>
      <c r="U51" s="1888"/>
      <c r="V51" s="1549"/>
      <c r="W51" s="1549">
        <f t="shared" si="1"/>
        <v>0</v>
      </c>
      <c r="X51" s="1903"/>
      <c r="Y51" s="1559"/>
      <c r="Z51" s="1900"/>
      <c r="AA51" s="1582"/>
      <c r="AB51" s="1891"/>
      <c r="AC51" s="1559"/>
      <c r="AD51" s="1888"/>
      <c r="AE51" s="1916"/>
      <c r="AF51" s="1549">
        <f t="shared" si="15"/>
        <v>0</v>
      </c>
    </row>
    <row r="52" spans="1:32" ht="15.75" customHeight="1">
      <c r="A52" s="1542"/>
      <c r="B52" s="1960" t="s">
        <v>15</v>
      </c>
      <c r="C52" s="1469">
        <f>SUM(C53:C57)</f>
        <v>237611</v>
      </c>
      <c r="D52" s="1469">
        <f t="shared" ref="D52:N52" si="16">SUM(D53:D57)</f>
        <v>222236</v>
      </c>
      <c r="E52" s="1469">
        <f t="shared" si="16"/>
        <v>217816</v>
      </c>
      <c r="F52" s="1469">
        <f t="shared" si="16"/>
        <v>215485</v>
      </c>
      <c r="G52" s="1469">
        <f t="shared" si="16"/>
        <v>213805</v>
      </c>
      <c r="H52" s="1469">
        <f t="shared" si="16"/>
        <v>208242</v>
      </c>
      <c r="I52" s="1557">
        <f t="shared" si="16"/>
        <v>205842</v>
      </c>
      <c r="J52" s="1469">
        <f t="shared" si="16"/>
        <v>200803</v>
      </c>
      <c r="K52" s="1469">
        <f t="shared" si="16"/>
        <v>191211</v>
      </c>
      <c r="L52" s="1469">
        <f t="shared" si="16"/>
        <v>180607</v>
      </c>
      <c r="M52" s="1469">
        <f t="shared" si="16"/>
        <v>170232</v>
      </c>
      <c r="N52" s="1469">
        <f t="shared" si="16"/>
        <v>158055</v>
      </c>
      <c r="O52" s="1553"/>
      <c r="P52" s="1554"/>
      <c r="Q52" s="1558"/>
      <c r="R52" s="1879"/>
      <c r="S52" s="1889"/>
      <c r="T52" s="1550"/>
      <c r="U52" s="1888"/>
      <c r="V52" s="1549" t="s">
        <v>1275</v>
      </c>
      <c r="W52" s="1549"/>
      <c r="X52" s="1898"/>
      <c r="Y52" s="1550"/>
      <c r="Z52" s="1900"/>
      <c r="AA52" s="1582"/>
      <c r="AB52" s="1889"/>
      <c r="AC52" s="1550"/>
      <c r="AD52" s="1888"/>
      <c r="AE52" s="1916" t="s">
        <v>1275</v>
      </c>
      <c r="AF52" s="1549"/>
    </row>
    <row r="53" spans="1:32" ht="15.75" customHeight="1">
      <c r="A53" s="1542">
        <v>209</v>
      </c>
      <c r="B53" s="1911" t="s">
        <v>478</v>
      </c>
      <c r="C53" s="1469">
        <v>96599</v>
      </c>
      <c r="D53" s="1469">
        <v>94732</v>
      </c>
      <c r="E53" s="1469">
        <v>95687</v>
      </c>
      <c r="F53" s="1469">
        <v>96448</v>
      </c>
      <c r="G53" s="1469">
        <v>96086</v>
      </c>
      <c r="H53" s="1469">
        <v>94163</v>
      </c>
      <c r="I53" s="1551">
        <v>93859</v>
      </c>
      <c r="J53" s="1469">
        <v>92752</v>
      </c>
      <c r="K53" s="1469">
        <v>89208</v>
      </c>
      <c r="L53" s="1469">
        <v>85592</v>
      </c>
      <c r="M53" s="1469">
        <v>82250</v>
      </c>
      <c r="N53" s="1552">
        <v>77519</v>
      </c>
      <c r="O53" s="1553">
        <v>-4731</v>
      </c>
      <c r="P53" s="1554">
        <v>-5.7519756838905778</v>
      </c>
      <c r="Q53" s="1555">
        <v>-3.9</v>
      </c>
      <c r="R53" s="1878">
        <v>-1.8519756838905779</v>
      </c>
      <c r="S53" s="1889">
        <v>16670</v>
      </c>
      <c r="T53" s="1550">
        <v>16809</v>
      </c>
      <c r="U53" s="1888">
        <v>16948</v>
      </c>
      <c r="V53" s="1549">
        <f t="shared" si="0"/>
        <v>139</v>
      </c>
      <c r="W53" s="1549">
        <f t="shared" si="1"/>
        <v>139</v>
      </c>
      <c r="X53" s="1898">
        <v>3.86</v>
      </c>
      <c r="Y53" s="1550">
        <v>4354.7</v>
      </c>
      <c r="Z53" s="1900">
        <v>4.17</v>
      </c>
      <c r="AA53" s="1582"/>
      <c r="AB53" s="1889">
        <v>6767</v>
      </c>
      <c r="AC53" s="1550">
        <v>7181</v>
      </c>
      <c r="AD53" s="1888">
        <v>7539</v>
      </c>
      <c r="AE53" s="1916">
        <f t="shared" si="2"/>
        <v>358</v>
      </c>
      <c r="AF53" s="1549">
        <f t="shared" ref="AF53:AF57" si="17">AD53-AC53</f>
        <v>358</v>
      </c>
    </row>
    <row r="54" spans="1:32" ht="15.75" hidden="1" customHeight="1">
      <c r="A54" s="1542">
        <v>222</v>
      </c>
      <c r="B54" s="1909" t="s">
        <v>479</v>
      </c>
      <c r="C54" s="1469">
        <v>40740</v>
      </c>
      <c r="D54" s="1469">
        <v>36716</v>
      </c>
      <c r="E54" s="1469">
        <v>34919</v>
      </c>
      <c r="F54" s="1469">
        <v>33979</v>
      </c>
      <c r="G54" s="1469">
        <v>33595</v>
      </c>
      <c r="H54" s="1469">
        <v>32092</v>
      </c>
      <c r="I54" s="1551">
        <v>31290</v>
      </c>
      <c r="J54" s="1469">
        <v>30110</v>
      </c>
      <c r="K54" s="1469">
        <v>28306</v>
      </c>
      <c r="L54" s="1469">
        <v>26501</v>
      </c>
      <c r="M54" s="1469">
        <v>24288</v>
      </c>
      <c r="N54" s="1552">
        <v>22137</v>
      </c>
      <c r="O54" s="1553">
        <v>-2151</v>
      </c>
      <c r="P54" s="1554">
        <v>-8.8562252964426875</v>
      </c>
      <c r="Q54" s="1555">
        <v>-8.35</v>
      </c>
      <c r="R54" s="1878">
        <v>-0.50622529644268788</v>
      </c>
      <c r="S54" s="1891"/>
      <c r="T54" s="1559"/>
      <c r="U54" s="1888"/>
      <c r="V54" s="1549"/>
      <c r="W54" s="1549">
        <f t="shared" si="1"/>
        <v>0</v>
      </c>
      <c r="X54" s="1903"/>
      <c r="Y54" s="1559"/>
      <c r="Z54" s="1900"/>
      <c r="AA54" s="1582"/>
      <c r="AB54" s="1891"/>
      <c r="AC54" s="1559"/>
      <c r="AD54" s="1888"/>
      <c r="AE54" s="1916"/>
      <c r="AF54" s="1549">
        <f t="shared" si="17"/>
        <v>0</v>
      </c>
    </row>
    <row r="55" spans="1:32" ht="15.75" hidden="1" customHeight="1">
      <c r="A55" s="1542">
        <v>225</v>
      </c>
      <c r="B55" s="1909" t="s">
        <v>480</v>
      </c>
      <c r="C55" s="1469">
        <v>43637</v>
      </c>
      <c r="D55" s="1469">
        <v>39506</v>
      </c>
      <c r="E55" s="1469">
        <v>37763</v>
      </c>
      <c r="F55" s="1469">
        <v>36850</v>
      </c>
      <c r="G55" s="1469">
        <v>37149</v>
      </c>
      <c r="H55" s="1469">
        <v>36625</v>
      </c>
      <c r="I55" s="1551">
        <v>36766</v>
      </c>
      <c r="J55" s="1469">
        <v>36069</v>
      </c>
      <c r="K55" s="1469">
        <v>34791</v>
      </c>
      <c r="L55" s="1469">
        <v>32814</v>
      </c>
      <c r="M55" s="1469">
        <v>30805</v>
      </c>
      <c r="N55" s="1552">
        <v>29002</v>
      </c>
      <c r="O55" s="1553">
        <v>-1803</v>
      </c>
      <c r="P55" s="1554">
        <v>-5.8529459503327379</v>
      </c>
      <c r="Q55" s="1555">
        <v>-6.12</v>
      </c>
      <c r="R55" s="1878">
        <v>0.26705404966726221</v>
      </c>
      <c r="S55" s="1891"/>
      <c r="T55" s="1559"/>
      <c r="U55" s="1888"/>
      <c r="V55" s="1549"/>
      <c r="W55" s="1549">
        <f t="shared" si="1"/>
        <v>0</v>
      </c>
      <c r="X55" s="1903"/>
      <c r="Y55" s="1559"/>
      <c r="Z55" s="1900"/>
      <c r="AA55" s="1582"/>
      <c r="AB55" s="1891"/>
      <c r="AC55" s="1559"/>
      <c r="AD55" s="1888"/>
      <c r="AE55" s="1916"/>
      <c r="AF55" s="1549">
        <f t="shared" si="17"/>
        <v>0</v>
      </c>
    </row>
    <row r="56" spans="1:32" ht="15.75" hidden="1" customHeight="1">
      <c r="A56" s="1542">
        <v>585</v>
      </c>
      <c r="B56" s="1909" t="s">
        <v>481</v>
      </c>
      <c r="C56" s="1469">
        <v>31096</v>
      </c>
      <c r="D56" s="1469">
        <v>28321</v>
      </c>
      <c r="E56" s="1469">
        <v>27571</v>
      </c>
      <c r="F56" s="1469">
        <v>26694</v>
      </c>
      <c r="G56" s="1469">
        <v>25964</v>
      </c>
      <c r="H56" s="1469">
        <v>25136</v>
      </c>
      <c r="I56" s="1551">
        <v>24298</v>
      </c>
      <c r="J56" s="1469">
        <v>23271</v>
      </c>
      <c r="K56" s="1469">
        <v>21439</v>
      </c>
      <c r="L56" s="1469">
        <v>19696</v>
      </c>
      <c r="M56" s="1469">
        <v>18070</v>
      </c>
      <c r="N56" s="1552">
        <v>16069</v>
      </c>
      <c r="O56" s="1553">
        <v>-2001</v>
      </c>
      <c r="P56" s="1554">
        <v>-11.073602656336469</v>
      </c>
      <c r="Q56" s="1555">
        <v>-8.26</v>
      </c>
      <c r="R56" s="1878">
        <v>-2.8136026563364691</v>
      </c>
      <c r="S56" s="1891"/>
      <c r="T56" s="1559"/>
      <c r="U56" s="1888"/>
      <c r="V56" s="1549"/>
      <c r="W56" s="1549">
        <f t="shared" si="1"/>
        <v>0</v>
      </c>
      <c r="X56" s="1903"/>
      <c r="Y56" s="1559"/>
      <c r="Z56" s="1900"/>
      <c r="AA56" s="1582"/>
      <c r="AB56" s="1891"/>
      <c r="AC56" s="1559"/>
      <c r="AD56" s="1888"/>
      <c r="AE56" s="1916"/>
      <c r="AF56" s="1549">
        <f t="shared" si="17"/>
        <v>0</v>
      </c>
    </row>
    <row r="57" spans="1:32" ht="15.75" hidden="1" customHeight="1">
      <c r="A57" s="1542">
        <v>586</v>
      </c>
      <c r="B57" s="1909" t="s">
        <v>482</v>
      </c>
      <c r="C57" s="1469">
        <v>25539</v>
      </c>
      <c r="D57" s="1469">
        <v>22961</v>
      </c>
      <c r="E57" s="1469">
        <v>21876</v>
      </c>
      <c r="F57" s="1469">
        <v>21514</v>
      </c>
      <c r="G57" s="1469">
        <v>21011</v>
      </c>
      <c r="H57" s="1469">
        <v>20226</v>
      </c>
      <c r="I57" s="1551">
        <v>19629</v>
      </c>
      <c r="J57" s="1469">
        <v>18601</v>
      </c>
      <c r="K57" s="1469">
        <v>17467</v>
      </c>
      <c r="L57" s="1469">
        <v>16004</v>
      </c>
      <c r="M57" s="1469">
        <v>14819</v>
      </c>
      <c r="N57" s="1552">
        <v>13328</v>
      </c>
      <c r="O57" s="1553">
        <v>-1491</v>
      </c>
      <c r="P57" s="1554">
        <v>-10.061407652338215</v>
      </c>
      <c r="Q57" s="1555">
        <v>-7.4</v>
      </c>
      <c r="R57" s="1878">
        <v>-2.6614076523382142</v>
      </c>
      <c r="S57" s="1891"/>
      <c r="T57" s="1559"/>
      <c r="U57" s="1888"/>
      <c r="V57" s="1549"/>
      <c r="W57" s="1549">
        <f t="shared" si="1"/>
        <v>0</v>
      </c>
      <c r="X57" s="1903"/>
      <c r="Y57" s="1559"/>
      <c r="Z57" s="1900"/>
      <c r="AA57" s="1582"/>
      <c r="AB57" s="1891"/>
      <c r="AC57" s="1559"/>
      <c r="AD57" s="1888"/>
      <c r="AE57" s="1916"/>
      <c r="AF57" s="1549">
        <f t="shared" si="17"/>
        <v>0</v>
      </c>
    </row>
    <row r="58" spans="1:32" ht="15.75" customHeight="1">
      <c r="A58" s="1542"/>
      <c r="B58" s="1961" t="s">
        <v>16</v>
      </c>
      <c r="C58" s="1469">
        <f>SUM(C59:C60)</f>
        <v>123223</v>
      </c>
      <c r="D58" s="1469">
        <f t="shared" ref="D58:N58" si="18">SUM(D59:D60)</f>
        <v>115869</v>
      </c>
      <c r="E58" s="1469">
        <f t="shared" si="18"/>
        <v>114427</v>
      </c>
      <c r="F58" s="1469">
        <f t="shared" si="18"/>
        <v>114667</v>
      </c>
      <c r="G58" s="1469">
        <f t="shared" si="18"/>
        <v>115247</v>
      </c>
      <c r="H58" s="1469">
        <f t="shared" si="18"/>
        <v>115461</v>
      </c>
      <c r="I58" s="1557">
        <f t="shared" si="18"/>
        <v>118740</v>
      </c>
      <c r="J58" s="1469">
        <f t="shared" si="18"/>
        <v>119187</v>
      </c>
      <c r="K58" s="1469">
        <f t="shared" si="18"/>
        <v>116055</v>
      </c>
      <c r="L58" s="1469">
        <f t="shared" si="18"/>
        <v>111020</v>
      </c>
      <c r="M58" s="1469">
        <f t="shared" si="18"/>
        <v>106150</v>
      </c>
      <c r="N58" s="1469">
        <f t="shared" si="18"/>
        <v>101148</v>
      </c>
      <c r="O58" s="1553"/>
      <c r="P58" s="1554"/>
      <c r="Q58" s="1558"/>
      <c r="R58" s="1879"/>
      <c r="S58" s="1889"/>
      <c r="T58" s="1550"/>
      <c r="U58" s="1888"/>
      <c r="V58" s="1549" t="s">
        <v>1275</v>
      </c>
      <c r="W58" s="1549"/>
      <c r="X58" s="1898"/>
      <c r="Y58" s="1550"/>
      <c r="Z58" s="1900"/>
      <c r="AA58" s="1582"/>
      <c r="AB58" s="1889"/>
      <c r="AC58" s="1550"/>
      <c r="AD58" s="1888"/>
      <c r="AE58" s="1916"/>
      <c r="AF58" s="1549"/>
    </row>
    <row r="59" spans="1:32" ht="15.75" hidden="1" customHeight="1">
      <c r="A59" s="1542">
        <v>221</v>
      </c>
      <c r="B59" s="1962" t="s">
        <v>483</v>
      </c>
      <c r="C59" s="1469">
        <v>47346</v>
      </c>
      <c r="D59" s="1469">
        <v>43428</v>
      </c>
      <c r="E59" s="1469">
        <v>42026</v>
      </c>
      <c r="F59" s="1469">
        <v>41685</v>
      </c>
      <c r="G59" s="1469">
        <v>41144</v>
      </c>
      <c r="H59" s="1469">
        <v>41802</v>
      </c>
      <c r="I59" s="1551">
        <v>44752</v>
      </c>
      <c r="J59" s="1469">
        <v>46325</v>
      </c>
      <c r="K59" s="1469">
        <v>45245</v>
      </c>
      <c r="L59" s="1469">
        <v>43263</v>
      </c>
      <c r="M59" s="1469">
        <v>41490</v>
      </c>
      <c r="N59" s="1552">
        <v>39637</v>
      </c>
      <c r="O59" s="1553">
        <v>-1853</v>
      </c>
      <c r="P59" s="1554">
        <v>-4.4661364184140764</v>
      </c>
      <c r="Q59" s="1555">
        <v>-4.0999999999999996</v>
      </c>
      <c r="R59" s="1878">
        <v>-0.36613641841407674</v>
      </c>
      <c r="S59" s="1891"/>
      <c r="T59" s="1559"/>
      <c r="U59" s="1888"/>
      <c r="V59" s="1549"/>
      <c r="W59" s="1549">
        <f t="shared" si="1"/>
        <v>0</v>
      </c>
      <c r="X59" s="1903"/>
      <c r="Y59" s="1559"/>
      <c r="Z59" s="1900"/>
      <c r="AA59" s="1582"/>
      <c r="AB59" s="1891"/>
      <c r="AC59" s="1559"/>
      <c r="AD59" s="1888"/>
      <c r="AE59" s="1916"/>
      <c r="AF59" s="1549">
        <f t="shared" ref="AF59:AF60" si="19">AD59-AC59</f>
        <v>0</v>
      </c>
    </row>
    <row r="60" spans="1:32" ht="15.75" hidden="1" customHeight="1">
      <c r="A60" s="1542">
        <v>223</v>
      </c>
      <c r="B60" s="1962" t="s">
        <v>484</v>
      </c>
      <c r="C60" s="1469">
        <v>75877</v>
      </c>
      <c r="D60" s="1469">
        <v>72441</v>
      </c>
      <c r="E60" s="1469">
        <v>72401</v>
      </c>
      <c r="F60" s="1469">
        <v>72982</v>
      </c>
      <c r="G60" s="1469">
        <v>74103</v>
      </c>
      <c r="H60" s="1469">
        <v>73659</v>
      </c>
      <c r="I60" s="1551">
        <v>73988</v>
      </c>
      <c r="J60" s="1469">
        <v>72862</v>
      </c>
      <c r="K60" s="1469">
        <v>70810</v>
      </c>
      <c r="L60" s="1469">
        <v>67757</v>
      </c>
      <c r="M60" s="1469">
        <v>64660</v>
      </c>
      <c r="N60" s="1552">
        <v>61511</v>
      </c>
      <c r="O60" s="1553">
        <v>-3149</v>
      </c>
      <c r="P60" s="1554">
        <v>-4.8700896999690695</v>
      </c>
      <c r="Q60" s="1555">
        <v>-4.57</v>
      </c>
      <c r="R60" s="1878">
        <v>-0.3000896999690692</v>
      </c>
      <c r="S60" s="1891"/>
      <c r="T60" s="1559"/>
      <c r="U60" s="1888"/>
      <c r="V60" s="1549"/>
      <c r="W60" s="1549">
        <f t="shared" si="1"/>
        <v>0</v>
      </c>
      <c r="X60" s="1903"/>
      <c r="Y60" s="1559"/>
      <c r="Z60" s="1900"/>
      <c r="AA60" s="1582"/>
      <c r="AB60" s="1891"/>
      <c r="AC60" s="1559"/>
      <c r="AD60" s="1888"/>
      <c r="AE60" s="1916"/>
      <c r="AF60" s="1549">
        <f t="shared" si="19"/>
        <v>0</v>
      </c>
    </row>
    <row r="61" spans="1:32" ht="15.75" customHeight="1">
      <c r="A61" s="1542"/>
      <c r="B61" s="1963" t="s">
        <v>17</v>
      </c>
      <c r="C61" s="1469">
        <f>SUM(C62:C64)</f>
        <v>185473</v>
      </c>
      <c r="D61" s="1469">
        <f t="shared" ref="D61:N61" si="20">SUM(D62:D64)</f>
        <v>175918</v>
      </c>
      <c r="E61" s="1469">
        <f t="shared" si="20"/>
        <v>172133</v>
      </c>
      <c r="F61" s="1469">
        <f t="shared" si="20"/>
        <v>170220</v>
      </c>
      <c r="G61" s="1469">
        <f t="shared" si="20"/>
        <v>169044</v>
      </c>
      <c r="H61" s="1469">
        <f t="shared" si="20"/>
        <v>166218</v>
      </c>
      <c r="I61" s="1557">
        <f t="shared" si="20"/>
        <v>162738</v>
      </c>
      <c r="J61" s="1469">
        <f t="shared" si="20"/>
        <v>159111</v>
      </c>
      <c r="K61" s="1469">
        <f t="shared" si="20"/>
        <v>151391</v>
      </c>
      <c r="L61" s="1469">
        <f t="shared" si="20"/>
        <v>143547</v>
      </c>
      <c r="M61" s="1469">
        <f t="shared" si="20"/>
        <v>135147</v>
      </c>
      <c r="N61" s="1469">
        <f t="shared" si="20"/>
        <v>127537</v>
      </c>
      <c r="O61" s="1553"/>
      <c r="P61" s="1554"/>
      <c r="Q61" s="1558"/>
      <c r="R61" s="1879"/>
      <c r="S61" s="1889"/>
      <c r="T61" s="1550"/>
      <c r="U61" s="1888"/>
      <c r="V61" s="1549" t="s">
        <v>1275</v>
      </c>
      <c r="W61" s="1549"/>
      <c r="X61" s="1898"/>
      <c r="Y61" s="1550"/>
      <c r="Z61" s="1900"/>
      <c r="AA61" s="1582"/>
      <c r="AB61" s="1889"/>
      <c r="AC61" s="1550"/>
      <c r="AD61" s="1888"/>
      <c r="AE61" s="1916" t="s">
        <v>1275</v>
      </c>
      <c r="AF61" s="1549"/>
    </row>
    <row r="62" spans="1:32" ht="15.75" customHeight="1">
      <c r="A62" s="1120">
        <v>205</v>
      </c>
      <c r="B62" s="1923" t="s">
        <v>485</v>
      </c>
      <c r="C62" s="1560">
        <v>58974</v>
      </c>
      <c r="D62" s="1560">
        <v>56171</v>
      </c>
      <c r="E62" s="1560">
        <v>55022</v>
      </c>
      <c r="F62" s="1560">
        <v>54826</v>
      </c>
      <c r="G62" s="1560">
        <v>55048</v>
      </c>
      <c r="H62" s="1560">
        <v>54049</v>
      </c>
      <c r="I62" s="1561">
        <v>52839</v>
      </c>
      <c r="J62" s="1560">
        <v>52248</v>
      </c>
      <c r="K62" s="1560">
        <v>50030</v>
      </c>
      <c r="L62" s="1560">
        <v>47254</v>
      </c>
      <c r="M62" s="1560">
        <v>44258</v>
      </c>
      <c r="N62" s="1562">
        <v>41329</v>
      </c>
      <c r="O62" s="1563">
        <v>-2929</v>
      </c>
      <c r="P62" s="1564">
        <v>-6.6180125627005291</v>
      </c>
      <c r="Q62" s="1565">
        <v>-6.34</v>
      </c>
      <c r="R62" s="1880">
        <v>-0.27801256270052921</v>
      </c>
      <c r="S62" s="1922">
        <v>11736</v>
      </c>
      <c r="T62" s="1578">
        <v>10645</v>
      </c>
      <c r="U62" s="1893">
        <v>9846</v>
      </c>
      <c r="V62" s="1578">
        <f t="shared" si="0"/>
        <v>-799</v>
      </c>
      <c r="W62" s="1578">
        <f t="shared" si="1"/>
        <v>-799</v>
      </c>
      <c r="X62" s="1924">
        <v>2.83</v>
      </c>
      <c r="Y62" s="1578">
        <v>3761.5</v>
      </c>
      <c r="Z62" s="1905">
        <v>2.85</v>
      </c>
      <c r="AA62" s="1582"/>
      <c r="AB62" s="1922">
        <v>5525</v>
      </c>
      <c r="AC62" s="1578">
        <v>5137</v>
      </c>
      <c r="AD62" s="1893">
        <v>4922</v>
      </c>
      <c r="AE62" s="1917">
        <f t="shared" si="2"/>
        <v>-215</v>
      </c>
      <c r="AF62" s="1550">
        <f t="shared" ref="AF62" si="21">AD62-AC62</f>
        <v>-215</v>
      </c>
    </row>
    <row r="63" spans="1:32" ht="15.75" hidden="1" customHeight="1">
      <c r="A63" s="1542">
        <v>224</v>
      </c>
      <c r="B63" s="1909" t="s">
        <v>486</v>
      </c>
      <c r="C63" s="1086">
        <v>60194</v>
      </c>
      <c r="D63" s="1086">
        <v>58072</v>
      </c>
      <c r="E63" s="1086">
        <v>57813</v>
      </c>
      <c r="F63" s="1086">
        <v>57744</v>
      </c>
      <c r="G63" s="1086">
        <v>57690</v>
      </c>
      <c r="H63" s="1086">
        <v>57526</v>
      </c>
      <c r="I63" s="1575">
        <v>56664</v>
      </c>
      <c r="J63" s="1086">
        <v>54979</v>
      </c>
      <c r="K63" s="1086">
        <v>52283</v>
      </c>
      <c r="L63" s="1086">
        <v>49834</v>
      </c>
      <c r="M63" s="1086">
        <v>46912</v>
      </c>
      <c r="N63" s="1576">
        <v>44180</v>
      </c>
      <c r="O63" s="1553">
        <v>-2732</v>
      </c>
      <c r="P63" s="1554">
        <v>-5.8236698499317878</v>
      </c>
      <c r="Q63" s="1555">
        <v>-5.86</v>
      </c>
      <c r="R63" s="1878">
        <v>3.6330150068212497E-2</v>
      </c>
      <c r="S63" s="1891"/>
      <c r="T63" s="1559"/>
      <c r="U63" s="1888"/>
      <c r="V63" s="1549"/>
      <c r="W63" s="1550"/>
      <c r="X63" s="1903"/>
      <c r="Y63" s="1559"/>
      <c r="Z63" s="1900"/>
      <c r="AA63" s="1582"/>
      <c r="AB63" s="1891"/>
      <c r="AC63" s="1559"/>
      <c r="AD63" s="1888"/>
      <c r="AE63" s="1916"/>
      <c r="AF63" s="1550"/>
    </row>
    <row r="64" spans="1:32" ht="15.75" hidden="1" customHeight="1">
      <c r="A64" s="1120">
        <v>226</v>
      </c>
      <c r="B64" s="1912" t="s">
        <v>487</v>
      </c>
      <c r="C64" s="1560">
        <v>66305</v>
      </c>
      <c r="D64" s="1560">
        <v>61675</v>
      </c>
      <c r="E64" s="1560">
        <v>59298</v>
      </c>
      <c r="F64" s="1560">
        <v>57650</v>
      </c>
      <c r="G64" s="1560">
        <v>56306</v>
      </c>
      <c r="H64" s="1560">
        <v>54643</v>
      </c>
      <c r="I64" s="1561">
        <v>53235</v>
      </c>
      <c r="J64" s="1560">
        <v>51884</v>
      </c>
      <c r="K64" s="1560">
        <v>49078</v>
      </c>
      <c r="L64" s="1560">
        <v>46459</v>
      </c>
      <c r="M64" s="1560">
        <v>43977</v>
      </c>
      <c r="N64" s="1562">
        <v>42028</v>
      </c>
      <c r="O64" s="1563">
        <v>-1949</v>
      </c>
      <c r="P64" s="1564">
        <v>-4.4318621097391819</v>
      </c>
      <c r="Q64" s="1565">
        <v>-5.34</v>
      </c>
      <c r="R64" s="1880">
        <v>0.90813789026081793</v>
      </c>
      <c r="S64" s="1892"/>
      <c r="T64" s="1577"/>
      <c r="U64" s="1893"/>
      <c r="V64" s="1578"/>
      <c r="W64" s="1578"/>
      <c r="X64" s="1904"/>
      <c r="Y64" s="1577"/>
      <c r="Z64" s="1905"/>
      <c r="AA64" s="1582"/>
      <c r="AB64" s="1892"/>
      <c r="AC64" s="1577"/>
      <c r="AD64" s="1893"/>
      <c r="AE64" s="1917"/>
      <c r="AF64" s="1578"/>
    </row>
    <row r="65" spans="1:27">
      <c r="A65" s="924" t="s">
        <v>1073</v>
      </c>
      <c r="AA65" s="1583"/>
    </row>
    <row r="66" spans="1:27">
      <c r="A66" s="1106" t="s">
        <v>1344</v>
      </c>
      <c r="B66" s="1106"/>
    </row>
    <row r="67" spans="1:27">
      <c r="A67" s="1876" t="s">
        <v>1345</v>
      </c>
    </row>
  </sheetData>
  <mergeCells count="3">
    <mergeCell ref="A3:B4"/>
    <mergeCell ref="O3:P3"/>
    <mergeCell ref="Q3:R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V67"/>
  <sheetViews>
    <sheetView view="pageBreakPreview" zoomScaleNormal="100" zoomScaleSheetLayoutView="100" workbookViewId="0">
      <pane xSplit="3" ySplit="4" topLeftCell="L51" activePane="bottomRight" state="frozen"/>
      <selection pane="topRight" activeCell="D1" sqref="D1"/>
      <selection pane="bottomLeft" activeCell="A5" sqref="A5"/>
      <selection pane="bottomRight" activeCell="Y60" sqref="Y60"/>
    </sheetView>
  </sheetViews>
  <sheetFormatPr defaultColWidth="10.625" defaultRowHeight="12.75"/>
  <cols>
    <col min="1" max="1" width="3.375" style="1020" bestFit="1" customWidth="1"/>
    <col min="2" max="2" width="4.25" style="1022" bestFit="1" customWidth="1"/>
    <col min="3" max="3" width="11.125" style="1020" customWidth="1"/>
    <col min="4" max="18" width="10.625" style="1020" customWidth="1"/>
    <col min="19" max="22" width="8.875" style="1020" customWidth="1"/>
    <col min="23" max="16384" width="10.625" style="1020"/>
  </cols>
  <sheetData>
    <row r="1" spans="1:22">
      <c r="A1" s="1287"/>
      <c r="B1" s="1288" t="s">
        <v>497</v>
      </c>
      <c r="C1" s="1287"/>
      <c r="D1" s="1287"/>
      <c r="E1" s="1287"/>
      <c r="F1" s="1491" t="s">
        <v>957</v>
      </c>
      <c r="G1" s="1287"/>
      <c r="H1" s="1287"/>
      <c r="I1" s="1287"/>
      <c r="J1" s="1287"/>
      <c r="K1" s="1287"/>
      <c r="L1" s="1287"/>
      <c r="M1" s="1287"/>
      <c r="N1" s="1287"/>
      <c r="O1" s="1287"/>
      <c r="P1" s="1287"/>
      <c r="Q1" s="1287"/>
      <c r="R1" s="1287" t="s">
        <v>329</v>
      </c>
      <c r="S1" s="1287"/>
      <c r="T1" s="1287"/>
      <c r="U1" s="1287"/>
      <c r="V1" s="1287"/>
    </row>
    <row r="2" spans="1:22" ht="21" customHeight="1">
      <c r="A2" s="1287"/>
      <c r="B2" s="1289"/>
      <c r="C2" s="1287"/>
      <c r="D2" s="1287"/>
      <c r="E2" s="1287"/>
      <c r="F2" s="1287"/>
      <c r="G2" s="1290"/>
      <c r="H2" s="1920" t="s">
        <v>1349</v>
      </c>
      <c r="I2" s="1920" t="s">
        <v>1349</v>
      </c>
      <c r="J2" s="1920" t="s">
        <v>1349</v>
      </c>
      <c r="K2" s="1290"/>
      <c r="L2" s="1290"/>
      <c r="M2" s="1290"/>
      <c r="N2" s="1290"/>
      <c r="O2" s="1290"/>
      <c r="P2" s="1290"/>
      <c r="Q2" s="1290" t="s">
        <v>958</v>
      </c>
      <c r="R2" s="1290"/>
      <c r="S2" s="1287"/>
      <c r="T2" s="1287"/>
      <c r="U2" s="1290"/>
      <c r="V2" s="1290"/>
    </row>
    <row r="3" spans="1:22" s="430" customFormat="1">
      <c r="A3" s="1492"/>
      <c r="B3" s="2050" t="s">
        <v>170</v>
      </c>
      <c r="C3" s="2051"/>
      <c r="D3" s="299" t="s">
        <v>717</v>
      </c>
      <c r="E3" s="299" t="s">
        <v>718</v>
      </c>
      <c r="F3" s="299" t="s">
        <v>716</v>
      </c>
      <c r="G3" s="1023" t="s">
        <v>108</v>
      </c>
      <c r="H3" s="1023" t="s">
        <v>109</v>
      </c>
      <c r="I3" s="1023" t="s">
        <v>110</v>
      </c>
      <c r="J3" s="1023" t="s">
        <v>111</v>
      </c>
      <c r="K3" s="1023" t="s">
        <v>112</v>
      </c>
      <c r="L3" s="1023" t="s">
        <v>113</v>
      </c>
      <c r="M3" s="299" t="s">
        <v>114</v>
      </c>
      <c r="N3" s="1023" t="s">
        <v>115</v>
      </c>
      <c r="O3" s="1024" t="s">
        <v>169</v>
      </c>
      <c r="P3" s="1024" t="s">
        <v>327</v>
      </c>
      <c r="Q3" s="1024" t="s">
        <v>334</v>
      </c>
      <c r="R3" s="1025" t="s">
        <v>355</v>
      </c>
      <c r="S3" s="1026"/>
      <c r="T3" s="1026"/>
      <c r="U3" s="1027"/>
      <c r="V3" s="1027"/>
    </row>
    <row r="4" spans="1:22" s="1032" customFormat="1">
      <c r="A4" s="1493"/>
      <c r="B4" s="2052"/>
      <c r="C4" s="2053"/>
      <c r="D4" s="1028">
        <v>1950</v>
      </c>
      <c r="E4" s="1028">
        <v>1955</v>
      </c>
      <c r="F4" s="1028">
        <v>1960</v>
      </c>
      <c r="G4" s="1029">
        <v>1965</v>
      </c>
      <c r="H4" s="1029">
        <v>1970</v>
      </c>
      <c r="I4" s="1029">
        <v>1975</v>
      </c>
      <c r="J4" s="1029">
        <v>1980</v>
      </c>
      <c r="K4" s="1029">
        <v>1985</v>
      </c>
      <c r="L4" s="1029">
        <v>1990</v>
      </c>
      <c r="M4" s="1028">
        <v>1995</v>
      </c>
      <c r="N4" s="1030">
        <v>2000</v>
      </c>
      <c r="O4" s="1029">
        <v>2005</v>
      </c>
      <c r="P4" s="1029">
        <v>2010</v>
      </c>
      <c r="Q4" s="1030">
        <v>2015</v>
      </c>
      <c r="R4" s="1031">
        <v>2020</v>
      </c>
      <c r="S4" s="218" t="s">
        <v>722</v>
      </c>
      <c r="T4" s="219" t="s">
        <v>721</v>
      </c>
      <c r="U4" s="501" t="s">
        <v>491</v>
      </c>
      <c r="V4" s="502" t="s">
        <v>492</v>
      </c>
    </row>
    <row r="5" spans="1:22">
      <c r="A5" s="1268"/>
      <c r="B5" s="1485"/>
      <c r="C5" s="1033" t="s">
        <v>168</v>
      </c>
      <c r="D5" s="1034">
        <v>3311526</v>
      </c>
      <c r="E5" s="1034">
        <v>3622519</v>
      </c>
      <c r="F5" s="1034">
        <v>3908127</v>
      </c>
      <c r="G5" s="1035">
        <v>4309944</v>
      </c>
      <c r="H5" s="1035">
        <v>4667928</v>
      </c>
      <c r="I5" s="1035">
        <v>4992140</v>
      </c>
      <c r="J5" s="1035">
        <v>5144892</v>
      </c>
      <c r="K5" s="1035">
        <v>5278050</v>
      </c>
      <c r="L5" s="1035">
        <v>5405040</v>
      </c>
      <c r="M5" s="1036">
        <v>5401877</v>
      </c>
      <c r="N5" s="1035">
        <v>5550574</v>
      </c>
      <c r="O5" s="1035">
        <v>5590601</v>
      </c>
      <c r="P5" s="1035">
        <v>5588133</v>
      </c>
      <c r="Q5" s="1035">
        <v>5534800</v>
      </c>
      <c r="R5" s="1037">
        <f>'3市区町別2'!E7</f>
        <v>5465002</v>
      </c>
      <c r="S5" s="1038">
        <f>R5-Q5</f>
        <v>-69798</v>
      </c>
      <c r="T5" s="1039">
        <f>(R5-Q5)/Q5*100</f>
        <v>-1.2610753776107537</v>
      </c>
      <c r="U5" s="1040">
        <f>ROUND((Q5-P5)/P5*100,2)</f>
        <v>-0.95</v>
      </c>
      <c r="V5" s="1041">
        <f>T5-U5</f>
        <v>-0.31107537761075377</v>
      </c>
    </row>
    <row r="6" spans="1:22" ht="15" customHeight="1">
      <c r="A6" s="1268">
        <v>1</v>
      </c>
      <c r="B6" s="1486" t="s">
        <v>116</v>
      </c>
      <c r="C6" s="1278" t="s">
        <v>85</v>
      </c>
      <c r="D6" s="1279">
        <v>820956</v>
      </c>
      <c r="E6" s="1279">
        <v>986311</v>
      </c>
      <c r="F6" s="1279">
        <v>1113937</v>
      </c>
      <c r="G6" s="1280">
        <v>1216614</v>
      </c>
      <c r="H6" s="1280">
        <v>1288901</v>
      </c>
      <c r="I6" s="1280">
        <v>1360565</v>
      </c>
      <c r="J6" s="1280">
        <v>1367390</v>
      </c>
      <c r="K6" s="1280">
        <v>1410834</v>
      </c>
      <c r="L6" s="1280">
        <v>1477410</v>
      </c>
      <c r="M6" s="1281">
        <v>1423792</v>
      </c>
      <c r="N6" s="1280">
        <v>1493398</v>
      </c>
      <c r="O6" s="1280">
        <v>1525393</v>
      </c>
      <c r="P6" s="1280">
        <v>1544200</v>
      </c>
      <c r="Q6" s="1280">
        <v>1537272</v>
      </c>
      <c r="R6" s="1282">
        <f>'3市区町別2'!E18</f>
        <v>1525152</v>
      </c>
      <c r="S6" s="1283">
        <f t="shared" ref="S6:S55" si="0">R6-Q6</f>
        <v>-12120</v>
      </c>
      <c r="T6" s="1284">
        <f t="shared" ref="T6:T55" si="1">(R6-Q6)/Q6*100</f>
        <v>-0.78840959830140667</v>
      </c>
      <c r="U6" s="1285">
        <f t="shared" ref="U6:U55" si="2">ROUND((Q6-P6)/P6*100,2)</f>
        <v>-0.45</v>
      </c>
      <c r="V6" s="1286">
        <f t="shared" ref="V6:V55" si="3">T6-U6</f>
        <v>-0.33840959830140666</v>
      </c>
    </row>
    <row r="7" spans="1:22" ht="15" customHeight="1">
      <c r="A7" s="1268">
        <v>1</v>
      </c>
      <c r="B7" s="1487" t="s">
        <v>117</v>
      </c>
      <c r="C7" s="1259" t="s">
        <v>19</v>
      </c>
      <c r="D7" s="1260">
        <v>83842</v>
      </c>
      <c r="E7" s="1260">
        <v>108342</v>
      </c>
      <c r="F7" s="1260">
        <v>134197</v>
      </c>
      <c r="G7" s="1261">
        <v>155732</v>
      </c>
      <c r="H7" s="1261">
        <v>170932</v>
      </c>
      <c r="I7" s="1261">
        <v>183872</v>
      </c>
      <c r="J7" s="1261">
        <v>183284</v>
      </c>
      <c r="K7" s="1261">
        <v>184734</v>
      </c>
      <c r="L7" s="1261">
        <v>190354</v>
      </c>
      <c r="M7" s="1262">
        <v>157599</v>
      </c>
      <c r="N7" s="1261">
        <v>191309</v>
      </c>
      <c r="O7" s="1261">
        <v>206037</v>
      </c>
      <c r="P7" s="1261">
        <v>210408</v>
      </c>
      <c r="Q7" s="1261">
        <v>213634</v>
      </c>
      <c r="R7" s="1263">
        <f>'3市区町別2'!E19</f>
        <v>213562</v>
      </c>
      <c r="S7" s="1264">
        <f t="shared" si="0"/>
        <v>-72</v>
      </c>
      <c r="T7" s="1265">
        <f t="shared" si="1"/>
        <v>-3.3702500538303828E-2</v>
      </c>
      <c r="U7" s="1266">
        <f t="shared" si="2"/>
        <v>1.53</v>
      </c>
      <c r="V7" s="1267">
        <f t="shared" si="3"/>
        <v>-1.5637025005383038</v>
      </c>
    </row>
    <row r="8" spans="1:22" ht="15" customHeight="1">
      <c r="A8" s="1268">
        <v>1</v>
      </c>
      <c r="B8" s="1488" t="s">
        <v>118</v>
      </c>
      <c r="C8" s="1033" t="s">
        <v>119</v>
      </c>
      <c r="D8" s="1034">
        <v>114691</v>
      </c>
      <c r="E8" s="1034">
        <v>138577</v>
      </c>
      <c r="F8" s="1034">
        <v>155775</v>
      </c>
      <c r="G8" s="1042">
        <v>169432</v>
      </c>
      <c r="H8" s="1042">
        <v>171281</v>
      </c>
      <c r="I8" s="1042">
        <v>157891</v>
      </c>
      <c r="J8" s="1042">
        <v>142313</v>
      </c>
      <c r="K8" s="1042">
        <v>133745</v>
      </c>
      <c r="L8" s="1042">
        <v>129578</v>
      </c>
      <c r="M8" s="1043">
        <v>97473</v>
      </c>
      <c r="N8" s="1042">
        <v>120518</v>
      </c>
      <c r="O8" s="1042">
        <v>128050</v>
      </c>
      <c r="P8" s="1042">
        <v>133451</v>
      </c>
      <c r="Q8" s="1042">
        <v>136088</v>
      </c>
      <c r="R8" s="1269">
        <f>'3市区町別2'!E20</f>
        <v>136747</v>
      </c>
      <c r="S8" s="1038">
        <f t="shared" si="0"/>
        <v>659</v>
      </c>
      <c r="T8" s="1039">
        <f t="shared" si="1"/>
        <v>0.48424548821350893</v>
      </c>
      <c r="U8" s="1040">
        <f t="shared" si="2"/>
        <v>1.98</v>
      </c>
      <c r="V8" s="1041">
        <f t="shared" si="3"/>
        <v>-1.495754511786491</v>
      </c>
    </row>
    <row r="9" spans="1:22" ht="15" customHeight="1">
      <c r="A9" s="1268">
        <v>1</v>
      </c>
      <c r="B9" s="1488" t="s">
        <v>120</v>
      </c>
      <c r="C9" s="1033" t="s">
        <v>21</v>
      </c>
      <c r="D9" s="1270">
        <v>122953</v>
      </c>
      <c r="E9" s="1270">
        <v>156099</v>
      </c>
      <c r="F9" s="1270">
        <v>178732</v>
      </c>
      <c r="G9" s="1042">
        <v>177544</v>
      </c>
      <c r="H9" s="1042">
        <v>188419</v>
      </c>
      <c r="I9" s="1042">
        <v>165868</v>
      </c>
      <c r="J9" s="1042">
        <v>142418</v>
      </c>
      <c r="K9" s="1042">
        <v>130429</v>
      </c>
      <c r="L9" s="1042">
        <v>123919</v>
      </c>
      <c r="M9" s="1043">
        <v>98856</v>
      </c>
      <c r="N9" s="1042">
        <v>106897</v>
      </c>
      <c r="O9" s="1042">
        <v>106985</v>
      </c>
      <c r="P9" s="1042">
        <v>108304</v>
      </c>
      <c r="Q9" s="1042">
        <v>106956</v>
      </c>
      <c r="R9" s="1269">
        <f>'3市区町別2'!E21</f>
        <v>109144</v>
      </c>
      <c r="S9" s="1038">
        <f t="shared" si="0"/>
        <v>2188</v>
      </c>
      <c r="T9" s="1039">
        <f t="shared" si="1"/>
        <v>2.045701035940013</v>
      </c>
      <c r="U9" s="1040">
        <f t="shared" si="2"/>
        <v>-1.24</v>
      </c>
      <c r="V9" s="1041">
        <f t="shared" si="3"/>
        <v>3.2857010359400132</v>
      </c>
    </row>
    <row r="10" spans="1:22" ht="15" customHeight="1">
      <c r="A10" s="1268">
        <v>1</v>
      </c>
      <c r="B10" s="1488" t="s">
        <v>121</v>
      </c>
      <c r="C10" s="1033" t="s">
        <v>22</v>
      </c>
      <c r="D10" s="1034">
        <v>123413</v>
      </c>
      <c r="E10" s="1034">
        <v>152651</v>
      </c>
      <c r="F10" s="1034">
        <v>166724</v>
      </c>
      <c r="G10" s="1042">
        <v>214345</v>
      </c>
      <c r="H10" s="1042">
        <v>210072</v>
      </c>
      <c r="I10" s="1042">
        <v>185974</v>
      </c>
      <c r="J10" s="1042">
        <v>163949</v>
      </c>
      <c r="K10" s="1042">
        <v>148590</v>
      </c>
      <c r="L10" s="1042">
        <v>136884</v>
      </c>
      <c r="M10" s="1043">
        <v>96807</v>
      </c>
      <c r="N10" s="1042">
        <v>105464</v>
      </c>
      <c r="O10" s="1042">
        <v>103791</v>
      </c>
      <c r="P10" s="1042">
        <v>101624</v>
      </c>
      <c r="Q10" s="1042">
        <v>97912</v>
      </c>
      <c r="R10" s="1269">
        <f>'3市区町別2'!E22</f>
        <v>94791</v>
      </c>
      <c r="S10" s="1038">
        <f t="shared" si="0"/>
        <v>-3121</v>
      </c>
      <c r="T10" s="1039">
        <f t="shared" si="1"/>
        <v>-3.1875561728899418</v>
      </c>
      <c r="U10" s="1040">
        <f t="shared" si="2"/>
        <v>-3.65</v>
      </c>
      <c r="V10" s="1041">
        <f t="shared" si="3"/>
        <v>0.46244382711005816</v>
      </c>
    </row>
    <row r="11" spans="1:22" ht="15" customHeight="1">
      <c r="A11" s="1268">
        <v>1</v>
      </c>
      <c r="B11" s="1488" t="s">
        <v>122</v>
      </c>
      <c r="C11" s="1033" t="s">
        <v>23</v>
      </c>
      <c r="D11" s="1270">
        <v>53004</v>
      </c>
      <c r="E11" s="1270">
        <v>65561</v>
      </c>
      <c r="F11" s="1270">
        <v>71605</v>
      </c>
      <c r="G11" s="1042">
        <v>104389</v>
      </c>
      <c r="H11" s="1042">
        <v>112359</v>
      </c>
      <c r="I11" s="1042">
        <v>127187</v>
      </c>
      <c r="J11" s="1042">
        <v>155683</v>
      </c>
      <c r="K11" s="1042">
        <v>181966</v>
      </c>
      <c r="L11" s="1042">
        <v>188119</v>
      </c>
      <c r="M11" s="1043">
        <v>176507</v>
      </c>
      <c r="N11" s="1042">
        <v>174056</v>
      </c>
      <c r="O11" s="1042">
        <v>171628</v>
      </c>
      <c r="P11" s="1042">
        <v>167475</v>
      </c>
      <c r="Q11" s="1042">
        <v>162468</v>
      </c>
      <c r="R11" s="1269">
        <f>'3市区町別2'!E23</f>
        <v>158719</v>
      </c>
      <c r="S11" s="1038">
        <f t="shared" si="0"/>
        <v>-3749</v>
      </c>
      <c r="T11" s="1039">
        <f t="shared" si="1"/>
        <v>-2.3075313292463746</v>
      </c>
      <c r="U11" s="1040">
        <f t="shared" si="2"/>
        <v>-2.99</v>
      </c>
      <c r="V11" s="1041">
        <f t="shared" si="3"/>
        <v>0.68246867075362561</v>
      </c>
    </row>
    <row r="12" spans="1:22" ht="15" customHeight="1">
      <c r="A12" s="1268">
        <v>1</v>
      </c>
      <c r="B12" s="1488" t="s">
        <v>123</v>
      </c>
      <c r="C12" s="1033" t="s">
        <v>24</v>
      </c>
      <c r="D12" s="1840">
        <f>'5市町推移2'!I15</f>
        <v>61943</v>
      </c>
      <c r="E12" s="1840">
        <f>'5市町推移2'!J15</f>
        <v>67114</v>
      </c>
      <c r="F12" s="1840">
        <f>'5市町推移2'!K15</f>
        <v>78251</v>
      </c>
      <c r="G12" s="1269">
        <f>'5市町推移2'!L15</f>
        <v>104321</v>
      </c>
      <c r="H12" s="1269">
        <f>'5市町推移2'!M15</f>
        <v>160094</v>
      </c>
      <c r="I12" s="1269">
        <f>'5市町推移2'!N15</f>
        <v>205387</v>
      </c>
      <c r="J12" s="1269">
        <f>'5市町推移2'!O15</f>
        <v>212758</v>
      </c>
      <c r="K12" s="1042">
        <v>224212</v>
      </c>
      <c r="L12" s="1042">
        <v>235254</v>
      </c>
      <c r="M12" s="1043">
        <v>240203</v>
      </c>
      <c r="N12" s="1042">
        <v>226230</v>
      </c>
      <c r="O12" s="1042">
        <v>222729</v>
      </c>
      <c r="P12" s="1042">
        <v>220411</v>
      </c>
      <c r="Q12" s="1042">
        <v>219474</v>
      </c>
      <c r="R12" s="1269">
        <f>'3市区町別2'!E24</f>
        <v>215302</v>
      </c>
      <c r="S12" s="1038">
        <f t="shared" si="0"/>
        <v>-4172</v>
      </c>
      <c r="T12" s="1039">
        <f t="shared" si="1"/>
        <v>-1.900908535863018</v>
      </c>
      <c r="U12" s="1040">
        <f t="shared" si="2"/>
        <v>-0.43</v>
      </c>
      <c r="V12" s="1041">
        <f t="shared" si="3"/>
        <v>-1.4709085358630181</v>
      </c>
    </row>
    <row r="13" spans="1:22" ht="15" customHeight="1">
      <c r="A13" s="1268">
        <v>1</v>
      </c>
      <c r="B13" s="1488" t="s">
        <v>124</v>
      </c>
      <c r="C13" s="1033" t="s">
        <v>125</v>
      </c>
      <c r="D13" s="1270">
        <v>68609</v>
      </c>
      <c r="E13" s="1270">
        <v>80649</v>
      </c>
      <c r="F13" s="1270">
        <v>94238</v>
      </c>
      <c r="G13" s="1042">
        <v>76252</v>
      </c>
      <c r="H13" s="1042">
        <v>80923</v>
      </c>
      <c r="I13" s="1042">
        <v>135691</v>
      </c>
      <c r="J13" s="1042">
        <v>164714</v>
      </c>
      <c r="K13" s="1042">
        <v>177221</v>
      </c>
      <c r="L13" s="1042">
        <v>198443</v>
      </c>
      <c r="M13" s="1043">
        <v>230473</v>
      </c>
      <c r="N13" s="1042">
        <v>225184</v>
      </c>
      <c r="O13" s="1042">
        <v>225945</v>
      </c>
      <c r="P13" s="1042">
        <v>226836</v>
      </c>
      <c r="Q13" s="1042">
        <v>219805</v>
      </c>
      <c r="R13" s="1269">
        <f>'3市区町別2'!E25</f>
        <v>210492</v>
      </c>
      <c r="S13" s="1038">
        <f t="shared" si="0"/>
        <v>-9313</v>
      </c>
      <c r="T13" s="1039">
        <f t="shared" si="1"/>
        <v>-4.2369372853210807</v>
      </c>
      <c r="U13" s="1040">
        <f t="shared" si="2"/>
        <v>-3.1</v>
      </c>
      <c r="V13" s="1041">
        <f t="shared" si="3"/>
        <v>-1.1369372853210806</v>
      </c>
    </row>
    <row r="14" spans="1:22" ht="15" customHeight="1">
      <c r="A14" s="1268">
        <v>1</v>
      </c>
      <c r="B14" s="1488" t="s">
        <v>126</v>
      </c>
      <c r="C14" s="1033" t="s">
        <v>20</v>
      </c>
      <c r="D14" s="1034">
        <v>87335</v>
      </c>
      <c r="E14" s="1034">
        <v>94626</v>
      </c>
      <c r="F14" s="1034">
        <v>110328</v>
      </c>
      <c r="G14" s="1042">
        <v>171835</v>
      </c>
      <c r="H14" s="1042">
        <v>148288</v>
      </c>
      <c r="I14" s="1042">
        <v>130491</v>
      </c>
      <c r="J14" s="1042">
        <v>115329</v>
      </c>
      <c r="K14" s="1042">
        <v>119163</v>
      </c>
      <c r="L14" s="1042">
        <v>116279</v>
      </c>
      <c r="M14" s="1043">
        <v>103711</v>
      </c>
      <c r="N14" s="1042">
        <v>107982</v>
      </c>
      <c r="O14" s="1042">
        <v>116591</v>
      </c>
      <c r="P14" s="1042">
        <v>126393</v>
      </c>
      <c r="Q14" s="1042">
        <v>135153</v>
      </c>
      <c r="R14" s="1269">
        <f>'3市区町別2'!E26</f>
        <v>147518</v>
      </c>
      <c r="S14" s="1038">
        <f t="shared" si="0"/>
        <v>12365</v>
      </c>
      <c r="T14" s="1039">
        <f t="shared" si="1"/>
        <v>9.1488905166736956</v>
      </c>
      <c r="U14" s="1040">
        <f t="shared" si="2"/>
        <v>6.93</v>
      </c>
      <c r="V14" s="1041">
        <f t="shared" si="3"/>
        <v>2.2188905166736959</v>
      </c>
    </row>
    <row r="15" spans="1:22" ht="15" customHeight="1">
      <c r="A15" s="1268">
        <v>1</v>
      </c>
      <c r="B15" s="1489" t="s">
        <v>127</v>
      </c>
      <c r="C15" s="1044" t="s">
        <v>128</v>
      </c>
      <c r="D15" s="1841">
        <f>'5市町推移2'!I16</f>
        <v>25392</v>
      </c>
      <c r="E15" s="1841">
        <f>'5市町推移2'!J16</f>
        <v>27512</v>
      </c>
      <c r="F15" s="1841">
        <f>'5市町推移2'!K16</f>
        <v>32077</v>
      </c>
      <c r="G15" s="1921">
        <f>'5市町推移2'!L16</f>
        <v>42764</v>
      </c>
      <c r="H15" s="1921">
        <f>'5市町推移2'!M16</f>
        <v>46533</v>
      </c>
      <c r="I15" s="1921">
        <f>'5市町推移2'!N16</f>
        <v>68204</v>
      </c>
      <c r="J15" s="1921">
        <f>'5市町推移2'!O16</f>
        <v>86942</v>
      </c>
      <c r="K15" s="1271">
        <v>110774</v>
      </c>
      <c r="L15" s="1271">
        <v>158580</v>
      </c>
      <c r="M15" s="1272">
        <v>222163</v>
      </c>
      <c r="N15" s="1271">
        <v>235758</v>
      </c>
      <c r="O15" s="1271">
        <v>243637</v>
      </c>
      <c r="P15" s="1271">
        <v>249298</v>
      </c>
      <c r="Q15" s="1271">
        <v>245782</v>
      </c>
      <c r="R15" s="1273">
        <f>'3市区町別2'!E27</f>
        <v>238877</v>
      </c>
      <c r="S15" s="1274">
        <f t="shared" si="0"/>
        <v>-6905</v>
      </c>
      <c r="T15" s="1275">
        <f t="shared" si="1"/>
        <v>-2.809400200177393</v>
      </c>
      <c r="U15" s="1276">
        <f t="shared" si="2"/>
        <v>-1.41</v>
      </c>
      <c r="V15" s="1277">
        <f t="shared" si="3"/>
        <v>-1.3994002001773931</v>
      </c>
    </row>
    <row r="16" spans="1:22" ht="15" customHeight="1">
      <c r="A16" s="1268">
        <v>6</v>
      </c>
      <c r="B16" s="1485" t="s">
        <v>129</v>
      </c>
      <c r="C16" s="1033" t="s">
        <v>94</v>
      </c>
      <c r="D16" s="1034">
        <v>325329</v>
      </c>
      <c r="E16" s="1034">
        <v>348365</v>
      </c>
      <c r="F16" s="1034">
        <v>372824</v>
      </c>
      <c r="G16" s="1035">
        <v>412507</v>
      </c>
      <c r="H16" s="1035">
        <v>447666</v>
      </c>
      <c r="I16" s="1035">
        <v>479360</v>
      </c>
      <c r="J16" s="1035">
        <v>494825</v>
      </c>
      <c r="K16" s="1035">
        <v>506101</v>
      </c>
      <c r="L16" s="1035">
        <v>509129</v>
      </c>
      <c r="M16" s="1036">
        <v>527854</v>
      </c>
      <c r="N16" s="1035">
        <v>534969</v>
      </c>
      <c r="O16" s="1035">
        <v>536232</v>
      </c>
      <c r="P16" s="1035">
        <v>536270</v>
      </c>
      <c r="Q16" s="1035">
        <v>535664</v>
      </c>
      <c r="R16" s="1037">
        <f>'3市区町別2'!E28</f>
        <v>530495</v>
      </c>
      <c r="S16" s="1038">
        <f t="shared" si="0"/>
        <v>-5169</v>
      </c>
      <c r="T16" s="1039">
        <f t="shared" si="1"/>
        <v>-0.96497057857164192</v>
      </c>
      <c r="U16" s="1040">
        <f t="shared" si="2"/>
        <v>-0.11</v>
      </c>
      <c r="V16" s="1041">
        <f t="shared" si="3"/>
        <v>-0.85497057857164194</v>
      </c>
    </row>
    <row r="17" spans="1:22" ht="15" customHeight="1">
      <c r="A17" s="1268">
        <v>2</v>
      </c>
      <c r="B17" s="1485" t="s">
        <v>130</v>
      </c>
      <c r="C17" s="1033" t="s">
        <v>95</v>
      </c>
      <c r="D17" s="1034">
        <v>278973</v>
      </c>
      <c r="E17" s="1034">
        <v>335165</v>
      </c>
      <c r="F17" s="1034">
        <v>405534</v>
      </c>
      <c r="G17" s="1035">
        <v>500472</v>
      </c>
      <c r="H17" s="1035">
        <v>553696</v>
      </c>
      <c r="I17" s="1035">
        <v>545783</v>
      </c>
      <c r="J17" s="1035">
        <v>523650</v>
      </c>
      <c r="K17" s="1035">
        <v>509115</v>
      </c>
      <c r="L17" s="1035">
        <v>498999</v>
      </c>
      <c r="M17" s="1036">
        <v>488586</v>
      </c>
      <c r="N17" s="1035">
        <v>466187</v>
      </c>
      <c r="O17" s="1035">
        <v>462647</v>
      </c>
      <c r="P17" s="1035">
        <v>453748</v>
      </c>
      <c r="Q17" s="1035">
        <v>452563</v>
      </c>
      <c r="R17" s="1037">
        <f>'3市区町別2'!E29</f>
        <v>459593</v>
      </c>
      <c r="S17" s="1038">
        <f t="shared" si="0"/>
        <v>7030</v>
      </c>
      <c r="T17" s="1039">
        <f t="shared" si="1"/>
        <v>1.5533748892419399</v>
      </c>
      <c r="U17" s="1040">
        <f t="shared" si="2"/>
        <v>-0.26</v>
      </c>
      <c r="V17" s="1041">
        <f t="shared" si="3"/>
        <v>1.8133748892419399</v>
      </c>
    </row>
    <row r="18" spans="1:22" ht="15" customHeight="1">
      <c r="A18" s="1268">
        <v>4</v>
      </c>
      <c r="B18" s="1485" t="s">
        <v>131</v>
      </c>
      <c r="C18" s="1033" t="s">
        <v>96</v>
      </c>
      <c r="D18" s="1034">
        <v>112041</v>
      </c>
      <c r="E18" s="1034">
        <v>120233</v>
      </c>
      <c r="F18" s="1034">
        <v>129820</v>
      </c>
      <c r="G18" s="1035">
        <v>159351</v>
      </c>
      <c r="H18" s="1035">
        <v>206561</v>
      </c>
      <c r="I18" s="1035">
        <v>234945</v>
      </c>
      <c r="J18" s="1035">
        <v>254869</v>
      </c>
      <c r="K18" s="1035">
        <v>263363</v>
      </c>
      <c r="L18" s="1035">
        <v>270722</v>
      </c>
      <c r="M18" s="1036">
        <v>287606</v>
      </c>
      <c r="N18" s="1035">
        <v>293117</v>
      </c>
      <c r="O18" s="1035">
        <v>291027</v>
      </c>
      <c r="P18" s="1035">
        <v>290959</v>
      </c>
      <c r="Q18" s="1035">
        <v>293409</v>
      </c>
      <c r="R18" s="1037">
        <f>'3市区町別2'!E30</f>
        <v>303601</v>
      </c>
      <c r="S18" s="1038">
        <f t="shared" si="0"/>
        <v>10192</v>
      </c>
      <c r="T18" s="1039">
        <f t="shared" si="1"/>
        <v>3.4736494108905993</v>
      </c>
      <c r="U18" s="1040">
        <f t="shared" si="2"/>
        <v>0.84</v>
      </c>
      <c r="V18" s="1041">
        <f t="shared" si="3"/>
        <v>2.6336494108905995</v>
      </c>
    </row>
    <row r="19" spans="1:22" ht="15" customHeight="1">
      <c r="A19" s="1268">
        <v>2</v>
      </c>
      <c r="B19" s="1485" t="s">
        <v>132</v>
      </c>
      <c r="C19" s="1033" t="s">
        <v>86</v>
      </c>
      <c r="D19" s="1034">
        <v>168610</v>
      </c>
      <c r="E19" s="1034">
        <v>210527</v>
      </c>
      <c r="F19" s="1034">
        <v>263029</v>
      </c>
      <c r="G19" s="1035">
        <v>337391</v>
      </c>
      <c r="H19" s="1035">
        <v>377043</v>
      </c>
      <c r="I19" s="1035">
        <v>400622</v>
      </c>
      <c r="J19" s="1035">
        <v>410329</v>
      </c>
      <c r="K19" s="1035">
        <v>421267</v>
      </c>
      <c r="L19" s="1035">
        <v>426909</v>
      </c>
      <c r="M19" s="1036">
        <v>390389</v>
      </c>
      <c r="N19" s="1035">
        <v>438105</v>
      </c>
      <c r="O19" s="1035">
        <v>465337</v>
      </c>
      <c r="P19" s="1035">
        <v>482640</v>
      </c>
      <c r="Q19" s="1035">
        <v>487850</v>
      </c>
      <c r="R19" s="1037">
        <f>'3市区町別2'!E31</f>
        <v>485587</v>
      </c>
      <c r="S19" s="1038">
        <f t="shared" si="0"/>
        <v>-2263</v>
      </c>
      <c r="T19" s="1039">
        <f t="shared" si="1"/>
        <v>-0.46387209183150557</v>
      </c>
      <c r="U19" s="1040">
        <f t="shared" si="2"/>
        <v>1.08</v>
      </c>
      <c r="V19" s="1041">
        <f t="shared" si="3"/>
        <v>-1.5438720918315056</v>
      </c>
    </row>
    <row r="20" spans="1:22" ht="15" customHeight="1">
      <c r="A20" s="1268">
        <v>10</v>
      </c>
      <c r="B20" s="1485" t="s">
        <v>133</v>
      </c>
      <c r="C20" s="1033" t="s">
        <v>97</v>
      </c>
      <c r="D20" s="1034">
        <v>69825</v>
      </c>
      <c r="E20" s="1034">
        <v>66148</v>
      </c>
      <c r="F20" s="1034">
        <v>62632</v>
      </c>
      <c r="G20" s="1035">
        <v>58974</v>
      </c>
      <c r="H20" s="1035">
        <v>56171</v>
      </c>
      <c r="I20" s="1035">
        <v>55022</v>
      </c>
      <c r="J20" s="1035">
        <v>54826</v>
      </c>
      <c r="K20" s="1035">
        <v>55048</v>
      </c>
      <c r="L20" s="1035">
        <v>54049</v>
      </c>
      <c r="M20" s="1036">
        <v>52839</v>
      </c>
      <c r="N20" s="1035">
        <v>52248</v>
      </c>
      <c r="O20" s="1035">
        <v>50030</v>
      </c>
      <c r="P20" s="1035">
        <v>47254</v>
      </c>
      <c r="Q20" s="1035">
        <v>44258</v>
      </c>
      <c r="R20" s="1037">
        <f>'3市区町別2'!E32</f>
        <v>41236</v>
      </c>
      <c r="S20" s="1038">
        <f t="shared" si="0"/>
        <v>-3022</v>
      </c>
      <c r="T20" s="1039">
        <f t="shared" si="1"/>
        <v>-6.8281440643499476</v>
      </c>
      <c r="U20" s="1040">
        <f t="shared" si="2"/>
        <v>-6.34</v>
      </c>
      <c r="V20" s="1041">
        <f t="shared" si="3"/>
        <v>-0.48814406434994773</v>
      </c>
    </row>
    <row r="21" spans="1:22" ht="15" customHeight="1">
      <c r="A21" s="1268">
        <v>2</v>
      </c>
      <c r="B21" s="1485" t="s">
        <v>134</v>
      </c>
      <c r="C21" s="1033" t="s">
        <v>87</v>
      </c>
      <c r="D21" s="1034">
        <v>42951</v>
      </c>
      <c r="E21" s="1034">
        <v>50960</v>
      </c>
      <c r="F21" s="1034">
        <v>57050</v>
      </c>
      <c r="G21" s="1035">
        <v>63195</v>
      </c>
      <c r="H21" s="1035">
        <v>70938</v>
      </c>
      <c r="I21" s="1035">
        <v>76211</v>
      </c>
      <c r="J21" s="1035">
        <v>81745</v>
      </c>
      <c r="K21" s="1035">
        <v>87127</v>
      </c>
      <c r="L21" s="1035">
        <v>87524</v>
      </c>
      <c r="M21" s="1036">
        <v>75032</v>
      </c>
      <c r="N21" s="1035">
        <v>83834</v>
      </c>
      <c r="O21" s="1035">
        <v>90590</v>
      </c>
      <c r="P21" s="1035">
        <v>93238</v>
      </c>
      <c r="Q21" s="1035">
        <v>95350</v>
      </c>
      <c r="R21" s="1037">
        <f>'3市区町別2'!E33</f>
        <v>93922</v>
      </c>
      <c r="S21" s="1038">
        <f t="shared" si="0"/>
        <v>-1428</v>
      </c>
      <c r="T21" s="1039">
        <f t="shared" si="1"/>
        <v>-1.4976402726796016</v>
      </c>
      <c r="U21" s="1040">
        <f t="shared" si="2"/>
        <v>2.27</v>
      </c>
      <c r="V21" s="1041">
        <f t="shared" si="3"/>
        <v>-3.7676402726796017</v>
      </c>
    </row>
    <row r="22" spans="1:22" ht="15" customHeight="1">
      <c r="A22" s="1268">
        <v>3</v>
      </c>
      <c r="B22" s="1485" t="s">
        <v>135</v>
      </c>
      <c r="C22" s="1033" t="s">
        <v>98</v>
      </c>
      <c r="D22" s="1034">
        <v>59838</v>
      </c>
      <c r="E22" s="1034">
        <v>68982</v>
      </c>
      <c r="F22" s="1034">
        <v>86455</v>
      </c>
      <c r="G22" s="1035">
        <v>121380</v>
      </c>
      <c r="H22" s="1035">
        <v>153763</v>
      </c>
      <c r="I22" s="1035">
        <v>171978</v>
      </c>
      <c r="J22" s="1035">
        <v>178228</v>
      </c>
      <c r="K22" s="1035">
        <v>182731</v>
      </c>
      <c r="L22" s="1035">
        <v>186134</v>
      </c>
      <c r="M22" s="1036">
        <v>188431</v>
      </c>
      <c r="N22" s="1035">
        <v>192159</v>
      </c>
      <c r="O22" s="1035">
        <v>192250</v>
      </c>
      <c r="P22" s="1035">
        <v>196127</v>
      </c>
      <c r="Q22" s="1035">
        <v>196883</v>
      </c>
      <c r="R22" s="1037">
        <f>'3市区町別2'!E34</f>
        <v>198138</v>
      </c>
      <c r="S22" s="1038">
        <f t="shared" si="0"/>
        <v>1255</v>
      </c>
      <c r="T22" s="1039">
        <f t="shared" si="1"/>
        <v>0.63743441536343926</v>
      </c>
      <c r="U22" s="1040">
        <f t="shared" si="2"/>
        <v>0.39</v>
      </c>
      <c r="V22" s="1041">
        <f t="shared" si="3"/>
        <v>0.24743441536343924</v>
      </c>
    </row>
    <row r="23" spans="1:22" ht="15" customHeight="1">
      <c r="A23" s="1268">
        <v>7</v>
      </c>
      <c r="B23" s="1485" t="s">
        <v>136</v>
      </c>
      <c r="C23" s="1033" t="s">
        <v>99</v>
      </c>
      <c r="D23" s="1034">
        <v>35894</v>
      </c>
      <c r="E23" s="1034">
        <v>35905</v>
      </c>
      <c r="F23" s="1034">
        <v>36521</v>
      </c>
      <c r="G23" s="1035">
        <v>38921</v>
      </c>
      <c r="H23" s="1035">
        <v>40657</v>
      </c>
      <c r="I23" s="1035">
        <v>42008</v>
      </c>
      <c r="J23" s="1035">
        <v>41498</v>
      </c>
      <c r="K23" s="1035">
        <v>39868</v>
      </c>
      <c r="L23" s="1035">
        <v>36871</v>
      </c>
      <c r="M23" s="1036">
        <v>36103</v>
      </c>
      <c r="N23" s="1035">
        <v>34320</v>
      </c>
      <c r="O23" s="1035">
        <v>32475</v>
      </c>
      <c r="P23" s="1035">
        <v>31158</v>
      </c>
      <c r="Q23" s="1035">
        <v>30129</v>
      </c>
      <c r="R23" s="1037">
        <f>'3市区町別2'!E35</f>
        <v>28355</v>
      </c>
      <c r="S23" s="1038">
        <f t="shared" si="0"/>
        <v>-1774</v>
      </c>
      <c r="T23" s="1039">
        <f t="shared" si="1"/>
        <v>-5.8880148693949348</v>
      </c>
      <c r="U23" s="1040">
        <f t="shared" si="2"/>
        <v>-3.3</v>
      </c>
      <c r="V23" s="1041">
        <f t="shared" si="3"/>
        <v>-2.588014869394935</v>
      </c>
    </row>
    <row r="24" spans="1:22" ht="15" customHeight="1">
      <c r="A24" s="1268">
        <v>8</v>
      </c>
      <c r="B24" s="1485" t="s">
        <v>137</v>
      </c>
      <c r="C24" s="1033" t="s">
        <v>100</v>
      </c>
      <c r="D24" s="1034">
        <v>102838</v>
      </c>
      <c r="E24" s="1034">
        <v>102557</v>
      </c>
      <c r="F24" s="1034">
        <v>99572</v>
      </c>
      <c r="G24" s="1035">
        <v>96599</v>
      </c>
      <c r="H24" s="1035">
        <v>94732</v>
      </c>
      <c r="I24" s="1035">
        <v>95687</v>
      </c>
      <c r="J24" s="1035">
        <v>96448</v>
      </c>
      <c r="K24" s="1035">
        <v>96086</v>
      </c>
      <c r="L24" s="1035">
        <v>94163</v>
      </c>
      <c r="M24" s="1036">
        <v>93859</v>
      </c>
      <c r="N24" s="1035">
        <v>92752</v>
      </c>
      <c r="O24" s="1035">
        <v>89208</v>
      </c>
      <c r="P24" s="1035">
        <v>85592</v>
      </c>
      <c r="Q24" s="1035">
        <v>82250</v>
      </c>
      <c r="R24" s="1037">
        <f>'3市区町別2'!E36</f>
        <v>77489</v>
      </c>
      <c r="S24" s="1038">
        <f t="shared" si="0"/>
        <v>-4761</v>
      </c>
      <c r="T24" s="1039">
        <f t="shared" si="1"/>
        <v>-5.7884498480243165</v>
      </c>
      <c r="U24" s="1040">
        <f t="shared" si="2"/>
        <v>-3.9</v>
      </c>
      <c r="V24" s="1041">
        <f t="shared" si="3"/>
        <v>-1.8884498480243166</v>
      </c>
    </row>
    <row r="25" spans="1:22" ht="15" customHeight="1">
      <c r="A25" s="1268">
        <v>4</v>
      </c>
      <c r="B25" s="1485" t="s">
        <v>138</v>
      </c>
      <c r="C25" s="1033" t="s">
        <v>25</v>
      </c>
      <c r="D25" s="1034">
        <v>97208</v>
      </c>
      <c r="E25" s="1034">
        <v>100003</v>
      </c>
      <c r="F25" s="1034">
        <v>101894</v>
      </c>
      <c r="G25" s="1035">
        <v>114279</v>
      </c>
      <c r="H25" s="1035">
        <v>140344</v>
      </c>
      <c r="I25" s="1035">
        <v>183280</v>
      </c>
      <c r="J25" s="1035">
        <v>212233</v>
      </c>
      <c r="K25" s="1035">
        <v>227311</v>
      </c>
      <c r="L25" s="1035">
        <v>239803</v>
      </c>
      <c r="M25" s="1036">
        <v>260567</v>
      </c>
      <c r="N25" s="1035">
        <v>266170</v>
      </c>
      <c r="O25" s="1035">
        <v>267100</v>
      </c>
      <c r="P25" s="1035">
        <v>266937</v>
      </c>
      <c r="Q25" s="1035">
        <v>267435</v>
      </c>
      <c r="R25" s="1037">
        <f>'3市区町別2'!E37</f>
        <v>260878</v>
      </c>
      <c r="S25" s="1038">
        <f t="shared" si="0"/>
        <v>-6557</v>
      </c>
      <c r="T25" s="1039">
        <f t="shared" si="1"/>
        <v>-2.4518107203619568</v>
      </c>
      <c r="U25" s="1040">
        <f t="shared" si="2"/>
        <v>0.19</v>
      </c>
      <c r="V25" s="1041">
        <f t="shared" si="3"/>
        <v>-2.6418107203619567</v>
      </c>
    </row>
    <row r="26" spans="1:22" ht="15" customHeight="1">
      <c r="A26" s="1268">
        <v>7</v>
      </c>
      <c r="B26" s="1485" t="s">
        <v>140</v>
      </c>
      <c r="C26" s="1033" t="s">
        <v>101</v>
      </c>
      <c r="D26" s="1034">
        <v>42596</v>
      </c>
      <c r="E26" s="1034">
        <v>42116</v>
      </c>
      <c r="F26" s="1034">
        <v>42381</v>
      </c>
      <c r="G26" s="1035">
        <v>44698</v>
      </c>
      <c r="H26" s="1035">
        <v>45942</v>
      </c>
      <c r="I26" s="1035">
        <v>49583</v>
      </c>
      <c r="J26" s="1035">
        <v>51046</v>
      </c>
      <c r="K26" s="1035">
        <v>52374</v>
      </c>
      <c r="L26" s="1035">
        <v>51131</v>
      </c>
      <c r="M26" s="1036">
        <v>51426</v>
      </c>
      <c r="N26" s="1035">
        <v>52077</v>
      </c>
      <c r="O26" s="1035">
        <v>51794</v>
      </c>
      <c r="P26" s="1035">
        <v>50523</v>
      </c>
      <c r="Q26" s="1035">
        <v>48567</v>
      </c>
      <c r="R26" s="1037">
        <f>'3市区町別2'!E38</f>
        <v>45892</v>
      </c>
      <c r="S26" s="1038">
        <f t="shared" si="0"/>
        <v>-2675</v>
      </c>
      <c r="T26" s="1039">
        <f t="shared" si="1"/>
        <v>-5.5078551279675505</v>
      </c>
      <c r="U26" s="1040">
        <f t="shared" si="2"/>
        <v>-3.87</v>
      </c>
      <c r="V26" s="1041">
        <f t="shared" si="3"/>
        <v>-1.6378551279675504</v>
      </c>
    </row>
    <row r="27" spans="1:22" ht="15" customHeight="1">
      <c r="A27" s="1268">
        <v>5</v>
      </c>
      <c r="B27" s="1485" t="s">
        <v>141</v>
      </c>
      <c r="C27" s="1033" t="s">
        <v>102</v>
      </c>
      <c r="D27" s="1034">
        <v>42516</v>
      </c>
      <c r="E27" s="1034">
        <v>48012</v>
      </c>
      <c r="F27" s="1034">
        <v>51173</v>
      </c>
      <c r="G27" s="1035">
        <v>48481</v>
      </c>
      <c r="H27" s="1035">
        <v>45964</v>
      </c>
      <c r="I27" s="1035">
        <v>46182</v>
      </c>
      <c r="J27" s="1035">
        <v>46380</v>
      </c>
      <c r="K27" s="1035">
        <v>46889</v>
      </c>
      <c r="L27" s="1035">
        <v>46220</v>
      </c>
      <c r="M27" s="1036">
        <v>46339</v>
      </c>
      <c r="N27" s="1035">
        <v>45718</v>
      </c>
      <c r="O27" s="1035">
        <v>43953</v>
      </c>
      <c r="P27" s="1035">
        <v>42802</v>
      </c>
      <c r="Q27" s="1035">
        <v>40866</v>
      </c>
      <c r="R27" s="1037">
        <f>'3市区町別2'!E39</f>
        <v>38673</v>
      </c>
      <c r="S27" s="1038">
        <f t="shared" si="0"/>
        <v>-2193</v>
      </c>
      <c r="T27" s="1039">
        <f t="shared" si="1"/>
        <v>-5.3663191895463225</v>
      </c>
      <c r="U27" s="1040">
        <f t="shared" si="2"/>
        <v>-4.5199999999999996</v>
      </c>
      <c r="V27" s="1041">
        <f t="shared" si="3"/>
        <v>-0.8463191895463229</v>
      </c>
    </row>
    <row r="28" spans="1:22" ht="15" customHeight="1">
      <c r="A28" s="1268">
        <v>3</v>
      </c>
      <c r="B28" s="1485" t="s">
        <v>142</v>
      </c>
      <c r="C28" s="1033" t="s">
        <v>88</v>
      </c>
      <c r="D28" s="1034">
        <v>48405</v>
      </c>
      <c r="E28" s="1034">
        <v>55084</v>
      </c>
      <c r="F28" s="1034">
        <v>66491</v>
      </c>
      <c r="G28" s="1035">
        <v>91486</v>
      </c>
      <c r="H28" s="1035">
        <v>127179</v>
      </c>
      <c r="I28" s="1035">
        <v>162624</v>
      </c>
      <c r="J28" s="1035">
        <v>183628</v>
      </c>
      <c r="K28" s="1035">
        <v>194273</v>
      </c>
      <c r="L28" s="1035">
        <v>201862</v>
      </c>
      <c r="M28" s="1036">
        <v>202544</v>
      </c>
      <c r="N28" s="1035">
        <v>213037</v>
      </c>
      <c r="O28" s="1035">
        <v>219862</v>
      </c>
      <c r="P28" s="1035">
        <v>225700</v>
      </c>
      <c r="Q28" s="1035">
        <v>224903</v>
      </c>
      <c r="R28" s="1037">
        <f>'3市区町別2'!E40</f>
        <v>226432</v>
      </c>
      <c r="S28" s="1038">
        <f t="shared" si="0"/>
        <v>1529</v>
      </c>
      <c r="T28" s="1039">
        <f t="shared" si="1"/>
        <v>0.67984864586065996</v>
      </c>
      <c r="U28" s="1040">
        <f t="shared" si="2"/>
        <v>-0.35</v>
      </c>
      <c r="V28" s="1041">
        <f t="shared" si="3"/>
        <v>1.0298486458606599</v>
      </c>
    </row>
    <row r="29" spans="1:22" ht="15" customHeight="1">
      <c r="A29" s="1268">
        <v>5</v>
      </c>
      <c r="B29" s="1485" t="s">
        <v>143</v>
      </c>
      <c r="C29" s="1033" t="s">
        <v>103</v>
      </c>
      <c r="D29" s="1034">
        <v>47951</v>
      </c>
      <c r="E29" s="1034">
        <v>48240</v>
      </c>
      <c r="F29" s="1034">
        <v>47062</v>
      </c>
      <c r="G29" s="1035">
        <v>46688</v>
      </c>
      <c r="H29" s="1035">
        <v>49071</v>
      </c>
      <c r="I29" s="1035">
        <v>63746</v>
      </c>
      <c r="J29" s="1035">
        <v>78297</v>
      </c>
      <c r="K29" s="1035">
        <v>82636</v>
      </c>
      <c r="L29" s="1035">
        <v>84445</v>
      </c>
      <c r="M29" s="1036">
        <v>86562</v>
      </c>
      <c r="N29" s="1035">
        <v>86117</v>
      </c>
      <c r="O29" s="1035">
        <v>84361</v>
      </c>
      <c r="P29" s="1035">
        <v>81009</v>
      </c>
      <c r="Q29" s="1035">
        <v>77178</v>
      </c>
      <c r="R29" s="1037">
        <f>'3市区町別2'!E41</f>
        <v>75294</v>
      </c>
      <c r="S29" s="1038">
        <f t="shared" si="0"/>
        <v>-1884</v>
      </c>
      <c r="T29" s="1039">
        <f t="shared" si="1"/>
        <v>-2.441110160926689</v>
      </c>
      <c r="U29" s="1040">
        <f t="shared" si="2"/>
        <v>-4.7300000000000004</v>
      </c>
      <c r="V29" s="1041">
        <f t="shared" si="3"/>
        <v>2.2888898390733114</v>
      </c>
    </row>
    <row r="30" spans="1:22" ht="15" customHeight="1">
      <c r="A30" s="1268">
        <v>4</v>
      </c>
      <c r="B30" s="1485" t="s">
        <v>144</v>
      </c>
      <c r="C30" s="1033" t="s">
        <v>104</v>
      </c>
      <c r="D30" s="1034">
        <v>49771</v>
      </c>
      <c r="E30" s="1034">
        <v>51131</v>
      </c>
      <c r="F30" s="1034">
        <v>53565</v>
      </c>
      <c r="G30" s="1035">
        <v>61000</v>
      </c>
      <c r="H30" s="1035">
        <v>68900</v>
      </c>
      <c r="I30" s="1035">
        <v>77080</v>
      </c>
      <c r="J30" s="1035">
        <v>85463</v>
      </c>
      <c r="K30" s="1035">
        <v>91434</v>
      </c>
      <c r="L30" s="1035">
        <v>93273</v>
      </c>
      <c r="M30" s="1036">
        <v>97632</v>
      </c>
      <c r="N30" s="1035">
        <v>96020</v>
      </c>
      <c r="O30" s="1035">
        <v>94813</v>
      </c>
      <c r="P30" s="1035">
        <v>93901</v>
      </c>
      <c r="Q30" s="1035">
        <v>91030</v>
      </c>
      <c r="R30" s="1037">
        <f>'3市区町別2'!E42</f>
        <v>87722</v>
      </c>
      <c r="S30" s="1038">
        <f t="shared" si="0"/>
        <v>-3308</v>
      </c>
      <c r="T30" s="1039">
        <f t="shared" si="1"/>
        <v>-3.6339668241239154</v>
      </c>
      <c r="U30" s="1040">
        <f t="shared" si="2"/>
        <v>-3.06</v>
      </c>
      <c r="V30" s="1041">
        <f t="shared" si="3"/>
        <v>-0.57396682412391531</v>
      </c>
    </row>
    <row r="31" spans="1:22" ht="15" customHeight="1">
      <c r="A31" s="1268">
        <v>3</v>
      </c>
      <c r="B31" s="1485" t="s">
        <v>145</v>
      </c>
      <c r="C31" s="1033" t="s">
        <v>105</v>
      </c>
      <c r="D31" s="1034">
        <v>32555</v>
      </c>
      <c r="E31" s="1034">
        <v>35158</v>
      </c>
      <c r="F31" s="1034">
        <v>41916</v>
      </c>
      <c r="G31" s="1035">
        <v>61282</v>
      </c>
      <c r="H31" s="1035">
        <v>87127</v>
      </c>
      <c r="I31" s="1035">
        <v>115773</v>
      </c>
      <c r="J31" s="1035">
        <v>129834</v>
      </c>
      <c r="K31" s="1035">
        <v>136376</v>
      </c>
      <c r="L31" s="1035">
        <v>141253</v>
      </c>
      <c r="M31" s="1036">
        <v>144539</v>
      </c>
      <c r="N31" s="1035">
        <v>153762</v>
      </c>
      <c r="O31" s="1035">
        <v>157668</v>
      </c>
      <c r="P31" s="1035">
        <v>156423</v>
      </c>
      <c r="Q31" s="1035">
        <v>156375</v>
      </c>
      <c r="R31" s="1037">
        <f>'3市区町別2'!E43</f>
        <v>152321</v>
      </c>
      <c r="S31" s="1038">
        <f t="shared" si="0"/>
        <v>-4054</v>
      </c>
      <c r="T31" s="1039">
        <f t="shared" si="1"/>
        <v>-2.5924860111910473</v>
      </c>
      <c r="U31" s="1040">
        <f t="shared" si="2"/>
        <v>-0.03</v>
      </c>
      <c r="V31" s="1041">
        <f t="shared" si="3"/>
        <v>-2.5624860111910475</v>
      </c>
    </row>
    <row r="32" spans="1:22" ht="15" customHeight="1">
      <c r="A32" s="1268">
        <v>5</v>
      </c>
      <c r="B32" s="1485" t="s">
        <v>146</v>
      </c>
      <c r="C32" s="1033" t="s">
        <v>89</v>
      </c>
      <c r="D32" s="1034">
        <v>35744</v>
      </c>
      <c r="E32" s="1034">
        <v>36623</v>
      </c>
      <c r="F32" s="1034">
        <v>36343</v>
      </c>
      <c r="G32" s="1035">
        <v>36695</v>
      </c>
      <c r="H32" s="1035">
        <v>37623</v>
      </c>
      <c r="I32" s="1035">
        <v>40576</v>
      </c>
      <c r="J32" s="1035">
        <v>43574</v>
      </c>
      <c r="K32" s="1035">
        <v>45686</v>
      </c>
      <c r="L32" s="1035">
        <v>46007</v>
      </c>
      <c r="M32" s="1036">
        <v>48214</v>
      </c>
      <c r="N32" s="1035">
        <v>49432</v>
      </c>
      <c r="O32" s="1035">
        <v>49761</v>
      </c>
      <c r="P32" s="1035">
        <v>49680</v>
      </c>
      <c r="Q32" s="1035">
        <v>48580</v>
      </c>
      <c r="R32" s="1037">
        <f>'3市区町別2'!E44</f>
        <v>47562</v>
      </c>
      <c r="S32" s="1038">
        <f t="shared" si="0"/>
        <v>-1018</v>
      </c>
      <c r="T32" s="1039">
        <f t="shared" si="1"/>
        <v>-2.0955125566076576</v>
      </c>
      <c r="U32" s="1040">
        <f t="shared" si="2"/>
        <v>-2.21</v>
      </c>
      <c r="V32" s="1041">
        <f t="shared" si="3"/>
        <v>0.1144874433923424</v>
      </c>
    </row>
    <row r="33" spans="1:22" ht="15" customHeight="1">
      <c r="A33" s="1268">
        <v>3</v>
      </c>
      <c r="B33" s="1485" t="s">
        <v>147</v>
      </c>
      <c r="C33" s="1033" t="s">
        <v>106</v>
      </c>
      <c r="D33" s="1034">
        <v>33211</v>
      </c>
      <c r="E33" s="1034">
        <v>33667</v>
      </c>
      <c r="F33" s="1034">
        <v>32528</v>
      </c>
      <c r="G33" s="1035">
        <v>32265</v>
      </c>
      <c r="H33" s="1035">
        <v>33090</v>
      </c>
      <c r="I33" s="1035">
        <v>35261</v>
      </c>
      <c r="J33" s="1035">
        <v>36529</v>
      </c>
      <c r="K33" s="1035">
        <v>40716</v>
      </c>
      <c r="L33" s="1035">
        <v>64560</v>
      </c>
      <c r="M33" s="1036">
        <v>96279</v>
      </c>
      <c r="N33" s="1035">
        <v>111737</v>
      </c>
      <c r="O33" s="1035">
        <v>113572</v>
      </c>
      <c r="P33" s="1035">
        <v>114216</v>
      </c>
      <c r="Q33" s="1035">
        <v>112691</v>
      </c>
      <c r="R33" s="1037">
        <f>'3市区町別2'!E45</f>
        <v>109238</v>
      </c>
      <c r="S33" s="1038">
        <f t="shared" si="0"/>
        <v>-3453</v>
      </c>
      <c r="T33" s="1039">
        <f t="shared" si="1"/>
        <v>-3.0641311196102619</v>
      </c>
      <c r="U33" s="1040">
        <f t="shared" si="2"/>
        <v>-1.34</v>
      </c>
      <c r="V33" s="1041">
        <f t="shared" si="3"/>
        <v>-1.7241311196102618</v>
      </c>
    </row>
    <row r="34" spans="1:22" ht="15" customHeight="1">
      <c r="A34" s="1268">
        <v>5</v>
      </c>
      <c r="B34" s="1485" t="s">
        <v>148</v>
      </c>
      <c r="C34" s="1033" t="s">
        <v>90</v>
      </c>
      <c r="D34" s="1034">
        <v>49474</v>
      </c>
      <c r="E34" s="1034">
        <v>49736</v>
      </c>
      <c r="F34" s="1034">
        <v>49234</v>
      </c>
      <c r="G34" s="1035">
        <v>48219</v>
      </c>
      <c r="H34" s="1035">
        <v>48354</v>
      </c>
      <c r="I34" s="1035">
        <v>50161</v>
      </c>
      <c r="J34" s="1035">
        <v>51051</v>
      </c>
      <c r="K34" s="1035">
        <v>52107</v>
      </c>
      <c r="L34" s="1035">
        <v>51784</v>
      </c>
      <c r="M34" s="1036">
        <v>51706</v>
      </c>
      <c r="N34" s="1035">
        <v>51104</v>
      </c>
      <c r="O34" s="1035">
        <v>49396</v>
      </c>
      <c r="P34" s="1035">
        <v>47993</v>
      </c>
      <c r="Q34" s="1035">
        <v>44313</v>
      </c>
      <c r="R34" s="1037">
        <f>'3市区町別2'!E46</f>
        <v>42700</v>
      </c>
      <c r="S34" s="1038">
        <f t="shared" si="0"/>
        <v>-1613</v>
      </c>
      <c r="T34" s="1039">
        <f t="shared" si="1"/>
        <v>-3.6400153453839734</v>
      </c>
      <c r="U34" s="1040">
        <f t="shared" si="2"/>
        <v>-7.67</v>
      </c>
      <c r="V34" s="1041">
        <f t="shared" si="3"/>
        <v>4.0299846546160261</v>
      </c>
    </row>
    <row r="35" spans="1:22" ht="15" customHeight="1">
      <c r="A35" s="1268">
        <v>9</v>
      </c>
      <c r="B35" s="1485">
        <v>221</v>
      </c>
      <c r="C35" s="1033" t="s">
        <v>353</v>
      </c>
      <c r="D35" s="1034">
        <v>57083</v>
      </c>
      <c r="E35" s="1034">
        <v>55181</v>
      </c>
      <c r="F35" s="1034">
        <v>51611</v>
      </c>
      <c r="G35" s="1035">
        <v>47346</v>
      </c>
      <c r="H35" s="1035">
        <v>43428</v>
      </c>
      <c r="I35" s="1035">
        <v>42026</v>
      </c>
      <c r="J35" s="1035">
        <v>41685</v>
      </c>
      <c r="K35" s="1035">
        <v>41144</v>
      </c>
      <c r="L35" s="1035">
        <v>41802</v>
      </c>
      <c r="M35" s="1036">
        <v>44752</v>
      </c>
      <c r="N35" s="1035">
        <v>46325</v>
      </c>
      <c r="O35" s="1035">
        <v>45245</v>
      </c>
      <c r="P35" s="1035">
        <v>43263</v>
      </c>
      <c r="Q35" s="1035">
        <v>41490</v>
      </c>
      <c r="R35" s="1037">
        <f>'3市区町別2'!E47</f>
        <v>39611</v>
      </c>
      <c r="S35" s="1038">
        <f t="shared" si="0"/>
        <v>-1879</v>
      </c>
      <c r="T35" s="1039">
        <f t="shared" si="1"/>
        <v>-4.5288021209930109</v>
      </c>
      <c r="U35" s="1040">
        <f t="shared" si="2"/>
        <v>-4.0999999999999996</v>
      </c>
      <c r="V35" s="1041">
        <f t="shared" si="3"/>
        <v>-0.42880212099301129</v>
      </c>
    </row>
    <row r="36" spans="1:22" ht="15" customHeight="1">
      <c r="A36" s="1268">
        <v>8</v>
      </c>
      <c r="B36" s="1485">
        <v>222</v>
      </c>
      <c r="C36" s="1033" t="s">
        <v>149</v>
      </c>
      <c r="D36" s="1034">
        <v>49190</v>
      </c>
      <c r="E36" s="1034">
        <v>48578</v>
      </c>
      <c r="F36" s="1034">
        <v>44884</v>
      </c>
      <c r="G36" s="1035">
        <v>40740</v>
      </c>
      <c r="H36" s="1035">
        <v>36716</v>
      </c>
      <c r="I36" s="1035">
        <v>34919</v>
      </c>
      <c r="J36" s="1035">
        <v>33979</v>
      </c>
      <c r="K36" s="1035">
        <v>33595</v>
      </c>
      <c r="L36" s="1035">
        <v>32092</v>
      </c>
      <c r="M36" s="1036">
        <v>31290</v>
      </c>
      <c r="N36" s="1035">
        <v>30110</v>
      </c>
      <c r="O36" s="1035">
        <v>28306</v>
      </c>
      <c r="P36" s="1035">
        <v>26501</v>
      </c>
      <c r="Q36" s="1035">
        <v>24288</v>
      </c>
      <c r="R36" s="1037">
        <f>'3市区町別2'!E48</f>
        <v>22129</v>
      </c>
      <c r="S36" s="1038">
        <f t="shared" si="0"/>
        <v>-2159</v>
      </c>
      <c r="T36" s="1039">
        <f t="shared" si="1"/>
        <v>-8.8891633728590254</v>
      </c>
      <c r="U36" s="1040">
        <f t="shared" si="2"/>
        <v>-8.35</v>
      </c>
      <c r="V36" s="1041">
        <f t="shared" si="3"/>
        <v>-0.53916337285902571</v>
      </c>
    </row>
    <row r="37" spans="1:22" ht="15" customHeight="1">
      <c r="A37" s="1268">
        <v>9</v>
      </c>
      <c r="B37" s="1485">
        <v>223</v>
      </c>
      <c r="C37" s="1033" t="s">
        <v>150</v>
      </c>
      <c r="D37" s="1034">
        <v>87599</v>
      </c>
      <c r="E37" s="1034">
        <v>85963</v>
      </c>
      <c r="F37" s="1034">
        <v>81648</v>
      </c>
      <c r="G37" s="1035">
        <v>75877</v>
      </c>
      <c r="H37" s="1035">
        <v>72441</v>
      </c>
      <c r="I37" s="1035">
        <v>72401</v>
      </c>
      <c r="J37" s="1035">
        <v>72982</v>
      </c>
      <c r="K37" s="1035">
        <v>74103</v>
      </c>
      <c r="L37" s="1035">
        <v>73659</v>
      </c>
      <c r="M37" s="1036">
        <v>73988</v>
      </c>
      <c r="N37" s="1035">
        <v>72862</v>
      </c>
      <c r="O37" s="1035">
        <v>70810</v>
      </c>
      <c r="P37" s="1035">
        <v>67757</v>
      </c>
      <c r="Q37" s="1035">
        <v>64660</v>
      </c>
      <c r="R37" s="1037">
        <f>'3市区町別2'!E49</f>
        <v>61471</v>
      </c>
      <c r="S37" s="1038">
        <f t="shared" si="0"/>
        <v>-3189</v>
      </c>
      <c r="T37" s="1039">
        <f t="shared" si="1"/>
        <v>-4.931951747602846</v>
      </c>
      <c r="U37" s="1040">
        <f t="shared" si="2"/>
        <v>-4.57</v>
      </c>
      <c r="V37" s="1041">
        <f t="shared" si="3"/>
        <v>-0.36195174760284576</v>
      </c>
    </row>
    <row r="38" spans="1:22" ht="15" customHeight="1">
      <c r="A38" s="1268">
        <v>10</v>
      </c>
      <c r="B38" s="1485">
        <v>224</v>
      </c>
      <c r="C38" s="1033" t="s">
        <v>151</v>
      </c>
      <c r="D38" s="1034">
        <v>73581</v>
      </c>
      <c r="E38" s="1034">
        <v>70687</v>
      </c>
      <c r="F38" s="1034">
        <v>64789</v>
      </c>
      <c r="G38" s="1035">
        <v>60194</v>
      </c>
      <c r="H38" s="1035">
        <v>58072</v>
      </c>
      <c r="I38" s="1035">
        <v>57813</v>
      </c>
      <c r="J38" s="1035">
        <v>57744</v>
      </c>
      <c r="K38" s="1035">
        <v>57690</v>
      </c>
      <c r="L38" s="1035">
        <v>57526</v>
      </c>
      <c r="M38" s="1036">
        <v>56664</v>
      </c>
      <c r="N38" s="1035">
        <v>54979</v>
      </c>
      <c r="O38" s="1035">
        <v>52283</v>
      </c>
      <c r="P38" s="1035">
        <v>49834</v>
      </c>
      <c r="Q38" s="1035">
        <v>46912</v>
      </c>
      <c r="R38" s="1037">
        <f>'3市区町別2'!E50</f>
        <v>44137</v>
      </c>
      <c r="S38" s="1038">
        <f t="shared" si="0"/>
        <v>-2775</v>
      </c>
      <c r="T38" s="1039">
        <f t="shared" si="1"/>
        <v>-5.9153308321964531</v>
      </c>
      <c r="U38" s="1040">
        <f t="shared" si="2"/>
        <v>-5.86</v>
      </c>
      <c r="V38" s="1041">
        <f t="shared" si="3"/>
        <v>-5.5330832196452739E-2</v>
      </c>
    </row>
    <row r="39" spans="1:22" ht="15" customHeight="1">
      <c r="A39" s="1268">
        <v>8</v>
      </c>
      <c r="B39" s="1485">
        <v>225</v>
      </c>
      <c r="C39" s="1033" t="s">
        <v>152</v>
      </c>
      <c r="D39" s="1034">
        <v>49619</v>
      </c>
      <c r="E39" s="1034">
        <v>49225</v>
      </c>
      <c r="F39" s="1034">
        <v>47118</v>
      </c>
      <c r="G39" s="1035">
        <v>43637</v>
      </c>
      <c r="H39" s="1035">
        <v>39506</v>
      </c>
      <c r="I39" s="1035">
        <v>37763</v>
      </c>
      <c r="J39" s="1035">
        <v>36850</v>
      </c>
      <c r="K39" s="1035">
        <v>37149</v>
      </c>
      <c r="L39" s="1035">
        <v>36625</v>
      </c>
      <c r="M39" s="1036">
        <v>36766</v>
      </c>
      <c r="N39" s="1035">
        <v>36069</v>
      </c>
      <c r="O39" s="1035">
        <v>34791</v>
      </c>
      <c r="P39" s="1035">
        <v>32814</v>
      </c>
      <c r="Q39" s="1035">
        <v>30805</v>
      </c>
      <c r="R39" s="1037">
        <f>'3市区町別2'!E51</f>
        <v>28989</v>
      </c>
      <c r="S39" s="1038">
        <f t="shared" si="0"/>
        <v>-1816</v>
      </c>
      <c r="T39" s="1039">
        <f t="shared" si="1"/>
        <v>-5.8951468917383547</v>
      </c>
      <c r="U39" s="1040">
        <f t="shared" si="2"/>
        <v>-6.12</v>
      </c>
      <c r="V39" s="1041">
        <f t="shared" si="3"/>
        <v>0.2248531082616454</v>
      </c>
    </row>
    <row r="40" spans="1:22" ht="15" customHeight="1">
      <c r="A40" s="1268">
        <v>10</v>
      </c>
      <c r="B40" s="1485">
        <v>226</v>
      </c>
      <c r="C40" s="1033" t="s">
        <v>153</v>
      </c>
      <c r="D40" s="1034">
        <v>82874</v>
      </c>
      <c r="E40" s="1034">
        <v>78073</v>
      </c>
      <c r="F40" s="1034">
        <v>71387</v>
      </c>
      <c r="G40" s="1035">
        <v>66305</v>
      </c>
      <c r="H40" s="1035">
        <v>61675</v>
      </c>
      <c r="I40" s="1035">
        <v>59298</v>
      </c>
      <c r="J40" s="1035">
        <v>57650</v>
      </c>
      <c r="K40" s="1035">
        <v>56306</v>
      </c>
      <c r="L40" s="1035">
        <v>54643</v>
      </c>
      <c r="M40" s="1036">
        <v>53235</v>
      </c>
      <c r="N40" s="1035">
        <v>51884</v>
      </c>
      <c r="O40" s="1035">
        <v>49078</v>
      </c>
      <c r="P40" s="1035">
        <v>46459</v>
      </c>
      <c r="Q40" s="1035">
        <v>43977</v>
      </c>
      <c r="R40" s="1037">
        <f>'3市区町別2'!E52</f>
        <v>41967</v>
      </c>
      <c r="S40" s="1038">
        <f t="shared" si="0"/>
        <v>-2010</v>
      </c>
      <c r="T40" s="1039">
        <f t="shared" si="1"/>
        <v>-4.5705709802851491</v>
      </c>
      <c r="U40" s="1040">
        <f t="shared" si="2"/>
        <v>-5.34</v>
      </c>
      <c r="V40" s="1041">
        <f t="shared" si="3"/>
        <v>0.76942901971485078</v>
      </c>
    </row>
    <row r="41" spans="1:22" ht="15" customHeight="1">
      <c r="A41" s="1268">
        <v>7</v>
      </c>
      <c r="B41" s="1485">
        <v>227</v>
      </c>
      <c r="C41" s="1033" t="s">
        <v>154</v>
      </c>
      <c r="D41" s="1034">
        <v>60289</v>
      </c>
      <c r="E41" s="1034">
        <v>58655</v>
      </c>
      <c r="F41" s="1034">
        <v>54590</v>
      </c>
      <c r="G41" s="1035">
        <v>50889</v>
      </c>
      <c r="H41" s="1035">
        <v>48558</v>
      </c>
      <c r="I41" s="1035">
        <v>48791</v>
      </c>
      <c r="J41" s="1035">
        <v>49084</v>
      </c>
      <c r="K41" s="1035">
        <v>48980</v>
      </c>
      <c r="L41" s="1035">
        <v>48454</v>
      </c>
      <c r="M41" s="1036">
        <v>47685</v>
      </c>
      <c r="N41" s="1035">
        <v>45460</v>
      </c>
      <c r="O41" s="1035">
        <v>43302</v>
      </c>
      <c r="P41" s="1035">
        <v>40938</v>
      </c>
      <c r="Q41" s="1035">
        <v>37773</v>
      </c>
      <c r="R41" s="1037">
        <f>'3市区町別2'!E53</f>
        <v>34819</v>
      </c>
      <c r="S41" s="1038">
        <f t="shared" si="0"/>
        <v>-2954</v>
      </c>
      <c r="T41" s="1039">
        <f t="shared" si="1"/>
        <v>-7.8204008153972406</v>
      </c>
      <c r="U41" s="1040">
        <f t="shared" si="2"/>
        <v>-7.73</v>
      </c>
      <c r="V41" s="1041">
        <f t="shared" si="3"/>
        <v>-9.0400815397240208E-2</v>
      </c>
    </row>
    <row r="42" spans="1:22" ht="15" customHeight="1">
      <c r="A42" s="1268">
        <v>5</v>
      </c>
      <c r="B42" s="1485">
        <v>228</v>
      </c>
      <c r="C42" s="1033" t="s">
        <v>155</v>
      </c>
      <c r="D42" s="1034">
        <v>34828</v>
      </c>
      <c r="E42" s="1034">
        <v>35001</v>
      </c>
      <c r="F42" s="1034">
        <v>34170</v>
      </c>
      <c r="G42" s="1035">
        <v>32823</v>
      </c>
      <c r="H42" s="1035">
        <v>32149</v>
      </c>
      <c r="I42" s="1035">
        <v>32410</v>
      </c>
      <c r="J42" s="1035">
        <v>34275</v>
      </c>
      <c r="K42" s="1035">
        <v>36401</v>
      </c>
      <c r="L42" s="1035">
        <v>38270</v>
      </c>
      <c r="M42" s="1036">
        <v>39743</v>
      </c>
      <c r="N42" s="1035">
        <v>40688</v>
      </c>
      <c r="O42" s="1035">
        <v>39970</v>
      </c>
      <c r="P42" s="1035">
        <v>40181</v>
      </c>
      <c r="Q42" s="1035">
        <v>40310</v>
      </c>
      <c r="R42" s="1037">
        <f>'3市区町別2'!E54</f>
        <v>40645</v>
      </c>
      <c r="S42" s="1038">
        <f t="shared" si="0"/>
        <v>335</v>
      </c>
      <c r="T42" s="1039">
        <f t="shared" si="1"/>
        <v>0.83105929049863558</v>
      </c>
      <c r="U42" s="1040">
        <f t="shared" si="2"/>
        <v>0.32</v>
      </c>
      <c r="V42" s="1041">
        <f t="shared" si="3"/>
        <v>0.51105929049863552</v>
      </c>
    </row>
    <row r="43" spans="1:22" ht="15" customHeight="1">
      <c r="A43" s="1268">
        <v>7</v>
      </c>
      <c r="B43" s="1485">
        <v>229</v>
      </c>
      <c r="C43" s="1033" t="s">
        <v>139</v>
      </c>
      <c r="D43" s="1034">
        <v>72414</v>
      </c>
      <c r="E43" s="1034">
        <v>71619</v>
      </c>
      <c r="F43" s="1034">
        <v>70720</v>
      </c>
      <c r="G43" s="1035">
        <v>71340</v>
      </c>
      <c r="H43" s="1035">
        <v>73058</v>
      </c>
      <c r="I43" s="1035">
        <v>78363</v>
      </c>
      <c r="J43" s="1035">
        <v>81167</v>
      </c>
      <c r="K43" s="1035">
        <v>82934</v>
      </c>
      <c r="L43" s="1035">
        <v>83045</v>
      </c>
      <c r="M43" s="1036">
        <v>83431</v>
      </c>
      <c r="N43" s="1035">
        <v>83207</v>
      </c>
      <c r="O43" s="1035">
        <v>81561</v>
      </c>
      <c r="P43" s="1035">
        <v>80518</v>
      </c>
      <c r="Q43" s="1035">
        <v>77419</v>
      </c>
      <c r="R43" s="1037">
        <f>'3市区町別2'!E55</f>
        <v>74316</v>
      </c>
      <c r="S43" s="1038">
        <f t="shared" si="0"/>
        <v>-3103</v>
      </c>
      <c r="T43" s="1039">
        <f t="shared" si="1"/>
        <v>-4.0080600369418358</v>
      </c>
      <c r="U43" s="1040">
        <f t="shared" si="2"/>
        <v>-3.85</v>
      </c>
      <c r="V43" s="1041">
        <f t="shared" si="3"/>
        <v>-0.15806003694183568</v>
      </c>
    </row>
    <row r="44" spans="1:22" ht="15" customHeight="1">
      <c r="A44" s="1268">
        <v>3</v>
      </c>
      <c r="B44" s="1485" t="s">
        <v>156</v>
      </c>
      <c r="C44" s="1033" t="s">
        <v>34</v>
      </c>
      <c r="D44" s="1034">
        <v>7747</v>
      </c>
      <c r="E44" s="1034">
        <v>7610</v>
      </c>
      <c r="F44" s="1034">
        <v>7178</v>
      </c>
      <c r="G44" s="1042">
        <v>7038</v>
      </c>
      <c r="H44" s="1042">
        <v>7032</v>
      </c>
      <c r="I44" s="1042">
        <v>7940</v>
      </c>
      <c r="J44" s="1042">
        <v>11526</v>
      </c>
      <c r="K44" s="1042">
        <v>14430</v>
      </c>
      <c r="L44" s="1042">
        <v>21558</v>
      </c>
      <c r="M44" s="1043">
        <v>27130</v>
      </c>
      <c r="N44" s="1042">
        <v>29094</v>
      </c>
      <c r="O44" s="1042">
        <v>30021</v>
      </c>
      <c r="P44" s="1042">
        <v>31739</v>
      </c>
      <c r="Q44" s="1042">
        <v>30838</v>
      </c>
      <c r="R44" s="1037">
        <f>'3市区町別2'!E56</f>
        <v>29680</v>
      </c>
      <c r="S44" s="1038">
        <f t="shared" si="0"/>
        <v>-1158</v>
      </c>
      <c r="T44" s="1039">
        <f t="shared" si="1"/>
        <v>-3.7551073351060378</v>
      </c>
      <c r="U44" s="1040">
        <f t="shared" si="2"/>
        <v>-2.84</v>
      </c>
      <c r="V44" s="1041">
        <f t="shared" si="3"/>
        <v>-0.91510733510603792</v>
      </c>
    </row>
    <row r="45" spans="1:22" ht="15" customHeight="1">
      <c r="A45" s="1268">
        <v>5</v>
      </c>
      <c r="B45" s="1485">
        <v>365</v>
      </c>
      <c r="C45" s="1033" t="s">
        <v>166</v>
      </c>
      <c r="D45" s="1034">
        <v>26611</v>
      </c>
      <c r="E45" s="1034">
        <v>28500</v>
      </c>
      <c r="F45" s="1034">
        <v>28662</v>
      </c>
      <c r="G45" s="1035">
        <v>27145</v>
      </c>
      <c r="H45" s="1035">
        <v>26282</v>
      </c>
      <c r="I45" s="1035">
        <v>26252</v>
      </c>
      <c r="J45" s="1035">
        <v>26095</v>
      </c>
      <c r="K45" s="1035">
        <v>26179</v>
      </c>
      <c r="L45" s="1035">
        <v>25745</v>
      </c>
      <c r="M45" s="1036">
        <v>25440</v>
      </c>
      <c r="N45" s="1035">
        <v>25331</v>
      </c>
      <c r="O45" s="1035">
        <v>24304</v>
      </c>
      <c r="P45" s="1035">
        <v>23104</v>
      </c>
      <c r="Q45" s="1035">
        <v>21200</v>
      </c>
      <c r="R45" s="1037">
        <f>'3市区町別2'!E57</f>
        <v>19261</v>
      </c>
      <c r="S45" s="1038">
        <f t="shared" si="0"/>
        <v>-1939</v>
      </c>
      <c r="T45" s="1039">
        <f t="shared" si="1"/>
        <v>-9.1462264150943398</v>
      </c>
      <c r="U45" s="1040">
        <f t="shared" si="2"/>
        <v>-8.24</v>
      </c>
      <c r="V45" s="1041">
        <f t="shared" si="3"/>
        <v>-0.90622641509433954</v>
      </c>
    </row>
    <row r="46" spans="1:22" ht="15" customHeight="1">
      <c r="A46" s="1268">
        <v>4</v>
      </c>
      <c r="B46" s="1485" t="s">
        <v>157</v>
      </c>
      <c r="C46" s="1033" t="s">
        <v>36</v>
      </c>
      <c r="D46" s="1034">
        <v>18240</v>
      </c>
      <c r="E46" s="1034">
        <v>18639</v>
      </c>
      <c r="F46" s="1034">
        <v>18525</v>
      </c>
      <c r="G46" s="1035">
        <v>19099</v>
      </c>
      <c r="H46" s="1035">
        <v>21140</v>
      </c>
      <c r="I46" s="1035">
        <v>23425</v>
      </c>
      <c r="J46" s="1035">
        <v>27609</v>
      </c>
      <c r="K46" s="1035">
        <v>29579</v>
      </c>
      <c r="L46" s="1035">
        <v>30603</v>
      </c>
      <c r="M46" s="1036">
        <v>31377</v>
      </c>
      <c r="N46" s="1035">
        <v>32054</v>
      </c>
      <c r="O46" s="1035">
        <v>31944</v>
      </c>
      <c r="P46" s="1035">
        <v>31026</v>
      </c>
      <c r="Q46" s="1035">
        <v>31020</v>
      </c>
      <c r="R46" s="1037">
        <f>'3市区町別2'!E58</f>
        <v>30268</v>
      </c>
      <c r="S46" s="1038">
        <f t="shared" si="0"/>
        <v>-752</v>
      </c>
      <c r="T46" s="1039">
        <f t="shared" si="1"/>
        <v>-2.4242424242424243</v>
      </c>
      <c r="U46" s="1040">
        <f t="shared" si="2"/>
        <v>-0.02</v>
      </c>
      <c r="V46" s="1041">
        <f t="shared" si="3"/>
        <v>-2.4042424242424243</v>
      </c>
    </row>
    <row r="47" spans="1:22" ht="15" customHeight="1">
      <c r="A47" s="1268">
        <v>4</v>
      </c>
      <c r="B47" s="1485" t="s">
        <v>158</v>
      </c>
      <c r="C47" s="1033" t="s">
        <v>37</v>
      </c>
      <c r="D47" s="1034">
        <v>8461</v>
      </c>
      <c r="E47" s="1034">
        <v>8852</v>
      </c>
      <c r="F47" s="1034">
        <v>9235</v>
      </c>
      <c r="G47" s="1035">
        <v>11095</v>
      </c>
      <c r="H47" s="1035">
        <v>13116</v>
      </c>
      <c r="I47" s="1035">
        <v>20011</v>
      </c>
      <c r="J47" s="1035">
        <v>26527</v>
      </c>
      <c r="K47" s="1035">
        <v>29757</v>
      </c>
      <c r="L47" s="1035">
        <v>30813</v>
      </c>
      <c r="M47" s="1036">
        <v>33583</v>
      </c>
      <c r="N47" s="1035">
        <v>33766</v>
      </c>
      <c r="O47" s="1035">
        <v>33545</v>
      </c>
      <c r="P47" s="1035">
        <v>33183</v>
      </c>
      <c r="Q47" s="1035">
        <v>33739</v>
      </c>
      <c r="R47" s="1037">
        <f>'3市区町別2'!E59</f>
        <v>33604</v>
      </c>
      <c r="S47" s="1038">
        <f t="shared" si="0"/>
        <v>-135</v>
      </c>
      <c r="T47" s="1039">
        <f t="shared" si="1"/>
        <v>-0.40013041287530748</v>
      </c>
      <c r="U47" s="1040">
        <f t="shared" si="2"/>
        <v>1.68</v>
      </c>
      <c r="V47" s="1041">
        <f t="shared" si="3"/>
        <v>-2.0801304128753073</v>
      </c>
    </row>
    <row r="48" spans="1:22" ht="15" customHeight="1">
      <c r="A48" s="1268">
        <v>6</v>
      </c>
      <c r="B48" s="1485" t="s">
        <v>159</v>
      </c>
      <c r="C48" s="1033" t="s">
        <v>38</v>
      </c>
      <c r="D48" s="1034">
        <v>15941</v>
      </c>
      <c r="E48" s="1034">
        <v>15751</v>
      </c>
      <c r="F48" s="1034">
        <v>15543</v>
      </c>
      <c r="G48" s="1035">
        <v>15211</v>
      </c>
      <c r="H48" s="1035">
        <v>14686</v>
      </c>
      <c r="I48" s="1035">
        <v>14915</v>
      </c>
      <c r="J48" s="1035">
        <v>15230</v>
      </c>
      <c r="K48" s="1035">
        <v>15354</v>
      </c>
      <c r="L48" s="1035">
        <v>15105</v>
      </c>
      <c r="M48" s="1036">
        <v>15060</v>
      </c>
      <c r="N48" s="1035">
        <v>14812</v>
      </c>
      <c r="O48" s="1035">
        <v>14150</v>
      </c>
      <c r="P48" s="1035">
        <v>13288</v>
      </c>
      <c r="Q48" s="1035">
        <v>12300</v>
      </c>
      <c r="R48" s="1037">
        <f>'3市区町別2'!E60</f>
        <v>11231</v>
      </c>
      <c r="S48" s="1038">
        <f t="shared" si="0"/>
        <v>-1069</v>
      </c>
      <c r="T48" s="1039">
        <f t="shared" si="1"/>
        <v>-8.691056910569106</v>
      </c>
      <c r="U48" s="1040">
        <f t="shared" si="2"/>
        <v>-7.44</v>
      </c>
      <c r="V48" s="1041">
        <f t="shared" si="3"/>
        <v>-1.2510569105691056</v>
      </c>
    </row>
    <row r="49" spans="1:22" ht="15" customHeight="1">
      <c r="A49" s="1268">
        <v>6</v>
      </c>
      <c r="B49" s="1485" t="s">
        <v>160</v>
      </c>
      <c r="C49" s="1033" t="s">
        <v>39</v>
      </c>
      <c r="D49" s="1034">
        <v>16385</v>
      </c>
      <c r="E49" s="1034">
        <v>16347</v>
      </c>
      <c r="F49" s="1034">
        <v>16312</v>
      </c>
      <c r="G49" s="1035">
        <v>16322</v>
      </c>
      <c r="H49" s="1035">
        <v>16637</v>
      </c>
      <c r="I49" s="1035">
        <v>17603</v>
      </c>
      <c r="J49" s="1035">
        <v>18089</v>
      </c>
      <c r="K49" s="1035">
        <v>18787</v>
      </c>
      <c r="L49" s="1035">
        <v>19913</v>
      </c>
      <c r="M49" s="1036">
        <v>19854</v>
      </c>
      <c r="N49" s="1035">
        <v>19582</v>
      </c>
      <c r="O49" s="1035">
        <v>20669</v>
      </c>
      <c r="P49" s="1035">
        <v>19830</v>
      </c>
      <c r="Q49" s="1035">
        <v>19738</v>
      </c>
      <c r="R49" s="1037">
        <f>'3市区町別2'!E61</f>
        <v>19377</v>
      </c>
      <c r="S49" s="1038">
        <f t="shared" si="0"/>
        <v>-361</v>
      </c>
      <c r="T49" s="1039">
        <f t="shared" si="1"/>
        <v>-1.8289593677170941</v>
      </c>
      <c r="U49" s="1040">
        <f t="shared" si="2"/>
        <v>-0.46</v>
      </c>
      <c r="V49" s="1041">
        <f t="shared" si="3"/>
        <v>-1.3689593677170941</v>
      </c>
    </row>
    <row r="50" spans="1:22" ht="15" customHeight="1">
      <c r="A50" s="1268">
        <v>6</v>
      </c>
      <c r="B50" s="1485">
        <v>446</v>
      </c>
      <c r="C50" s="1033" t="s">
        <v>167</v>
      </c>
      <c r="D50" s="1034">
        <v>16866</v>
      </c>
      <c r="E50" s="1034">
        <v>16514</v>
      </c>
      <c r="F50" s="1034">
        <v>15799</v>
      </c>
      <c r="G50" s="1035">
        <v>15132</v>
      </c>
      <c r="H50" s="1035">
        <v>14659</v>
      </c>
      <c r="I50" s="1035">
        <v>14517</v>
      </c>
      <c r="J50" s="1035">
        <v>14401</v>
      </c>
      <c r="K50" s="1035">
        <v>14266</v>
      </c>
      <c r="L50" s="1035">
        <v>14492</v>
      </c>
      <c r="M50" s="1036">
        <v>13829</v>
      </c>
      <c r="N50" s="1035">
        <v>13500</v>
      </c>
      <c r="O50" s="1035">
        <v>13077</v>
      </c>
      <c r="P50" s="1035">
        <v>12289</v>
      </c>
      <c r="Q50" s="1035">
        <v>11452</v>
      </c>
      <c r="R50" s="1037">
        <f>'3市区町別2'!E62</f>
        <v>10616</v>
      </c>
      <c r="S50" s="1038">
        <f t="shared" si="0"/>
        <v>-836</v>
      </c>
      <c r="T50" s="1039">
        <f t="shared" si="1"/>
        <v>-7.3000349283967871</v>
      </c>
      <c r="U50" s="1040">
        <f t="shared" si="2"/>
        <v>-6.81</v>
      </c>
      <c r="V50" s="1041">
        <f t="shared" si="3"/>
        <v>-0.49003492839678753</v>
      </c>
    </row>
    <row r="51" spans="1:22" ht="15" customHeight="1">
      <c r="A51" s="1268">
        <v>7</v>
      </c>
      <c r="B51" s="1485" t="s">
        <v>161</v>
      </c>
      <c r="C51" s="1033" t="s">
        <v>41</v>
      </c>
      <c r="D51" s="1034">
        <v>13599</v>
      </c>
      <c r="E51" s="1034">
        <v>13613</v>
      </c>
      <c r="F51" s="1034">
        <v>14296</v>
      </c>
      <c r="G51" s="1035">
        <v>16545</v>
      </c>
      <c r="H51" s="1035">
        <v>20457</v>
      </c>
      <c r="I51" s="1035">
        <v>24751</v>
      </c>
      <c r="J51" s="1035">
        <v>26686</v>
      </c>
      <c r="K51" s="1035">
        <v>29663</v>
      </c>
      <c r="L51" s="1035">
        <v>30477</v>
      </c>
      <c r="M51" s="1036">
        <v>31634</v>
      </c>
      <c r="N51" s="1035">
        <v>31960</v>
      </c>
      <c r="O51" s="1035">
        <v>32555</v>
      </c>
      <c r="P51" s="1035">
        <v>33438</v>
      </c>
      <c r="Q51" s="1035">
        <v>33690</v>
      </c>
      <c r="R51" s="1037">
        <f>'3市区町別2'!E63</f>
        <v>33477</v>
      </c>
      <c r="S51" s="1038">
        <f t="shared" si="0"/>
        <v>-213</v>
      </c>
      <c r="T51" s="1039">
        <f t="shared" si="1"/>
        <v>-0.63223508459483535</v>
      </c>
      <c r="U51" s="1040">
        <f t="shared" si="2"/>
        <v>0.75</v>
      </c>
      <c r="V51" s="1041">
        <f t="shared" si="3"/>
        <v>-1.3822350845948352</v>
      </c>
    </row>
    <row r="52" spans="1:22" ht="15" customHeight="1">
      <c r="A52" s="1268">
        <v>7</v>
      </c>
      <c r="B52" s="1485" t="s">
        <v>162</v>
      </c>
      <c r="C52" s="1033" t="s">
        <v>42</v>
      </c>
      <c r="D52" s="1034">
        <v>19959</v>
      </c>
      <c r="E52" s="1034">
        <v>19000</v>
      </c>
      <c r="F52" s="1034">
        <v>17798</v>
      </c>
      <c r="G52" s="1035">
        <v>17153</v>
      </c>
      <c r="H52" s="1035">
        <v>16902</v>
      </c>
      <c r="I52" s="1035">
        <v>17448</v>
      </c>
      <c r="J52" s="1035">
        <v>18388</v>
      </c>
      <c r="K52" s="1035">
        <v>18900</v>
      </c>
      <c r="L52" s="1035">
        <v>18781</v>
      </c>
      <c r="M52" s="1036">
        <v>18849</v>
      </c>
      <c r="N52" s="1035">
        <v>18419</v>
      </c>
      <c r="O52" s="1035">
        <v>17603</v>
      </c>
      <c r="P52" s="1035">
        <v>16636</v>
      </c>
      <c r="Q52" s="1035">
        <v>15224</v>
      </c>
      <c r="R52" s="1037">
        <f>'3市区町別2'!E64</f>
        <v>13879</v>
      </c>
      <c r="S52" s="1038">
        <f t="shared" si="0"/>
        <v>-1345</v>
      </c>
      <c r="T52" s="1039">
        <f t="shared" si="1"/>
        <v>-8.834734629532317</v>
      </c>
      <c r="U52" s="1040">
        <f t="shared" si="2"/>
        <v>-8.49</v>
      </c>
      <c r="V52" s="1041">
        <f t="shared" si="3"/>
        <v>-0.34473462953231682</v>
      </c>
    </row>
    <row r="53" spans="1:22" ht="15" customHeight="1">
      <c r="A53" s="1268">
        <v>7</v>
      </c>
      <c r="B53" s="1485">
        <v>501</v>
      </c>
      <c r="C53" s="1033" t="s">
        <v>164</v>
      </c>
      <c r="D53" s="1034">
        <v>38352</v>
      </c>
      <c r="E53" s="1034">
        <v>35664</v>
      </c>
      <c r="F53" s="1034">
        <v>32455</v>
      </c>
      <c r="G53" s="1035">
        <v>28921</v>
      </c>
      <c r="H53" s="1035">
        <v>26410</v>
      </c>
      <c r="I53" s="1035">
        <v>25600</v>
      </c>
      <c r="J53" s="1035">
        <v>24874</v>
      </c>
      <c r="K53" s="1035">
        <v>24516</v>
      </c>
      <c r="L53" s="1035">
        <v>23827</v>
      </c>
      <c r="M53" s="1036">
        <v>23341</v>
      </c>
      <c r="N53" s="1035">
        <v>22337</v>
      </c>
      <c r="O53" s="1035">
        <v>21012</v>
      </c>
      <c r="P53" s="1035">
        <v>19265</v>
      </c>
      <c r="Q53" s="1035">
        <v>17510</v>
      </c>
      <c r="R53" s="1037">
        <f>'3市区町別2'!E65</f>
        <v>15863</v>
      </c>
      <c r="S53" s="1038">
        <f t="shared" si="0"/>
        <v>-1647</v>
      </c>
      <c r="T53" s="1039">
        <f t="shared" si="1"/>
        <v>-9.4060536836093664</v>
      </c>
      <c r="U53" s="1040">
        <f t="shared" si="2"/>
        <v>-9.11</v>
      </c>
      <c r="V53" s="1041">
        <f t="shared" si="3"/>
        <v>-0.29605368360936701</v>
      </c>
    </row>
    <row r="54" spans="1:22" ht="15" customHeight="1">
      <c r="A54" s="1268">
        <v>8</v>
      </c>
      <c r="B54" s="1485">
        <v>585</v>
      </c>
      <c r="C54" s="1033" t="s">
        <v>163</v>
      </c>
      <c r="D54" s="1034">
        <v>35414</v>
      </c>
      <c r="E54" s="1034">
        <v>34855</v>
      </c>
      <c r="F54" s="1034">
        <v>33745</v>
      </c>
      <c r="G54" s="1035">
        <v>31096</v>
      </c>
      <c r="H54" s="1035">
        <v>28321</v>
      </c>
      <c r="I54" s="1035">
        <v>27571</v>
      </c>
      <c r="J54" s="1035">
        <v>26694</v>
      </c>
      <c r="K54" s="1035">
        <v>25964</v>
      </c>
      <c r="L54" s="1035">
        <v>25136</v>
      </c>
      <c r="M54" s="1036">
        <v>24298</v>
      </c>
      <c r="N54" s="1035">
        <v>23271</v>
      </c>
      <c r="O54" s="1035">
        <v>21439</v>
      </c>
      <c r="P54" s="1035">
        <v>19696</v>
      </c>
      <c r="Q54" s="1035">
        <v>18070</v>
      </c>
      <c r="R54" s="1037">
        <f>'3市区町別2'!E66</f>
        <v>16064</v>
      </c>
      <c r="S54" s="1038">
        <f t="shared" si="0"/>
        <v>-2006</v>
      </c>
      <c r="T54" s="1039">
        <f t="shared" si="1"/>
        <v>-11.101272827891533</v>
      </c>
      <c r="U54" s="1040">
        <f t="shared" si="2"/>
        <v>-8.26</v>
      </c>
      <c r="V54" s="1041">
        <f t="shared" si="3"/>
        <v>-2.8412728278915331</v>
      </c>
    </row>
    <row r="55" spans="1:22" ht="15" customHeight="1">
      <c r="A55" s="1268">
        <v>8</v>
      </c>
      <c r="B55" s="1485">
        <v>586</v>
      </c>
      <c r="C55" s="1033" t="s">
        <v>165</v>
      </c>
      <c r="D55" s="1034">
        <v>29788</v>
      </c>
      <c r="E55" s="1034">
        <v>29269</v>
      </c>
      <c r="F55" s="1034">
        <v>27701</v>
      </c>
      <c r="G55" s="1035">
        <v>25539</v>
      </c>
      <c r="H55" s="1035">
        <v>22961</v>
      </c>
      <c r="I55" s="1035">
        <v>21876</v>
      </c>
      <c r="J55" s="1035">
        <v>21514</v>
      </c>
      <c r="K55" s="1035">
        <v>21011</v>
      </c>
      <c r="L55" s="1035">
        <v>20226</v>
      </c>
      <c r="M55" s="1036">
        <v>19629</v>
      </c>
      <c r="N55" s="1035">
        <v>18601</v>
      </c>
      <c r="O55" s="1035">
        <v>17467</v>
      </c>
      <c r="P55" s="1035">
        <v>16004</v>
      </c>
      <c r="Q55" s="1035">
        <v>14819</v>
      </c>
      <c r="R55" s="1037">
        <f>'3市区町別2'!E67</f>
        <v>13318</v>
      </c>
      <c r="S55" s="1038">
        <f t="shared" si="0"/>
        <v>-1501</v>
      </c>
      <c r="T55" s="1039">
        <f t="shared" si="1"/>
        <v>-10.128888588973615</v>
      </c>
      <c r="U55" s="1040">
        <f t="shared" si="2"/>
        <v>-7.4</v>
      </c>
      <c r="V55" s="1041">
        <f t="shared" si="3"/>
        <v>-2.7288885889736143</v>
      </c>
    </row>
    <row r="56" spans="1:22" ht="6.75" customHeight="1">
      <c r="A56" s="1268"/>
      <c r="B56" s="1490"/>
      <c r="C56" s="1044"/>
      <c r="D56" s="1045"/>
      <c r="E56" s="1045"/>
      <c r="F56" s="1045"/>
      <c r="G56" s="1046"/>
      <c r="H56" s="1046"/>
      <c r="I56" s="1046"/>
      <c r="J56" s="1046"/>
      <c r="K56" s="1046"/>
      <c r="L56" s="1046"/>
      <c r="M56" s="1046"/>
      <c r="N56" s="1046"/>
      <c r="O56" s="1046"/>
      <c r="P56" s="1046"/>
      <c r="Q56" s="1046"/>
      <c r="R56" s="1046"/>
      <c r="S56" s="1047"/>
      <c r="T56" s="1046"/>
      <c r="U56" s="1048"/>
      <c r="V56" s="1049"/>
    </row>
    <row r="57" spans="1:22" ht="13.5">
      <c r="A57" s="1268"/>
      <c r="B57" s="924" t="s">
        <v>396</v>
      </c>
      <c r="C57" s="1050"/>
      <c r="D57" s="1050"/>
      <c r="E57" s="1050"/>
      <c r="F57" s="1050"/>
      <c r="G57" s="1021"/>
      <c r="H57" s="1051"/>
      <c r="I57" s="1051"/>
      <c r="J57" s="1051"/>
      <c r="K57" s="1051"/>
      <c r="L57" s="1051"/>
      <c r="M57" s="1051"/>
      <c r="N57" s="1051"/>
      <c r="O57" s="1051"/>
      <c r="P57" s="1051"/>
      <c r="Q57" s="1051"/>
      <c r="R57" s="1051"/>
      <c r="S57" s="1021"/>
      <c r="T57" s="1021"/>
    </row>
    <row r="58" spans="1:22">
      <c r="A58" s="1268"/>
      <c r="B58" s="1021" t="s">
        <v>1025</v>
      </c>
      <c r="C58" s="1050"/>
      <c r="D58" s="1050"/>
      <c r="E58" s="1050"/>
      <c r="F58" s="1050"/>
      <c r="G58" s="1021"/>
      <c r="H58" s="1051"/>
      <c r="I58" s="1051"/>
      <c r="J58" s="1051"/>
      <c r="K58" s="1051"/>
      <c r="L58" s="1051"/>
      <c r="M58" s="1051"/>
      <c r="N58" s="1051"/>
      <c r="O58" s="1051"/>
      <c r="P58" s="1051"/>
      <c r="Q58" s="1051"/>
      <c r="R58" s="1051"/>
      <c r="S58" s="1021"/>
      <c r="T58" s="1021"/>
    </row>
    <row r="59" spans="1:22">
      <c r="A59" s="1268"/>
      <c r="B59" s="1052"/>
      <c r="C59" s="1842" t="s">
        <v>1336</v>
      </c>
      <c r="D59" s="1840">
        <v>167109</v>
      </c>
      <c r="E59" s="1840">
        <v>189806</v>
      </c>
      <c r="F59" s="1840">
        <v>202338</v>
      </c>
      <c r="G59" s="1843">
        <v>147085</v>
      </c>
      <c r="H59" s="1843">
        <v>206627</v>
      </c>
      <c r="I59" s="1843">
        <v>273591</v>
      </c>
      <c r="J59" s="1843">
        <v>299700</v>
      </c>
      <c r="K59" s="1053"/>
      <c r="L59" s="1053"/>
      <c r="M59" s="1053"/>
      <c r="N59" s="1053"/>
      <c r="O59" s="1053"/>
      <c r="P59" s="1053"/>
      <c r="Q59" s="1053"/>
      <c r="R59" s="1054"/>
      <c r="S59" s="1021"/>
      <c r="T59" s="1021"/>
    </row>
    <row r="60" spans="1:22">
      <c r="A60" s="1055"/>
      <c r="C60" s="1850" t="s">
        <v>1340</v>
      </c>
      <c r="D60" s="1964">
        <f t="shared" ref="D60:F60" si="4">D59-D61</f>
        <v>141717</v>
      </c>
      <c r="E60" s="1964">
        <f t="shared" si="4"/>
        <v>162294</v>
      </c>
      <c r="F60" s="1964">
        <f t="shared" si="4"/>
        <v>170261</v>
      </c>
      <c r="G60" s="1918">
        <f>G59-G61</f>
        <v>104321</v>
      </c>
      <c r="H60" s="1918">
        <f t="shared" ref="H60:J60" si="5">H59-H61</f>
        <v>160094</v>
      </c>
      <c r="I60" s="1918">
        <f t="shared" si="5"/>
        <v>205387</v>
      </c>
      <c r="J60" s="1918">
        <f t="shared" si="5"/>
        <v>212758</v>
      </c>
    </row>
    <row r="61" spans="1:22">
      <c r="A61" s="1055"/>
      <c r="C61" s="1850" t="s">
        <v>1341</v>
      </c>
      <c r="D61" s="1964">
        <f>'5市町推移2'!I71</f>
        <v>25392</v>
      </c>
      <c r="E61" s="1964">
        <f>'5市町推移2'!J71</f>
        <v>27512</v>
      </c>
      <c r="F61" s="1964">
        <f>'5市町推移2'!K71</f>
        <v>32077</v>
      </c>
      <c r="G61" s="1918">
        <f>'5市町推移2'!L71</f>
        <v>42764</v>
      </c>
      <c r="H61" s="1918">
        <f>'5市町推移2'!M71</f>
        <v>46533</v>
      </c>
      <c r="I61" s="1918">
        <f>'5市町推移2'!N71</f>
        <v>68204</v>
      </c>
      <c r="J61" s="1918">
        <f>'5市町推移2'!O71</f>
        <v>86942</v>
      </c>
      <c r="K61" s="1020" t="s">
        <v>331</v>
      </c>
    </row>
    <row r="62" spans="1:22">
      <c r="A62" s="1055"/>
      <c r="D62" s="1020" t="s">
        <v>1356</v>
      </c>
      <c r="E62" s="1020" t="s">
        <v>1356</v>
      </c>
      <c r="F62" s="1020" t="s">
        <v>1356</v>
      </c>
    </row>
    <row r="63" spans="1:22">
      <c r="A63" s="1055"/>
    </row>
    <row r="64" spans="1:22">
      <c r="A64" s="1055"/>
    </row>
    <row r="65" spans="1:1">
      <c r="A65" s="1055"/>
    </row>
    <row r="66" spans="1:1">
      <c r="A66" s="1055"/>
    </row>
    <row r="67" spans="1:1">
      <c r="A67" s="1055"/>
    </row>
  </sheetData>
  <mergeCells count="1">
    <mergeCell ref="B3:C4"/>
  </mergeCells>
  <phoneticPr fontId="2"/>
  <printOptions verticalCentered="1"/>
  <pageMargins left="0.39370078740157483" right="0" top="0.39370078740157483" bottom="0.39370078740157483" header="0.19685039370078741" footer="0.19685039370078741"/>
  <pageSetup paperSize="9" scale="45" orientation="portrait" r:id="rId1"/>
  <headerFooter alignWithMargins="0">
    <oddHeader>&amp;R&amp;8&amp;F &amp;A</oddHeader>
    <oddFooter>&amp;C&amp;8&amp;P/&amp;N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W73"/>
  <sheetViews>
    <sheetView workbookViewId="0">
      <pane xSplit="2" ySplit="5" topLeftCell="Q59" activePane="bottomRight" state="frozen"/>
      <selection pane="topRight" activeCell="C1" sqref="C1"/>
      <selection pane="bottomLeft" activeCell="A6" sqref="A6"/>
      <selection pane="bottomRight" activeCell="AD75" sqref="AD75"/>
    </sheetView>
  </sheetViews>
  <sheetFormatPr defaultColWidth="10.625" defaultRowHeight="14.25" customHeight="1"/>
  <cols>
    <col min="1" max="1" width="4.5" style="430" customWidth="1"/>
    <col min="2" max="2" width="10.375" style="430" customWidth="1"/>
    <col min="3" max="19" width="10.25" style="430" customWidth="1"/>
    <col min="20" max="20" width="10.5" style="430" customWidth="1"/>
    <col min="21" max="23" width="10.25" style="430" customWidth="1"/>
    <col min="24" max="246" width="10.625" style="430"/>
    <col min="247" max="247" width="6.25" style="430" customWidth="1"/>
    <col min="248" max="248" width="10.25" style="430" bestFit="1" customWidth="1"/>
    <col min="249" max="265" width="10.25" style="430" customWidth="1"/>
    <col min="266" max="266" width="10.5" style="430" customWidth="1"/>
    <col min="267" max="267" width="10.25" style="430" customWidth="1"/>
    <col min="268" max="268" width="9.5" style="430" customWidth="1"/>
    <col min="269" max="269" width="3.5" style="430" customWidth="1"/>
    <col min="270" max="270" width="8.375" style="430" customWidth="1"/>
    <col min="271" max="502" width="10.625" style="430"/>
    <col min="503" max="503" width="6.25" style="430" customWidth="1"/>
    <col min="504" max="504" width="10.25" style="430" bestFit="1" customWidth="1"/>
    <col min="505" max="521" width="10.25" style="430" customWidth="1"/>
    <col min="522" max="522" width="10.5" style="430" customWidth="1"/>
    <col min="523" max="523" width="10.25" style="430" customWidth="1"/>
    <col min="524" max="524" width="9.5" style="430" customWidth="1"/>
    <col min="525" max="525" width="3.5" style="430" customWidth="1"/>
    <col min="526" max="526" width="8.375" style="430" customWidth="1"/>
    <col min="527" max="758" width="10.625" style="430"/>
    <col min="759" max="759" width="6.25" style="430" customWidth="1"/>
    <col min="760" max="760" width="10.25" style="430" bestFit="1" customWidth="1"/>
    <col min="761" max="777" width="10.25" style="430" customWidth="1"/>
    <col min="778" max="778" width="10.5" style="430" customWidth="1"/>
    <col min="779" max="779" width="10.25" style="430" customWidth="1"/>
    <col min="780" max="780" width="9.5" style="430" customWidth="1"/>
    <col min="781" max="781" width="3.5" style="430" customWidth="1"/>
    <col min="782" max="782" width="8.375" style="430" customWidth="1"/>
    <col min="783" max="1014" width="10.625" style="430"/>
    <col min="1015" max="1015" width="6.25" style="430" customWidth="1"/>
    <col min="1016" max="1016" width="10.25" style="430" bestFit="1" customWidth="1"/>
    <col min="1017" max="1033" width="10.25" style="430" customWidth="1"/>
    <col min="1034" max="1034" width="10.5" style="430" customWidth="1"/>
    <col min="1035" max="1035" width="10.25" style="430" customWidth="1"/>
    <col min="1036" max="1036" width="9.5" style="430" customWidth="1"/>
    <col min="1037" max="1037" width="3.5" style="430" customWidth="1"/>
    <col min="1038" max="1038" width="8.375" style="430" customWidth="1"/>
    <col min="1039" max="1270" width="10.625" style="430"/>
    <col min="1271" max="1271" width="6.25" style="430" customWidth="1"/>
    <col min="1272" max="1272" width="10.25" style="430" bestFit="1" customWidth="1"/>
    <col min="1273" max="1289" width="10.25" style="430" customWidth="1"/>
    <col min="1290" max="1290" width="10.5" style="430" customWidth="1"/>
    <col min="1291" max="1291" width="10.25" style="430" customWidth="1"/>
    <col min="1292" max="1292" width="9.5" style="430" customWidth="1"/>
    <col min="1293" max="1293" width="3.5" style="430" customWidth="1"/>
    <col min="1294" max="1294" width="8.375" style="430" customWidth="1"/>
    <col min="1295" max="1526" width="10.625" style="430"/>
    <col min="1527" max="1527" width="6.25" style="430" customWidth="1"/>
    <col min="1528" max="1528" width="10.25" style="430" bestFit="1" customWidth="1"/>
    <col min="1529" max="1545" width="10.25" style="430" customWidth="1"/>
    <col min="1546" max="1546" width="10.5" style="430" customWidth="1"/>
    <col min="1547" max="1547" width="10.25" style="430" customWidth="1"/>
    <col min="1548" max="1548" width="9.5" style="430" customWidth="1"/>
    <col min="1549" max="1549" width="3.5" style="430" customWidth="1"/>
    <col min="1550" max="1550" width="8.375" style="430" customWidth="1"/>
    <col min="1551" max="1782" width="10.625" style="430"/>
    <col min="1783" max="1783" width="6.25" style="430" customWidth="1"/>
    <col min="1784" max="1784" width="10.25" style="430" bestFit="1" customWidth="1"/>
    <col min="1785" max="1801" width="10.25" style="430" customWidth="1"/>
    <col min="1802" max="1802" width="10.5" style="430" customWidth="1"/>
    <col min="1803" max="1803" width="10.25" style="430" customWidth="1"/>
    <col min="1804" max="1804" width="9.5" style="430" customWidth="1"/>
    <col min="1805" max="1805" width="3.5" style="430" customWidth="1"/>
    <col min="1806" max="1806" width="8.375" style="430" customWidth="1"/>
    <col min="1807" max="2038" width="10.625" style="430"/>
    <col min="2039" max="2039" width="6.25" style="430" customWidth="1"/>
    <col min="2040" max="2040" width="10.25" style="430" bestFit="1" customWidth="1"/>
    <col min="2041" max="2057" width="10.25" style="430" customWidth="1"/>
    <col min="2058" max="2058" width="10.5" style="430" customWidth="1"/>
    <col min="2059" max="2059" width="10.25" style="430" customWidth="1"/>
    <col min="2060" max="2060" width="9.5" style="430" customWidth="1"/>
    <col min="2061" max="2061" width="3.5" style="430" customWidth="1"/>
    <col min="2062" max="2062" width="8.375" style="430" customWidth="1"/>
    <col min="2063" max="2294" width="10.625" style="430"/>
    <col min="2295" max="2295" width="6.25" style="430" customWidth="1"/>
    <col min="2296" max="2296" width="10.25" style="430" bestFit="1" customWidth="1"/>
    <col min="2297" max="2313" width="10.25" style="430" customWidth="1"/>
    <col min="2314" max="2314" width="10.5" style="430" customWidth="1"/>
    <col min="2315" max="2315" width="10.25" style="430" customWidth="1"/>
    <col min="2316" max="2316" width="9.5" style="430" customWidth="1"/>
    <col min="2317" max="2317" width="3.5" style="430" customWidth="1"/>
    <col min="2318" max="2318" width="8.375" style="430" customWidth="1"/>
    <col min="2319" max="2550" width="10.625" style="430"/>
    <col min="2551" max="2551" width="6.25" style="430" customWidth="1"/>
    <col min="2552" max="2552" width="10.25" style="430" bestFit="1" customWidth="1"/>
    <col min="2553" max="2569" width="10.25" style="430" customWidth="1"/>
    <col min="2570" max="2570" width="10.5" style="430" customWidth="1"/>
    <col min="2571" max="2571" width="10.25" style="430" customWidth="1"/>
    <col min="2572" max="2572" width="9.5" style="430" customWidth="1"/>
    <col min="2573" max="2573" width="3.5" style="430" customWidth="1"/>
    <col min="2574" max="2574" width="8.375" style="430" customWidth="1"/>
    <col min="2575" max="2806" width="10.625" style="430"/>
    <col min="2807" max="2807" width="6.25" style="430" customWidth="1"/>
    <col min="2808" max="2808" width="10.25" style="430" bestFit="1" customWidth="1"/>
    <col min="2809" max="2825" width="10.25" style="430" customWidth="1"/>
    <col min="2826" max="2826" width="10.5" style="430" customWidth="1"/>
    <col min="2827" max="2827" width="10.25" style="430" customWidth="1"/>
    <col min="2828" max="2828" width="9.5" style="430" customWidth="1"/>
    <col min="2829" max="2829" width="3.5" style="430" customWidth="1"/>
    <col min="2830" max="2830" width="8.375" style="430" customWidth="1"/>
    <col min="2831" max="3062" width="10.625" style="430"/>
    <col min="3063" max="3063" width="6.25" style="430" customWidth="1"/>
    <col min="3064" max="3064" width="10.25" style="430" bestFit="1" customWidth="1"/>
    <col min="3065" max="3081" width="10.25" style="430" customWidth="1"/>
    <col min="3082" max="3082" width="10.5" style="430" customWidth="1"/>
    <col min="3083" max="3083" width="10.25" style="430" customWidth="1"/>
    <col min="3084" max="3084" width="9.5" style="430" customWidth="1"/>
    <col min="3085" max="3085" width="3.5" style="430" customWidth="1"/>
    <col min="3086" max="3086" width="8.375" style="430" customWidth="1"/>
    <col min="3087" max="3318" width="10.625" style="430"/>
    <col min="3319" max="3319" width="6.25" style="430" customWidth="1"/>
    <col min="3320" max="3320" width="10.25" style="430" bestFit="1" customWidth="1"/>
    <col min="3321" max="3337" width="10.25" style="430" customWidth="1"/>
    <col min="3338" max="3338" width="10.5" style="430" customWidth="1"/>
    <col min="3339" max="3339" width="10.25" style="430" customWidth="1"/>
    <col min="3340" max="3340" width="9.5" style="430" customWidth="1"/>
    <col min="3341" max="3341" width="3.5" style="430" customWidth="1"/>
    <col min="3342" max="3342" width="8.375" style="430" customWidth="1"/>
    <col min="3343" max="3574" width="10.625" style="430"/>
    <col min="3575" max="3575" width="6.25" style="430" customWidth="1"/>
    <col min="3576" max="3576" width="10.25" style="430" bestFit="1" customWidth="1"/>
    <col min="3577" max="3593" width="10.25" style="430" customWidth="1"/>
    <col min="3594" max="3594" width="10.5" style="430" customWidth="1"/>
    <col min="3595" max="3595" width="10.25" style="430" customWidth="1"/>
    <col min="3596" max="3596" width="9.5" style="430" customWidth="1"/>
    <col min="3597" max="3597" width="3.5" style="430" customWidth="1"/>
    <col min="3598" max="3598" width="8.375" style="430" customWidth="1"/>
    <col min="3599" max="3830" width="10.625" style="430"/>
    <col min="3831" max="3831" width="6.25" style="430" customWidth="1"/>
    <col min="3832" max="3832" width="10.25" style="430" bestFit="1" customWidth="1"/>
    <col min="3833" max="3849" width="10.25" style="430" customWidth="1"/>
    <col min="3850" max="3850" width="10.5" style="430" customWidth="1"/>
    <col min="3851" max="3851" width="10.25" style="430" customWidth="1"/>
    <col min="3852" max="3852" width="9.5" style="430" customWidth="1"/>
    <col min="3853" max="3853" width="3.5" style="430" customWidth="1"/>
    <col min="3854" max="3854" width="8.375" style="430" customWidth="1"/>
    <col min="3855" max="4086" width="10.625" style="430"/>
    <col min="4087" max="4087" width="6.25" style="430" customWidth="1"/>
    <col min="4088" max="4088" width="10.25" style="430" bestFit="1" customWidth="1"/>
    <col min="4089" max="4105" width="10.25" style="430" customWidth="1"/>
    <col min="4106" max="4106" width="10.5" style="430" customWidth="1"/>
    <col min="4107" max="4107" width="10.25" style="430" customWidth="1"/>
    <col min="4108" max="4108" width="9.5" style="430" customWidth="1"/>
    <col min="4109" max="4109" width="3.5" style="430" customWidth="1"/>
    <col min="4110" max="4110" width="8.375" style="430" customWidth="1"/>
    <col min="4111" max="4342" width="10.625" style="430"/>
    <col min="4343" max="4343" width="6.25" style="430" customWidth="1"/>
    <col min="4344" max="4344" width="10.25" style="430" bestFit="1" customWidth="1"/>
    <col min="4345" max="4361" width="10.25" style="430" customWidth="1"/>
    <col min="4362" max="4362" width="10.5" style="430" customWidth="1"/>
    <col min="4363" max="4363" width="10.25" style="430" customWidth="1"/>
    <col min="4364" max="4364" width="9.5" style="430" customWidth="1"/>
    <col min="4365" max="4365" width="3.5" style="430" customWidth="1"/>
    <col min="4366" max="4366" width="8.375" style="430" customWidth="1"/>
    <col min="4367" max="4598" width="10.625" style="430"/>
    <col min="4599" max="4599" width="6.25" style="430" customWidth="1"/>
    <col min="4600" max="4600" width="10.25" style="430" bestFit="1" customWidth="1"/>
    <col min="4601" max="4617" width="10.25" style="430" customWidth="1"/>
    <col min="4618" max="4618" width="10.5" style="430" customWidth="1"/>
    <col min="4619" max="4619" width="10.25" style="430" customWidth="1"/>
    <col min="4620" max="4620" width="9.5" style="430" customWidth="1"/>
    <col min="4621" max="4621" width="3.5" style="430" customWidth="1"/>
    <col min="4622" max="4622" width="8.375" style="430" customWidth="1"/>
    <col min="4623" max="4854" width="10.625" style="430"/>
    <col min="4855" max="4855" width="6.25" style="430" customWidth="1"/>
    <col min="4856" max="4856" width="10.25" style="430" bestFit="1" customWidth="1"/>
    <col min="4857" max="4873" width="10.25" style="430" customWidth="1"/>
    <col min="4874" max="4874" width="10.5" style="430" customWidth="1"/>
    <col min="4875" max="4875" width="10.25" style="430" customWidth="1"/>
    <col min="4876" max="4876" width="9.5" style="430" customWidth="1"/>
    <col min="4877" max="4877" width="3.5" style="430" customWidth="1"/>
    <col min="4878" max="4878" width="8.375" style="430" customWidth="1"/>
    <col min="4879" max="5110" width="10.625" style="430"/>
    <col min="5111" max="5111" width="6.25" style="430" customWidth="1"/>
    <col min="5112" max="5112" width="10.25" style="430" bestFit="1" customWidth="1"/>
    <col min="5113" max="5129" width="10.25" style="430" customWidth="1"/>
    <col min="5130" max="5130" width="10.5" style="430" customWidth="1"/>
    <col min="5131" max="5131" width="10.25" style="430" customWidth="1"/>
    <col min="5132" max="5132" width="9.5" style="430" customWidth="1"/>
    <col min="5133" max="5133" width="3.5" style="430" customWidth="1"/>
    <col min="5134" max="5134" width="8.375" style="430" customWidth="1"/>
    <col min="5135" max="5366" width="10.625" style="430"/>
    <col min="5367" max="5367" width="6.25" style="430" customWidth="1"/>
    <col min="5368" max="5368" width="10.25" style="430" bestFit="1" customWidth="1"/>
    <col min="5369" max="5385" width="10.25" style="430" customWidth="1"/>
    <col min="5386" max="5386" width="10.5" style="430" customWidth="1"/>
    <col min="5387" max="5387" width="10.25" style="430" customWidth="1"/>
    <col min="5388" max="5388" width="9.5" style="430" customWidth="1"/>
    <col min="5389" max="5389" width="3.5" style="430" customWidth="1"/>
    <col min="5390" max="5390" width="8.375" style="430" customWidth="1"/>
    <col min="5391" max="5622" width="10.625" style="430"/>
    <col min="5623" max="5623" width="6.25" style="430" customWidth="1"/>
    <col min="5624" max="5624" width="10.25" style="430" bestFit="1" customWidth="1"/>
    <col min="5625" max="5641" width="10.25" style="430" customWidth="1"/>
    <col min="5642" max="5642" width="10.5" style="430" customWidth="1"/>
    <col min="5643" max="5643" width="10.25" style="430" customWidth="1"/>
    <col min="5644" max="5644" width="9.5" style="430" customWidth="1"/>
    <col min="5645" max="5645" width="3.5" style="430" customWidth="1"/>
    <col min="5646" max="5646" width="8.375" style="430" customWidth="1"/>
    <col min="5647" max="5878" width="10.625" style="430"/>
    <col min="5879" max="5879" width="6.25" style="430" customWidth="1"/>
    <col min="5880" max="5880" width="10.25" style="430" bestFit="1" customWidth="1"/>
    <col min="5881" max="5897" width="10.25" style="430" customWidth="1"/>
    <col min="5898" max="5898" width="10.5" style="430" customWidth="1"/>
    <col min="5899" max="5899" width="10.25" style="430" customWidth="1"/>
    <col min="5900" max="5900" width="9.5" style="430" customWidth="1"/>
    <col min="5901" max="5901" width="3.5" style="430" customWidth="1"/>
    <col min="5902" max="5902" width="8.375" style="430" customWidth="1"/>
    <col min="5903" max="6134" width="10.625" style="430"/>
    <col min="6135" max="6135" width="6.25" style="430" customWidth="1"/>
    <col min="6136" max="6136" width="10.25" style="430" bestFit="1" customWidth="1"/>
    <col min="6137" max="6153" width="10.25" style="430" customWidth="1"/>
    <col min="6154" max="6154" width="10.5" style="430" customWidth="1"/>
    <col min="6155" max="6155" width="10.25" style="430" customWidth="1"/>
    <col min="6156" max="6156" width="9.5" style="430" customWidth="1"/>
    <col min="6157" max="6157" width="3.5" style="430" customWidth="1"/>
    <col min="6158" max="6158" width="8.375" style="430" customWidth="1"/>
    <col min="6159" max="6390" width="10.625" style="430"/>
    <col min="6391" max="6391" width="6.25" style="430" customWidth="1"/>
    <col min="6392" max="6392" width="10.25" style="430" bestFit="1" customWidth="1"/>
    <col min="6393" max="6409" width="10.25" style="430" customWidth="1"/>
    <col min="6410" max="6410" width="10.5" style="430" customWidth="1"/>
    <col min="6411" max="6411" width="10.25" style="430" customWidth="1"/>
    <col min="6412" max="6412" width="9.5" style="430" customWidth="1"/>
    <col min="6413" max="6413" width="3.5" style="430" customWidth="1"/>
    <col min="6414" max="6414" width="8.375" style="430" customWidth="1"/>
    <col min="6415" max="6646" width="10.625" style="430"/>
    <col min="6647" max="6647" width="6.25" style="430" customWidth="1"/>
    <col min="6648" max="6648" width="10.25" style="430" bestFit="1" customWidth="1"/>
    <col min="6649" max="6665" width="10.25" style="430" customWidth="1"/>
    <col min="6666" max="6666" width="10.5" style="430" customWidth="1"/>
    <col min="6667" max="6667" width="10.25" style="430" customWidth="1"/>
    <col min="6668" max="6668" width="9.5" style="430" customWidth="1"/>
    <col min="6669" max="6669" width="3.5" style="430" customWidth="1"/>
    <col min="6670" max="6670" width="8.375" style="430" customWidth="1"/>
    <col min="6671" max="6902" width="10.625" style="430"/>
    <col min="6903" max="6903" width="6.25" style="430" customWidth="1"/>
    <col min="6904" max="6904" width="10.25" style="430" bestFit="1" customWidth="1"/>
    <col min="6905" max="6921" width="10.25" style="430" customWidth="1"/>
    <col min="6922" max="6922" width="10.5" style="430" customWidth="1"/>
    <col min="6923" max="6923" width="10.25" style="430" customWidth="1"/>
    <col min="6924" max="6924" width="9.5" style="430" customWidth="1"/>
    <col min="6925" max="6925" width="3.5" style="430" customWidth="1"/>
    <col min="6926" max="6926" width="8.375" style="430" customWidth="1"/>
    <col min="6927" max="7158" width="10.625" style="430"/>
    <col min="7159" max="7159" width="6.25" style="430" customWidth="1"/>
    <col min="7160" max="7160" width="10.25" style="430" bestFit="1" customWidth="1"/>
    <col min="7161" max="7177" width="10.25" style="430" customWidth="1"/>
    <col min="7178" max="7178" width="10.5" style="430" customWidth="1"/>
    <col min="7179" max="7179" width="10.25" style="430" customWidth="1"/>
    <col min="7180" max="7180" width="9.5" style="430" customWidth="1"/>
    <col min="7181" max="7181" width="3.5" style="430" customWidth="1"/>
    <col min="7182" max="7182" width="8.375" style="430" customWidth="1"/>
    <col min="7183" max="7414" width="10.625" style="430"/>
    <col min="7415" max="7415" width="6.25" style="430" customWidth="1"/>
    <col min="7416" max="7416" width="10.25" style="430" bestFit="1" customWidth="1"/>
    <col min="7417" max="7433" width="10.25" style="430" customWidth="1"/>
    <col min="7434" max="7434" width="10.5" style="430" customWidth="1"/>
    <col min="7435" max="7435" width="10.25" style="430" customWidth="1"/>
    <col min="7436" max="7436" width="9.5" style="430" customWidth="1"/>
    <col min="7437" max="7437" width="3.5" style="430" customWidth="1"/>
    <col min="7438" max="7438" width="8.375" style="430" customWidth="1"/>
    <col min="7439" max="7670" width="10.625" style="430"/>
    <col min="7671" max="7671" width="6.25" style="430" customWidth="1"/>
    <col min="7672" max="7672" width="10.25" style="430" bestFit="1" customWidth="1"/>
    <col min="7673" max="7689" width="10.25" style="430" customWidth="1"/>
    <col min="7690" max="7690" width="10.5" style="430" customWidth="1"/>
    <col min="7691" max="7691" width="10.25" style="430" customWidth="1"/>
    <col min="7692" max="7692" width="9.5" style="430" customWidth="1"/>
    <col min="7693" max="7693" width="3.5" style="430" customWidth="1"/>
    <col min="7694" max="7694" width="8.375" style="430" customWidth="1"/>
    <col min="7695" max="7926" width="10.625" style="430"/>
    <col min="7927" max="7927" width="6.25" style="430" customWidth="1"/>
    <col min="7928" max="7928" width="10.25" style="430" bestFit="1" customWidth="1"/>
    <col min="7929" max="7945" width="10.25" style="430" customWidth="1"/>
    <col min="7946" max="7946" width="10.5" style="430" customWidth="1"/>
    <col min="7947" max="7947" width="10.25" style="430" customWidth="1"/>
    <col min="7948" max="7948" width="9.5" style="430" customWidth="1"/>
    <col min="7949" max="7949" width="3.5" style="430" customWidth="1"/>
    <col min="7950" max="7950" width="8.375" style="430" customWidth="1"/>
    <col min="7951" max="8182" width="10.625" style="430"/>
    <col min="8183" max="8183" width="6.25" style="430" customWidth="1"/>
    <col min="8184" max="8184" width="10.25" style="430" bestFit="1" customWidth="1"/>
    <col min="8185" max="8201" width="10.25" style="430" customWidth="1"/>
    <col min="8202" max="8202" width="10.5" style="430" customWidth="1"/>
    <col min="8203" max="8203" width="10.25" style="430" customWidth="1"/>
    <col min="8204" max="8204" width="9.5" style="430" customWidth="1"/>
    <col min="8205" max="8205" width="3.5" style="430" customWidth="1"/>
    <col min="8206" max="8206" width="8.375" style="430" customWidth="1"/>
    <col min="8207" max="8438" width="10.625" style="430"/>
    <col min="8439" max="8439" width="6.25" style="430" customWidth="1"/>
    <col min="8440" max="8440" width="10.25" style="430" bestFit="1" customWidth="1"/>
    <col min="8441" max="8457" width="10.25" style="430" customWidth="1"/>
    <col min="8458" max="8458" width="10.5" style="430" customWidth="1"/>
    <col min="8459" max="8459" width="10.25" style="430" customWidth="1"/>
    <col min="8460" max="8460" width="9.5" style="430" customWidth="1"/>
    <col min="8461" max="8461" width="3.5" style="430" customWidth="1"/>
    <col min="8462" max="8462" width="8.375" style="430" customWidth="1"/>
    <col min="8463" max="8694" width="10.625" style="430"/>
    <col min="8695" max="8695" width="6.25" style="430" customWidth="1"/>
    <col min="8696" max="8696" width="10.25" style="430" bestFit="1" customWidth="1"/>
    <col min="8697" max="8713" width="10.25" style="430" customWidth="1"/>
    <col min="8714" max="8714" width="10.5" style="430" customWidth="1"/>
    <col min="8715" max="8715" width="10.25" style="430" customWidth="1"/>
    <col min="8716" max="8716" width="9.5" style="430" customWidth="1"/>
    <col min="8717" max="8717" width="3.5" style="430" customWidth="1"/>
    <col min="8718" max="8718" width="8.375" style="430" customWidth="1"/>
    <col min="8719" max="8950" width="10.625" style="430"/>
    <col min="8951" max="8951" width="6.25" style="430" customWidth="1"/>
    <col min="8952" max="8952" width="10.25" style="430" bestFit="1" customWidth="1"/>
    <col min="8953" max="8969" width="10.25" style="430" customWidth="1"/>
    <col min="8970" max="8970" width="10.5" style="430" customWidth="1"/>
    <col min="8971" max="8971" width="10.25" style="430" customWidth="1"/>
    <col min="8972" max="8972" width="9.5" style="430" customWidth="1"/>
    <col min="8973" max="8973" width="3.5" style="430" customWidth="1"/>
    <col min="8974" max="8974" width="8.375" style="430" customWidth="1"/>
    <col min="8975" max="9206" width="10.625" style="430"/>
    <col min="9207" max="9207" width="6.25" style="430" customWidth="1"/>
    <col min="9208" max="9208" width="10.25" style="430" bestFit="1" customWidth="1"/>
    <col min="9209" max="9225" width="10.25" style="430" customWidth="1"/>
    <col min="9226" max="9226" width="10.5" style="430" customWidth="1"/>
    <col min="9227" max="9227" width="10.25" style="430" customWidth="1"/>
    <col min="9228" max="9228" width="9.5" style="430" customWidth="1"/>
    <col min="9229" max="9229" width="3.5" style="430" customWidth="1"/>
    <col min="9230" max="9230" width="8.375" style="430" customWidth="1"/>
    <col min="9231" max="9462" width="10.625" style="430"/>
    <col min="9463" max="9463" width="6.25" style="430" customWidth="1"/>
    <col min="9464" max="9464" width="10.25" style="430" bestFit="1" customWidth="1"/>
    <col min="9465" max="9481" width="10.25" style="430" customWidth="1"/>
    <col min="9482" max="9482" width="10.5" style="430" customWidth="1"/>
    <col min="9483" max="9483" width="10.25" style="430" customWidth="1"/>
    <col min="9484" max="9484" width="9.5" style="430" customWidth="1"/>
    <col min="9485" max="9485" width="3.5" style="430" customWidth="1"/>
    <col min="9486" max="9486" width="8.375" style="430" customWidth="1"/>
    <col min="9487" max="9718" width="10.625" style="430"/>
    <col min="9719" max="9719" width="6.25" style="430" customWidth="1"/>
    <col min="9720" max="9720" width="10.25" style="430" bestFit="1" customWidth="1"/>
    <col min="9721" max="9737" width="10.25" style="430" customWidth="1"/>
    <col min="9738" max="9738" width="10.5" style="430" customWidth="1"/>
    <col min="9739" max="9739" width="10.25" style="430" customWidth="1"/>
    <col min="9740" max="9740" width="9.5" style="430" customWidth="1"/>
    <col min="9741" max="9741" width="3.5" style="430" customWidth="1"/>
    <col min="9742" max="9742" width="8.375" style="430" customWidth="1"/>
    <col min="9743" max="9974" width="10.625" style="430"/>
    <col min="9975" max="9975" width="6.25" style="430" customWidth="1"/>
    <col min="9976" max="9976" width="10.25" style="430" bestFit="1" customWidth="1"/>
    <col min="9977" max="9993" width="10.25" style="430" customWidth="1"/>
    <col min="9994" max="9994" width="10.5" style="430" customWidth="1"/>
    <col min="9995" max="9995" width="10.25" style="430" customWidth="1"/>
    <col min="9996" max="9996" width="9.5" style="430" customWidth="1"/>
    <col min="9997" max="9997" width="3.5" style="430" customWidth="1"/>
    <col min="9998" max="9998" width="8.375" style="430" customWidth="1"/>
    <col min="9999" max="10230" width="10.625" style="430"/>
    <col min="10231" max="10231" width="6.25" style="430" customWidth="1"/>
    <col min="10232" max="10232" width="10.25" style="430" bestFit="1" customWidth="1"/>
    <col min="10233" max="10249" width="10.25" style="430" customWidth="1"/>
    <col min="10250" max="10250" width="10.5" style="430" customWidth="1"/>
    <col min="10251" max="10251" width="10.25" style="430" customWidth="1"/>
    <col min="10252" max="10252" width="9.5" style="430" customWidth="1"/>
    <col min="10253" max="10253" width="3.5" style="430" customWidth="1"/>
    <col min="10254" max="10254" width="8.375" style="430" customWidth="1"/>
    <col min="10255" max="10486" width="10.625" style="430"/>
    <col min="10487" max="10487" width="6.25" style="430" customWidth="1"/>
    <col min="10488" max="10488" width="10.25" style="430" bestFit="1" customWidth="1"/>
    <col min="10489" max="10505" width="10.25" style="430" customWidth="1"/>
    <col min="10506" max="10506" width="10.5" style="430" customWidth="1"/>
    <col min="10507" max="10507" width="10.25" style="430" customWidth="1"/>
    <col min="10508" max="10508" width="9.5" style="430" customWidth="1"/>
    <col min="10509" max="10509" width="3.5" style="430" customWidth="1"/>
    <col min="10510" max="10510" width="8.375" style="430" customWidth="1"/>
    <col min="10511" max="10742" width="10.625" style="430"/>
    <col min="10743" max="10743" width="6.25" style="430" customWidth="1"/>
    <col min="10744" max="10744" width="10.25" style="430" bestFit="1" customWidth="1"/>
    <col min="10745" max="10761" width="10.25" style="430" customWidth="1"/>
    <col min="10762" max="10762" width="10.5" style="430" customWidth="1"/>
    <col min="10763" max="10763" width="10.25" style="430" customWidth="1"/>
    <col min="10764" max="10764" width="9.5" style="430" customWidth="1"/>
    <col min="10765" max="10765" width="3.5" style="430" customWidth="1"/>
    <col min="10766" max="10766" width="8.375" style="430" customWidth="1"/>
    <col min="10767" max="10998" width="10.625" style="430"/>
    <col min="10999" max="10999" width="6.25" style="430" customWidth="1"/>
    <col min="11000" max="11000" width="10.25" style="430" bestFit="1" customWidth="1"/>
    <col min="11001" max="11017" width="10.25" style="430" customWidth="1"/>
    <col min="11018" max="11018" width="10.5" style="430" customWidth="1"/>
    <col min="11019" max="11019" width="10.25" style="430" customWidth="1"/>
    <col min="11020" max="11020" width="9.5" style="430" customWidth="1"/>
    <col min="11021" max="11021" width="3.5" style="430" customWidth="1"/>
    <col min="11022" max="11022" width="8.375" style="430" customWidth="1"/>
    <col min="11023" max="11254" width="10.625" style="430"/>
    <col min="11255" max="11255" width="6.25" style="430" customWidth="1"/>
    <col min="11256" max="11256" width="10.25" style="430" bestFit="1" customWidth="1"/>
    <col min="11257" max="11273" width="10.25" style="430" customWidth="1"/>
    <col min="11274" max="11274" width="10.5" style="430" customWidth="1"/>
    <col min="11275" max="11275" width="10.25" style="430" customWidth="1"/>
    <col min="11276" max="11276" width="9.5" style="430" customWidth="1"/>
    <col min="11277" max="11277" width="3.5" style="430" customWidth="1"/>
    <col min="11278" max="11278" width="8.375" style="430" customWidth="1"/>
    <col min="11279" max="11510" width="10.625" style="430"/>
    <col min="11511" max="11511" width="6.25" style="430" customWidth="1"/>
    <col min="11512" max="11512" width="10.25" style="430" bestFit="1" customWidth="1"/>
    <col min="11513" max="11529" width="10.25" style="430" customWidth="1"/>
    <col min="11530" max="11530" width="10.5" style="430" customWidth="1"/>
    <col min="11531" max="11531" width="10.25" style="430" customWidth="1"/>
    <col min="11532" max="11532" width="9.5" style="430" customWidth="1"/>
    <col min="11533" max="11533" width="3.5" style="430" customWidth="1"/>
    <col min="11534" max="11534" width="8.375" style="430" customWidth="1"/>
    <col min="11535" max="11766" width="10.625" style="430"/>
    <col min="11767" max="11767" width="6.25" style="430" customWidth="1"/>
    <col min="11768" max="11768" width="10.25" style="430" bestFit="1" customWidth="1"/>
    <col min="11769" max="11785" width="10.25" style="430" customWidth="1"/>
    <col min="11786" max="11786" width="10.5" style="430" customWidth="1"/>
    <col min="11787" max="11787" width="10.25" style="430" customWidth="1"/>
    <col min="11788" max="11788" width="9.5" style="430" customWidth="1"/>
    <col min="11789" max="11789" width="3.5" style="430" customWidth="1"/>
    <col min="11790" max="11790" width="8.375" style="430" customWidth="1"/>
    <col min="11791" max="12022" width="10.625" style="430"/>
    <col min="12023" max="12023" width="6.25" style="430" customWidth="1"/>
    <col min="12024" max="12024" width="10.25" style="430" bestFit="1" customWidth="1"/>
    <col min="12025" max="12041" width="10.25" style="430" customWidth="1"/>
    <col min="12042" max="12042" width="10.5" style="430" customWidth="1"/>
    <col min="12043" max="12043" width="10.25" style="430" customWidth="1"/>
    <col min="12044" max="12044" width="9.5" style="430" customWidth="1"/>
    <col min="12045" max="12045" width="3.5" style="430" customWidth="1"/>
    <col min="12046" max="12046" width="8.375" style="430" customWidth="1"/>
    <col min="12047" max="12278" width="10.625" style="430"/>
    <col min="12279" max="12279" width="6.25" style="430" customWidth="1"/>
    <col min="12280" max="12280" width="10.25" style="430" bestFit="1" customWidth="1"/>
    <col min="12281" max="12297" width="10.25" style="430" customWidth="1"/>
    <col min="12298" max="12298" width="10.5" style="430" customWidth="1"/>
    <col min="12299" max="12299" width="10.25" style="430" customWidth="1"/>
    <col min="12300" max="12300" width="9.5" style="430" customWidth="1"/>
    <col min="12301" max="12301" width="3.5" style="430" customWidth="1"/>
    <col min="12302" max="12302" width="8.375" style="430" customWidth="1"/>
    <col min="12303" max="12534" width="10.625" style="430"/>
    <col min="12535" max="12535" width="6.25" style="430" customWidth="1"/>
    <col min="12536" max="12536" width="10.25" style="430" bestFit="1" customWidth="1"/>
    <col min="12537" max="12553" width="10.25" style="430" customWidth="1"/>
    <col min="12554" max="12554" width="10.5" style="430" customWidth="1"/>
    <col min="12555" max="12555" width="10.25" style="430" customWidth="1"/>
    <col min="12556" max="12556" width="9.5" style="430" customWidth="1"/>
    <col min="12557" max="12557" width="3.5" style="430" customWidth="1"/>
    <col min="12558" max="12558" width="8.375" style="430" customWidth="1"/>
    <col min="12559" max="12790" width="10.625" style="430"/>
    <col min="12791" max="12791" width="6.25" style="430" customWidth="1"/>
    <col min="12792" max="12792" width="10.25" style="430" bestFit="1" customWidth="1"/>
    <col min="12793" max="12809" width="10.25" style="430" customWidth="1"/>
    <col min="12810" max="12810" width="10.5" style="430" customWidth="1"/>
    <col min="12811" max="12811" width="10.25" style="430" customWidth="1"/>
    <col min="12812" max="12812" width="9.5" style="430" customWidth="1"/>
    <col min="12813" max="12813" width="3.5" style="430" customWidth="1"/>
    <col min="12814" max="12814" width="8.375" style="430" customWidth="1"/>
    <col min="12815" max="13046" width="10.625" style="430"/>
    <col min="13047" max="13047" width="6.25" style="430" customWidth="1"/>
    <col min="13048" max="13048" width="10.25" style="430" bestFit="1" customWidth="1"/>
    <col min="13049" max="13065" width="10.25" style="430" customWidth="1"/>
    <col min="13066" max="13066" width="10.5" style="430" customWidth="1"/>
    <col min="13067" max="13067" width="10.25" style="430" customWidth="1"/>
    <col min="13068" max="13068" width="9.5" style="430" customWidth="1"/>
    <col min="13069" max="13069" width="3.5" style="430" customWidth="1"/>
    <col min="13070" max="13070" width="8.375" style="430" customWidth="1"/>
    <col min="13071" max="13302" width="10.625" style="430"/>
    <col min="13303" max="13303" width="6.25" style="430" customWidth="1"/>
    <col min="13304" max="13304" width="10.25" style="430" bestFit="1" customWidth="1"/>
    <col min="13305" max="13321" width="10.25" style="430" customWidth="1"/>
    <col min="13322" max="13322" width="10.5" style="430" customWidth="1"/>
    <col min="13323" max="13323" width="10.25" style="430" customWidth="1"/>
    <col min="13324" max="13324" width="9.5" style="430" customWidth="1"/>
    <col min="13325" max="13325" width="3.5" style="430" customWidth="1"/>
    <col min="13326" max="13326" width="8.375" style="430" customWidth="1"/>
    <col min="13327" max="13558" width="10.625" style="430"/>
    <col min="13559" max="13559" width="6.25" style="430" customWidth="1"/>
    <col min="13560" max="13560" width="10.25" style="430" bestFit="1" customWidth="1"/>
    <col min="13561" max="13577" width="10.25" style="430" customWidth="1"/>
    <col min="13578" max="13578" width="10.5" style="430" customWidth="1"/>
    <col min="13579" max="13579" width="10.25" style="430" customWidth="1"/>
    <col min="13580" max="13580" width="9.5" style="430" customWidth="1"/>
    <col min="13581" max="13581" width="3.5" style="430" customWidth="1"/>
    <col min="13582" max="13582" width="8.375" style="430" customWidth="1"/>
    <col min="13583" max="13814" width="10.625" style="430"/>
    <col min="13815" max="13815" width="6.25" style="430" customWidth="1"/>
    <col min="13816" max="13816" width="10.25" style="430" bestFit="1" customWidth="1"/>
    <col min="13817" max="13833" width="10.25" style="430" customWidth="1"/>
    <col min="13834" max="13834" width="10.5" style="430" customWidth="1"/>
    <col min="13835" max="13835" width="10.25" style="430" customWidth="1"/>
    <col min="13836" max="13836" width="9.5" style="430" customWidth="1"/>
    <col min="13837" max="13837" width="3.5" style="430" customWidth="1"/>
    <col min="13838" max="13838" width="8.375" style="430" customWidth="1"/>
    <col min="13839" max="14070" width="10.625" style="430"/>
    <col min="14071" max="14071" width="6.25" style="430" customWidth="1"/>
    <col min="14072" max="14072" width="10.25" style="430" bestFit="1" customWidth="1"/>
    <col min="14073" max="14089" width="10.25" style="430" customWidth="1"/>
    <col min="14090" max="14090" width="10.5" style="430" customWidth="1"/>
    <col min="14091" max="14091" width="10.25" style="430" customWidth="1"/>
    <col min="14092" max="14092" width="9.5" style="430" customWidth="1"/>
    <col min="14093" max="14093" width="3.5" style="430" customWidth="1"/>
    <col min="14094" max="14094" width="8.375" style="430" customWidth="1"/>
    <col min="14095" max="14326" width="10.625" style="430"/>
    <col min="14327" max="14327" width="6.25" style="430" customWidth="1"/>
    <col min="14328" max="14328" width="10.25" style="430" bestFit="1" customWidth="1"/>
    <col min="14329" max="14345" width="10.25" style="430" customWidth="1"/>
    <col min="14346" max="14346" width="10.5" style="430" customWidth="1"/>
    <col min="14347" max="14347" width="10.25" style="430" customWidth="1"/>
    <col min="14348" max="14348" width="9.5" style="430" customWidth="1"/>
    <col min="14349" max="14349" width="3.5" style="430" customWidth="1"/>
    <col min="14350" max="14350" width="8.375" style="430" customWidth="1"/>
    <col min="14351" max="14582" width="10.625" style="430"/>
    <col min="14583" max="14583" width="6.25" style="430" customWidth="1"/>
    <col min="14584" max="14584" width="10.25" style="430" bestFit="1" customWidth="1"/>
    <col min="14585" max="14601" width="10.25" style="430" customWidth="1"/>
    <col min="14602" max="14602" width="10.5" style="430" customWidth="1"/>
    <col min="14603" max="14603" width="10.25" style="430" customWidth="1"/>
    <col min="14604" max="14604" width="9.5" style="430" customWidth="1"/>
    <col min="14605" max="14605" width="3.5" style="430" customWidth="1"/>
    <col min="14606" max="14606" width="8.375" style="430" customWidth="1"/>
    <col min="14607" max="14838" width="10.625" style="430"/>
    <col min="14839" max="14839" width="6.25" style="430" customWidth="1"/>
    <col min="14840" max="14840" width="10.25" style="430" bestFit="1" customWidth="1"/>
    <col min="14841" max="14857" width="10.25" style="430" customWidth="1"/>
    <col min="14858" max="14858" width="10.5" style="430" customWidth="1"/>
    <col min="14859" max="14859" width="10.25" style="430" customWidth="1"/>
    <col min="14860" max="14860" width="9.5" style="430" customWidth="1"/>
    <col min="14861" max="14861" width="3.5" style="430" customWidth="1"/>
    <col min="14862" max="14862" width="8.375" style="430" customWidth="1"/>
    <col min="14863" max="15094" width="10.625" style="430"/>
    <col min="15095" max="15095" width="6.25" style="430" customWidth="1"/>
    <col min="15096" max="15096" width="10.25" style="430" bestFit="1" customWidth="1"/>
    <col min="15097" max="15113" width="10.25" style="430" customWidth="1"/>
    <col min="15114" max="15114" width="10.5" style="430" customWidth="1"/>
    <col min="15115" max="15115" width="10.25" style="430" customWidth="1"/>
    <col min="15116" max="15116" width="9.5" style="430" customWidth="1"/>
    <col min="15117" max="15117" width="3.5" style="430" customWidth="1"/>
    <col min="15118" max="15118" width="8.375" style="430" customWidth="1"/>
    <col min="15119" max="15350" width="10.625" style="430"/>
    <col min="15351" max="15351" width="6.25" style="430" customWidth="1"/>
    <col min="15352" max="15352" width="10.25" style="430" bestFit="1" customWidth="1"/>
    <col min="15353" max="15369" width="10.25" style="430" customWidth="1"/>
    <col min="15370" max="15370" width="10.5" style="430" customWidth="1"/>
    <col min="15371" max="15371" width="10.25" style="430" customWidth="1"/>
    <col min="15372" max="15372" width="9.5" style="430" customWidth="1"/>
    <col min="15373" max="15373" width="3.5" style="430" customWidth="1"/>
    <col min="15374" max="15374" width="8.375" style="430" customWidth="1"/>
    <col min="15375" max="15606" width="10.625" style="430"/>
    <col min="15607" max="15607" width="6.25" style="430" customWidth="1"/>
    <col min="15608" max="15608" width="10.25" style="430" bestFit="1" customWidth="1"/>
    <col min="15609" max="15625" width="10.25" style="430" customWidth="1"/>
    <col min="15626" max="15626" width="10.5" style="430" customWidth="1"/>
    <col min="15627" max="15627" width="10.25" style="430" customWidth="1"/>
    <col min="15628" max="15628" width="9.5" style="430" customWidth="1"/>
    <col min="15629" max="15629" width="3.5" style="430" customWidth="1"/>
    <col min="15630" max="15630" width="8.375" style="430" customWidth="1"/>
    <col min="15631" max="15862" width="10.625" style="430"/>
    <col min="15863" max="15863" width="6.25" style="430" customWidth="1"/>
    <col min="15864" max="15864" width="10.25" style="430" bestFit="1" customWidth="1"/>
    <col min="15865" max="15881" width="10.25" style="430" customWidth="1"/>
    <col min="15882" max="15882" width="10.5" style="430" customWidth="1"/>
    <col min="15883" max="15883" width="10.25" style="430" customWidth="1"/>
    <col min="15884" max="15884" width="9.5" style="430" customWidth="1"/>
    <col min="15885" max="15885" width="3.5" style="430" customWidth="1"/>
    <col min="15886" max="15886" width="8.375" style="430" customWidth="1"/>
    <col min="15887" max="16118" width="10.625" style="430"/>
    <col min="16119" max="16119" width="6.25" style="430" customWidth="1"/>
    <col min="16120" max="16120" width="10.25" style="430" bestFit="1" customWidth="1"/>
    <col min="16121" max="16137" width="10.25" style="430" customWidth="1"/>
    <col min="16138" max="16138" width="10.5" style="430" customWidth="1"/>
    <col min="16139" max="16139" width="10.25" style="430" customWidth="1"/>
    <col min="16140" max="16140" width="9.5" style="430" customWidth="1"/>
    <col min="16141" max="16141" width="3.5" style="430" customWidth="1"/>
    <col min="16142" max="16142" width="8.375" style="430" customWidth="1"/>
    <col min="16143" max="16384" width="10.625" style="430"/>
  </cols>
  <sheetData>
    <row r="1" spans="1:23" ht="12.75">
      <c r="A1" s="1180" t="s">
        <v>956</v>
      </c>
      <c r="D1" s="1428" t="s">
        <v>959</v>
      </c>
    </row>
    <row r="2" spans="1:23" ht="16.5" customHeight="1">
      <c r="A2" s="1247" t="s">
        <v>942</v>
      </c>
      <c r="B2" s="1248" t="s">
        <v>943</v>
      </c>
      <c r="U2" s="430" t="s">
        <v>944</v>
      </c>
      <c r="V2" s="430" t="s">
        <v>922</v>
      </c>
      <c r="W2" s="1592" t="s">
        <v>1120</v>
      </c>
    </row>
    <row r="3" spans="1:23" ht="12.75">
      <c r="A3" s="2056" t="s">
        <v>875</v>
      </c>
      <c r="B3" s="2057"/>
      <c r="C3" s="2057" t="s">
        <v>945</v>
      </c>
      <c r="D3" s="2054" t="s">
        <v>946</v>
      </c>
      <c r="E3" s="2054" t="s">
        <v>947</v>
      </c>
      <c r="F3" s="2054" t="s">
        <v>948</v>
      </c>
      <c r="G3" s="2054" t="s">
        <v>949</v>
      </c>
      <c r="H3" s="2054" t="s">
        <v>950</v>
      </c>
      <c r="I3" s="2054" t="s">
        <v>717</v>
      </c>
      <c r="J3" s="2054" t="s">
        <v>718</v>
      </c>
      <c r="K3" s="2054" t="s">
        <v>716</v>
      </c>
      <c r="L3" s="2054" t="s">
        <v>108</v>
      </c>
      <c r="M3" s="2054" t="s">
        <v>109</v>
      </c>
      <c r="N3" s="2054" t="s">
        <v>110</v>
      </c>
      <c r="O3" s="2054" t="s">
        <v>111</v>
      </c>
      <c r="P3" s="2054" t="s">
        <v>112</v>
      </c>
      <c r="Q3" s="2054" t="s">
        <v>113</v>
      </c>
      <c r="R3" s="2062" t="s">
        <v>114</v>
      </c>
      <c r="S3" s="2054" t="s">
        <v>115</v>
      </c>
      <c r="T3" s="2054" t="s">
        <v>951</v>
      </c>
      <c r="U3" s="2054" t="s">
        <v>952</v>
      </c>
      <c r="V3" s="2056" t="s">
        <v>953</v>
      </c>
      <c r="W3" s="2054" t="s">
        <v>355</v>
      </c>
    </row>
    <row r="4" spans="1:23" ht="12.75">
      <c r="A4" s="2058"/>
      <c r="B4" s="2059"/>
      <c r="C4" s="2059"/>
      <c r="D4" s="2055"/>
      <c r="E4" s="2055"/>
      <c r="F4" s="2055"/>
      <c r="G4" s="2055"/>
      <c r="H4" s="2055"/>
      <c r="I4" s="2055"/>
      <c r="J4" s="2055"/>
      <c r="K4" s="2055"/>
      <c r="L4" s="2055"/>
      <c r="M4" s="2055"/>
      <c r="N4" s="2055"/>
      <c r="O4" s="2055"/>
      <c r="P4" s="2055"/>
      <c r="Q4" s="2055"/>
      <c r="R4" s="2063"/>
      <c r="S4" s="2055"/>
      <c r="T4" s="2055"/>
      <c r="U4" s="2055"/>
      <c r="V4" s="2058"/>
      <c r="W4" s="2055"/>
    </row>
    <row r="5" spans="1:23" s="1248" customFormat="1" ht="18" customHeight="1">
      <c r="A5" s="2060"/>
      <c r="B5" s="2061"/>
      <c r="C5" s="1249">
        <v>1920</v>
      </c>
      <c r="D5" s="1250">
        <v>1925</v>
      </c>
      <c r="E5" s="1250">
        <v>1930</v>
      </c>
      <c r="F5" s="1250">
        <v>1935</v>
      </c>
      <c r="G5" s="1250">
        <v>1940</v>
      </c>
      <c r="H5" s="1250">
        <v>1947</v>
      </c>
      <c r="I5" s="1250">
        <v>1950</v>
      </c>
      <c r="J5" s="1250">
        <v>1955</v>
      </c>
      <c r="K5" s="1250">
        <v>1960</v>
      </c>
      <c r="L5" s="1250">
        <v>1965</v>
      </c>
      <c r="M5" s="1250">
        <v>1970</v>
      </c>
      <c r="N5" s="1250">
        <v>1975</v>
      </c>
      <c r="O5" s="1250">
        <v>1980</v>
      </c>
      <c r="P5" s="1250">
        <v>1985</v>
      </c>
      <c r="Q5" s="1250">
        <v>1990</v>
      </c>
      <c r="R5" s="1028">
        <v>1995</v>
      </c>
      <c r="S5" s="1251">
        <v>2000</v>
      </c>
      <c r="T5" s="1250">
        <v>2005</v>
      </c>
      <c r="U5" s="1250">
        <v>2010</v>
      </c>
      <c r="V5" s="1251">
        <v>2015</v>
      </c>
      <c r="W5" s="1250">
        <v>2020</v>
      </c>
    </row>
    <row r="6" spans="1:23" ht="15" customHeight="1">
      <c r="A6" s="1234"/>
      <c r="B6" s="1235" t="s">
        <v>943</v>
      </c>
      <c r="C6" s="1236">
        <v>2302783</v>
      </c>
      <c r="D6" s="1236">
        <v>2455668</v>
      </c>
      <c r="E6" s="1236">
        <v>2647326</v>
      </c>
      <c r="F6" s="1236">
        <v>2924276</v>
      </c>
      <c r="G6" s="1236">
        <v>3222490</v>
      </c>
      <c r="H6" s="1236">
        <v>3059083</v>
      </c>
      <c r="I6" s="1236">
        <v>3311526</v>
      </c>
      <c r="J6" s="1236">
        <v>3622519</v>
      </c>
      <c r="K6" s="1236">
        <v>3908127</v>
      </c>
      <c r="L6" s="1236">
        <v>4309944</v>
      </c>
      <c r="M6" s="1236">
        <v>4667928</v>
      </c>
      <c r="N6" s="1236">
        <v>4992140</v>
      </c>
      <c r="O6" s="1236">
        <v>5144892</v>
      </c>
      <c r="P6" s="1236">
        <v>5278050</v>
      </c>
      <c r="Q6" s="1236">
        <v>5405040</v>
      </c>
      <c r="R6" s="1043">
        <v>5401877</v>
      </c>
      <c r="S6" s="1236">
        <v>5550574</v>
      </c>
      <c r="T6" s="1043">
        <v>5590601</v>
      </c>
      <c r="U6" s="1237">
        <v>5588133</v>
      </c>
      <c r="V6" s="1236">
        <v>5534800</v>
      </c>
      <c r="W6" s="1291">
        <f>'2市区町別1'!C6</f>
        <v>5465002</v>
      </c>
    </row>
    <row r="7" spans="1:23" ht="15" customHeight="1">
      <c r="A7" s="1234" t="s">
        <v>116</v>
      </c>
      <c r="B7" s="1235" t="s">
        <v>85</v>
      </c>
      <c r="C7" s="1236">
        <v>746534</v>
      </c>
      <c r="D7" s="1236">
        <v>818602</v>
      </c>
      <c r="E7" s="1236">
        <v>915216</v>
      </c>
      <c r="F7" s="1236">
        <v>1058033</v>
      </c>
      <c r="G7" s="1236">
        <v>1134436</v>
      </c>
      <c r="H7" s="1236">
        <v>693971</v>
      </c>
      <c r="I7" s="1236">
        <v>820956</v>
      </c>
      <c r="J7" s="1236">
        <v>986311</v>
      </c>
      <c r="K7" s="1236">
        <v>1113937</v>
      </c>
      <c r="L7" s="1236">
        <v>1216614</v>
      </c>
      <c r="M7" s="1236">
        <v>1288901</v>
      </c>
      <c r="N7" s="1236">
        <v>1360565</v>
      </c>
      <c r="O7" s="1236">
        <v>1367390</v>
      </c>
      <c r="P7" s="1236">
        <v>1410834</v>
      </c>
      <c r="Q7" s="1236">
        <v>1477410</v>
      </c>
      <c r="R7" s="1043">
        <v>1423792</v>
      </c>
      <c r="S7" s="1236">
        <v>1493398</v>
      </c>
      <c r="T7" s="1236">
        <v>1525393</v>
      </c>
      <c r="U7" s="1236">
        <v>1544200</v>
      </c>
      <c r="V7" s="1236">
        <v>1537272</v>
      </c>
      <c r="W7" s="1291">
        <f>'2市区町別1'!C7</f>
        <v>1525152</v>
      </c>
    </row>
    <row r="8" spans="1:23" ht="15" customHeight="1">
      <c r="A8" s="1234" t="s">
        <v>117</v>
      </c>
      <c r="B8" s="1235" t="s">
        <v>19</v>
      </c>
      <c r="C8" s="1236">
        <v>42024</v>
      </c>
      <c r="D8" s="1236">
        <v>52430</v>
      </c>
      <c r="E8" s="1236">
        <v>60044</v>
      </c>
      <c r="F8" s="1236">
        <v>73157</v>
      </c>
      <c r="G8" s="1236">
        <v>87093</v>
      </c>
      <c r="H8" s="1236">
        <v>69974</v>
      </c>
      <c r="I8" s="1236">
        <v>83842</v>
      </c>
      <c r="J8" s="1236">
        <v>108342</v>
      </c>
      <c r="K8" s="1236">
        <v>134197</v>
      </c>
      <c r="L8" s="1236">
        <v>155732</v>
      </c>
      <c r="M8" s="1236">
        <v>170932</v>
      </c>
      <c r="N8" s="1236">
        <v>183872</v>
      </c>
      <c r="O8" s="1236">
        <v>183284</v>
      </c>
      <c r="P8" s="1236">
        <v>184734</v>
      </c>
      <c r="Q8" s="1236">
        <v>190354</v>
      </c>
      <c r="R8" s="1043">
        <v>157599</v>
      </c>
      <c r="S8" s="1236">
        <v>191309</v>
      </c>
      <c r="T8" s="1236">
        <v>206037</v>
      </c>
      <c r="U8" s="1236">
        <v>210408</v>
      </c>
      <c r="V8" s="1236">
        <v>213634</v>
      </c>
      <c r="W8" s="1291">
        <f>'2市区町別1'!C8</f>
        <v>213562</v>
      </c>
    </row>
    <row r="9" spans="1:23" ht="15" customHeight="1">
      <c r="A9" s="1234" t="s">
        <v>118</v>
      </c>
      <c r="B9" s="1235" t="s">
        <v>119</v>
      </c>
      <c r="C9" s="1236">
        <v>70643</v>
      </c>
      <c r="D9" s="1236">
        <v>77209</v>
      </c>
      <c r="E9" s="1236">
        <v>86334</v>
      </c>
      <c r="F9" s="1236">
        <v>128594</v>
      </c>
      <c r="G9" s="1236">
        <v>155933</v>
      </c>
      <c r="H9" s="1236">
        <v>97746</v>
      </c>
      <c r="I9" s="1236">
        <v>114691</v>
      </c>
      <c r="J9" s="1236">
        <v>138577</v>
      </c>
      <c r="K9" s="1236">
        <v>155775</v>
      </c>
      <c r="L9" s="1236">
        <v>169432</v>
      </c>
      <c r="M9" s="1236">
        <v>171281</v>
      </c>
      <c r="N9" s="1236">
        <v>157891</v>
      </c>
      <c r="O9" s="1236">
        <v>142313</v>
      </c>
      <c r="P9" s="1236">
        <v>133745</v>
      </c>
      <c r="Q9" s="1236">
        <v>129578</v>
      </c>
      <c r="R9" s="1043">
        <v>97473</v>
      </c>
      <c r="S9" s="1236">
        <v>120518</v>
      </c>
      <c r="T9" s="1236">
        <v>128050</v>
      </c>
      <c r="U9" s="1236">
        <v>133451</v>
      </c>
      <c r="V9" s="1236">
        <v>136088</v>
      </c>
      <c r="W9" s="1291">
        <f>'2市区町別1'!C9</f>
        <v>136747</v>
      </c>
    </row>
    <row r="10" spans="1:23" ht="15" customHeight="1">
      <c r="A10" s="1234" t="s">
        <v>126</v>
      </c>
      <c r="B10" s="1235" t="s">
        <v>20</v>
      </c>
      <c r="C10" s="1236">
        <v>192125</v>
      </c>
      <c r="D10" s="1236">
        <v>209964</v>
      </c>
      <c r="E10" s="1236">
        <v>234777</v>
      </c>
      <c r="F10" s="1236">
        <v>248409</v>
      </c>
      <c r="G10" s="1236">
        <v>237609</v>
      </c>
      <c r="H10" s="1236">
        <v>90943</v>
      </c>
      <c r="I10" s="1236">
        <v>122953</v>
      </c>
      <c r="J10" s="1236">
        <v>156099</v>
      </c>
      <c r="K10" s="1236">
        <v>178732</v>
      </c>
      <c r="L10" s="1236">
        <v>171835</v>
      </c>
      <c r="M10" s="1236">
        <v>148288</v>
      </c>
      <c r="N10" s="1236">
        <v>130491</v>
      </c>
      <c r="O10" s="1236">
        <v>115329</v>
      </c>
      <c r="P10" s="1236">
        <v>119163</v>
      </c>
      <c r="Q10" s="1236">
        <v>116279</v>
      </c>
      <c r="R10" s="1043">
        <v>103711</v>
      </c>
      <c r="S10" s="1236">
        <v>107982</v>
      </c>
      <c r="T10" s="1236">
        <v>116591</v>
      </c>
      <c r="U10" s="1236">
        <v>126393</v>
      </c>
      <c r="V10" s="1236">
        <v>135153</v>
      </c>
      <c r="W10" s="1291">
        <f>'2市区町別1'!C10</f>
        <v>147518</v>
      </c>
    </row>
    <row r="11" spans="1:23" ht="15" customHeight="1">
      <c r="A11" s="1234" t="s">
        <v>120</v>
      </c>
      <c r="B11" s="1235" t="s">
        <v>21</v>
      </c>
      <c r="C11" s="1236">
        <v>158638</v>
      </c>
      <c r="D11" s="1236">
        <v>171829</v>
      </c>
      <c r="E11" s="1236">
        <v>191571</v>
      </c>
      <c r="F11" s="1236">
        <v>206494</v>
      </c>
      <c r="G11" s="1236">
        <v>213945</v>
      </c>
      <c r="H11" s="1236">
        <v>103071</v>
      </c>
      <c r="I11" s="1236">
        <v>123413</v>
      </c>
      <c r="J11" s="1236">
        <v>152651</v>
      </c>
      <c r="K11" s="1236">
        <v>166724</v>
      </c>
      <c r="L11" s="1236">
        <v>177544</v>
      </c>
      <c r="M11" s="1236">
        <v>188419</v>
      </c>
      <c r="N11" s="1236">
        <v>165868</v>
      </c>
      <c r="O11" s="1236">
        <v>142418</v>
      </c>
      <c r="P11" s="1236">
        <v>130429</v>
      </c>
      <c r="Q11" s="1236">
        <v>123919</v>
      </c>
      <c r="R11" s="1043">
        <v>98856</v>
      </c>
      <c r="S11" s="1236">
        <v>106897</v>
      </c>
      <c r="T11" s="1236">
        <v>106985</v>
      </c>
      <c r="U11" s="1236">
        <v>108304</v>
      </c>
      <c r="V11" s="1236">
        <v>106956</v>
      </c>
      <c r="W11" s="1291">
        <f>'2市区町別1'!C11</f>
        <v>109144</v>
      </c>
    </row>
    <row r="12" spans="1:23" ht="15" customHeight="1">
      <c r="A12" s="1234" t="s">
        <v>124</v>
      </c>
      <c r="B12" s="1235" t="s">
        <v>125</v>
      </c>
      <c r="C12" s="1236">
        <v>68133</v>
      </c>
      <c r="D12" s="1236">
        <v>73798</v>
      </c>
      <c r="E12" s="1236">
        <v>82277</v>
      </c>
      <c r="F12" s="1236">
        <v>88686</v>
      </c>
      <c r="G12" s="1236">
        <v>91886</v>
      </c>
      <c r="H12" s="1236">
        <v>44267</v>
      </c>
      <c r="I12" s="1236">
        <v>53004</v>
      </c>
      <c r="J12" s="1236">
        <v>65561</v>
      </c>
      <c r="K12" s="1236">
        <v>71605</v>
      </c>
      <c r="L12" s="1236">
        <v>76252</v>
      </c>
      <c r="M12" s="1236">
        <v>80923</v>
      </c>
      <c r="N12" s="1236">
        <v>135691</v>
      </c>
      <c r="O12" s="1236">
        <v>164714</v>
      </c>
      <c r="P12" s="1236">
        <v>177221</v>
      </c>
      <c r="Q12" s="1236">
        <v>198443</v>
      </c>
      <c r="R12" s="1043">
        <v>230473</v>
      </c>
      <c r="S12" s="1236">
        <v>225184</v>
      </c>
      <c r="T12" s="1236">
        <v>225945</v>
      </c>
      <c r="U12" s="1236">
        <v>226836</v>
      </c>
      <c r="V12" s="1236">
        <v>219805</v>
      </c>
      <c r="W12" s="1291">
        <f>'2市区町別1'!C12</f>
        <v>210492</v>
      </c>
    </row>
    <row r="13" spans="1:23" ht="15" customHeight="1">
      <c r="A13" s="1234" t="s">
        <v>121</v>
      </c>
      <c r="B13" s="1235" t="s">
        <v>22</v>
      </c>
      <c r="C13" s="1236">
        <v>128760</v>
      </c>
      <c r="D13" s="1236">
        <v>140814</v>
      </c>
      <c r="E13" s="1236">
        <v>157664</v>
      </c>
      <c r="F13" s="1236">
        <v>188831</v>
      </c>
      <c r="G13" s="1236">
        <v>202985</v>
      </c>
      <c r="H13" s="1236">
        <v>150204</v>
      </c>
      <c r="I13" s="1236">
        <v>167109</v>
      </c>
      <c r="J13" s="1236">
        <v>189806</v>
      </c>
      <c r="K13" s="1236">
        <v>202338</v>
      </c>
      <c r="L13" s="1236">
        <v>214345</v>
      </c>
      <c r="M13" s="1236">
        <v>210072</v>
      </c>
      <c r="N13" s="1236">
        <v>185974</v>
      </c>
      <c r="O13" s="1236">
        <v>163949</v>
      </c>
      <c r="P13" s="1236">
        <v>148590</v>
      </c>
      <c r="Q13" s="1236">
        <v>136884</v>
      </c>
      <c r="R13" s="1043">
        <v>96807</v>
      </c>
      <c r="S13" s="1236">
        <v>105464</v>
      </c>
      <c r="T13" s="1236">
        <v>103791</v>
      </c>
      <c r="U13" s="1236">
        <v>101624</v>
      </c>
      <c r="V13" s="1236">
        <v>97912</v>
      </c>
      <c r="W13" s="1291">
        <f>'2市区町別1'!C13</f>
        <v>94791</v>
      </c>
    </row>
    <row r="14" spans="1:23" ht="15" customHeight="1">
      <c r="A14" s="1234" t="s">
        <v>122</v>
      </c>
      <c r="B14" s="1235" t="s">
        <v>23</v>
      </c>
      <c r="C14" s="1236">
        <v>41477</v>
      </c>
      <c r="D14" s="1236">
        <v>45689</v>
      </c>
      <c r="E14" s="1236">
        <v>51868</v>
      </c>
      <c r="F14" s="1236">
        <v>66313</v>
      </c>
      <c r="G14" s="1236">
        <v>80512</v>
      </c>
      <c r="H14" s="1236">
        <v>58398</v>
      </c>
      <c r="I14" s="1236">
        <v>68609</v>
      </c>
      <c r="J14" s="1236">
        <v>80649</v>
      </c>
      <c r="K14" s="1236">
        <v>94238</v>
      </c>
      <c r="L14" s="1236">
        <v>104389</v>
      </c>
      <c r="M14" s="1236">
        <v>112359</v>
      </c>
      <c r="N14" s="1236">
        <v>127187</v>
      </c>
      <c r="O14" s="1236">
        <v>155683</v>
      </c>
      <c r="P14" s="1236">
        <v>181966</v>
      </c>
      <c r="Q14" s="1236">
        <v>188119</v>
      </c>
      <c r="R14" s="1043">
        <v>176507</v>
      </c>
      <c r="S14" s="1236">
        <v>174056</v>
      </c>
      <c r="T14" s="1236">
        <v>171628</v>
      </c>
      <c r="U14" s="1236">
        <v>167475</v>
      </c>
      <c r="V14" s="1236">
        <v>162468</v>
      </c>
      <c r="W14" s="1291">
        <f>'2市区町別1'!C14</f>
        <v>158719</v>
      </c>
    </row>
    <row r="15" spans="1:23" ht="15" customHeight="1">
      <c r="A15" s="1234" t="s">
        <v>123</v>
      </c>
      <c r="B15" s="1235" t="s">
        <v>24</v>
      </c>
      <c r="C15" s="1838">
        <f t="shared" ref="C15:J15" si="0">C70</f>
        <v>31728</v>
      </c>
      <c r="D15" s="1838">
        <f t="shared" si="0"/>
        <v>33242</v>
      </c>
      <c r="E15" s="1838">
        <f t="shared" si="0"/>
        <v>35946</v>
      </c>
      <c r="F15" s="1838">
        <f t="shared" si="0"/>
        <v>40817</v>
      </c>
      <c r="G15" s="1838">
        <f t="shared" si="0"/>
        <v>45728</v>
      </c>
      <c r="H15" s="1838">
        <f t="shared" si="0"/>
        <v>56292</v>
      </c>
      <c r="I15" s="1838">
        <f t="shared" si="0"/>
        <v>61943</v>
      </c>
      <c r="J15" s="1838">
        <f t="shared" si="0"/>
        <v>67114</v>
      </c>
      <c r="K15" s="1838">
        <f t="shared" ref="K15:M16" si="1">K70</f>
        <v>78251</v>
      </c>
      <c r="L15" s="1269">
        <f t="shared" si="1"/>
        <v>104321</v>
      </c>
      <c r="M15" s="1269">
        <f t="shared" si="1"/>
        <v>160094</v>
      </c>
      <c r="N15" s="1269">
        <f t="shared" ref="N15:O15" si="2">N70</f>
        <v>205387</v>
      </c>
      <c r="O15" s="1269">
        <f t="shared" si="2"/>
        <v>212758</v>
      </c>
      <c r="P15" s="1236">
        <v>224212</v>
      </c>
      <c r="Q15" s="1236">
        <v>235254</v>
      </c>
      <c r="R15" s="1043">
        <v>240203</v>
      </c>
      <c r="S15" s="1236">
        <v>226230</v>
      </c>
      <c r="T15" s="1236">
        <v>222729</v>
      </c>
      <c r="U15" s="1236">
        <v>220411</v>
      </c>
      <c r="V15" s="1236">
        <v>219474</v>
      </c>
      <c r="W15" s="1291">
        <f>'2市区町別1'!C15</f>
        <v>215302</v>
      </c>
    </row>
    <row r="16" spans="1:23" ht="15" customHeight="1">
      <c r="A16" s="1234" t="s">
        <v>127</v>
      </c>
      <c r="B16" s="1235" t="s">
        <v>128</v>
      </c>
      <c r="C16" s="1839">
        <f t="shared" ref="C16:J16" si="3">C71</f>
        <v>13006</v>
      </c>
      <c r="D16" s="1839">
        <f t="shared" si="3"/>
        <v>13627</v>
      </c>
      <c r="E16" s="1839">
        <f t="shared" si="3"/>
        <v>14735</v>
      </c>
      <c r="F16" s="1839">
        <f t="shared" si="3"/>
        <v>16732</v>
      </c>
      <c r="G16" s="1839">
        <f t="shared" si="3"/>
        <v>18745</v>
      </c>
      <c r="H16" s="1839">
        <f t="shared" si="3"/>
        <v>23076</v>
      </c>
      <c r="I16" s="1839">
        <f t="shared" si="3"/>
        <v>25392</v>
      </c>
      <c r="J16" s="1839">
        <f t="shared" si="3"/>
        <v>27512</v>
      </c>
      <c r="K16" s="1839">
        <f t="shared" si="1"/>
        <v>32077</v>
      </c>
      <c r="L16" s="1269">
        <f t="shared" si="1"/>
        <v>42764</v>
      </c>
      <c r="M16" s="1269">
        <f t="shared" si="1"/>
        <v>46533</v>
      </c>
      <c r="N16" s="1269">
        <f t="shared" ref="N16:O16" si="4">N71</f>
        <v>68204</v>
      </c>
      <c r="O16" s="1269">
        <f t="shared" si="4"/>
        <v>86942</v>
      </c>
      <c r="P16" s="1236">
        <v>110774</v>
      </c>
      <c r="Q16" s="1236">
        <v>158580</v>
      </c>
      <c r="R16" s="1043">
        <v>222163</v>
      </c>
      <c r="S16" s="1236">
        <v>235758</v>
      </c>
      <c r="T16" s="1236">
        <v>243637</v>
      </c>
      <c r="U16" s="1236">
        <v>249298</v>
      </c>
      <c r="V16" s="1236">
        <v>245782</v>
      </c>
      <c r="W16" s="1291">
        <f>'2市区町別1'!C16</f>
        <v>238877</v>
      </c>
    </row>
    <row r="17" spans="1:23" ht="15" customHeight="1">
      <c r="A17" s="1240" t="s">
        <v>9</v>
      </c>
      <c r="B17" s="1241"/>
      <c r="C17" s="1242">
        <f>SUM(C18:C20)</f>
        <v>149803</v>
      </c>
      <c r="D17" s="1242">
        <f t="shared" ref="D17:W17" si="5">SUM(D18:D20)</f>
        <v>198802</v>
      </c>
      <c r="E17" s="1242">
        <f t="shared" si="5"/>
        <v>248207</v>
      </c>
      <c r="F17" s="1242">
        <f t="shared" si="5"/>
        <v>339054</v>
      </c>
      <c r="G17" s="1242">
        <f t="shared" si="5"/>
        <v>483423</v>
      </c>
      <c r="H17" s="1242">
        <f t="shared" si="5"/>
        <v>414026</v>
      </c>
      <c r="I17" s="1242">
        <f t="shared" si="5"/>
        <v>490534</v>
      </c>
      <c r="J17" s="1242">
        <f t="shared" si="5"/>
        <v>596652</v>
      </c>
      <c r="K17" s="1242">
        <f t="shared" si="5"/>
        <v>725613</v>
      </c>
      <c r="L17" s="1242">
        <f t="shared" si="5"/>
        <v>901058</v>
      </c>
      <c r="M17" s="1242">
        <f t="shared" si="5"/>
        <v>1001677</v>
      </c>
      <c r="N17" s="1242">
        <f t="shared" si="5"/>
        <v>1022616</v>
      </c>
      <c r="O17" s="1242">
        <f t="shared" si="5"/>
        <v>1015724</v>
      </c>
      <c r="P17" s="1242">
        <f t="shared" si="5"/>
        <v>1017509</v>
      </c>
      <c r="Q17" s="1242">
        <f t="shared" si="5"/>
        <v>1013432</v>
      </c>
      <c r="R17" s="1242">
        <f t="shared" si="5"/>
        <v>954007</v>
      </c>
      <c r="S17" s="1242">
        <f t="shared" si="5"/>
        <v>988126</v>
      </c>
      <c r="T17" s="1242">
        <f t="shared" si="5"/>
        <v>1018574</v>
      </c>
      <c r="U17" s="1242">
        <f t="shared" si="5"/>
        <v>1029626</v>
      </c>
      <c r="V17" s="1242">
        <f t="shared" si="5"/>
        <v>1035763</v>
      </c>
      <c r="W17" s="1292">
        <f t="shared" si="5"/>
        <v>1039102</v>
      </c>
    </row>
    <row r="18" spans="1:23" ht="15" customHeight="1">
      <c r="A18" s="1234" t="s">
        <v>130</v>
      </c>
      <c r="B18" s="1235" t="s">
        <v>95</v>
      </c>
      <c r="C18" s="1236">
        <v>78261</v>
      </c>
      <c r="D18" s="1236">
        <v>99481</v>
      </c>
      <c r="E18" s="1236">
        <v>120902</v>
      </c>
      <c r="F18" s="1236">
        <v>173051</v>
      </c>
      <c r="G18" s="1236">
        <v>274231</v>
      </c>
      <c r="H18" s="1236">
        <v>232941</v>
      </c>
      <c r="I18" s="1236">
        <v>278973</v>
      </c>
      <c r="J18" s="1236">
        <v>335165</v>
      </c>
      <c r="K18" s="1236">
        <v>405534</v>
      </c>
      <c r="L18" s="1236">
        <v>500472</v>
      </c>
      <c r="M18" s="1236">
        <v>553696</v>
      </c>
      <c r="N18" s="1236">
        <v>545783</v>
      </c>
      <c r="O18" s="1236">
        <v>523650</v>
      </c>
      <c r="P18" s="1236">
        <v>509115</v>
      </c>
      <c r="Q18" s="1236">
        <v>498999</v>
      </c>
      <c r="R18" s="1043">
        <v>488586</v>
      </c>
      <c r="S18" s="1236">
        <v>466187</v>
      </c>
      <c r="T18" s="1236">
        <v>462647</v>
      </c>
      <c r="U18" s="1236">
        <v>453748</v>
      </c>
      <c r="V18" s="1236">
        <v>452563</v>
      </c>
      <c r="W18" s="1291">
        <f>'2市区町別1'!C18</f>
        <v>459593</v>
      </c>
    </row>
    <row r="19" spans="1:23" ht="15" customHeight="1">
      <c r="A19" s="1234" t="s">
        <v>132</v>
      </c>
      <c r="B19" s="1235" t="s">
        <v>86</v>
      </c>
      <c r="C19" s="1236">
        <v>60391</v>
      </c>
      <c r="D19" s="1236">
        <v>80220</v>
      </c>
      <c r="E19" s="1236">
        <v>98901</v>
      </c>
      <c r="F19" s="1236">
        <v>130436</v>
      </c>
      <c r="G19" s="1236">
        <v>170055</v>
      </c>
      <c r="H19" s="1236">
        <v>144052</v>
      </c>
      <c r="I19" s="1236">
        <v>168610</v>
      </c>
      <c r="J19" s="1236">
        <v>210527</v>
      </c>
      <c r="K19" s="1236">
        <v>263029</v>
      </c>
      <c r="L19" s="1236">
        <v>337391</v>
      </c>
      <c r="M19" s="1236">
        <v>377043</v>
      </c>
      <c r="N19" s="1236">
        <v>400622</v>
      </c>
      <c r="O19" s="1236">
        <v>410329</v>
      </c>
      <c r="P19" s="1236">
        <v>421267</v>
      </c>
      <c r="Q19" s="1236">
        <v>426909</v>
      </c>
      <c r="R19" s="1043">
        <v>390389</v>
      </c>
      <c r="S19" s="1236">
        <v>438105</v>
      </c>
      <c r="T19" s="1236">
        <v>465337</v>
      </c>
      <c r="U19" s="1236">
        <v>482640</v>
      </c>
      <c r="V19" s="1236">
        <v>487850</v>
      </c>
      <c r="W19" s="1291">
        <f>'2市区町別1'!C19</f>
        <v>485587</v>
      </c>
    </row>
    <row r="20" spans="1:23" ht="15" customHeight="1">
      <c r="A20" s="1234" t="s">
        <v>134</v>
      </c>
      <c r="B20" s="1235" t="s">
        <v>87</v>
      </c>
      <c r="C20" s="1236">
        <v>11151</v>
      </c>
      <c r="D20" s="1236">
        <v>19101</v>
      </c>
      <c r="E20" s="1236">
        <v>28404</v>
      </c>
      <c r="F20" s="1236">
        <v>35567</v>
      </c>
      <c r="G20" s="1236">
        <v>39137</v>
      </c>
      <c r="H20" s="1236">
        <v>37033</v>
      </c>
      <c r="I20" s="1236">
        <v>42951</v>
      </c>
      <c r="J20" s="1236">
        <v>50960</v>
      </c>
      <c r="K20" s="1236">
        <v>57050</v>
      </c>
      <c r="L20" s="1236">
        <v>63195</v>
      </c>
      <c r="M20" s="1236">
        <v>70938</v>
      </c>
      <c r="N20" s="1236">
        <v>76211</v>
      </c>
      <c r="O20" s="1236">
        <v>81745</v>
      </c>
      <c r="P20" s="1236">
        <v>87127</v>
      </c>
      <c r="Q20" s="1236">
        <v>87524</v>
      </c>
      <c r="R20" s="1043">
        <v>75032</v>
      </c>
      <c r="S20" s="1236">
        <v>83834</v>
      </c>
      <c r="T20" s="1236">
        <v>90590</v>
      </c>
      <c r="U20" s="1236">
        <v>93238</v>
      </c>
      <c r="V20" s="1236">
        <v>95350</v>
      </c>
      <c r="W20" s="1291">
        <f>'2市区町別1'!C20</f>
        <v>93922</v>
      </c>
    </row>
    <row r="21" spans="1:23" ht="15" customHeight="1">
      <c r="A21" s="1240" t="s">
        <v>10</v>
      </c>
      <c r="B21" s="1241"/>
      <c r="C21" s="1242">
        <f>SUM(C22:C26)</f>
        <v>77452</v>
      </c>
      <c r="D21" s="1242">
        <f t="shared" ref="D21:W21" si="6">SUM(D22:D26)</f>
        <v>84554</v>
      </c>
      <c r="E21" s="1242">
        <f t="shared" si="6"/>
        <v>93997</v>
      </c>
      <c r="F21" s="1242">
        <f t="shared" si="6"/>
        <v>106638</v>
      </c>
      <c r="G21" s="1242">
        <f t="shared" si="6"/>
        <v>124850</v>
      </c>
      <c r="H21" s="1242">
        <f t="shared" si="6"/>
        <v>175551</v>
      </c>
      <c r="I21" s="1242">
        <f t="shared" si="6"/>
        <v>181756</v>
      </c>
      <c r="J21" s="1242">
        <f t="shared" si="6"/>
        <v>200501</v>
      </c>
      <c r="K21" s="1242">
        <f t="shared" si="6"/>
        <v>234568</v>
      </c>
      <c r="L21" s="1242">
        <f t="shared" si="6"/>
        <v>313451</v>
      </c>
      <c r="M21" s="1242">
        <f t="shared" si="6"/>
        <v>408191</v>
      </c>
      <c r="N21" s="1242">
        <f t="shared" si="6"/>
        <v>493576</v>
      </c>
      <c r="O21" s="1242">
        <f t="shared" si="6"/>
        <v>539745</v>
      </c>
      <c r="P21" s="1242">
        <f t="shared" si="6"/>
        <v>568526</v>
      </c>
      <c r="Q21" s="1242">
        <f t="shared" si="6"/>
        <v>615367</v>
      </c>
      <c r="R21" s="1242">
        <f t="shared" si="6"/>
        <v>658923</v>
      </c>
      <c r="S21" s="1242">
        <f t="shared" si="6"/>
        <v>699789</v>
      </c>
      <c r="T21" s="1242">
        <f t="shared" si="6"/>
        <v>713373</v>
      </c>
      <c r="U21" s="1242">
        <f t="shared" si="6"/>
        <v>724205</v>
      </c>
      <c r="V21" s="1242">
        <f t="shared" si="6"/>
        <v>721690</v>
      </c>
      <c r="W21" s="1292">
        <f t="shared" si="6"/>
        <v>715809</v>
      </c>
    </row>
    <row r="22" spans="1:23" ht="15" customHeight="1">
      <c r="A22" s="1234" t="s">
        <v>135</v>
      </c>
      <c r="B22" s="1235" t="s">
        <v>98</v>
      </c>
      <c r="C22" s="1236">
        <v>18013</v>
      </c>
      <c r="D22" s="1236">
        <v>20262</v>
      </c>
      <c r="E22" s="1236">
        <v>24038</v>
      </c>
      <c r="F22" s="1236">
        <v>31487</v>
      </c>
      <c r="G22" s="1236">
        <v>40018</v>
      </c>
      <c r="H22" s="1236">
        <v>56677</v>
      </c>
      <c r="I22" s="1236">
        <v>59838</v>
      </c>
      <c r="J22" s="1236">
        <v>68982</v>
      </c>
      <c r="K22" s="1236">
        <v>86455</v>
      </c>
      <c r="L22" s="1236">
        <v>121380</v>
      </c>
      <c r="M22" s="1236">
        <v>153763</v>
      </c>
      <c r="N22" s="1236">
        <v>171978</v>
      </c>
      <c r="O22" s="1236">
        <v>178228</v>
      </c>
      <c r="P22" s="1236">
        <v>182731</v>
      </c>
      <c r="Q22" s="1236">
        <v>186134</v>
      </c>
      <c r="R22" s="1043">
        <v>188431</v>
      </c>
      <c r="S22" s="1236">
        <v>192159</v>
      </c>
      <c r="T22" s="1236">
        <v>192250</v>
      </c>
      <c r="U22" s="1236">
        <v>196127</v>
      </c>
      <c r="V22" s="1236">
        <v>196883</v>
      </c>
      <c r="W22" s="1291">
        <f>'2市区町別1'!C22</f>
        <v>198138</v>
      </c>
    </row>
    <row r="23" spans="1:23" ht="15" customHeight="1">
      <c r="A23" s="1234" t="s">
        <v>142</v>
      </c>
      <c r="B23" s="1235" t="s">
        <v>88</v>
      </c>
      <c r="C23" s="1236">
        <v>16831</v>
      </c>
      <c r="D23" s="1236">
        <v>19516</v>
      </c>
      <c r="E23" s="1236">
        <v>22831</v>
      </c>
      <c r="F23" s="1236">
        <v>26544</v>
      </c>
      <c r="G23" s="1236">
        <v>31739</v>
      </c>
      <c r="H23" s="1236">
        <v>46900</v>
      </c>
      <c r="I23" s="1236">
        <v>48405</v>
      </c>
      <c r="J23" s="1236">
        <v>55084</v>
      </c>
      <c r="K23" s="1236">
        <v>66491</v>
      </c>
      <c r="L23" s="1236">
        <v>91486</v>
      </c>
      <c r="M23" s="1236">
        <v>127179</v>
      </c>
      <c r="N23" s="1236">
        <v>162624</v>
      </c>
      <c r="O23" s="1236">
        <v>183628</v>
      </c>
      <c r="P23" s="1236">
        <v>194273</v>
      </c>
      <c r="Q23" s="1236">
        <v>201862</v>
      </c>
      <c r="R23" s="1043">
        <v>202544</v>
      </c>
      <c r="S23" s="1236">
        <v>213037</v>
      </c>
      <c r="T23" s="1236">
        <v>219862</v>
      </c>
      <c r="U23" s="1236">
        <v>225700</v>
      </c>
      <c r="V23" s="1236">
        <v>224903</v>
      </c>
      <c r="W23" s="1291">
        <f>'2市区町別1'!C23</f>
        <v>226432</v>
      </c>
    </row>
    <row r="24" spans="1:23" ht="15" customHeight="1">
      <c r="A24" s="1234" t="s">
        <v>145</v>
      </c>
      <c r="B24" s="1235" t="s">
        <v>105</v>
      </c>
      <c r="C24" s="1236">
        <v>13951</v>
      </c>
      <c r="D24" s="1236">
        <v>16047</v>
      </c>
      <c r="E24" s="1236">
        <v>17039</v>
      </c>
      <c r="F24" s="1236">
        <v>18889</v>
      </c>
      <c r="G24" s="1236">
        <v>22411</v>
      </c>
      <c r="H24" s="1236">
        <v>31048</v>
      </c>
      <c r="I24" s="1236">
        <v>32555</v>
      </c>
      <c r="J24" s="1236">
        <v>35158</v>
      </c>
      <c r="K24" s="1236">
        <v>41916</v>
      </c>
      <c r="L24" s="1236">
        <v>61282</v>
      </c>
      <c r="M24" s="1236">
        <v>87127</v>
      </c>
      <c r="N24" s="1236">
        <v>115773</v>
      </c>
      <c r="O24" s="1236">
        <v>129834</v>
      </c>
      <c r="P24" s="1236">
        <v>136376</v>
      </c>
      <c r="Q24" s="1236">
        <v>141253</v>
      </c>
      <c r="R24" s="1043">
        <v>144539</v>
      </c>
      <c r="S24" s="1236">
        <v>153762</v>
      </c>
      <c r="T24" s="1236">
        <v>157668</v>
      </c>
      <c r="U24" s="1236">
        <v>156423</v>
      </c>
      <c r="V24" s="1236">
        <v>156375</v>
      </c>
      <c r="W24" s="1291">
        <f>'2市区町別1'!C24</f>
        <v>152321</v>
      </c>
    </row>
    <row r="25" spans="1:23" ht="15" customHeight="1">
      <c r="A25" s="1234" t="s">
        <v>147</v>
      </c>
      <c r="B25" s="1235" t="s">
        <v>106</v>
      </c>
      <c r="C25" s="1236">
        <v>22008</v>
      </c>
      <c r="D25" s="1236">
        <v>22238</v>
      </c>
      <c r="E25" s="1236">
        <v>23513</v>
      </c>
      <c r="F25" s="1236">
        <v>23212</v>
      </c>
      <c r="G25" s="1236">
        <v>24282</v>
      </c>
      <c r="H25" s="1236">
        <v>33145</v>
      </c>
      <c r="I25" s="1236">
        <v>33211</v>
      </c>
      <c r="J25" s="1236">
        <v>33667</v>
      </c>
      <c r="K25" s="1236">
        <v>32528</v>
      </c>
      <c r="L25" s="1236">
        <v>32265</v>
      </c>
      <c r="M25" s="1236">
        <v>33090</v>
      </c>
      <c r="N25" s="1236">
        <v>35261</v>
      </c>
      <c r="O25" s="1236">
        <v>36529</v>
      </c>
      <c r="P25" s="1236">
        <v>40716</v>
      </c>
      <c r="Q25" s="1236">
        <v>64560</v>
      </c>
      <c r="R25" s="1043">
        <v>96279</v>
      </c>
      <c r="S25" s="1236">
        <v>111737</v>
      </c>
      <c r="T25" s="1236">
        <v>113572</v>
      </c>
      <c r="U25" s="1236">
        <v>114216</v>
      </c>
      <c r="V25" s="1236">
        <v>112691</v>
      </c>
      <c r="W25" s="1291">
        <f>'2市区町別1'!C25</f>
        <v>109238</v>
      </c>
    </row>
    <row r="26" spans="1:23" ht="15" customHeight="1">
      <c r="A26" s="1238" t="s">
        <v>156</v>
      </c>
      <c r="B26" s="1239" t="s">
        <v>34</v>
      </c>
      <c r="C26" s="1043">
        <v>6649</v>
      </c>
      <c r="D26" s="1043">
        <v>6491</v>
      </c>
      <c r="E26" s="1043">
        <v>6576</v>
      </c>
      <c r="F26" s="1043">
        <v>6506</v>
      </c>
      <c r="G26" s="1043">
        <v>6400</v>
      </c>
      <c r="H26" s="1043">
        <v>7781</v>
      </c>
      <c r="I26" s="1043">
        <v>7747</v>
      </c>
      <c r="J26" s="1043">
        <v>7610</v>
      </c>
      <c r="K26" s="1043">
        <v>7178</v>
      </c>
      <c r="L26" s="1043">
        <v>7038</v>
      </c>
      <c r="M26" s="1043">
        <v>7032</v>
      </c>
      <c r="N26" s="1043">
        <v>7940</v>
      </c>
      <c r="O26" s="1043">
        <v>11526</v>
      </c>
      <c r="P26" s="1043">
        <v>14430</v>
      </c>
      <c r="Q26" s="1043">
        <v>21558</v>
      </c>
      <c r="R26" s="1043">
        <v>27130</v>
      </c>
      <c r="S26" s="1043">
        <v>29094</v>
      </c>
      <c r="T26" s="1043">
        <v>30021</v>
      </c>
      <c r="U26" s="1043">
        <v>31739</v>
      </c>
      <c r="V26" s="1043">
        <v>30838</v>
      </c>
      <c r="W26" s="1291">
        <f>'2市区町別1'!C26</f>
        <v>29680</v>
      </c>
    </row>
    <row r="27" spans="1:23" ht="15" customHeight="1">
      <c r="A27" s="1240" t="s">
        <v>11</v>
      </c>
      <c r="B27" s="1241"/>
      <c r="C27" s="1242">
        <f>SUM(C28:C32)</f>
        <v>168570</v>
      </c>
      <c r="D27" s="1242">
        <f t="shared" ref="D27:W27" si="7">SUM(D28:D32)</f>
        <v>182433</v>
      </c>
      <c r="E27" s="1242">
        <f t="shared" si="7"/>
        <v>190212</v>
      </c>
      <c r="F27" s="1242">
        <f t="shared" si="7"/>
        <v>203985</v>
      </c>
      <c r="G27" s="1242">
        <f t="shared" si="7"/>
        <v>225060</v>
      </c>
      <c r="H27" s="1242">
        <f t="shared" si="7"/>
        <v>267575</v>
      </c>
      <c r="I27" s="1242">
        <f t="shared" si="7"/>
        <v>285721</v>
      </c>
      <c r="J27" s="1242">
        <f t="shared" si="7"/>
        <v>298858</v>
      </c>
      <c r="K27" s="1242">
        <f t="shared" si="7"/>
        <v>313039</v>
      </c>
      <c r="L27" s="1242">
        <f t="shared" si="7"/>
        <v>364824</v>
      </c>
      <c r="M27" s="1242">
        <f t="shared" si="7"/>
        <v>450061</v>
      </c>
      <c r="N27" s="1242">
        <f t="shared" si="7"/>
        <v>538741</v>
      </c>
      <c r="O27" s="1242">
        <f t="shared" si="7"/>
        <v>606701</v>
      </c>
      <c r="P27" s="1242">
        <f t="shared" si="7"/>
        <v>641444</v>
      </c>
      <c r="Q27" s="1242">
        <f t="shared" si="7"/>
        <v>665214</v>
      </c>
      <c r="R27" s="1242">
        <f t="shared" si="7"/>
        <v>710765</v>
      </c>
      <c r="S27" s="1242">
        <f t="shared" si="7"/>
        <v>721127</v>
      </c>
      <c r="T27" s="1242">
        <f t="shared" si="7"/>
        <v>718429</v>
      </c>
      <c r="U27" s="1242">
        <f t="shared" si="7"/>
        <v>716006</v>
      </c>
      <c r="V27" s="1242">
        <f t="shared" si="7"/>
        <v>716633</v>
      </c>
      <c r="W27" s="1292">
        <f t="shared" si="7"/>
        <v>716073</v>
      </c>
    </row>
    <row r="28" spans="1:23" ht="15" customHeight="1">
      <c r="A28" s="1234" t="s">
        <v>131</v>
      </c>
      <c r="B28" s="1235" t="s">
        <v>96</v>
      </c>
      <c r="C28" s="1236">
        <v>58103</v>
      </c>
      <c r="D28" s="1236">
        <v>63682</v>
      </c>
      <c r="E28" s="1236">
        <v>66890</v>
      </c>
      <c r="F28" s="1236">
        <v>72417</v>
      </c>
      <c r="G28" s="1236">
        <v>84857</v>
      </c>
      <c r="H28" s="1236">
        <v>101611</v>
      </c>
      <c r="I28" s="1236">
        <v>112041</v>
      </c>
      <c r="J28" s="1236">
        <v>120233</v>
      </c>
      <c r="K28" s="1236">
        <v>129820</v>
      </c>
      <c r="L28" s="1236">
        <v>159351</v>
      </c>
      <c r="M28" s="1236">
        <v>206561</v>
      </c>
      <c r="N28" s="1236">
        <v>234945</v>
      </c>
      <c r="O28" s="1236">
        <v>254869</v>
      </c>
      <c r="P28" s="1236">
        <v>263363</v>
      </c>
      <c r="Q28" s="1236">
        <v>270722</v>
      </c>
      <c r="R28" s="1043">
        <v>287606</v>
      </c>
      <c r="S28" s="1236">
        <v>293117</v>
      </c>
      <c r="T28" s="1236">
        <v>291027</v>
      </c>
      <c r="U28" s="1236">
        <v>290959</v>
      </c>
      <c r="V28" s="1236">
        <v>293409</v>
      </c>
      <c r="W28" s="1291">
        <f>'2市区町別1'!C28</f>
        <v>303601</v>
      </c>
    </row>
    <row r="29" spans="1:23" ht="15" customHeight="1">
      <c r="A29" s="1234" t="s">
        <v>138</v>
      </c>
      <c r="B29" s="1235" t="s">
        <v>25</v>
      </c>
      <c r="C29" s="1236">
        <v>61707</v>
      </c>
      <c r="D29" s="1236">
        <v>67991</v>
      </c>
      <c r="E29" s="1236">
        <v>71553</v>
      </c>
      <c r="F29" s="1236">
        <v>74773</v>
      </c>
      <c r="G29" s="1236">
        <v>78251</v>
      </c>
      <c r="H29" s="1236">
        <v>93071</v>
      </c>
      <c r="I29" s="1236">
        <v>97208</v>
      </c>
      <c r="J29" s="1236">
        <v>100003</v>
      </c>
      <c r="K29" s="1236">
        <v>101894</v>
      </c>
      <c r="L29" s="1236">
        <v>114279</v>
      </c>
      <c r="M29" s="1236">
        <v>140344</v>
      </c>
      <c r="N29" s="1236">
        <v>183280</v>
      </c>
      <c r="O29" s="1236">
        <v>212233</v>
      </c>
      <c r="P29" s="1236">
        <v>227311</v>
      </c>
      <c r="Q29" s="1236">
        <v>239803</v>
      </c>
      <c r="R29" s="1043">
        <v>260567</v>
      </c>
      <c r="S29" s="1236">
        <v>266170</v>
      </c>
      <c r="T29" s="1236">
        <v>267100</v>
      </c>
      <c r="U29" s="1236">
        <v>266937</v>
      </c>
      <c r="V29" s="1236">
        <v>267435</v>
      </c>
      <c r="W29" s="1291">
        <f>'2市区町別1'!C29</f>
        <v>260878</v>
      </c>
    </row>
    <row r="30" spans="1:23" ht="15" customHeight="1">
      <c r="A30" s="1234" t="s">
        <v>144</v>
      </c>
      <c r="B30" s="1235" t="s">
        <v>104</v>
      </c>
      <c r="C30" s="1236">
        <v>30097</v>
      </c>
      <c r="D30" s="1236">
        <v>31641</v>
      </c>
      <c r="E30" s="1236">
        <v>31904</v>
      </c>
      <c r="F30" s="1236">
        <v>36304</v>
      </c>
      <c r="G30" s="1236">
        <v>40722</v>
      </c>
      <c r="H30" s="1236">
        <v>46659</v>
      </c>
      <c r="I30" s="1236">
        <v>49771</v>
      </c>
      <c r="J30" s="1236">
        <v>51131</v>
      </c>
      <c r="K30" s="1236">
        <v>53565</v>
      </c>
      <c r="L30" s="1236">
        <v>61000</v>
      </c>
      <c r="M30" s="1236">
        <v>68900</v>
      </c>
      <c r="N30" s="1236">
        <v>77080</v>
      </c>
      <c r="O30" s="1236">
        <v>85463</v>
      </c>
      <c r="P30" s="1236">
        <v>91434</v>
      </c>
      <c r="Q30" s="1236">
        <v>93273</v>
      </c>
      <c r="R30" s="1043">
        <v>97632</v>
      </c>
      <c r="S30" s="1236">
        <v>96020</v>
      </c>
      <c r="T30" s="1236">
        <v>94813</v>
      </c>
      <c r="U30" s="1236">
        <v>93901</v>
      </c>
      <c r="V30" s="1236">
        <v>91030</v>
      </c>
      <c r="W30" s="1291">
        <f>'2市区町別1'!C30</f>
        <v>87722</v>
      </c>
    </row>
    <row r="31" spans="1:23" ht="15" customHeight="1">
      <c r="A31" s="1234" t="s">
        <v>157</v>
      </c>
      <c r="B31" s="1235" t="s">
        <v>36</v>
      </c>
      <c r="C31" s="1236">
        <v>13730</v>
      </c>
      <c r="D31" s="1236">
        <v>13876</v>
      </c>
      <c r="E31" s="1236">
        <v>14418</v>
      </c>
      <c r="F31" s="1236">
        <v>14719</v>
      </c>
      <c r="G31" s="1236">
        <v>15152</v>
      </c>
      <c r="H31" s="1236">
        <v>18153</v>
      </c>
      <c r="I31" s="1236">
        <v>18240</v>
      </c>
      <c r="J31" s="1236">
        <v>18639</v>
      </c>
      <c r="K31" s="1236">
        <v>18525</v>
      </c>
      <c r="L31" s="1236">
        <v>19099</v>
      </c>
      <c r="M31" s="1236">
        <v>21140</v>
      </c>
      <c r="N31" s="1236">
        <v>23425</v>
      </c>
      <c r="O31" s="1236">
        <v>27609</v>
      </c>
      <c r="P31" s="1236">
        <v>29579</v>
      </c>
      <c r="Q31" s="1236">
        <v>30603</v>
      </c>
      <c r="R31" s="1043">
        <v>31377</v>
      </c>
      <c r="S31" s="1236">
        <v>32054</v>
      </c>
      <c r="T31" s="1236">
        <v>31944</v>
      </c>
      <c r="U31" s="1236">
        <v>31026</v>
      </c>
      <c r="V31" s="1236">
        <v>31020</v>
      </c>
      <c r="W31" s="1291">
        <f>'2市区町別1'!C31</f>
        <v>30268</v>
      </c>
    </row>
    <row r="32" spans="1:23" ht="15" customHeight="1">
      <c r="A32" s="1234" t="s">
        <v>158</v>
      </c>
      <c r="B32" s="1235" t="s">
        <v>37</v>
      </c>
      <c r="C32" s="1236">
        <v>4933</v>
      </c>
      <c r="D32" s="1236">
        <v>5243</v>
      </c>
      <c r="E32" s="1236">
        <v>5447</v>
      </c>
      <c r="F32" s="1236">
        <v>5772</v>
      </c>
      <c r="G32" s="1236">
        <v>6078</v>
      </c>
      <c r="H32" s="1236">
        <v>8081</v>
      </c>
      <c r="I32" s="1236">
        <v>8461</v>
      </c>
      <c r="J32" s="1236">
        <v>8852</v>
      </c>
      <c r="K32" s="1236">
        <v>9235</v>
      </c>
      <c r="L32" s="1236">
        <v>11095</v>
      </c>
      <c r="M32" s="1236">
        <v>13116</v>
      </c>
      <c r="N32" s="1236">
        <v>20011</v>
      </c>
      <c r="O32" s="1236">
        <v>26527</v>
      </c>
      <c r="P32" s="1236">
        <v>29757</v>
      </c>
      <c r="Q32" s="1236">
        <v>30813</v>
      </c>
      <c r="R32" s="1043">
        <v>33583</v>
      </c>
      <c r="S32" s="1236">
        <v>33766</v>
      </c>
      <c r="T32" s="1236">
        <v>33545</v>
      </c>
      <c r="U32" s="1236">
        <v>33183</v>
      </c>
      <c r="V32" s="1236">
        <v>33739</v>
      </c>
      <c r="W32" s="1291">
        <f>'2市区町別1'!C32</f>
        <v>33604</v>
      </c>
    </row>
    <row r="33" spans="1:23" ht="15" customHeight="1">
      <c r="A33" s="1243" t="s">
        <v>12</v>
      </c>
      <c r="B33" s="1241"/>
      <c r="C33" s="1242">
        <f>SUM(C34:C39)</f>
        <v>164372</v>
      </c>
      <c r="D33" s="1242">
        <f t="shared" ref="D33:W33" si="8">SUM(D34:D39)</f>
        <v>168383</v>
      </c>
      <c r="E33" s="1242">
        <f t="shared" si="8"/>
        <v>174941</v>
      </c>
      <c r="F33" s="1242">
        <f t="shared" si="8"/>
        <v>180611</v>
      </c>
      <c r="G33" s="1242">
        <f t="shared" si="8"/>
        <v>185090</v>
      </c>
      <c r="H33" s="1242">
        <f t="shared" si="8"/>
        <v>227028</v>
      </c>
      <c r="I33" s="1242">
        <f t="shared" si="8"/>
        <v>237124</v>
      </c>
      <c r="J33" s="1242">
        <f t="shared" si="8"/>
        <v>246112</v>
      </c>
      <c r="K33" s="1242">
        <f t="shared" si="8"/>
        <v>246644</v>
      </c>
      <c r="L33" s="1242">
        <f t="shared" si="8"/>
        <v>240051</v>
      </c>
      <c r="M33" s="1242">
        <f t="shared" si="8"/>
        <v>239443</v>
      </c>
      <c r="N33" s="1242">
        <f t="shared" si="8"/>
        <v>259327</v>
      </c>
      <c r="O33" s="1242">
        <f t="shared" si="8"/>
        <v>279672</v>
      </c>
      <c r="P33" s="1242">
        <f t="shared" si="8"/>
        <v>289898</v>
      </c>
      <c r="Q33" s="1242">
        <f t="shared" si="8"/>
        <v>292471</v>
      </c>
      <c r="R33" s="1242">
        <f t="shared" si="8"/>
        <v>298004</v>
      </c>
      <c r="S33" s="1242">
        <f t="shared" si="8"/>
        <v>298390</v>
      </c>
      <c r="T33" s="1242">
        <f t="shared" si="8"/>
        <v>291745</v>
      </c>
      <c r="U33" s="1242">
        <f t="shared" si="8"/>
        <v>284769</v>
      </c>
      <c r="V33" s="1242">
        <f t="shared" si="8"/>
        <v>272447</v>
      </c>
      <c r="W33" s="1292">
        <f t="shared" si="8"/>
        <v>264135</v>
      </c>
    </row>
    <row r="34" spans="1:23" ht="15" customHeight="1">
      <c r="A34" s="1234" t="s">
        <v>141</v>
      </c>
      <c r="B34" s="1235" t="s">
        <v>102</v>
      </c>
      <c r="C34" s="1236">
        <v>20987</v>
      </c>
      <c r="D34" s="1236">
        <v>22392</v>
      </c>
      <c r="E34" s="1236">
        <v>25656</v>
      </c>
      <c r="F34" s="1236">
        <v>29737</v>
      </c>
      <c r="G34" s="1236">
        <v>32083</v>
      </c>
      <c r="H34" s="1236">
        <v>37160</v>
      </c>
      <c r="I34" s="1236">
        <v>42516</v>
      </c>
      <c r="J34" s="1236">
        <v>48012</v>
      </c>
      <c r="K34" s="1236">
        <v>51173</v>
      </c>
      <c r="L34" s="1236">
        <v>48481</v>
      </c>
      <c r="M34" s="1236">
        <v>45964</v>
      </c>
      <c r="N34" s="1236">
        <v>46182</v>
      </c>
      <c r="O34" s="1236">
        <v>46380</v>
      </c>
      <c r="P34" s="1236">
        <v>46889</v>
      </c>
      <c r="Q34" s="1236">
        <v>46220</v>
      </c>
      <c r="R34" s="1043">
        <v>46339</v>
      </c>
      <c r="S34" s="1236">
        <v>45718</v>
      </c>
      <c r="T34" s="1236">
        <v>43953</v>
      </c>
      <c r="U34" s="1236">
        <v>42802</v>
      </c>
      <c r="V34" s="1236">
        <v>40866</v>
      </c>
      <c r="W34" s="1291">
        <f>'2市区町別1'!C34</f>
        <v>38673</v>
      </c>
    </row>
    <row r="35" spans="1:23" ht="15" customHeight="1">
      <c r="A35" s="1234" t="s">
        <v>143</v>
      </c>
      <c r="B35" s="1235" t="s">
        <v>103</v>
      </c>
      <c r="C35" s="1236">
        <v>33644</v>
      </c>
      <c r="D35" s="1236">
        <v>35564</v>
      </c>
      <c r="E35" s="1236">
        <v>37074</v>
      </c>
      <c r="F35" s="1236">
        <v>37304</v>
      </c>
      <c r="G35" s="1236">
        <v>38160</v>
      </c>
      <c r="H35" s="1236">
        <v>47985</v>
      </c>
      <c r="I35" s="1236">
        <v>47951</v>
      </c>
      <c r="J35" s="1236">
        <v>48240</v>
      </c>
      <c r="K35" s="1236">
        <v>47062</v>
      </c>
      <c r="L35" s="1236">
        <v>46688</v>
      </c>
      <c r="M35" s="1236">
        <v>49071</v>
      </c>
      <c r="N35" s="1236">
        <v>63746</v>
      </c>
      <c r="O35" s="1236">
        <v>78297</v>
      </c>
      <c r="P35" s="1236">
        <v>82636</v>
      </c>
      <c r="Q35" s="1236">
        <v>84445</v>
      </c>
      <c r="R35" s="1043">
        <v>86562</v>
      </c>
      <c r="S35" s="1236">
        <v>86117</v>
      </c>
      <c r="T35" s="1236">
        <v>84361</v>
      </c>
      <c r="U35" s="1236">
        <v>81009</v>
      </c>
      <c r="V35" s="1236">
        <v>77178</v>
      </c>
      <c r="W35" s="1291">
        <f>'2市区町別1'!C35</f>
        <v>75294</v>
      </c>
    </row>
    <row r="36" spans="1:23" ht="15" customHeight="1">
      <c r="A36" s="1234" t="s">
        <v>146</v>
      </c>
      <c r="B36" s="1235" t="s">
        <v>89</v>
      </c>
      <c r="C36" s="1236">
        <v>24318</v>
      </c>
      <c r="D36" s="1236">
        <v>24755</v>
      </c>
      <c r="E36" s="1236">
        <v>25804</v>
      </c>
      <c r="F36" s="1236">
        <v>26466</v>
      </c>
      <c r="G36" s="1236">
        <v>27809</v>
      </c>
      <c r="H36" s="1236">
        <v>34847</v>
      </c>
      <c r="I36" s="1236">
        <v>35744</v>
      </c>
      <c r="J36" s="1236">
        <v>36623</v>
      </c>
      <c r="K36" s="1236">
        <v>36343</v>
      </c>
      <c r="L36" s="1236">
        <v>36695</v>
      </c>
      <c r="M36" s="1236">
        <v>37623</v>
      </c>
      <c r="N36" s="1236">
        <v>40576</v>
      </c>
      <c r="O36" s="1236">
        <v>43574</v>
      </c>
      <c r="P36" s="1236">
        <v>45686</v>
      </c>
      <c r="Q36" s="1236">
        <v>46007</v>
      </c>
      <c r="R36" s="1043">
        <v>48214</v>
      </c>
      <c r="S36" s="1236">
        <v>49432</v>
      </c>
      <c r="T36" s="1236">
        <v>49761</v>
      </c>
      <c r="U36" s="1236">
        <v>49680</v>
      </c>
      <c r="V36" s="1236">
        <v>48580</v>
      </c>
      <c r="W36" s="1291">
        <f>'2市区町別1'!C36</f>
        <v>47562</v>
      </c>
    </row>
    <row r="37" spans="1:23" ht="15" customHeight="1">
      <c r="A37" s="1234" t="s">
        <v>148</v>
      </c>
      <c r="B37" s="1235" t="s">
        <v>90</v>
      </c>
      <c r="C37" s="1236">
        <v>38586</v>
      </c>
      <c r="D37" s="1236">
        <v>38750</v>
      </c>
      <c r="E37" s="1236">
        <v>39061</v>
      </c>
      <c r="F37" s="1236">
        <v>39145</v>
      </c>
      <c r="G37" s="1236">
        <v>38642</v>
      </c>
      <c r="H37" s="1236">
        <v>48600</v>
      </c>
      <c r="I37" s="1236">
        <v>49474</v>
      </c>
      <c r="J37" s="1236">
        <v>49736</v>
      </c>
      <c r="K37" s="1236">
        <v>49234</v>
      </c>
      <c r="L37" s="1236">
        <v>48219</v>
      </c>
      <c r="M37" s="1236">
        <v>48354</v>
      </c>
      <c r="N37" s="1236">
        <v>50161</v>
      </c>
      <c r="O37" s="1236">
        <v>51051</v>
      </c>
      <c r="P37" s="1236">
        <v>52107</v>
      </c>
      <c r="Q37" s="1236">
        <v>51784</v>
      </c>
      <c r="R37" s="1043">
        <v>51706</v>
      </c>
      <c r="S37" s="1236">
        <v>51104</v>
      </c>
      <c r="T37" s="1236">
        <v>49396</v>
      </c>
      <c r="U37" s="1236">
        <v>47993</v>
      </c>
      <c r="V37" s="1236">
        <v>44313</v>
      </c>
      <c r="W37" s="1291">
        <f>'2市区町別1'!C37</f>
        <v>42700</v>
      </c>
    </row>
    <row r="38" spans="1:23" ht="15" customHeight="1">
      <c r="A38" s="1234">
        <v>801</v>
      </c>
      <c r="B38" s="1235" t="s">
        <v>155</v>
      </c>
      <c r="C38" s="1236">
        <v>26861</v>
      </c>
      <c r="D38" s="1236">
        <v>27277</v>
      </c>
      <c r="E38" s="1236">
        <v>27880</v>
      </c>
      <c r="F38" s="1236">
        <v>28147</v>
      </c>
      <c r="G38" s="1236">
        <v>27877</v>
      </c>
      <c r="H38" s="1236">
        <v>34183</v>
      </c>
      <c r="I38" s="1236">
        <v>34828</v>
      </c>
      <c r="J38" s="1236">
        <v>35001</v>
      </c>
      <c r="K38" s="1236">
        <v>34170</v>
      </c>
      <c r="L38" s="1236">
        <v>32823</v>
      </c>
      <c r="M38" s="1236">
        <v>32149</v>
      </c>
      <c r="N38" s="1236">
        <v>32410</v>
      </c>
      <c r="O38" s="1236">
        <v>34275</v>
      </c>
      <c r="P38" s="1236">
        <v>36401</v>
      </c>
      <c r="Q38" s="1236">
        <v>38270</v>
      </c>
      <c r="R38" s="1043">
        <v>39743</v>
      </c>
      <c r="S38" s="1236">
        <v>40688</v>
      </c>
      <c r="T38" s="1236">
        <v>39970</v>
      </c>
      <c r="U38" s="1236">
        <v>40181</v>
      </c>
      <c r="V38" s="1236">
        <v>40310</v>
      </c>
      <c r="W38" s="1291">
        <f>'2市区町別1'!C38</f>
        <v>40645</v>
      </c>
    </row>
    <row r="39" spans="1:23" ht="15" customHeight="1">
      <c r="A39" s="1234">
        <v>903</v>
      </c>
      <c r="B39" s="1235" t="s">
        <v>166</v>
      </c>
      <c r="C39" s="1236">
        <v>19976</v>
      </c>
      <c r="D39" s="1236">
        <v>19645</v>
      </c>
      <c r="E39" s="1236">
        <v>19466</v>
      </c>
      <c r="F39" s="1236">
        <v>19812</v>
      </c>
      <c r="G39" s="1236">
        <v>20519</v>
      </c>
      <c r="H39" s="1236">
        <v>24253</v>
      </c>
      <c r="I39" s="1236">
        <v>26611</v>
      </c>
      <c r="J39" s="1236">
        <v>28500</v>
      </c>
      <c r="K39" s="1236">
        <v>28662</v>
      </c>
      <c r="L39" s="1236">
        <v>27145</v>
      </c>
      <c r="M39" s="1236">
        <v>26282</v>
      </c>
      <c r="N39" s="1236">
        <v>26252</v>
      </c>
      <c r="O39" s="1236">
        <v>26095</v>
      </c>
      <c r="P39" s="1236">
        <v>26179</v>
      </c>
      <c r="Q39" s="1236">
        <v>25745</v>
      </c>
      <c r="R39" s="1043">
        <v>25440</v>
      </c>
      <c r="S39" s="1236">
        <v>25331</v>
      </c>
      <c r="T39" s="1236">
        <v>24304</v>
      </c>
      <c r="U39" s="1236">
        <v>23104</v>
      </c>
      <c r="V39" s="1236">
        <v>21200</v>
      </c>
      <c r="W39" s="1291">
        <f>'2市区町別1'!C39</f>
        <v>19261</v>
      </c>
    </row>
    <row r="40" spans="1:23" ht="15" customHeight="1">
      <c r="A40" s="1243" t="s">
        <v>13</v>
      </c>
      <c r="B40" s="1241"/>
      <c r="C40" s="1242">
        <f>SUM(C41:C44)</f>
        <v>246507</v>
      </c>
      <c r="D40" s="1242">
        <f t="shared" ref="D40:W40" si="9">SUM(D41:D44)</f>
        <v>258611</v>
      </c>
      <c r="E40" s="1242">
        <f t="shared" si="9"/>
        <v>270883</v>
      </c>
      <c r="F40" s="1242">
        <f t="shared" si="9"/>
        <v>282066</v>
      </c>
      <c r="G40" s="1242">
        <f t="shared" si="9"/>
        <v>308755</v>
      </c>
      <c r="H40" s="1242">
        <f t="shared" si="9"/>
        <v>356740</v>
      </c>
      <c r="I40" s="1242">
        <f t="shared" si="9"/>
        <v>374521</v>
      </c>
      <c r="J40" s="1242">
        <f t="shared" si="9"/>
        <v>396977</v>
      </c>
      <c r="K40" s="1242">
        <f t="shared" si="9"/>
        <v>420478</v>
      </c>
      <c r="L40" s="1242">
        <f t="shared" si="9"/>
        <v>459172</v>
      </c>
      <c r="M40" s="1242">
        <f t="shared" si="9"/>
        <v>493648</v>
      </c>
      <c r="N40" s="1242">
        <f t="shared" si="9"/>
        <v>526395</v>
      </c>
      <c r="O40" s="1242">
        <f t="shared" si="9"/>
        <v>542545</v>
      </c>
      <c r="P40" s="1242">
        <f t="shared" si="9"/>
        <v>554508</v>
      </c>
      <c r="Q40" s="1242">
        <f t="shared" si="9"/>
        <v>558639</v>
      </c>
      <c r="R40" s="1242">
        <f t="shared" si="9"/>
        <v>576597</v>
      </c>
      <c r="S40" s="1242">
        <f t="shared" si="9"/>
        <v>582863</v>
      </c>
      <c r="T40" s="1242">
        <f t="shared" si="9"/>
        <v>584128</v>
      </c>
      <c r="U40" s="1242">
        <f t="shared" si="9"/>
        <v>581677</v>
      </c>
      <c r="V40" s="1242">
        <f t="shared" si="9"/>
        <v>579154</v>
      </c>
      <c r="W40" s="1292">
        <f t="shared" si="9"/>
        <v>571719</v>
      </c>
    </row>
    <row r="41" spans="1:23" ht="15" customHeight="1">
      <c r="A41" s="1234" t="s">
        <v>129</v>
      </c>
      <c r="B41" s="1235" t="s">
        <v>94</v>
      </c>
      <c r="C41" s="1236">
        <v>209050</v>
      </c>
      <c r="D41" s="1236">
        <v>221240</v>
      </c>
      <c r="E41" s="1236">
        <v>232805</v>
      </c>
      <c r="F41" s="1236">
        <v>244556</v>
      </c>
      <c r="G41" s="1236">
        <v>270719</v>
      </c>
      <c r="H41" s="1236">
        <v>308321</v>
      </c>
      <c r="I41" s="1236">
        <v>325329</v>
      </c>
      <c r="J41" s="1236">
        <v>348365</v>
      </c>
      <c r="K41" s="1236">
        <v>372824</v>
      </c>
      <c r="L41" s="1236">
        <v>412507</v>
      </c>
      <c r="M41" s="1236">
        <v>447666</v>
      </c>
      <c r="N41" s="1236">
        <v>479360</v>
      </c>
      <c r="O41" s="1236">
        <v>494825</v>
      </c>
      <c r="P41" s="1236">
        <v>506101</v>
      </c>
      <c r="Q41" s="1236">
        <v>509129</v>
      </c>
      <c r="R41" s="1043">
        <v>527854</v>
      </c>
      <c r="S41" s="1236">
        <v>534969</v>
      </c>
      <c r="T41" s="1236">
        <v>536232</v>
      </c>
      <c r="U41" s="1236">
        <v>536270</v>
      </c>
      <c r="V41" s="1236">
        <v>535664</v>
      </c>
      <c r="W41" s="1291">
        <f>'2市区町別1'!C41</f>
        <v>530495</v>
      </c>
    </row>
    <row r="42" spans="1:23" ht="15" customHeight="1">
      <c r="A42" s="1234" t="s">
        <v>159</v>
      </c>
      <c r="B42" s="1235" t="s">
        <v>38</v>
      </c>
      <c r="C42" s="1236">
        <v>12281</v>
      </c>
      <c r="D42" s="1236">
        <v>12244</v>
      </c>
      <c r="E42" s="1236">
        <v>12411</v>
      </c>
      <c r="F42" s="1236">
        <v>12163</v>
      </c>
      <c r="G42" s="1236">
        <v>12050</v>
      </c>
      <c r="H42" s="1236">
        <v>15582</v>
      </c>
      <c r="I42" s="1236">
        <v>15941</v>
      </c>
      <c r="J42" s="1236">
        <v>15751</v>
      </c>
      <c r="K42" s="1236">
        <v>15543</v>
      </c>
      <c r="L42" s="1236">
        <v>15211</v>
      </c>
      <c r="M42" s="1236">
        <v>14686</v>
      </c>
      <c r="N42" s="1236">
        <v>14915</v>
      </c>
      <c r="O42" s="1236">
        <v>15230</v>
      </c>
      <c r="P42" s="1236">
        <v>15354</v>
      </c>
      <c r="Q42" s="1236">
        <v>15105</v>
      </c>
      <c r="R42" s="1043">
        <v>15060</v>
      </c>
      <c r="S42" s="1236">
        <v>14812</v>
      </c>
      <c r="T42" s="1236">
        <v>14150</v>
      </c>
      <c r="U42" s="1236">
        <v>13288</v>
      </c>
      <c r="V42" s="1236">
        <v>12300</v>
      </c>
      <c r="W42" s="1291">
        <f>'2市区町別1'!C42</f>
        <v>11231</v>
      </c>
    </row>
    <row r="43" spans="1:23" ht="15" customHeight="1">
      <c r="A43" s="1234" t="s">
        <v>160</v>
      </c>
      <c r="B43" s="1235" t="s">
        <v>39</v>
      </c>
      <c r="C43" s="1236">
        <v>11377</v>
      </c>
      <c r="D43" s="1236">
        <v>11627</v>
      </c>
      <c r="E43" s="1236">
        <v>12155</v>
      </c>
      <c r="F43" s="1236">
        <v>12130</v>
      </c>
      <c r="G43" s="1236">
        <v>12340</v>
      </c>
      <c r="H43" s="1236">
        <v>16240</v>
      </c>
      <c r="I43" s="1236">
        <v>16385</v>
      </c>
      <c r="J43" s="1236">
        <v>16347</v>
      </c>
      <c r="K43" s="1236">
        <v>16312</v>
      </c>
      <c r="L43" s="1236">
        <v>16322</v>
      </c>
      <c r="M43" s="1236">
        <v>16637</v>
      </c>
      <c r="N43" s="1236">
        <v>17603</v>
      </c>
      <c r="O43" s="1236">
        <v>18089</v>
      </c>
      <c r="P43" s="1236">
        <v>18787</v>
      </c>
      <c r="Q43" s="1236">
        <v>19913</v>
      </c>
      <c r="R43" s="1043">
        <v>19854</v>
      </c>
      <c r="S43" s="1236">
        <v>19582</v>
      </c>
      <c r="T43" s="1236">
        <v>20669</v>
      </c>
      <c r="U43" s="1236">
        <v>19830</v>
      </c>
      <c r="V43" s="1236">
        <v>19738</v>
      </c>
      <c r="W43" s="1291">
        <f>'2市区町別1'!C43</f>
        <v>19377</v>
      </c>
    </row>
    <row r="44" spans="1:23" ht="15" customHeight="1">
      <c r="A44" s="1234">
        <v>904</v>
      </c>
      <c r="B44" s="1235" t="s">
        <v>167</v>
      </c>
      <c r="C44" s="1236">
        <v>13799</v>
      </c>
      <c r="D44" s="1236">
        <v>13500</v>
      </c>
      <c r="E44" s="1236">
        <v>13512</v>
      </c>
      <c r="F44" s="1236">
        <v>13217</v>
      </c>
      <c r="G44" s="1236">
        <v>13646</v>
      </c>
      <c r="H44" s="1236">
        <v>16597</v>
      </c>
      <c r="I44" s="1236">
        <v>16866</v>
      </c>
      <c r="J44" s="1236">
        <v>16514</v>
      </c>
      <c r="K44" s="1236">
        <v>15799</v>
      </c>
      <c r="L44" s="1236">
        <v>15132</v>
      </c>
      <c r="M44" s="1236">
        <v>14659</v>
      </c>
      <c r="N44" s="1236">
        <v>14517</v>
      </c>
      <c r="O44" s="1236">
        <v>14401</v>
      </c>
      <c r="P44" s="1236">
        <v>14266</v>
      </c>
      <c r="Q44" s="1236">
        <v>14492</v>
      </c>
      <c r="R44" s="1043">
        <v>13829</v>
      </c>
      <c r="S44" s="1236">
        <v>13500</v>
      </c>
      <c r="T44" s="1236">
        <v>13077</v>
      </c>
      <c r="U44" s="1236">
        <v>12289</v>
      </c>
      <c r="V44" s="1236">
        <v>11452</v>
      </c>
      <c r="W44" s="1291">
        <f>'2市区町別1'!C44</f>
        <v>10616</v>
      </c>
    </row>
    <row r="45" spans="1:23" ht="15" customHeight="1">
      <c r="A45" s="1243" t="s">
        <v>14</v>
      </c>
      <c r="B45" s="1241"/>
      <c r="C45" s="1242">
        <f>SUM(C46:C52)</f>
        <v>207976</v>
      </c>
      <c r="D45" s="1242">
        <f t="shared" ref="D45:W45" si="10">SUM(D46:D52)</f>
        <v>200611</v>
      </c>
      <c r="E45" s="1242">
        <f t="shared" si="10"/>
        <v>207724</v>
      </c>
      <c r="F45" s="1242">
        <f t="shared" si="10"/>
        <v>210596</v>
      </c>
      <c r="G45" s="1242">
        <f t="shared" si="10"/>
        <v>222313</v>
      </c>
      <c r="H45" s="1242">
        <f t="shared" si="10"/>
        <v>284785</v>
      </c>
      <c r="I45" s="1242">
        <f t="shared" si="10"/>
        <v>283103</v>
      </c>
      <c r="J45" s="1242">
        <f t="shared" si="10"/>
        <v>276572</v>
      </c>
      <c r="K45" s="1242">
        <f t="shared" si="10"/>
        <v>268761</v>
      </c>
      <c r="L45" s="1242">
        <f t="shared" si="10"/>
        <v>268467</v>
      </c>
      <c r="M45" s="1242">
        <f t="shared" si="10"/>
        <v>271984</v>
      </c>
      <c r="N45" s="1242">
        <f t="shared" si="10"/>
        <v>286544</v>
      </c>
      <c r="O45" s="1242">
        <f t="shared" si="10"/>
        <v>292743</v>
      </c>
      <c r="P45" s="1242">
        <f t="shared" si="10"/>
        <v>297235</v>
      </c>
      <c r="Q45" s="1242">
        <f t="shared" si="10"/>
        <v>292586</v>
      </c>
      <c r="R45" s="1242">
        <f t="shared" si="10"/>
        <v>292469</v>
      </c>
      <c r="S45" s="1242">
        <f t="shared" si="10"/>
        <v>287780</v>
      </c>
      <c r="T45" s="1242">
        <f t="shared" si="10"/>
        <v>280302</v>
      </c>
      <c r="U45" s="1242">
        <f t="shared" si="10"/>
        <v>272476</v>
      </c>
      <c r="V45" s="1242">
        <f t="shared" si="10"/>
        <v>260312</v>
      </c>
      <c r="W45" s="1292">
        <f t="shared" si="10"/>
        <v>246601</v>
      </c>
    </row>
    <row r="46" spans="1:23" ht="15" customHeight="1">
      <c r="A46" s="1234" t="s">
        <v>136</v>
      </c>
      <c r="B46" s="1235" t="s">
        <v>99</v>
      </c>
      <c r="C46" s="1236">
        <v>25313</v>
      </c>
      <c r="D46" s="1236">
        <v>18044</v>
      </c>
      <c r="E46" s="1236">
        <v>19357</v>
      </c>
      <c r="F46" s="1236">
        <v>21315</v>
      </c>
      <c r="G46" s="1236">
        <v>29844</v>
      </c>
      <c r="H46" s="1236">
        <v>34170</v>
      </c>
      <c r="I46" s="1236">
        <v>35894</v>
      </c>
      <c r="J46" s="1236">
        <v>35905</v>
      </c>
      <c r="K46" s="1236">
        <v>36521</v>
      </c>
      <c r="L46" s="1236">
        <v>38921</v>
      </c>
      <c r="M46" s="1236">
        <v>40657</v>
      </c>
      <c r="N46" s="1236">
        <v>42008</v>
      </c>
      <c r="O46" s="1236">
        <v>41498</v>
      </c>
      <c r="P46" s="1236">
        <v>39868</v>
      </c>
      <c r="Q46" s="1236">
        <v>36871</v>
      </c>
      <c r="R46" s="1043">
        <v>36103</v>
      </c>
      <c r="S46" s="1236">
        <v>34320</v>
      </c>
      <c r="T46" s="1236">
        <v>32475</v>
      </c>
      <c r="U46" s="1236">
        <v>31158</v>
      </c>
      <c r="V46" s="1236">
        <v>30129</v>
      </c>
      <c r="W46" s="1291">
        <f>'2市区町別1'!C46</f>
        <v>28355</v>
      </c>
    </row>
    <row r="47" spans="1:23" ht="15" customHeight="1">
      <c r="A47" s="1234" t="s">
        <v>140</v>
      </c>
      <c r="B47" s="1235" t="s">
        <v>101</v>
      </c>
      <c r="C47" s="1236">
        <v>27211</v>
      </c>
      <c r="D47" s="1236">
        <v>28248</v>
      </c>
      <c r="E47" s="1236">
        <v>31305</v>
      </c>
      <c r="F47" s="1236">
        <v>32542</v>
      </c>
      <c r="G47" s="1236">
        <v>34446</v>
      </c>
      <c r="H47" s="1236">
        <v>44162</v>
      </c>
      <c r="I47" s="1236">
        <v>42596</v>
      </c>
      <c r="J47" s="1236">
        <v>42116</v>
      </c>
      <c r="K47" s="1236">
        <v>42381</v>
      </c>
      <c r="L47" s="1236">
        <v>44698</v>
      </c>
      <c r="M47" s="1236">
        <v>45942</v>
      </c>
      <c r="N47" s="1236">
        <v>49583</v>
      </c>
      <c r="O47" s="1236">
        <v>51046</v>
      </c>
      <c r="P47" s="1236">
        <v>52374</v>
      </c>
      <c r="Q47" s="1236">
        <v>51131</v>
      </c>
      <c r="R47" s="1043">
        <v>51426</v>
      </c>
      <c r="S47" s="1236">
        <v>52077</v>
      </c>
      <c r="T47" s="1236">
        <v>51794</v>
      </c>
      <c r="U47" s="1236">
        <v>50523</v>
      </c>
      <c r="V47" s="1236">
        <v>48567</v>
      </c>
      <c r="W47" s="1291">
        <f>'2市区町別1'!C47</f>
        <v>45892</v>
      </c>
    </row>
    <row r="48" spans="1:23" ht="15" customHeight="1">
      <c r="A48" s="1234">
        <v>227</v>
      </c>
      <c r="B48" s="1235" t="s">
        <v>154</v>
      </c>
      <c r="C48" s="1236">
        <v>47489</v>
      </c>
      <c r="D48" s="1236">
        <v>47595</v>
      </c>
      <c r="E48" s="1236">
        <v>48732</v>
      </c>
      <c r="F48" s="1236">
        <v>48204</v>
      </c>
      <c r="G48" s="1236">
        <v>48492</v>
      </c>
      <c r="H48" s="1236">
        <v>59217</v>
      </c>
      <c r="I48" s="1236">
        <v>60289</v>
      </c>
      <c r="J48" s="1236">
        <v>58655</v>
      </c>
      <c r="K48" s="1236">
        <v>54590</v>
      </c>
      <c r="L48" s="1236">
        <v>50889</v>
      </c>
      <c r="M48" s="1236">
        <v>48558</v>
      </c>
      <c r="N48" s="1236">
        <v>48791</v>
      </c>
      <c r="O48" s="1236">
        <v>49084</v>
      </c>
      <c r="P48" s="1236">
        <v>48980</v>
      </c>
      <c r="Q48" s="1236">
        <v>48454</v>
      </c>
      <c r="R48" s="1043">
        <v>47685</v>
      </c>
      <c r="S48" s="1236">
        <v>45460</v>
      </c>
      <c r="T48" s="1236">
        <v>43302</v>
      </c>
      <c r="U48" s="1236">
        <v>40938</v>
      </c>
      <c r="V48" s="1236">
        <v>37773</v>
      </c>
      <c r="W48" s="1291">
        <f>'2市区町別1'!C48</f>
        <v>34819</v>
      </c>
    </row>
    <row r="49" spans="1:23" ht="15" customHeight="1">
      <c r="A49" s="1234" t="s">
        <v>954</v>
      </c>
      <c r="B49" s="1235" t="s">
        <v>139</v>
      </c>
      <c r="C49" s="1236">
        <v>52127</v>
      </c>
      <c r="D49" s="1236">
        <v>50832</v>
      </c>
      <c r="E49" s="1236">
        <v>52142</v>
      </c>
      <c r="F49" s="1236">
        <v>52893</v>
      </c>
      <c r="G49" s="1236">
        <v>54378</v>
      </c>
      <c r="H49" s="1236">
        <v>73379</v>
      </c>
      <c r="I49" s="1236">
        <v>72414</v>
      </c>
      <c r="J49" s="1236">
        <v>71619</v>
      </c>
      <c r="K49" s="1236">
        <v>70720</v>
      </c>
      <c r="L49" s="1236">
        <v>71340</v>
      </c>
      <c r="M49" s="1236">
        <v>73058</v>
      </c>
      <c r="N49" s="1236">
        <v>78363</v>
      </c>
      <c r="O49" s="1236">
        <v>81167</v>
      </c>
      <c r="P49" s="1236">
        <v>82934</v>
      </c>
      <c r="Q49" s="1236">
        <v>83045</v>
      </c>
      <c r="R49" s="1043">
        <v>83431</v>
      </c>
      <c r="S49" s="1236">
        <v>83207</v>
      </c>
      <c r="T49" s="1236">
        <v>81561</v>
      </c>
      <c r="U49" s="1236">
        <v>80518</v>
      </c>
      <c r="V49" s="1236">
        <v>77419</v>
      </c>
      <c r="W49" s="1291">
        <f>'2市区町別1'!C49</f>
        <v>74316</v>
      </c>
    </row>
    <row r="50" spans="1:23" ht="15" customHeight="1">
      <c r="A50" s="1234" t="s">
        <v>161</v>
      </c>
      <c r="B50" s="1235" t="s">
        <v>41</v>
      </c>
      <c r="C50" s="1236">
        <v>9271</v>
      </c>
      <c r="D50" s="1236">
        <v>9156</v>
      </c>
      <c r="E50" s="1236">
        <v>9392</v>
      </c>
      <c r="F50" s="1236">
        <v>9414</v>
      </c>
      <c r="G50" s="1236">
        <v>9832</v>
      </c>
      <c r="H50" s="1236">
        <v>14154</v>
      </c>
      <c r="I50" s="1236">
        <v>13599</v>
      </c>
      <c r="J50" s="1236">
        <v>13613</v>
      </c>
      <c r="K50" s="1236">
        <v>14296</v>
      </c>
      <c r="L50" s="1236">
        <v>16545</v>
      </c>
      <c r="M50" s="1236">
        <v>20457</v>
      </c>
      <c r="N50" s="1236">
        <v>24751</v>
      </c>
      <c r="O50" s="1236">
        <v>26686</v>
      </c>
      <c r="P50" s="1236">
        <v>29663</v>
      </c>
      <c r="Q50" s="1236">
        <v>30477</v>
      </c>
      <c r="R50" s="1043">
        <v>31634</v>
      </c>
      <c r="S50" s="1236">
        <v>31960</v>
      </c>
      <c r="T50" s="1236">
        <v>32555</v>
      </c>
      <c r="U50" s="1236">
        <v>33438</v>
      </c>
      <c r="V50" s="1236">
        <v>33690</v>
      </c>
      <c r="W50" s="1291">
        <f>'2市区町別1'!C50</f>
        <v>33477</v>
      </c>
    </row>
    <row r="51" spans="1:23" ht="15" customHeight="1">
      <c r="A51" s="1234" t="s">
        <v>162</v>
      </c>
      <c r="B51" s="1235" t="s">
        <v>42</v>
      </c>
      <c r="C51" s="1236">
        <v>14939</v>
      </c>
      <c r="D51" s="1236">
        <v>15050</v>
      </c>
      <c r="E51" s="1236">
        <v>15150</v>
      </c>
      <c r="F51" s="1236">
        <v>15135</v>
      </c>
      <c r="G51" s="1236">
        <v>15442</v>
      </c>
      <c r="H51" s="1236">
        <v>20756</v>
      </c>
      <c r="I51" s="1236">
        <v>19959</v>
      </c>
      <c r="J51" s="1236">
        <v>19000</v>
      </c>
      <c r="K51" s="1236">
        <v>17798</v>
      </c>
      <c r="L51" s="1236">
        <v>17153</v>
      </c>
      <c r="M51" s="1236">
        <v>16902</v>
      </c>
      <c r="N51" s="1236">
        <v>17448</v>
      </c>
      <c r="O51" s="1236">
        <v>18388</v>
      </c>
      <c r="P51" s="1236">
        <v>18900</v>
      </c>
      <c r="Q51" s="1236">
        <v>18781</v>
      </c>
      <c r="R51" s="1043">
        <v>18849</v>
      </c>
      <c r="S51" s="1236">
        <v>18419</v>
      </c>
      <c r="T51" s="1236">
        <v>17603</v>
      </c>
      <c r="U51" s="1236">
        <v>16636</v>
      </c>
      <c r="V51" s="1236">
        <v>15224</v>
      </c>
      <c r="W51" s="1291">
        <f>'2市区町別1'!C51</f>
        <v>13879</v>
      </c>
    </row>
    <row r="52" spans="1:23" ht="15" customHeight="1">
      <c r="A52" s="1234">
        <v>901</v>
      </c>
      <c r="B52" s="1235" t="s">
        <v>164</v>
      </c>
      <c r="C52" s="1236">
        <v>31626</v>
      </c>
      <c r="D52" s="1236">
        <v>31686</v>
      </c>
      <c r="E52" s="1236">
        <v>31646</v>
      </c>
      <c r="F52" s="1236">
        <v>31093</v>
      </c>
      <c r="G52" s="1236">
        <v>29879</v>
      </c>
      <c r="H52" s="1236">
        <v>38947</v>
      </c>
      <c r="I52" s="1236">
        <v>38352</v>
      </c>
      <c r="J52" s="1236">
        <v>35664</v>
      </c>
      <c r="K52" s="1236">
        <v>32455</v>
      </c>
      <c r="L52" s="1236">
        <v>28921</v>
      </c>
      <c r="M52" s="1236">
        <v>26410</v>
      </c>
      <c r="N52" s="1236">
        <v>25600</v>
      </c>
      <c r="O52" s="1236">
        <v>24874</v>
      </c>
      <c r="P52" s="1236">
        <v>24516</v>
      </c>
      <c r="Q52" s="1236">
        <v>23827</v>
      </c>
      <c r="R52" s="1043">
        <v>23341</v>
      </c>
      <c r="S52" s="1236">
        <v>22337</v>
      </c>
      <c r="T52" s="1236">
        <v>21012</v>
      </c>
      <c r="U52" s="1236">
        <v>19265</v>
      </c>
      <c r="V52" s="1236">
        <v>17510</v>
      </c>
      <c r="W52" s="1291">
        <f>'2市区町別1'!C52</f>
        <v>15863</v>
      </c>
    </row>
    <row r="53" spans="1:23" ht="15" customHeight="1">
      <c r="A53" s="1244" t="s">
        <v>15</v>
      </c>
      <c r="B53" s="1241"/>
      <c r="C53" s="1242">
        <f>SUM(C54:C58)</f>
        <v>234468</v>
      </c>
      <c r="D53" s="1242">
        <f t="shared" ref="D53:W53" si="11">SUM(D54:D58)</f>
        <v>232840</v>
      </c>
      <c r="E53" s="1242">
        <f t="shared" si="11"/>
        <v>235392</v>
      </c>
      <c r="F53" s="1242">
        <f t="shared" si="11"/>
        <v>234011</v>
      </c>
      <c r="G53" s="1242">
        <f t="shared" si="11"/>
        <v>236378</v>
      </c>
      <c r="H53" s="1242">
        <f t="shared" si="11"/>
        <v>266180</v>
      </c>
      <c r="I53" s="1242">
        <f t="shared" si="11"/>
        <v>266849</v>
      </c>
      <c r="J53" s="1242">
        <f t="shared" si="11"/>
        <v>264484</v>
      </c>
      <c r="K53" s="1242">
        <f t="shared" si="11"/>
        <v>253020</v>
      </c>
      <c r="L53" s="1242">
        <f t="shared" si="11"/>
        <v>237611</v>
      </c>
      <c r="M53" s="1242">
        <f t="shared" si="11"/>
        <v>222236</v>
      </c>
      <c r="N53" s="1242">
        <f t="shared" si="11"/>
        <v>217816</v>
      </c>
      <c r="O53" s="1242">
        <f t="shared" si="11"/>
        <v>215485</v>
      </c>
      <c r="P53" s="1242">
        <f t="shared" si="11"/>
        <v>213805</v>
      </c>
      <c r="Q53" s="1242">
        <f t="shared" si="11"/>
        <v>208242</v>
      </c>
      <c r="R53" s="1242">
        <f t="shared" si="11"/>
        <v>205842</v>
      </c>
      <c r="S53" s="1242">
        <f t="shared" si="11"/>
        <v>200803</v>
      </c>
      <c r="T53" s="1242">
        <f t="shared" si="11"/>
        <v>191211</v>
      </c>
      <c r="U53" s="1242">
        <f t="shared" si="11"/>
        <v>180607</v>
      </c>
      <c r="V53" s="1242">
        <f t="shared" si="11"/>
        <v>170232</v>
      </c>
      <c r="W53" s="1292">
        <f t="shared" si="11"/>
        <v>157989</v>
      </c>
    </row>
    <row r="54" spans="1:23" ht="15" customHeight="1">
      <c r="A54" s="1234" t="s">
        <v>137</v>
      </c>
      <c r="B54" s="1235" t="s">
        <v>100</v>
      </c>
      <c r="C54" s="1236">
        <v>90750</v>
      </c>
      <c r="D54" s="1236">
        <v>91246</v>
      </c>
      <c r="E54" s="1236">
        <v>91800</v>
      </c>
      <c r="F54" s="1236">
        <v>92006</v>
      </c>
      <c r="G54" s="1236">
        <v>91546</v>
      </c>
      <c r="H54" s="1236">
        <v>103154</v>
      </c>
      <c r="I54" s="1236">
        <v>102838</v>
      </c>
      <c r="J54" s="1236">
        <v>102557</v>
      </c>
      <c r="K54" s="1236">
        <v>99572</v>
      </c>
      <c r="L54" s="1236">
        <v>96599</v>
      </c>
      <c r="M54" s="1236">
        <v>94732</v>
      </c>
      <c r="N54" s="1236">
        <v>95687</v>
      </c>
      <c r="O54" s="1236">
        <v>96448</v>
      </c>
      <c r="P54" s="1236">
        <v>96086</v>
      </c>
      <c r="Q54" s="1236">
        <v>94163</v>
      </c>
      <c r="R54" s="1043">
        <v>93859</v>
      </c>
      <c r="S54" s="1236">
        <v>92752</v>
      </c>
      <c r="T54" s="1236">
        <v>89208</v>
      </c>
      <c r="U54" s="1236">
        <v>85592</v>
      </c>
      <c r="V54" s="1236">
        <v>82250</v>
      </c>
      <c r="W54" s="1291">
        <f>'2市区町別1'!C54</f>
        <v>77489</v>
      </c>
    </row>
    <row r="55" spans="1:23" ht="15" customHeight="1">
      <c r="A55" s="1234">
        <v>222</v>
      </c>
      <c r="B55" s="1235" t="s">
        <v>149</v>
      </c>
      <c r="C55" s="1236">
        <v>43271</v>
      </c>
      <c r="D55" s="1236">
        <v>42465</v>
      </c>
      <c r="E55" s="1236">
        <v>43449</v>
      </c>
      <c r="F55" s="1236">
        <v>43190</v>
      </c>
      <c r="G55" s="1236">
        <v>45203</v>
      </c>
      <c r="H55" s="1236">
        <v>49057</v>
      </c>
      <c r="I55" s="1236">
        <v>49190</v>
      </c>
      <c r="J55" s="1236">
        <v>48578</v>
      </c>
      <c r="K55" s="1236">
        <v>44884</v>
      </c>
      <c r="L55" s="1236">
        <v>40740</v>
      </c>
      <c r="M55" s="1236">
        <v>36716</v>
      </c>
      <c r="N55" s="1236">
        <v>34919</v>
      </c>
      <c r="O55" s="1236">
        <v>33979</v>
      </c>
      <c r="P55" s="1236">
        <v>33595</v>
      </c>
      <c r="Q55" s="1236">
        <v>32092</v>
      </c>
      <c r="R55" s="1043">
        <v>31290</v>
      </c>
      <c r="S55" s="1236">
        <v>30110</v>
      </c>
      <c r="T55" s="1236">
        <v>28306</v>
      </c>
      <c r="U55" s="1236">
        <v>26501</v>
      </c>
      <c r="V55" s="1236">
        <v>24288</v>
      </c>
      <c r="W55" s="1291">
        <f>'2市区町別1'!C55</f>
        <v>22129</v>
      </c>
    </row>
    <row r="56" spans="1:23" ht="15" customHeight="1">
      <c r="A56" s="1234">
        <v>225</v>
      </c>
      <c r="B56" s="1235" t="s">
        <v>152</v>
      </c>
      <c r="C56" s="1236">
        <v>41657</v>
      </c>
      <c r="D56" s="1236">
        <v>41053</v>
      </c>
      <c r="E56" s="1236">
        <v>42524</v>
      </c>
      <c r="F56" s="1236">
        <v>42173</v>
      </c>
      <c r="G56" s="1236">
        <v>42442</v>
      </c>
      <c r="H56" s="1236">
        <v>49448</v>
      </c>
      <c r="I56" s="1236">
        <v>49619</v>
      </c>
      <c r="J56" s="1236">
        <v>49225</v>
      </c>
      <c r="K56" s="1236">
        <v>47118</v>
      </c>
      <c r="L56" s="1236">
        <v>43637</v>
      </c>
      <c r="M56" s="1236">
        <v>39506</v>
      </c>
      <c r="N56" s="1236">
        <v>37763</v>
      </c>
      <c r="O56" s="1236">
        <v>36850</v>
      </c>
      <c r="P56" s="1236">
        <v>37149</v>
      </c>
      <c r="Q56" s="1236">
        <v>36625</v>
      </c>
      <c r="R56" s="1043">
        <v>36766</v>
      </c>
      <c r="S56" s="1236">
        <v>36069</v>
      </c>
      <c r="T56" s="1236">
        <v>34791</v>
      </c>
      <c r="U56" s="1236">
        <v>32814</v>
      </c>
      <c r="V56" s="1236">
        <v>30805</v>
      </c>
      <c r="W56" s="1291">
        <f>'2市区町別1'!C56</f>
        <v>28989</v>
      </c>
    </row>
    <row r="57" spans="1:23" ht="15" customHeight="1">
      <c r="A57" s="1234">
        <v>585</v>
      </c>
      <c r="B57" s="1235" t="s">
        <v>163</v>
      </c>
      <c r="C57" s="1236">
        <v>31838</v>
      </c>
      <c r="D57" s="1236">
        <v>31607</v>
      </c>
      <c r="E57" s="1236">
        <v>31646</v>
      </c>
      <c r="F57" s="1236">
        <v>31292</v>
      </c>
      <c r="G57" s="1236">
        <v>31627</v>
      </c>
      <c r="H57" s="1236">
        <v>34890</v>
      </c>
      <c r="I57" s="1236">
        <v>35414</v>
      </c>
      <c r="J57" s="1236">
        <v>34855</v>
      </c>
      <c r="K57" s="1236">
        <v>33745</v>
      </c>
      <c r="L57" s="1236">
        <v>31096</v>
      </c>
      <c r="M57" s="1236">
        <v>28321</v>
      </c>
      <c r="N57" s="1236">
        <v>27571</v>
      </c>
      <c r="O57" s="1236">
        <v>26694</v>
      </c>
      <c r="P57" s="1236">
        <v>25964</v>
      </c>
      <c r="Q57" s="1236">
        <v>25136</v>
      </c>
      <c r="R57" s="1043">
        <v>24298</v>
      </c>
      <c r="S57" s="1236">
        <v>23271</v>
      </c>
      <c r="T57" s="1236">
        <v>21439</v>
      </c>
      <c r="U57" s="1236">
        <v>19696</v>
      </c>
      <c r="V57" s="1236">
        <v>18070</v>
      </c>
      <c r="W57" s="1291">
        <f>'2市区町別1'!C57</f>
        <v>16064</v>
      </c>
    </row>
    <row r="58" spans="1:23" ht="15" customHeight="1">
      <c r="A58" s="1234">
        <v>902</v>
      </c>
      <c r="B58" s="1235" t="s">
        <v>165</v>
      </c>
      <c r="C58" s="1236">
        <v>26952</v>
      </c>
      <c r="D58" s="1236">
        <v>26469</v>
      </c>
      <c r="E58" s="1236">
        <v>25973</v>
      </c>
      <c r="F58" s="1236">
        <v>25350</v>
      </c>
      <c r="G58" s="1236">
        <v>25560</v>
      </c>
      <c r="H58" s="1236">
        <v>29631</v>
      </c>
      <c r="I58" s="1236">
        <v>29788</v>
      </c>
      <c r="J58" s="1236">
        <v>29269</v>
      </c>
      <c r="K58" s="1236">
        <v>27701</v>
      </c>
      <c r="L58" s="1236">
        <v>25539</v>
      </c>
      <c r="M58" s="1236">
        <v>22961</v>
      </c>
      <c r="N58" s="1236">
        <v>21876</v>
      </c>
      <c r="O58" s="1236">
        <v>21514</v>
      </c>
      <c r="P58" s="1236">
        <v>21011</v>
      </c>
      <c r="Q58" s="1236">
        <v>20226</v>
      </c>
      <c r="R58" s="1043">
        <v>19629</v>
      </c>
      <c r="S58" s="1236">
        <v>18601</v>
      </c>
      <c r="T58" s="1236">
        <v>17467</v>
      </c>
      <c r="U58" s="1236">
        <v>16004</v>
      </c>
      <c r="V58" s="1236">
        <v>14819</v>
      </c>
      <c r="W58" s="1291">
        <f>'2市区町別1'!C58</f>
        <v>13318</v>
      </c>
    </row>
    <row r="59" spans="1:23" ht="15" customHeight="1">
      <c r="A59" s="1245" t="s">
        <v>16</v>
      </c>
      <c r="B59" s="1241"/>
      <c r="C59" s="1242">
        <f>C60+C61</f>
        <v>120884</v>
      </c>
      <c r="D59" s="1242">
        <f t="shared" ref="D59:W59" si="12">D60+D61</f>
        <v>120546</v>
      </c>
      <c r="E59" s="1242">
        <f t="shared" si="12"/>
        <v>122255</v>
      </c>
      <c r="F59" s="1242">
        <f t="shared" si="12"/>
        <v>119242</v>
      </c>
      <c r="G59" s="1242">
        <f t="shared" si="12"/>
        <v>117090</v>
      </c>
      <c r="H59" s="1242">
        <f t="shared" si="12"/>
        <v>146337</v>
      </c>
      <c r="I59" s="1242">
        <f t="shared" si="12"/>
        <v>144682</v>
      </c>
      <c r="J59" s="1242">
        <f t="shared" si="12"/>
        <v>141144</v>
      </c>
      <c r="K59" s="1242">
        <f t="shared" si="12"/>
        <v>133259</v>
      </c>
      <c r="L59" s="1242">
        <f t="shared" si="12"/>
        <v>123223</v>
      </c>
      <c r="M59" s="1242">
        <f t="shared" si="12"/>
        <v>115869</v>
      </c>
      <c r="N59" s="1242">
        <f t="shared" si="12"/>
        <v>114427</v>
      </c>
      <c r="O59" s="1242">
        <f t="shared" si="12"/>
        <v>114667</v>
      </c>
      <c r="P59" s="1242">
        <f t="shared" si="12"/>
        <v>115247</v>
      </c>
      <c r="Q59" s="1242">
        <f t="shared" si="12"/>
        <v>115461</v>
      </c>
      <c r="R59" s="1242">
        <f t="shared" si="12"/>
        <v>118740</v>
      </c>
      <c r="S59" s="1242">
        <f t="shared" si="12"/>
        <v>119187</v>
      </c>
      <c r="T59" s="1242">
        <f t="shared" si="12"/>
        <v>116055</v>
      </c>
      <c r="U59" s="1242">
        <f t="shared" si="12"/>
        <v>111020</v>
      </c>
      <c r="V59" s="1242">
        <f t="shared" si="12"/>
        <v>106150</v>
      </c>
      <c r="W59" s="1292">
        <f t="shared" si="12"/>
        <v>101082</v>
      </c>
    </row>
    <row r="60" spans="1:23" ht="15" customHeight="1">
      <c r="A60" s="1234">
        <v>221</v>
      </c>
      <c r="B60" s="1235" t="s">
        <v>874</v>
      </c>
      <c r="C60" s="1236">
        <v>49523</v>
      </c>
      <c r="D60" s="1236">
        <v>49046</v>
      </c>
      <c r="E60" s="1236">
        <v>49969</v>
      </c>
      <c r="F60" s="1236">
        <v>48748</v>
      </c>
      <c r="G60" s="1236">
        <v>46814</v>
      </c>
      <c r="H60" s="1236">
        <v>58355</v>
      </c>
      <c r="I60" s="1236">
        <v>57083</v>
      </c>
      <c r="J60" s="1236">
        <v>55181</v>
      </c>
      <c r="K60" s="1236">
        <v>51611</v>
      </c>
      <c r="L60" s="1236">
        <v>47346</v>
      </c>
      <c r="M60" s="1236">
        <v>43428</v>
      </c>
      <c r="N60" s="1236">
        <v>42026</v>
      </c>
      <c r="O60" s="1236">
        <v>41685</v>
      </c>
      <c r="P60" s="1236">
        <v>41144</v>
      </c>
      <c r="Q60" s="1236">
        <v>41802</v>
      </c>
      <c r="R60" s="1043">
        <v>44752</v>
      </c>
      <c r="S60" s="1236">
        <v>46325</v>
      </c>
      <c r="T60" s="1236">
        <v>45245</v>
      </c>
      <c r="U60" s="1236">
        <v>43263</v>
      </c>
      <c r="V60" s="1236">
        <v>41490</v>
      </c>
      <c r="W60" s="1291">
        <f>'2市区町別1'!C60</f>
        <v>39611</v>
      </c>
    </row>
    <row r="61" spans="1:23" ht="15" customHeight="1">
      <c r="A61" s="1234">
        <v>223</v>
      </c>
      <c r="B61" s="1235" t="s">
        <v>150</v>
      </c>
      <c r="C61" s="1236">
        <v>71361</v>
      </c>
      <c r="D61" s="1236">
        <v>71500</v>
      </c>
      <c r="E61" s="1236">
        <v>72286</v>
      </c>
      <c r="F61" s="1236">
        <v>70494</v>
      </c>
      <c r="G61" s="1236">
        <v>70276</v>
      </c>
      <c r="H61" s="1236">
        <v>87982</v>
      </c>
      <c r="I61" s="1236">
        <v>87599</v>
      </c>
      <c r="J61" s="1236">
        <v>85963</v>
      </c>
      <c r="K61" s="1236">
        <v>81648</v>
      </c>
      <c r="L61" s="1236">
        <v>75877</v>
      </c>
      <c r="M61" s="1236">
        <v>72441</v>
      </c>
      <c r="N61" s="1236">
        <v>72401</v>
      </c>
      <c r="O61" s="1236">
        <v>72982</v>
      </c>
      <c r="P61" s="1236">
        <v>74103</v>
      </c>
      <c r="Q61" s="1236">
        <v>73659</v>
      </c>
      <c r="R61" s="1043">
        <v>73988</v>
      </c>
      <c r="S61" s="1236">
        <v>72862</v>
      </c>
      <c r="T61" s="1236">
        <v>70810</v>
      </c>
      <c r="U61" s="1236">
        <v>67757</v>
      </c>
      <c r="V61" s="1236">
        <v>64660</v>
      </c>
      <c r="W61" s="1291">
        <f>'2市区町別1'!C61</f>
        <v>61471</v>
      </c>
    </row>
    <row r="62" spans="1:23" ht="15" customHeight="1">
      <c r="A62" s="1246" t="s">
        <v>17</v>
      </c>
      <c r="B62" s="1241"/>
      <c r="C62" s="1242">
        <f>SUM(C63:C65)</f>
        <v>186217</v>
      </c>
      <c r="D62" s="1242">
        <f t="shared" ref="D62:W62" si="13">SUM(D63:D65)</f>
        <v>190286</v>
      </c>
      <c r="E62" s="1242">
        <f t="shared" si="13"/>
        <v>188499</v>
      </c>
      <c r="F62" s="1242">
        <f t="shared" si="13"/>
        <v>190040</v>
      </c>
      <c r="G62" s="1242">
        <f t="shared" si="13"/>
        <v>185095</v>
      </c>
      <c r="H62" s="1242">
        <f t="shared" si="13"/>
        <v>226890</v>
      </c>
      <c r="I62" s="1242">
        <f t="shared" si="13"/>
        <v>226280</v>
      </c>
      <c r="J62" s="1242">
        <f t="shared" si="13"/>
        <v>214908</v>
      </c>
      <c r="K62" s="1242">
        <f t="shared" si="13"/>
        <v>198808</v>
      </c>
      <c r="L62" s="1242">
        <f t="shared" si="13"/>
        <v>185473</v>
      </c>
      <c r="M62" s="1242">
        <f t="shared" si="13"/>
        <v>175918</v>
      </c>
      <c r="N62" s="1242">
        <f t="shared" si="13"/>
        <v>172133</v>
      </c>
      <c r="O62" s="1242">
        <f t="shared" si="13"/>
        <v>170220</v>
      </c>
      <c r="P62" s="1242">
        <f t="shared" si="13"/>
        <v>169044</v>
      </c>
      <c r="Q62" s="1242">
        <f t="shared" si="13"/>
        <v>166218</v>
      </c>
      <c r="R62" s="1242">
        <f t="shared" si="13"/>
        <v>162738</v>
      </c>
      <c r="S62" s="1242">
        <f t="shared" si="13"/>
        <v>159111</v>
      </c>
      <c r="T62" s="1242">
        <f t="shared" si="13"/>
        <v>151391</v>
      </c>
      <c r="U62" s="1242">
        <f t="shared" si="13"/>
        <v>143547</v>
      </c>
      <c r="V62" s="1242">
        <f t="shared" si="13"/>
        <v>135147</v>
      </c>
      <c r="W62" s="1292">
        <f t="shared" si="13"/>
        <v>127340</v>
      </c>
    </row>
    <row r="63" spans="1:23" ht="15" customHeight="1">
      <c r="A63" s="1234" t="s">
        <v>133</v>
      </c>
      <c r="B63" s="1235" t="s">
        <v>97</v>
      </c>
      <c r="C63" s="1236">
        <v>59029</v>
      </c>
      <c r="D63" s="1236">
        <v>61093</v>
      </c>
      <c r="E63" s="1236">
        <v>59592</v>
      </c>
      <c r="F63" s="1236">
        <v>59815</v>
      </c>
      <c r="G63" s="1236">
        <v>56906</v>
      </c>
      <c r="H63" s="1236">
        <v>69463</v>
      </c>
      <c r="I63" s="1236">
        <v>69825</v>
      </c>
      <c r="J63" s="1236">
        <v>66148</v>
      </c>
      <c r="K63" s="1236">
        <v>62632</v>
      </c>
      <c r="L63" s="1236">
        <v>58974</v>
      </c>
      <c r="M63" s="1236">
        <v>56171</v>
      </c>
      <c r="N63" s="1236">
        <v>55022</v>
      </c>
      <c r="O63" s="1236">
        <v>54826</v>
      </c>
      <c r="P63" s="1236">
        <v>55048</v>
      </c>
      <c r="Q63" s="1236">
        <v>54049</v>
      </c>
      <c r="R63" s="1043">
        <v>52839</v>
      </c>
      <c r="S63" s="1236">
        <v>52248</v>
      </c>
      <c r="T63" s="1236">
        <v>50030</v>
      </c>
      <c r="U63" s="1236">
        <v>47254</v>
      </c>
      <c r="V63" s="1236">
        <v>44258</v>
      </c>
      <c r="W63" s="1291">
        <f>'2市区町別1'!C63</f>
        <v>41236</v>
      </c>
    </row>
    <row r="64" spans="1:23" ht="15" customHeight="1">
      <c r="A64" s="1234">
        <v>224</v>
      </c>
      <c r="B64" s="1235" t="s">
        <v>151</v>
      </c>
      <c r="C64" s="1236">
        <v>57240</v>
      </c>
      <c r="D64" s="1236">
        <v>58706</v>
      </c>
      <c r="E64" s="1236">
        <v>59240</v>
      </c>
      <c r="F64" s="1236">
        <v>60729</v>
      </c>
      <c r="G64" s="1236">
        <v>60263</v>
      </c>
      <c r="H64" s="1236">
        <v>72644</v>
      </c>
      <c r="I64" s="1236">
        <v>73581</v>
      </c>
      <c r="J64" s="1236">
        <v>70687</v>
      </c>
      <c r="K64" s="1236">
        <v>64789</v>
      </c>
      <c r="L64" s="1236">
        <v>60194</v>
      </c>
      <c r="M64" s="1236">
        <v>58072</v>
      </c>
      <c r="N64" s="1236">
        <v>57813</v>
      </c>
      <c r="O64" s="1236">
        <v>57744</v>
      </c>
      <c r="P64" s="1236">
        <v>57690</v>
      </c>
      <c r="Q64" s="1236">
        <v>57526</v>
      </c>
      <c r="R64" s="1043">
        <v>56664</v>
      </c>
      <c r="S64" s="1236">
        <v>54979</v>
      </c>
      <c r="T64" s="1236">
        <v>52283</v>
      </c>
      <c r="U64" s="1236">
        <v>49834</v>
      </c>
      <c r="V64" s="1236">
        <v>46912</v>
      </c>
      <c r="W64" s="1291">
        <f>'2市区町別1'!C64</f>
        <v>44137</v>
      </c>
    </row>
    <row r="65" spans="1:23" ht="15" customHeight="1">
      <c r="A65" s="1234">
        <v>226</v>
      </c>
      <c r="B65" s="1235" t="s">
        <v>153</v>
      </c>
      <c r="C65" s="1236">
        <v>69948</v>
      </c>
      <c r="D65" s="1236">
        <v>70487</v>
      </c>
      <c r="E65" s="1236">
        <v>69667</v>
      </c>
      <c r="F65" s="1236">
        <v>69496</v>
      </c>
      <c r="G65" s="1236">
        <v>67926</v>
      </c>
      <c r="H65" s="1236">
        <v>84783</v>
      </c>
      <c r="I65" s="1236">
        <v>82874</v>
      </c>
      <c r="J65" s="1236">
        <v>78073</v>
      </c>
      <c r="K65" s="1236">
        <v>71387</v>
      </c>
      <c r="L65" s="1236">
        <v>66305</v>
      </c>
      <c r="M65" s="1236">
        <v>61675</v>
      </c>
      <c r="N65" s="1236">
        <v>59298</v>
      </c>
      <c r="O65" s="1236">
        <v>57650</v>
      </c>
      <c r="P65" s="1236">
        <v>56306</v>
      </c>
      <c r="Q65" s="1236">
        <v>54643</v>
      </c>
      <c r="R65" s="1043">
        <v>53235</v>
      </c>
      <c r="S65" s="1236">
        <v>51884</v>
      </c>
      <c r="T65" s="1236">
        <v>49078</v>
      </c>
      <c r="U65" s="1236">
        <v>46459</v>
      </c>
      <c r="V65" s="1236">
        <v>43977</v>
      </c>
      <c r="W65" s="1291">
        <f>'2市区町別1'!C65</f>
        <v>41967</v>
      </c>
    </row>
    <row r="66" spans="1:23" ht="6.75" customHeight="1">
      <c r="A66" s="1252"/>
      <c r="B66" s="1253"/>
      <c r="C66" s="1254"/>
      <c r="D66" s="1254"/>
      <c r="E66" s="1254"/>
      <c r="F66" s="1254"/>
      <c r="G66" s="1254"/>
      <c r="H66" s="1254"/>
      <c r="I66" s="1254"/>
      <c r="J66" s="1254"/>
      <c r="K66" s="1254"/>
      <c r="L66" s="1254"/>
      <c r="M66" s="1254"/>
      <c r="N66" s="1254"/>
      <c r="O66" s="1254"/>
      <c r="P66" s="1254"/>
      <c r="Q66" s="1254"/>
      <c r="R66" s="1255"/>
      <c r="S66" s="1254"/>
      <c r="T66" s="1254"/>
      <c r="U66" s="1254"/>
      <c r="V66" s="1254"/>
      <c r="W66" s="1293"/>
    </row>
    <row r="67" spans="1:23" ht="14.25" customHeight="1">
      <c r="A67" s="1248" t="s">
        <v>955</v>
      </c>
      <c r="B67" s="1248"/>
      <c r="C67" s="1256"/>
      <c r="D67" s="1256"/>
      <c r="E67" s="1256"/>
      <c r="F67" s="1256"/>
      <c r="G67" s="1256"/>
      <c r="H67" s="1256"/>
      <c r="I67" s="1256"/>
      <c r="J67" s="1256"/>
      <c r="K67" s="1256"/>
      <c r="L67" s="1256"/>
      <c r="M67" s="1256"/>
      <c r="N67" s="1256"/>
      <c r="O67" s="1256"/>
      <c r="P67" s="1256"/>
      <c r="Q67" s="1256"/>
      <c r="R67" s="1051"/>
      <c r="S67" s="1256"/>
      <c r="T67" s="1256"/>
      <c r="U67" s="1256"/>
      <c r="V67" s="1256"/>
      <c r="W67" s="1256"/>
    </row>
    <row r="68" spans="1:23" ht="14.25" customHeight="1">
      <c r="C68" s="1257" t="s">
        <v>1356</v>
      </c>
      <c r="D68" s="1257" t="s">
        <v>1356</v>
      </c>
      <c r="E68" s="1257" t="s">
        <v>1356</v>
      </c>
      <c r="F68" s="1257" t="s">
        <v>1356</v>
      </c>
      <c r="G68" s="1257" t="s">
        <v>1356</v>
      </c>
      <c r="H68" s="1257" t="s">
        <v>1356</v>
      </c>
      <c r="I68" s="1257" t="s">
        <v>1356</v>
      </c>
      <c r="J68" s="1257" t="s">
        <v>1356</v>
      </c>
      <c r="K68" s="1257" t="s">
        <v>1356</v>
      </c>
      <c r="L68" s="1257"/>
      <c r="M68" s="1257"/>
      <c r="N68" s="1257"/>
      <c r="O68" s="1257"/>
      <c r="P68" s="1257"/>
      <c r="Q68" s="1257"/>
      <c r="R68" s="1053"/>
      <c r="S68" s="1257"/>
      <c r="T68" s="1257"/>
      <c r="U68" s="1257"/>
      <c r="V68" s="1257"/>
      <c r="W68" s="1257"/>
    </row>
    <row r="69" spans="1:23" ht="14.25" customHeight="1">
      <c r="B69" s="1842" t="s">
        <v>1336</v>
      </c>
      <c r="C69" s="1845">
        <v>44734</v>
      </c>
      <c r="D69" s="1845">
        <v>46869</v>
      </c>
      <c r="E69" s="1845">
        <v>50681</v>
      </c>
      <c r="F69" s="1845">
        <v>57549</v>
      </c>
      <c r="G69" s="1845">
        <v>64473</v>
      </c>
      <c r="H69" s="1845">
        <v>79368</v>
      </c>
      <c r="I69" s="1845">
        <v>87335</v>
      </c>
      <c r="J69" s="1845">
        <v>94626</v>
      </c>
      <c r="K69" s="1845">
        <v>110328</v>
      </c>
      <c r="L69" s="1845">
        <v>147085</v>
      </c>
      <c r="M69" s="1845">
        <v>206627</v>
      </c>
      <c r="N69" s="1845">
        <v>273591</v>
      </c>
      <c r="O69" s="1845">
        <v>299700</v>
      </c>
      <c r="P69" s="1851">
        <f>P70+P71</f>
        <v>334986</v>
      </c>
      <c r="R69" s="1258" t="s">
        <v>331</v>
      </c>
    </row>
    <row r="70" spans="1:23" ht="14.25" customHeight="1">
      <c r="B70" s="1844" t="s">
        <v>1337</v>
      </c>
      <c r="C70" s="1854">
        <f t="shared" ref="C70:J70" si="14">C69-C71</f>
        <v>31728</v>
      </c>
      <c r="D70" s="1854">
        <f t="shared" si="14"/>
        <v>33242</v>
      </c>
      <c r="E70" s="1854">
        <f t="shared" si="14"/>
        <v>35946</v>
      </c>
      <c r="F70" s="1854">
        <f t="shared" si="14"/>
        <v>40817</v>
      </c>
      <c r="G70" s="1854">
        <f t="shared" si="14"/>
        <v>45728</v>
      </c>
      <c r="H70" s="1854">
        <f t="shared" si="14"/>
        <v>56292</v>
      </c>
      <c r="I70" s="1854">
        <f t="shared" si="14"/>
        <v>61943</v>
      </c>
      <c r="J70" s="1854">
        <f t="shared" si="14"/>
        <v>67114</v>
      </c>
      <c r="K70" s="1854">
        <f>K69-K71</f>
        <v>78251</v>
      </c>
      <c r="L70" s="325">
        <v>104321</v>
      </c>
      <c r="M70" s="1846">
        <v>160094</v>
      </c>
      <c r="N70" s="1846">
        <v>205387</v>
      </c>
      <c r="O70" s="1846">
        <v>212758</v>
      </c>
      <c r="P70" s="1852">
        <f>P15</f>
        <v>224212</v>
      </c>
    </row>
    <row r="71" spans="1:23" ht="14.25" customHeight="1">
      <c r="B71" s="1853" t="s">
        <v>1338</v>
      </c>
      <c r="C71" s="1855">
        <f t="shared" ref="C71:J71" si="15">ROUND(C69*$L$71/$L$69,0)</f>
        <v>13006</v>
      </c>
      <c r="D71" s="1855">
        <f t="shared" si="15"/>
        <v>13627</v>
      </c>
      <c r="E71" s="1855">
        <f t="shared" si="15"/>
        <v>14735</v>
      </c>
      <c r="F71" s="1855">
        <f t="shared" si="15"/>
        <v>16732</v>
      </c>
      <c r="G71" s="1855">
        <f t="shared" si="15"/>
        <v>18745</v>
      </c>
      <c r="H71" s="1855">
        <f t="shared" si="15"/>
        <v>23076</v>
      </c>
      <c r="I71" s="1855">
        <f t="shared" si="15"/>
        <v>25392</v>
      </c>
      <c r="J71" s="1855">
        <f t="shared" si="15"/>
        <v>27512</v>
      </c>
      <c r="K71" s="1855">
        <f>ROUND(K69*$L$71/$L$69,0)</f>
        <v>32077</v>
      </c>
      <c r="L71" s="1386">
        <v>42764</v>
      </c>
      <c r="M71" s="1386">
        <v>46533</v>
      </c>
      <c r="N71" s="1386">
        <v>68204</v>
      </c>
      <c r="O71" s="1386">
        <v>86942</v>
      </c>
      <c r="P71" s="1919">
        <f>P16</f>
        <v>110774</v>
      </c>
    </row>
    <row r="72" spans="1:23" ht="14.25" customHeight="1">
      <c r="B72" s="1848" t="s">
        <v>1339</v>
      </c>
      <c r="C72" s="1849">
        <f>C70+C71</f>
        <v>44734</v>
      </c>
      <c r="D72" s="1849">
        <f t="shared" ref="D72:P72" si="16">D70+D71</f>
        <v>46869</v>
      </c>
      <c r="E72" s="1849">
        <f t="shared" si="16"/>
        <v>50681</v>
      </c>
      <c r="F72" s="1849">
        <f t="shared" si="16"/>
        <v>57549</v>
      </c>
      <c r="G72" s="1849">
        <f t="shared" si="16"/>
        <v>64473</v>
      </c>
      <c r="H72" s="1849">
        <f t="shared" si="16"/>
        <v>79368</v>
      </c>
      <c r="I72" s="1849">
        <f t="shared" si="16"/>
        <v>87335</v>
      </c>
      <c r="J72" s="1849">
        <f t="shared" si="16"/>
        <v>94626</v>
      </c>
      <c r="K72" s="1849">
        <f t="shared" si="16"/>
        <v>110328</v>
      </c>
      <c r="L72" s="1849">
        <f t="shared" si="16"/>
        <v>147085</v>
      </c>
      <c r="M72" s="1849">
        <f t="shared" si="16"/>
        <v>206627</v>
      </c>
      <c r="N72" s="1849">
        <f t="shared" si="16"/>
        <v>273591</v>
      </c>
      <c r="O72" s="1849">
        <f t="shared" si="16"/>
        <v>299700</v>
      </c>
      <c r="P72" s="1849">
        <f t="shared" si="16"/>
        <v>334986</v>
      </c>
    </row>
    <row r="73" spans="1:23" ht="14.25" customHeight="1">
      <c r="C73" s="1847">
        <f>C69-C72</f>
        <v>0</v>
      </c>
      <c r="D73" s="1847">
        <f t="shared" ref="D73:P73" si="17">D69-D72</f>
        <v>0</v>
      </c>
      <c r="E73" s="1847">
        <f t="shared" si="17"/>
        <v>0</v>
      </c>
      <c r="F73" s="1847">
        <f t="shared" si="17"/>
        <v>0</v>
      </c>
      <c r="G73" s="1847">
        <f t="shared" si="17"/>
        <v>0</v>
      </c>
      <c r="H73" s="1847">
        <f t="shared" si="17"/>
        <v>0</v>
      </c>
      <c r="I73" s="1847">
        <f t="shared" si="17"/>
        <v>0</v>
      </c>
      <c r="J73" s="1847">
        <f t="shared" si="17"/>
        <v>0</v>
      </c>
      <c r="K73" s="1847">
        <f t="shared" si="17"/>
        <v>0</v>
      </c>
      <c r="L73" s="1847">
        <f t="shared" si="17"/>
        <v>0</v>
      </c>
      <c r="M73" s="1847">
        <f t="shared" si="17"/>
        <v>0</v>
      </c>
      <c r="N73" s="1847">
        <f t="shared" si="17"/>
        <v>0</v>
      </c>
      <c r="O73" s="1847">
        <f t="shared" si="17"/>
        <v>0</v>
      </c>
      <c r="P73" s="1847">
        <f t="shared" si="17"/>
        <v>0</v>
      </c>
    </row>
  </sheetData>
  <mergeCells count="22">
    <mergeCell ref="T3:T4"/>
    <mergeCell ref="U3:U4"/>
    <mergeCell ref="V3:V4"/>
    <mergeCell ref="W3:W4"/>
    <mergeCell ref="O3:O4"/>
    <mergeCell ref="P3:P4"/>
    <mergeCell ref="Q3:Q4"/>
    <mergeCell ref="R3:R4"/>
    <mergeCell ref="S3:S4"/>
    <mergeCell ref="A3:B5"/>
    <mergeCell ref="C3:C4"/>
    <mergeCell ref="D3:D4"/>
    <mergeCell ref="E3:E4"/>
    <mergeCell ref="F3:F4"/>
    <mergeCell ref="L3:L4"/>
    <mergeCell ref="M3:M4"/>
    <mergeCell ref="N3:N4"/>
    <mergeCell ref="G3:G4"/>
    <mergeCell ref="H3:H4"/>
    <mergeCell ref="I3:I4"/>
    <mergeCell ref="J3:J4"/>
    <mergeCell ref="K3:K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Q173"/>
  <sheetViews>
    <sheetView view="pageBreakPreview" zoomScaleNormal="100" zoomScaleSheetLayoutView="100" workbookViewId="0">
      <selection activeCell="J11" sqref="J11"/>
    </sheetView>
  </sheetViews>
  <sheetFormatPr defaultColWidth="11.875" defaultRowHeight="12"/>
  <cols>
    <col min="1" max="2" width="3.25" style="82" bestFit="1" customWidth="1"/>
    <col min="3" max="3" width="4.625" style="116" bestFit="1" customWidth="1"/>
    <col min="4" max="4" width="9" style="82" bestFit="1" customWidth="1"/>
    <col min="5" max="6" width="9.75" style="82" customWidth="1"/>
    <col min="7" max="7" width="10.625" style="113" customWidth="1"/>
    <col min="8" max="8" width="7" style="55" customWidth="1"/>
    <col min="9" max="9" width="3" style="82" customWidth="1"/>
    <col min="10" max="10" width="6.625" style="82" bestFit="1" customWidth="1"/>
    <col min="11" max="11" width="7.5" style="82" customWidth="1"/>
    <col min="12" max="12" width="3.125" style="82" customWidth="1"/>
    <col min="13" max="24" width="10.625" style="82" customWidth="1"/>
    <col min="25" max="16384" width="11.875" style="82"/>
  </cols>
  <sheetData>
    <row r="1" spans="1:17">
      <c r="C1" s="255" t="s">
        <v>339</v>
      </c>
      <c r="F1" s="52"/>
      <c r="K1" s="52"/>
    </row>
    <row r="2" spans="1:17" ht="11.25" customHeight="1">
      <c r="C2" s="2064" t="s">
        <v>52</v>
      </c>
      <c r="D2" s="2065"/>
      <c r="E2" s="1494" t="s">
        <v>397</v>
      </c>
      <c r="F2" s="1508" t="s">
        <v>363</v>
      </c>
      <c r="G2" s="2081" t="s">
        <v>92</v>
      </c>
      <c r="H2" s="2081"/>
      <c r="I2" s="2064" t="s">
        <v>1033</v>
      </c>
      <c r="J2" s="2078"/>
      <c r="K2" s="2074" t="s">
        <v>48</v>
      </c>
      <c r="L2" s="57"/>
    </row>
    <row r="3" spans="1:17" ht="11.25" customHeight="1">
      <c r="C3" s="2066"/>
      <c r="D3" s="2067"/>
      <c r="E3" s="2070" t="s">
        <v>0</v>
      </c>
      <c r="F3" s="2071" t="s">
        <v>0</v>
      </c>
      <c r="G3" s="2082" t="s">
        <v>63</v>
      </c>
      <c r="H3" s="2084" t="s">
        <v>64</v>
      </c>
      <c r="I3" s="2066"/>
      <c r="J3" s="2079"/>
      <c r="K3" s="2071"/>
      <c r="L3" s="57"/>
    </row>
    <row r="4" spans="1:17" s="222" customFormat="1" ht="11.25" customHeight="1">
      <c r="C4" s="2066"/>
      <c r="D4" s="2067"/>
      <c r="E4" s="2070"/>
      <c r="F4" s="2071"/>
      <c r="G4" s="2083"/>
      <c r="H4" s="2085"/>
      <c r="I4" s="2080"/>
      <c r="J4" s="2079"/>
      <c r="K4" s="2075"/>
      <c r="L4" s="57"/>
      <c r="M4" s="60"/>
      <c r="Q4" s="222" t="s">
        <v>1278</v>
      </c>
    </row>
    <row r="5" spans="1:17" s="223" customFormat="1">
      <c r="C5" s="2068"/>
      <c r="D5" s="2069"/>
      <c r="E5" s="1495" t="s">
        <v>171</v>
      </c>
      <c r="F5" s="1509" t="s">
        <v>172</v>
      </c>
      <c r="G5" s="1525" t="s">
        <v>173</v>
      </c>
      <c r="H5" s="1530" t="s">
        <v>174</v>
      </c>
      <c r="I5" s="2072" t="s">
        <v>175</v>
      </c>
      <c r="J5" s="2073"/>
      <c r="K5" s="1521" t="s">
        <v>176</v>
      </c>
      <c r="L5" s="63"/>
      <c r="M5" s="64"/>
    </row>
    <row r="6" spans="1:17">
      <c r="C6" s="1496"/>
      <c r="D6" s="1497"/>
      <c r="E6" s="1426" t="s">
        <v>8</v>
      </c>
      <c r="F6" s="1510" t="s">
        <v>8</v>
      </c>
      <c r="G6" s="1526" t="s">
        <v>177</v>
      </c>
      <c r="H6" s="1531" t="s">
        <v>178</v>
      </c>
      <c r="I6" s="2076" t="s">
        <v>7</v>
      </c>
      <c r="J6" s="2077"/>
      <c r="K6" s="1510" t="s">
        <v>50</v>
      </c>
      <c r="L6" s="73"/>
    </row>
    <row r="7" spans="1:17">
      <c r="A7" s="82">
        <v>1</v>
      </c>
      <c r="C7" s="1496"/>
      <c r="D7" s="1498" t="s">
        <v>179</v>
      </c>
      <c r="E7" s="611">
        <f>SUM(E8,E18:E57)</f>
        <v>5465002</v>
      </c>
      <c r="F7" s="1511">
        <f>SUM(F8,F18:F57)</f>
        <v>5534800</v>
      </c>
      <c r="G7" s="1527">
        <f t="shared" ref="G7:G38" si="0">SUM(E7,-F7)</f>
        <v>-69798</v>
      </c>
      <c r="H7" s="1532">
        <f t="shared" ref="H7:H38" si="1">+G7/F7*100</f>
        <v>-1.2610753776107537</v>
      </c>
      <c r="I7" s="1514"/>
      <c r="J7" s="1506">
        <f>SUM(J8,J18:J57)</f>
        <v>8401.0300000000007</v>
      </c>
      <c r="K7" s="1522">
        <f t="shared" ref="K7:K38" si="2">+E7/J7</f>
        <v>650.51571057358433</v>
      </c>
    </row>
    <row r="8" spans="1:17">
      <c r="A8" s="82">
        <v>14</v>
      </c>
      <c r="B8" s="82">
        <v>1</v>
      </c>
      <c r="C8" s="1499">
        <v>100</v>
      </c>
      <c r="D8" s="1500" t="s">
        <v>180</v>
      </c>
      <c r="E8" s="1501">
        <f>SUM(E9:E17)</f>
        <v>1525152</v>
      </c>
      <c r="F8" s="1512">
        <f>SUM(F9:F17)</f>
        <v>1537272</v>
      </c>
      <c r="G8" s="1528">
        <f t="shared" si="0"/>
        <v>-12120</v>
      </c>
      <c r="H8" s="1533">
        <f t="shared" si="1"/>
        <v>-0.78840959830140667</v>
      </c>
      <c r="I8" s="1515" t="s">
        <v>18</v>
      </c>
      <c r="J8" s="1516">
        <f>SUM(J9:J17)</f>
        <v>557.02</v>
      </c>
      <c r="K8" s="1523">
        <f t="shared" si="2"/>
        <v>2738.0560841621486</v>
      </c>
    </row>
    <row r="9" spans="1:17">
      <c r="A9" s="82">
        <v>15</v>
      </c>
      <c r="C9" s="1496">
        <v>101</v>
      </c>
      <c r="D9" s="1502" t="s">
        <v>19</v>
      </c>
      <c r="E9" s="611">
        <f>'4市町推移1'!R7</f>
        <v>213562</v>
      </c>
      <c r="F9" s="1511">
        <f>'4市町推移1'!Q7</f>
        <v>213634</v>
      </c>
      <c r="G9" s="1527">
        <f t="shared" ref="G9:G16" si="3">SUM(E9,-F9)</f>
        <v>-72</v>
      </c>
      <c r="H9" s="1532">
        <f t="shared" ref="H9:H16" si="4">+G9/F9*100</f>
        <v>-3.3702500538303828E-2</v>
      </c>
      <c r="I9" s="1514"/>
      <c r="J9" s="1517">
        <v>34.020000000000003</v>
      </c>
      <c r="K9" s="1522">
        <f t="shared" ref="K9:K16" si="5">+E9/J9</f>
        <v>6277.542621987066</v>
      </c>
    </row>
    <row r="10" spans="1:17">
      <c r="A10" s="82">
        <v>16</v>
      </c>
      <c r="C10" s="1496">
        <v>102</v>
      </c>
      <c r="D10" s="1502" t="s">
        <v>181</v>
      </c>
      <c r="E10" s="611">
        <f>'4市町推移1'!R8</f>
        <v>136747</v>
      </c>
      <c r="F10" s="1511">
        <f>'4市町推移1'!Q8</f>
        <v>136088</v>
      </c>
      <c r="G10" s="1527">
        <f t="shared" si="3"/>
        <v>659</v>
      </c>
      <c r="H10" s="1532">
        <f t="shared" si="4"/>
        <v>0.48424548821350893</v>
      </c>
      <c r="I10" s="1514"/>
      <c r="J10" s="1517">
        <v>32.659999999999997</v>
      </c>
      <c r="K10" s="1522">
        <f t="shared" si="5"/>
        <v>4186.9871402327008</v>
      </c>
    </row>
    <row r="11" spans="1:17">
      <c r="A11" s="82">
        <v>18</v>
      </c>
      <c r="C11" s="1496">
        <v>105</v>
      </c>
      <c r="D11" s="1502" t="s">
        <v>21</v>
      </c>
      <c r="E11" s="611">
        <f>'4市町推移1'!R9</f>
        <v>109144</v>
      </c>
      <c r="F11" s="1511">
        <f>'4市町推移1'!Q9</f>
        <v>106956</v>
      </c>
      <c r="G11" s="1527">
        <f t="shared" si="3"/>
        <v>2188</v>
      </c>
      <c r="H11" s="1532">
        <f t="shared" si="4"/>
        <v>2.045701035940013</v>
      </c>
      <c r="I11" s="1514"/>
      <c r="J11" s="1517">
        <v>14.67</v>
      </c>
      <c r="K11" s="1522">
        <f t="shared" si="5"/>
        <v>7439.9454669393317</v>
      </c>
    </row>
    <row r="12" spans="1:17">
      <c r="A12" s="82">
        <v>20</v>
      </c>
      <c r="C12" s="1496">
        <v>106</v>
      </c>
      <c r="D12" s="1502" t="s">
        <v>22</v>
      </c>
      <c r="E12" s="611">
        <f>'4市町推移1'!R10</f>
        <v>94791</v>
      </c>
      <c r="F12" s="1511">
        <f>'4市町推移1'!Q10</f>
        <v>97912</v>
      </c>
      <c r="G12" s="1527">
        <f t="shared" si="3"/>
        <v>-3121</v>
      </c>
      <c r="H12" s="1532">
        <f t="shared" si="4"/>
        <v>-3.1875561728899418</v>
      </c>
      <c r="I12" s="1514"/>
      <c r="J12" s="1517">
        <v>11.36</v>
      </c>
      <c r="K12" s="1522">
        <f t="shared" si="5"/>
        <v>8344.2781690140855</v>
      </c>
    </row>
    <row r="13" spans="1:17">
      <c r="A13" s="82">
        <v>21</v>
      </c>
      <c r="C13" s="1496">
        <v>107</v>
      </c>
      <c r="D13" s="1502" t="s">
        <v>23</v>
      </c>
      <c r="E13" s="611">
        <f>'4市町推移1'!R11</f>
        <v>158719</v>
      </c>
      <c r="F13" s="1511">
        <f>'4市町推移1'!Q11</f>
        <v>162468</v>
      </c>
      <c r="G13" s="1527">
        <f t="shared" si="3"/>
        <v>-3749</v>
      </c>
      <c r="H13" s="1532">
        <f t="shared" si="4"/>
        <v>-2.3075313292463746</v>
      </c>
      <c r="I13" s="1514"/>
      <c r="J13" s="1517">
        <v>28.93</v>
      </c>
      <c r="K13" s="1522">
        <f t="shared" si="5"/>
        <v>5486.3117870722435</v>
      </c>
    </row>
    <row r="14" spans="1:17">
      <c r="A14" s="82">
        <v>22</v>
      </c>
      <c r="C14" s="1496">
        <v>108</v>
      </c>
      <c r="D14" s="1502" t="s">
        <v>24</v>
      </c>
      <c r="E14" s="611">
        <f>'4市町推移1'!R12</f>
        <v>215302</v>
      </c>
      <c r="F14" s="1511">
        <f>'4市町推移1'!Q12</f>
        <v>219474</v>
      </c>
      <c r="G14" s="1527">
        <f t="shared" si="3"/>
        <v>-4172</v>
      </c>
      <c r="H14" s="1532">
        <f t="shared" si="4"/>
        <v>-1.900908535863018</v>
      </c>
      <c r="I14" s="1514"/>
      <c r="J14" s="1517">
        <v>28.11</v>
      </c>
      <c r="K14" s="1522">
        <f t="shared" si="5"/>
        <v>7659.2671647100678</v>
      </c>
    </row>
    <row r="15" spans="1:17">
      <c r="A15" s="82">
        <v>19</v>
      </c>
      <c r="C15" s="1496">
        <v>109</v>
      </c>
      <c r="D15" s="1502" t="s">
        <v>182</v>
      </c>
      <c r="E15" s="611">
        <f>'4市町推移1'!R13</f>
        <v>210492</v>
      </c>
      <c r="F15" s="1511">
        <f>'4市町推移1'!Q13</f>
        <v>219805</v>
      </c>
      <c r="G15" s="1527">
        <f t="shared" si="3"/>
        <v>-9313</v>
      </c>
      <c r="H15" s="1532">
        <f t="shared" si="4"/>
        <v>-4.2369372853210807</v>
      </c>
      <c r="I15" s="1514" t="s">
        <v>18</v>
      </c>
      <c r="J15" s="1517">
        <v>240.29</v>
      </c>
      <c r="K15" s="1522">
        <f t="shared" si="5"/>
        <v>875.99151025843776</v>
      </c>
    </row>
    <row r="16" spans="1:17">
      <c r="A16" s="82">
        <v>17</v>
      </c>
      <c r="C16" s="1496">
        <v>110</v>
      </c>
      <c r="D16" s="1502" t="s">
        <v>20</v>
      </c>
      <c r="E16" s="611">
        <f>'4市町推移1'!R14</f>
        <v>147518</v>
      </c>
      <c r="F16" s="1511">
        <f>'4市町推移1'!Q14</f>
        <v>135153</v>
      </c>
      <c r="G16" s="1527">
        <f t="shared" si="3"/>
        <v>12365</v>
      </c>
      <c r="H16" s="1532">
        <f t="shared" si="4"/>
        <v>9.1488905166736956</v>
      </c>
      <c r="I16" s="1514"/>
      <c r="J16" s="1517">
        <v>28.97</v>
      </c>
      <c r="K16" s="1522">
        <f t="shared" si="5"/>
        <v>5092.0952709699695</v>
      </c>
    </row>
    <row r="17" spans="1:11">
      <c r="A17" s="82">
        <v>23</v>
      </c>
      <c r="C17" s="1503">
        <v>111</v>
      </c>
      <c r="D17" s="1504" t="s">
        <v>183</v>
      </c>
      <c r="E17" s="1505">
        <f>'4市町推移1'!R15</f>
        <v>238877</v>
      </c>
      <c r="F17" s="1513">
        <f>'4市町推移1'!Q15</f>
        <v>245782</v>
      </c>
      <c r="G17" s="1529">
        <f t="shared" si="0"/>
        <v>-6905</v>
      </c>
      <c r="H17" s="1534">
        <f t="shared" si="1"/>
        <v>-2.809400200177393</v>
      </c>
      <c r="I17" s="1518"/>
      <c r="J17" s="1519">
        <v>138.01</v>
      </c>
      <c r="K17" s="1524">
        <f t="shared" si="2"/>
        <v>1730.86732845446</v>
      </c>
    </row>
    <row r="18" spans="1:11">
      <c r="A18" s="82">
        <v>24</v>
      </c>
      <c r="B18" s="82">
        <v>6</v>
      </c>
      <c r="C18" s="1496">
        <v>201</v>
      </c>
      <c r="D18" s="1506" t="s">
        <v>184</v>
      </c>
      <c r="E18" s="611">
        <f>'4市町推移1'!R16</f>
        <v>530495</v>
      </c>
      <c r="F18" s="1511">
        <f>'4市町推移1'!Q16</f>
        <v>535664</v>
      </c>
      <c r="G18" s="1527">
        <f t="shared" si="0"/>
        <v>-5169</v>
      </c>
      <c r="H18" s="1532">
        <f t="shared" si="1"/>
        <v>-0.96497057857164192</v>
      </c>
      <c r="I18" s="1514"/>
      <c r="J18" s="1517">
        <v>534.55999999999995</v>
      </c>
      <c r="K18" s="1522">
        <f t="shared" si="2"/>
        <v>992.39561508530392</v>
      </c>
    </row>
    <row r="19" spans="1:11">
      <c r="A19" s="82">
        <v>25</v>
      </c>
      <c r="B19" s="82">
        <v>2</v>
      </c>
      <c r="C19" s="1496">
        <v>202</v>
      </c>
      <c r="D19" s="1506" t="s">
        <v>185</v>
      </c>
      <c r="E19" s="611">
        <f>'4市町推移1'!R17</f>
        <v>459593</v>
      </c>
      <c r="F19" s="1511">
        <f>'4市町推移1'!Q17</f>
        <v>452563</v>
      </c>
      <c r="G19" s="1527">
        <f t="shared" si="0"/>
        <v>7030</v>
      </c>
      <c r="H19" s="1532">
        <f t="shared" si="1"/>
        <v>1.5533748892419399</v>
      </c>
      <c r="I19" s="1514"/>
      <c r="J19" s="1517">
        <v>50.72</v>
      </c>
      <c r="K19" s="1522">
        <f t="shared" si="2"/>
        <v>9061.3761829652994</v>
      </c>
    </row>
    <row r="20" spans="1:11">
      <c r="A20" s="82">
        <v>26</v>
      </c>
      <c r="B20" s="82">
        <v>4</v>
      </c>
      <c r="C20" s="1496">
        <v>203</v>
      </c>
      <c r="D20" s="1506" t="s">
        <v>186</v>
      </c>
      <c r="E20" s="611">
        <f>'4市町推移1'!R18</f>
        <v>303601</v>
      </c>
      <c r="F20" s="1511">
        <f>'4市町推移1'!Q18</f>
        <v>293409</v>
      </c>
      <c r="G20" s="1527">
        <f t="shared" si="0"/>
        <v>10192</v>
      </c>
      <c r="H20" s="1532">
        <f t="shared" si="1"/>
        <v>3.4736494108905993</v>
      </c>
      <c r="I20" s="1514"/>
      <c r="J20" s="1517">
        <v>49.42</v>
      </c>
      <c r="K20" s="1522">
        <f t="shared" si="2"/>
        <v>6143.2820720356131</v>
      </c>
    </row>
    <row r="21" spans="1:11">
      <c r="A21" s="82">
        <v>27</v>
      </c>
      <c r="B21" s="82">
        <v>2</v>
      </c>
      <c r="C21" s="1496">
        <v>204</v>
      </c>
      <c r="D21" s="1506" t="s">
        <v>187</v>
      </c>
      <c r="E21" s="611">
        <f>'4市町推移1'!R19</f>
        <v>485587</v>
      </c>
      <c r="F21" s="1511">
        <f>'4市町推移1'!Q19</f>
        <v>487850</v>
      </c>
      <c r="G21" s="1527">
        <f t="shared" si="0"/>
        <v>-2263</v>
      </c>
      <c r="H21" s="1532">
        <f t="shared" si="1"/>
        <v>-0.46387209183150557</v>
      </c>
      <c r="I21" s="1514" t="s">
        <v>18</v>
      </c>
      <c r="J21" s="1517">
        <v>99.96</v>
      </c>
      <c r="K21" s="1522">
        <f t="shared" si="2"/>
        <v>4857.8131252501007</v>
      </c>
    </row>
    <row r="22" spans="1:11">
      <c r="A22" s="82">
        <v>28</v>
      </c>
      <c r="B22" s="82">
        <v>10</v>
      </c>
      <c r="C22" s="1496">
        <v>205</v>
      </c>
      <c r="D22" s="1506" t="s">
        <v>188</v>
      </c>
      <c r="E22" s="611">
        <f>'4市町推移1'!R20</f>
        <v>41236</v>
      </c>
      <c r="F22" s="1511">
        <f>'4市町推移1'!Q20</f>
        <v>44258</v>
      </c>
      <c r="G22" s="1527">
        <f t="shared" si="0"/>
        <v>-3022</v>
      </c>
      <c r="H22" s="1532">
        <f t="shared" si="1"/>
        <v>-6.8281440643499476</v>
      </c>
      <c r="I22" s="1514"/>
      <c r="J22" s="1517">
        <v>182.38</v>
      </c>
      <c r="K22" s="1522">
        <f t="shared" si="2"/>
        <v>226.09935299923237</v>
      </c>
    </row>
    <row r="23" spans="1:11">
      <c r="A23" s="82">
        <v>29</v>
      </c>
      <c r="B23" s="82">
        <v>2</v>
      </c>
      <c r="C23" s="1496">
        <v>206</v>
      </c>
      <c r="D23" s="1506" t="s">
        <v>189</v>
      </c>
      <c r="E23" s="611">
        <f>'4市町推移1'!R21</f>
        <v>93922</v>
      </c>
      <c r="F23" s="1511">
        <f>'4市町推移1'!Q21</f>
        <v>95350</v>
      </c>
      <c r="G23" s="1527">
        <f t="shared" si="0"/>
        <v>-1428</v>
      </c>
      <c r="H23" s="1532">
        <f t="shared" si="1"/>
        <v>-1.4976402726796016</v>
      </c>
      <c r="I23" s="1514" t="s">
        <v>18</v>
      </c>
      <c r="J23" s="1517">
        <v>18.47</v>
      </c>
      <c r="K23" s="1522">
        <f t="shared" si="2"/>
        <v>5085.1109907958853</v>
      </c>
    </row>
    <row r="24" spans="1:11">
      <c r="A24" s="82">
        <v>30</v>
      </c>
      <c r="B24" s="82">
        <v>3</v>
      </c>
      <c r="C24" s="1496">
        <v>207</v>
      </c>
      <c r="D24" s="1506" t="s">
        <v>190</v>
      </c>
      <c r="E24" s="611">
        <f>'4市町推移1'!R22</f>
        <v>198138</v>
      </c>
      <c r="F24" s="1511">
        <f>'4市町推移1'!Q22</f>
        <v>196883</v>
      </c>
      <c r="G24" s="1527">
        <f t="shared" si="0"/>
        <v>1255</v>
      </c>
      <c r="H24" s="1532">
        <f t="shared" si="1"/>
        <v>0.63743441536343926</v>
      </c>
      <c r="I24" s="1514"/>
      <c r="J24" s="1517">
        <v>25</v>
      </c>
      <c r="K24" s="1522">
        <f t="shared" si="2"/>
        <v>7925.52</v>
      </c>
    </row>
    <row r="25" spans="1:11">
      <c r="A25" s="82">
        <v>31</v>
      </c>
      <c r="B25" s="82">
        <v>7</v>
      </c>
      <c r="C25" s="1496">
        <v>208</v>
      </c>
      <c r="D25" s="1506" t="s">
        <v>191</v>
      </c>
      <c r="E25" s="611">
        <f>'4市町推移1'!R23</f>
        <v>28355</v>
      </c>
      <c r="F25" s="1511">
        <f>'4市町推移1'!Q23</f>
        <v>30129</v>
      </c>
      <c r="G25" s="1527">
        <f t="shared" si="0"/>
        <v>-1774</v>
      </c>
      <c r="H25" s="1532">
        <f t="shared" si="1"/>
        <v>-5.8880148693949348</v>
      </c>
      <c r="I25" s="1514"/>
      <c r="J25" s="1517">
        <v>90.4</v>
      </c>
      <c r="K25" s="1522">
        <f t="shared" si="2"/>
        <v>313.66150442477874</v>
      </c>
    </row>
    <row r="26" spans="1:11">
      <c r="A26" s="82">
        <v>32</v>
      </c>
      <c r="B26" s="82">
        <v>8</v>
      </c>
      <c r="C26" s="1496">
        <v>209</v>
      </c>
      <c r="D26" s="1506" t="s">
        <v>192</v>
      </c>
      <c r="E26" s="611">
        <f>'4市町推移1'!R24</f>
        <v>77489</v>
      </c>
      <c r="F26" s="1511">
        <f>'4市町推移1'!Q24</f>
        <v>82250</v>
      </c>
      <c r="G26" s="1527">
        <f t="shared" si="0"/>
        <v>-4761</v>
      </c>
      <c r="H26" s="1532">
        <f t="shared" si="1"/>
        <v>-5.7884498480243165</v>
      </c>
      <c r="I26" s="1514"/>
      <c r="J26" s="1517">
        <v>697.55</v>
      </c>
      <c r="K26" s="1522">
        <f t="shared" si="2"/>
        <v>111.08737724894273</v>
      </c>
    </row>
    <row r="27" spans="1:11">
      <c r="A27" s="82">
        <v>33</v>
      </c>
      <c r="B27" s="82">
        <v>4</v>
      </c>
      <c r="C27" s="1496">
        <v>210</v>
      </c>
      <c r="D27" s="1506" t="s">
        <v>25</v>
      </c>
      <c r="E27" s="611">
        <f>'4市町推移1'!R25</f>
        <v>260878</v>
      </c>
      <c r="F27" s="1511">
        <f>'4市町推移1'!Q25</f>
        <v>267435</v>
      </c>
      <c r="G27" s="1527">
        <f t="shared" si="0"/>
        <v>-6557</v>
      </c>
      <c r="H27" s="1532">
        <f t="shared" si="1"/>
        <v>-2.4518107203619568</v>
      </c>
      <c r="I27" s="1514"/>
      <c r="J27" s="1517">
        <v>138.47999999999999</v>
      </c>
      <c r="K27" s="1522">
        <f t="shared" si="2"/>
        <v>1883.8677065280185</v>
      </c>
    </row>
    <row r="28" spans="1:11">
      <c r="A28" s="82">
        <v>34</v>
      </c>
      <c r="B28" s="82">
        <v>7</v>
      </c>
      <c r="C28" s="1496">
        <v>212</v>
      </c>
      <c r="D28" s="1506" t="s">
        <v>193</v>
      </c>
      <c r="E28" s="611">
        <f>'4市町推移1'!R26</f>
        <v>45892</v>
      </c>
      <c r="F28" s="1511">
        <f>'4市町推移1'!Q26</f>
        <v>48567</v>
      </c>
      <c r="G28" s="1527">
        <f t="shared" si="0"/>
        <v>-2675</v>
      </c>
      <c r="H28" s="1532">
        <f t="shared" si="1"/>
        <v>-5.5078551279675505</v>
      </c>
      <c r="I28" s="1514"/>
      <c r="J28" s="1517">
        <v>126.85</v>
      </c>
      <c r="K28" s="1522">
        <f t="shared" si="2"/>
        <v>361.78163184864013</v>
      </c>
    </row>
    <row r="29" spans="1:11">
      <c r="A29" s="82">
        <v>35</v>
      </c>
      <c r="B29" s="82">
        <v>5</v>
      </c>
      <c r="C29" s="1496">
        <v>213</v>
      </c>
      <c r="D29" s="1506" t="s">
        <v>194</v>
      </c>
      <c r="E29" s="611">
        <f>'4市町推移1'!R27</f>
        <v>38673</v>
      </c>
      <c r="F29" s="1511">
        <f>'4市町推移1'!Q27</f>
        <v>40866</v>
      </c>
      <c r="G29" s="1527">
        <f t="shared" si="0"/>
        <v>-2193</v>
      </c>
      <c r="H29" s="1532">
        <f t="shared" si="1"/>
        <v>-5.3663191895463225</v>
      </c>
      <c r="I29" s="1514"/>
      <c r="J29" s="1517">
        <v>132.44</v>
      </c>
      <c r="K29" s="1522">
        <f t="shared" si="2"/>
        <v>292.00392630625191</v>
      </c>
    </row>
    <row r="30" spans="1:11">
      <c r="A30" s="82">
        <v>36</v>
      </c>
      <c r="B30" s="82">
        <v>3</v>
      </c>
      <c r="C30" s="1496">
        <v>214</v>
      </c>
      <c r="D30" s="1506" t="s">
        <v>195</v>
      </c>
      <c r="E30" s="611">
        <f>'4市町推移1'!R28</f>
        <v>226432</v>
      </c>
      <c r="F30" s="1511">
        <f>'4市町推移1'!Q28</f>
        <v>224903</v>
      </c>
      <c r="G30" s="1527">
        <f t="shared" si="0"/>
        <v>1529</v>
      </c>
      <c r="H30" s="1532">
        <f t="shared" si="1"/>
        <v>0.67984864586065996</v>
      </c>
      <c r="I30" s="1514" t="s">
        <v>18</v>
      </c>
      <c r="J30" s="1517">
        <v>101.8</v>
      </c>
      <c r="K30" s="1522">
        <f t="shared" si="2"/>
        <v>2224.2829076620824</v>
      </c>
    </row>
    <row r="31" spans="1:11">
      <c r="A31" s="82">
        <v>37</v>
      </c>
      <c r="B31" s="82">
        <v>5</v>
      </c>
      <c r="C31" s="1496">
        <v>215</v>
      </c>
      <c r="D31" s="1506" t="s">
        <v>196</v>
      </c>
      <c r="E31" s="611">
        <f>'4市町推移1'!R29</f>
        <v>75294</v>
      </c>
      <c r="F31" s="1511">
        <f>'4市町推移1'!Q29</f>
        <v>77178</v>
      </c>
      <c r="G31" s="1527">
        <f t="shared" si="0"/>
        <v>-1884</v>
      </c>
      <c r="H31" s="1532">
        <f t="shared" si="1"/>
        <v>-2.441110160926689</v>
      </c>
      <c r="I31" s="1514"/>
      <c r="J31" s="1517">
        <v>176.51</v>
      </c>
      <c r="K31" s="1522">
        <f t="shared" si="2"/>
        <v>426.57073253640021</v>
      </c>
    </row>
    <row r="32" spans="1:11">
      <c r="A32" s="82">
        <v>38</v>
      </c>
      <c r="B32" s="82">
        <v>4</v>
      </c>
      <c r="C32" s="1496">
        <v>216</v>
      </c>
      <c r="D32" s="1506" t="s">
        <v>197</v>
      </c>
      <c r="E32" s="611">
        <f>'4市町推移1'!R30</f>
        <v>87722</v>
      </c>
      <c r="F32" s="1511">
        <f>'4市町推移1'!Q30</f>
        <v>91030</v>
      </c>
      <c r="G32" s="1527">
        <f t="shared" si="0"/>
        <v>-3308</v>
      </c>
      <c r="H32" s="1532">
        <f t="shared" si="1"/>
        <v>-3.6339668241239154</v>
      </c>
      <c r="I32" s="1514"/>
      <c r="J32" s="1517">
        <v>34.380000000000003</v>
      </c>
      <c r="K32" s="1522">
        <f t="shared" si="2"/>
        <v>2551.5415939499708</v>
      </c>
    </row>
    <row r="33" spans="1:11">
      <c r="A33" s="82">
        <v>39</v>
      </c>
      <c r="B33" s="82">
        <v>3</v>
      </c>
      <c r="C33" s="1496">
        <v>217</v>
      </c>
      <c r="D33" s="1506" t="s">
        <v>198</v>
      </c>
      <c r="E33" s="611">
        <f>'4市町推移1'!R31</f>
        <v>152321</v>
      </c>
      <c r="F33" s="1511">
        <f>'4市町推移1'!Q31</f>
        <v>156375</v>
      </c>
      <c r="G33" s="1527">
        <f t="shared" si="0"/>
        <v>-4054</v>
      </c>
      <c r="H33" s="1532">
        <f t="shared" si="1"/>
        <v>-2.5924860111910473</v>
      </c>
      <c r="I33" s="1514"/>
      <c r="J33" s="1517">
        <v>53.44</v>
      </c>
      <c r="K33" s="1522">
        <f t="shared" si="2"/>
        <v>2850.318113772455</v>
      </c>
    </row>
    <row r="34" spans="1:11">
      <c r="A34" s="82">
        <v>40</v>
      </c>
      <c r="B34" s="82">
        <v>5</v>
      </c>
      <c r="C34" s="1496">
        <v>218</v>
      </c>
      <c r="D34" s="1506" t="s">
        <v>199</v>
      </c>
      <c r="E34" s="611">
        <f>'4市町推移1'!R32</f>
        <v>47562</v>
      </c>
      <c r="F34" s="1511">
        <f>'4市町推移1'!Q32</f>
        <v>48580</v>
      </c>
      <c r="G34" s="1527">
        <f t="shared" si="0"/>
        <v>-1018</v>
      </c>
      <c r="H34" s="1532">
        <f t="shared" si="1"/>
        <v>-2.0955125566076576</v>
      </c>
      <c r="I34" s="1514" t="s">
        <v>18</v>
      </c>
      <c r="J34" s="1517">
        <v>92.94</v>
      </c>
      <c r="K34" s="1522">
        <f t="shared" si="2"/>
        <v>511.7495158166559</v>
      </c>
    </row>
    <row r="35" spans="1:11">
      <c r="A35" s="82">
        <v>41</v>
      </c>
      <c r="B35" s="82">
        <v>3</v>
      </c>
      <c r="C35" s="1496">
        <v>219</v>
      </c>
      <c r="D35" s="1506" t="s">
        <v>200</v>
      </c>
      <c r="E35" s="611">
        <f>'4市町推移1'!R33</f>
        <v>109238</v>
      </c>
      <c r="F35" s="1511">
        <f>'4市町推移1'!Q33</f>
        <v>112691</v>
      </c>
      <c r="G35" s="1527">
        <f t="shared" si="0"/>
        <v>-3453</v>
      </c>
      <c r="H35" s="1532">
        <f t="shared" si="1"/>
        <v>-3.0641311196102619</v>
      </c>
      <c r="I35" s="1514"/>
      <c r="J35" s="1517">
        <v>210.32</v>
      </c>
      <c r="K35" s="1522">
        <f t="shared" si="2"/>
        <v>519.38950171167744</v>
      </c>
    </row>
    <row r="36" spans="1:11">
      <c r="A36" s="82">
        <v>42</v>
      </c>
      <c r="B36" s="82">
        <v>5</v>
      </c>
      <c r="C36" s="1496">
        <v>220</v>
      </c>
      <c r="D36" s="1506" t="s">
        <v>201</v>
      </c>
      <c r="E36" s="611">
        <f>'4市町推移1'!R34</f>
        <v>42700</v>
      </c>
      <c r="F36" s="1511">
        <f>'4市町推移1'!Q34</f>
        <v>44313</v>
      </c>
      <c r="G36" s="1527">
        <f t="shared" si="0"/>
        <v>-1613</v>
      </c>
      <c r="H36" s="1532">
        <f t="shared" si="1"/>
        <v>-3.6400153453839734</v>
      </c>
      <c r="I36" s="1514" t="s">
        <v>18</v>
      </c>
      <c r="J36" s="1517">
        <v>150.97999999999999</v>
      </c>
      <c r="K36" s="1522">
        <f t="shared" si="2"/>
        <v>282.81891641276991</v>
      </c>
    </row>
    <row r="37" spans="1:11">
      <c r="A37" s="82">
        <v>43</v>
      </c>
      <c r="B37" s="82">
        <v>9</v>
      </c>
      <c r="C37" s="1496">
        <v>221</v>
      </c>
      <c r="D37" s="1506" t="s">
        <v>202</v>
      </c>
      <c r="E37" s="611">
        <f>'4市町推移1'!R35</f>
        <v>39611</v>
      </c>
      <c r="F37" s="1511">
        <f>'4市町推移1'!Q35</f>
        <v>41490</v>
      </c>
      <c r="G37" s="1527">
        <f t="shared" si="0"/>
        <v>-1879</v>
      </c>
      <c r="H37" s="1532">
        <f t="shared" si="1"/>
        <v>-4.5288021209930109</v>
      </c>
      <c r="I37" s="1514"/>
      <c r="J37" s="1517">
        <v>377.59</v>
      </c>
      <c r="K37" s="1522">
        <f t="shared" si="2"/>
        <v>104.90479091077624</v>
      </c>
    </row>
    <row r="38" spans="1:11">
      <c r="A38" s="82">
        <v>44</v>
      </c>
      <c r="B38" s="82">
        <v>8</v>
      </c>
      <c r="C38" s="1496">
        <v>222</v>
      </c>
      <c r="D38" s="1506" t="s">
        <v>26</v>
      </c>
      <c r="E38" s="611">
        <f>'4市町推移1'!R36</f>
        <v>22129</v>
      </c>
      <c r="F38" s="1511">
        <f>'4市町推移1'!Q36</f>
        <v>24288</v>
      </c>
      <c r="G38" s="1527">
        <f t="shared" si="0"/>
        <v>-2159</v>
      </c>
      <c r="H38" s="1532">
        <f t="shared" si="1"/>
        <v>-8.8891633728590254</v>
      </c>
      <c r="I38" s="1514"/>
      <c r="J38" s="1517">
        <v>422.91</v>
      </c>
      <c r="K38" s="1522">
        <f t="shared" si="2"/>
        <v>52.325553900357043</v>
      </c>
    </row>
    <row r="39" spans="1:11">
      <c r="A39" s="82">
        <v>45</v>
      </c>
      <c r="B39" s="82">
        <v>9</v>
      </c>
      <c r="C39" s="1496">
        <v>223</v>
      </c>
      <c r="D39" s="1506" t="s">
        <v>27</v>
      </c>
      <c r="E39" s="611">
        <f>'4市町推移1'!R37</f>
        <v>61471</v>
      </c>
      <c r="F39" s="1511">
        <f>'4市町推移1'!Q37</f>
        <v>64660</v>
      </c>
      <c r="G39" s="1527">
        <f t="shared" ref="G39:G57" si="6">SUM(E39,-F39)</f>
        <v>-3189</v>
      </c>
      <c r="H39" s="1532">
        <f t="shared" ref="H39:H57" si="7">+G39/F39*100</f>
        <v>-4.931951747602846</v>
      </c>
      <c r="I39" s="1514"/>
      <c r="J39" s="1517">
        <v>493.21</v>
      </c>
      <c r="K39" s="1522">
        <f t="shared" ref="K39:K57" si="8">+E39/J39</f>
        <v>124.63453701263154</v>
      </c>
    </row>
    <row r="40" spans="1:11">
      <c r="A40" s="82">
        <v>46</v>
      </c>
      <c r="B40" s="82">
        <v>10</v>
      </c>
      <c r="C40" s="1496">
        <v>224</v>
      </c>
      <c r="D40" s="1506" t="s">
        <v>28</v>
      </c>
      <c r="E40" s="611">
        <f>'4市町推移1'!R38</f>
        <v>44137</v>
      </c>
      <c r="F40" s="1511">
        <f>'4市町推移1'!Q38</f>
        <v>46912</v>
      </c>
      <c r="G40" s="1527">
        <f t="shared" si="6"/>
        <v>-2775</v>
      </c>
      <c r="H40" s="1532">
        <f t="shared" si="7"/>
        <v>-5.9153308321964531</v>
      </c>
      <c r="I40" s="1514"/>
      <c r="J40" s="1517">
        <v>229.01</v>
      </c>
      <c r="K40" s="1522">
        <f t="shared" si="8"/>
        <v>192.72957512772368</v>
      </c>
    </row>
    <row r="41" spans="1:11">
      <c r="A41" s="82">
        <v>47</v>
      </c>
      <c r="B41" s="82">
        <v>8</v>
      </c>
      <c r="C41" s="1496">
        <v>225</v>
      </c>
      <c r="D41" s="1506" t="s">
        <v>29</v>
      </c>
      <c r="E41" s="611">
        <f>'4市町推移1'!R39</f>
        <v>28989</v>
      </c>
      <c r="F41" s="1511">
        <f>'4市町推移1'!Q39</f>
        <v>30805</v>
      </c>
      <c r="G41" s="1527">
        <f t="shared" si="6"/>
        <v>-1816</v>
      </c>
      <c r="H41" s="1532">
        <f t="shared" si="7"/>
        <v>-5.8951468917383547</v>
      </c>
      <c r="I41" s="1514"/>
      <c r="J41" s="1517">
        <v>403.06</v>
      </c>
      <c r="K41" s="1522">
        <f t="shared" si="8"/>
        <v>71.922294447476801</v>
      </c>
    </row>
    <row r="42" spans="1:11">
      <c r="A42" s="82">
        <v>48</v>
      </c>
      <c r="B42" s="82">
        <v>10</v>
      </c>
      <c r="C42" s="1496">
        <v>226</v>
      </c>
      <c r="D42" s="1506" t="s">
        <v>30</v>
      </c>
      <c r="E42" s="611">
        <f>'4市町推移1'!R40</f>
        <v>41967</v>
      </c>
      <c r="F42" s="1511">
        <f>'4市町推移1'!Q40</f>
        <v>43977</v>
      </c>
      <c r="G42" s="1527">
        <f t="shared" si="6"/>
        <v>-2010</v>
      </c>
      <c r="H42" s="1532">
        <f t="shared" si="7"/>
        <v>-4.5705709802851491</v>
      </c>
      <c r="I42" s="1514"/>
      <c r="J42" s="1517">
        <v>184.32</v>
      </c>
      <c r="K42" s="1522">
        <f t="shared" si="8"/>
        <v>227.685546875</v>
      </c>
    </row>
    <row r="43" spans="1:11" s="88" customFormat="1">
      <c r="A43" s="82">
        <v>49</v>
      </c>
      <c r="B43" s="82">
        <v>7</v>
      </c>
      <c r="C43" s="1496">
        <v>227</v>
      </c>
      <c r="D43" s="1506" t="s">
        <v>31</v>
      </c>
      <c r="E43" s="611">
        <f>'4市町推移1'!R41</f>
        <v>34819</v>
      </c>
      <c r="F43" s="1511">
        <f>'4市町推移1'!Q41</f>
        <v>37773</v>
      </c>
      <c r="G43" s="1527">
        <f t="shared" si="6"/>
        <v>-2954</v>
      </c>
      <c r="H43" s="1532">
        <f t="shared" si="7"/>
        <v>-7.8204008153972406</v>
      </c>
      <c r="I43" s="1514"/>
      <c r="J43" s="1517">
        <v>658.54</v>
      </c>
      <c r="K43" s="1522">
        <f t="shared" si="8"/>
        <v>52.873022139885201</v>
      </c>
    </row>
    <row r="44" spans="1:11">
      <c r="A44" s="82">
        <v>50</v>
      </c>
      <c r="B44" s="82">
        <v>5</v>
      </c>
      <c r="C44" s="1496">
        <v>228</v>
      </c>
      <c r="D44" s="1506" t="s">
        <v>32</v>
      </c>
      <c r="E44" s="611">
        <f>'4市町推移1'!R42</f>
        <v>40645</v>
      </c>
      <c r="F44" s="1511">
        <f>'4市町推移1'!Q42</f>
        <v>40310</v>
      </c>
      <c r="G44" s="1527">
        <f t="shared" si="6"/>
        <v>335</v>
      </c>
      <c r="H44" s="1532">
        <f t="shared" si="7"/>
        <v>0.83105929049863558</v>
      </c>
      <c r="I44" s="1520"/>
      <c r="J44" s="1517">
        <v>157.55000000000001</v>
      </c>
      <c r="K44" s="1522">
        <f t="shared" si="8"/>
        <v>257.98159314503329</v>
      </c>
    </row>
    <row r="45" spans="1:11">
      <c r="A45" s="82">
        <v>51</v>
      </c>
      <c r="B45" s="82">
        <v>7</v>
      </c>
      <c r="C45" s="1496">
        <v>229</v>
      </c>
      <c r="D45" s="1506" t="s">
        <v>33</v>
      </c>
      <c r="E45" s="611">
        <f>'4市町推移1'!R43</f>
        <v>74316</v>
      </c>
      <c r="F45" s="1511">
        <f>'4市町推移1'!Q43</f>
        <v>77419</v>
      </c>
      <c r="G45" s="1527">
        <f t="shared" si="6"/>
        <v>-3103</v>
      </c>
      <c r="H45" s="1532">
        <f t="shared" si="7"/>
        <v>-4.0080600369418358</v>
      </c>
      <c r="I45" s="1514" t="s">
        <v>18</v>
      </c>
      <c r="J45" s="1517">
        <v>210.87</v>
      </c>
      <c r="K45" s="1522">
        <f t="shared" si="8"/>
        <v>352.42566510172145</v>
      </c>
    </row>
    <row r="46" spans="1:11">
      <c r="A46" s="82">
        <v>52</v>
      </c>
      <c r="B46" s="82">
        <v>3</v>
      </c>
      <c r="C46" s="1496">
        <v>301</v>
      </c>
      <c r="D46" s="1506" t="s">
        <v>34</v>
      </c>
      <c r="E46" s="611">
        <f>'4市町推移1'!R44</f>
        <v>29680</v>
      </c>
      <c r="F46" s="1511">
        <f>'4市町推移1'!Q44</f>
        <v>30838</v>
      </c>
      <c r="G46" s="1527">
        <f t="shared" si="6"/>
        <v>-1158</v>
      </c>
      <c r="H46" s="1532">
        <f t="shared" si="7"/>
        <v>-3.7551073351060378</v>
      </c>
      <c r="I46" s="1514"/>
      <c r="J46" s="1517">
        <v>90.33</v>
      </c>
      <c r="K46" s="1522">
        <f t="shared" si="8"/>
        <v>328.57301007417249</v>
      </c>
    </row>
    <row r="47" spans="1:11">
      <c r="A47" s="82">
        <v>53</v>
      </c>
      <c r="B47" s="82">
        <v>5</v>
      </c>
      <c r="C47" s="1496">
        <v>365</v>
      </c>
      <c r="D47" s="1506" t="s">
        <v>35</v>
      </c>
      <c r="E47" s="611">
        <f>'4市町推移1'!R45</f>
        <v>19261</v>
      </c>
      <c r="F47" s="1511">
        <f>'4市町推移1'!Q45</f>
        <v>21200</v>
      </c>
      <c r="G47" s="1527">
        <f t="shared" si="6"/>
        <v>-1939</v>
      </c>
      <c r="H47" s="1532">
        <f t="shared" si="7"/>
        <v>-9.1462264150943398</v>
      </c>
      <c r="I47" s="1514"/>
      <c r="J47" s="1517">
        <v>185.19</v>
      </c>
      <c r="K47" s="1522">
        <f t="shared" si="8"/>
        <v>104.00669582590852</v>
      </c>
    </row>
    <row r="48" spans="1:11">
      <c r="A48" s="82">
        <v>54</v>
      </c>
      <c r="B48" s="82">
        <v>4</v>
      </c>
      <c r="C48" s="1496">
        <v>381</v>
      </c>
      <c r="D48" s="1506" t="s">
        <v>36</v>
      </c>
      <c r="E48" s="611">
        <f>'4市町推移1'!R46</f>
        <v>30268</v>
      </c>
      <c r="F48" s="1511">
        <f>'4市町推移1'!Q46</f>
        <v>31020</v>
      </c>
      <c r="G48" s="1527">
        <f t="shared" si="6"/>
        <v>-752</v>
      </c>
      <c r="H48" s="1532">
        <f t="shared" si="7"/>
        <v>-2.4242424242424243</v>
      </c>
      <c r="I48" s="1514"/>
      <c r="J48" s="1517">
        <v>34.92</v>
      </c>
      <c r="K48" s="1522">
        <f t="shared" si="8"/>
        <v>866.78121420389459</v>
      </c>
    </row>
    <row r="49" spans="1:11">
      <c r="A49" s="82">
        <v>55</v>
      </c>
      <c r="B49" s="82">
        <v>4</v>
      </c>
      <c r="C49" s="1496">
        <v>382</v>
      </c>
      <c r="D49" s="1506" t="s">
        <v>37</v>
      </c>
      <c r="E49" s="611">
        <f>'4市町推移1'!R47</f>
        <v>33604</v>
      </c>
      <c r="F49" s="1511">
        <f>'4市町推移1'!Q47</f>
        <v>33739</v>
      </c>
      <c r="G49" s="1527">
        <f t="shared" si="6"/>
        <v>-135</v>
      </c>
      <c r="H49" s="1532">
        <f t="shared" si="7"/>
        <v>-0.40013041287530748</v>
      </c>
      <c r="I49" s="1514"/>
      <c r="J49" s="1517">
        <v>9.1300000000000008</v>
      </c>
      <c r="K49" s="1522">
        <f t="shared" si="8"/>
        <v>3680.613362541073</v>
      </c>
    </row>
    <row r="50" spans="1:11">
      <c r="A50" s="82">
        <v>56</v>
      </c>
      <c r="B50" s="82">
        <v>6</v>
      </c>
      <c r="C50" s="1496">
        <v>442</v>
      </c>
      <c r="D50" s="1506" t="s">
        <v>38</v>
      </c>
      <c r="E50" s="611">
        <f>'4市町推移1'!R48</f>
        <v>11231</v>
      </c>
      <c r="F50" s="1511">
        <f>'4市町推移1'!Q48</f>
        <v>12300</v>
      </c>
      <c r="G50" s="1527">
        <f t="shared" si="6"/>
        <v>-1069</v>
      </c>
      <c r="H50" s="1532">
        <f t="shared" si="7"/>
        <v>-8.691056910569106</v>
      </c>
      <c r="I50" s="1514"/>
      <c r="J50" s="1517">
        <v>82.67</v>
      </c>
      <c r="K50" s="1522">
        <f t="shared" si="8"/>
        <v>135.85339300834644</v>
      </c>
    </row>
    <row r="51" spans="1:11">
      <c r="A51" s="82">
        <v>57</v>
      </c>
      <c r="B51" s="82">
        <v>6</v>
      </c>
      <c r="C51" s="1496">
        <v>443</v>
      </c>
      <c r="D51" s="1506" t="s">
        <v>39</v>
      </c>
      <c r="E51" s="611">
        <f>'4市町推移1'!R49</f>
        <v>19377</v>
      </c>
      <c r="F51" s="1511">
        <f>'4市町推移1'!Q49</f>
        <v>19738</v>
      </c>
      <c r="G51" s="1527">
        <f t="shared" si="6"/>
        <v>-361</v>
      </c>
      <c r="H51" s="1532">
        <f t="shared" si="7"/>
        <v>-1.8289593677170941</v>
      </c>
      <c r="I51" s="1514"/>
      <c r="J51" s="1517">
        <v>45.79</v>
      </c>
      <c r="K51" s="1522">
        <f t="shared" si="8"/>
        <v>423.17099803450537</v>
      </c>
    </row>
    <row r="52" spans="1:11">
      <c r="A52" s="82">
        <v>58</v>
      </c>
      <c r="B52" s="82">
        <v>6</v>
      </c>
      <c r="C52" s="1496">
        <v>446</v>
      </c>
      <c r="D52" s="1506" t="s">
        <v>40</v>
      </c>
      <c r="E52" s="611">
        <f>'4市町推移1'!R50</f>
        <v>10616</v>
      </c>
      <c r="F52" s="1511">
        <f>'4市町推移1'!Q50</f>
        <v>11452</v>
      </c>
      <c r="G52" s="1527">
        <f t="shared" si="6"/>
        <v>-836</v>
      </c>
      <c r="H52" s="1532">
        <f t="shared" si="7"/>
        <v>-7.3000349283967871</v>
      </c>
      <c r="I52" s="1514"/>
      <c r="J52" s="1517">
        <v>202.23</v>
      </c>
      <c r="K52" s="1522">
        <f t="shared" si="8"/>
        <v>52.494684270385207</v>
      </c>
    </row>
    <row r="53" spans="1:11">
      <c r="A53" s="82">
        <v>59</v>
      </c>
      <c r="B53" s="82">
        <v>7</v>
      </c>
      <c r="C53" s="1496">
        <v>464</v>
      </c>
      <c r="D53" s="1506" t="s">
        <v>41</v>
      </c>
      <c r="E53" s="611">
        <f>'4市町推移1'!R51</f>
        <v>33477</v>
      </c>
      <c r="F53" s="1511">
        <f>'4市町推移1'!Q51</f>
        <v>33690</v>
      </c>
      <c r="G53" s="1527">
        <f t="shared" si="6"/>
        <v>-213</v>
      </c>
      <c r="H53" s="1532">
        <f t="shared" si="7"/>
        <v>-0.63223508459483535</v>
      </c>
      <c r="I53" s="1514" t="s">
        <v>18</v>
      </c>
      <c r="J53" s="1517">
        <v>22.61</v>
      </c>
      <c r="K53" s="1522">
        <f t="shared" si="8"/>
        <v>1480.6280406899602</v>
      </c>
    </row>
    <row r="54" spans="1:11">
      <c r="A54" s="82">
        <v>60</v>
      </c>
      <c r="B54" s="82">
        <v>7</v>
      </c>
      <c r="C54" s="1496">
        <v>481</v>
      </c>
      <c r="D54" s="1506" t="s">
        <v>42</v>
      </c>
      <c r="E54" s="611">
        <f>'4市町推移1'!R52</f>
        <v>13879</v>
      </c>
      <c r="F54" s="1511">
        <f>'4市町推移1'!Q52</f>
        <v>15224</v>
      </c>
      <c r="G54" s="1527">
        <f t="shared" si="6"/>
        <v>-1345</v>
      </c>
      <c r="H54" s="1532">
        <f t="shared" si="7"/>
        <v>-8.834734629532317</v>
      </c>
      <c r="I54" s="1514"/>
      <c r="J54" s="1517">
        <v>150.26</v>
      </c>
      <c r="K54" s="1522">
        <f t="shared" si="8"/>
        <v>92.36656462132305</v>
      </c>
    </row>
    <row r="55" spans="1:11">
      <c r="A55" s="82">
        <v>61</v>
      </c>
      <c r="B55" s="82">
        <v>7</v>
      </c>
      <c r="C55" s="1496">
        <v>501</v>
      </c>
      <c r="D55" s="1506" t="s">
        <v>43</v>
      </c>
      <c r="E55" s="611">
        <f>'4市町推移1'!R53</f>
        <v>15863</v>
      </c>
      <c r="F55" s="1511">
        <f>'4市町推移1'!Q53</f>
        <v>17510</v>
      </c>
      <c r="G55" s="1527">
        <f t="shared" si="6"/>
        <v>-1647</v>
      </c>
      <c r="H55" s="1532">
        <f t="shared" si="7"/>
        <v>-9.4060536836093664</v>
      </c>
      <c r="I55" s="1514"/>
      <c r="J55" s="1517">
        <v>307.44</v>
      </c>
      <c r="K55" s="1522">
        <f t="shared" si="8"/>
        <v>51.597059588862869</v>
      </c>
    </row>
    <row r="56" spans="1:11">
      <c r="A56" s="82">
        <v>62</v>
      </c>
      <c r="B56" s="82">
        <v>8</v>
      </c>
      <c r="C56" s="1496">
        <v>585</v>
      </c>
      <c r="D56" s="1506" t="s">
        <v>44</v>
      </c>
      <c r="E56" s="611">
        <f>'4市町推移1'!R54</f>
        <v>16064</v>
      </c>
      <c r="F56" s="1511">
        <f>'4市町推移1'!Q54</f>
        <v>18070</v>
      </c>
      <c r="G56" s="1527">
        <f t="shared" si="6"/>
        <v>-2006</v>
      </c>
      <c r="H56" s="1532">
        <f t="shared" si="7"/>
        <v>-11.101272827891533</v>
      </c>
      <c r="I56" s="1514"/>
      <c r="J56" s="1517">
        <v>368.77</v>
      </c>
      <c r="K56" s="1522">
        <f t="shared" si="8"/>
        <v>43.561027198524826</v>
      </c>
    </row>
    <row r="57" spans="1:11">
      <c r="A57" s="82">
        <v>63</v>
      </c>
      <c r="B57" s="82">
        <v>8</v>
      </c>
      <c r="C57" s="1503">
        <v>586</v>
      </c>
      <c r="D57" s="1507" t="s">
        <v>45</v>
      </c>
      <c r="E57" s="1505">
        <f>'4市町推移1'!R55</f>
        <v>13318</v>
      </c>
      <c r="F57" s="1513">
        <f>'4市町推移1'!Q55</f>
        <v>14819</v>
      </c>
      <c r="G57" s="1529">
        <f t="shared" si="6"/>
        <v>-1501</v>
      </c>
      <c r="H57" s="1534">
        <f t="shared" si="7"/>
        <v>-10.128888588973615</v>
      </c>
      <c r="I57" s="1518"/>
      <c r="J57" s="1519">
        <v>241.01</v>
      </c>
      <c r="K57" s="1524">
        <f t="shared" si="8"/>
        <v>55.25911787892619</v>
      </c>
    </row>
    <row r="58" spans="1:11" ht="13.5">
      <c r="C58" s="924" t="s">
        <v>396</v>
      </c>
      <c r="D58" s="114"/>
      <c r="E58" s="116"/>
      <c r="F58" s="226"/>
      <c r="G58" s="224"/>
      <c r="H58" s="225"/>
      <c r="J58" s="115"/>
      <c r="K58" s="226"/>
    </row>
    <row r="59" spans="1:11">
      <c r="C59" s="117"/>
      <c r="D59" s="73"/>
      <c r="E59" s="118"/>
    </row>
    <row r="60" spans="1:11">
      <c r="C60" s="119"/>
      <c r="E60" s="118"/>
      <c r="I60" s="120"/>
    </row>
    <row r="61" spans="1:11">
      <c r="E61" s="118"/>
    </row>
    <row r="62" spans="1:11">
      <c r="E62" s="118"/>
    </row>
    <row r="73" spans="4:8">
      <c r="E73" s="82">
        <v>27</v>
      </c>
      <c r="F73" s="82">
        <v>22</v>
      </c>
      <c r="G73" s="82"/>
      <c r="H73" s="82"/>
    </row>
    <row r="74" spans="4:8">
      <c r="E74" s="82" t="s">
        <v>0</v>
      </c>
      <c r="G74" s="121" t="s">
        <v>63</v>
      </c>
      <c r="H74" s="122" t="s">
        <v>64</v>
      </c>
    </row>
    <row r="75" spans="4:8">
      <c r="D75" s="114" t="str">
        <f>+D8</f>
        <v>神戸市</v>
      </c>
      <c r="E75" s="114">
        <f>+E8</f>
        <v>1525152</v>
      </c>
      <c r="F75" s="114">
        <f>+F8</f>
        <v>1537272</v>
      </c>
      <c r="G75" s="240">
        <f>+G8</f>
        <v>-12120</v>
      </c>
      <c r="H75" s="241">
        <f>+H8</f>
        <v>-0.78840959830140667</v>
      </c>
    </row>
    <row r="76" spans="4:8">
      <c r="D76" s="114" t="s">
        <v>204</v>
      </c>
      <c r="E76" s="114">
        <v>249412</v>
      </c>
      <c r="F76" s="114">
        <v>243637</v>
      </c>
      <c r="G76" s="240">
        <v>5775</v>
      </c>
      <c r="H76" s="241">
        <v>2.3703296297360414</v>
      </c>
    </row>
    <row r="77" spans="4:8">
      <c r="D77" s="114" t="s">
        <v>205</v>
      </c>
      <c r="E77" s="114">
        <v>227003</v>
      </c>
      <c r="F77" s="114">
        <v>225945</v>
      </c>
      <c r="G77" s="240">
        <v>1058</v>
      </c>
      <c r="H77" s="241">
        <v>0.46825554891677179</v>
      </c>
    </row>
    <row r="78" spans="4:8">
      <c r="D78" s="114" t="s">
        <v>24</v>
      </c>
      <c r="E78" s="114">
        <v>220501</v>
      </c>
      <c r="F78" s="114">
        <v>222729</v>
      </c>
      <c r="G78" s="240">
        <v>-2228</v>
      </c>
      <c r="H78" s="241">
        <v>-1.0003187730380867</v>
      </c>
    </row>
    <row r="79" spans="4:8">
      <c r="D79" s="114" t="s">
        <v>19</v>
      </c>
      <c r="E79" s="114">
        <v>210507</v>
      </c>
      <c r="F79" s="114">
        <v>206037</v>
      </c>
      <c r="G79" s="240">
        <v>4470</v>
      </c>
      <c r="H79" s="241">
        <v>2.169513242767076</v>
      </c>
    </row>
    <row r="80" spans="4:8">
      <c r="D80" s="114" t="s">
        <v>23</v>
      </c>
      <c r="E80" s="114">
        <v>167547</v>
      </c>
      <c r="F80" s="114">
        <v>171628</v>
      </c>
      <c r="G80" s="240">
        <v>-4081</v>
      </c>
      <c r="H80" s="241">
        <v>-2.3778171393945042</v>
      </c>
    </row>
    <row r="81" spans="4:8">
      <c r="D81" s="114" t="s">
        <v>206</v>
      </c>
      <c r="E81" s="114">
        <v>133499</v>
      </c>
      <c r="F81" s="114">
        <v>128050</v>
      </c>
      <c r="G81" s="240">
        <v>5449</v>
      </c>
      <c r="H81" s="241">
        <v>4.255368996485748</v>
      </c>
    </row>
    <row r="82" spans="4:8">
      <c r="D82" s="114" t="s">
        <v>20</v>
      </c>
      <c r="E82" s="114">
        <v>126388</v>
      </c>
      <c r="F82" s="114">
        <v>116591</v>
      </c>
      <c r="G82" s="240">
        <v>9797</v>
      </c>
      <c r="H82" s="241">
        <v>8.4028784383014123</v>
      </c>
    </row>
    <row r="83" spans="4:8">
      <c r="D83" s="114" t="s">
        <v>21</v>
      </c>
      <c r="E83" s="114">
        <v>108339</v>
      </c>
      <c r="F83" s="114">
        <v>106985</v>
      </c>
      <c r="G83" s="240">
        <v>1354</v>
      </c>
      <c r="H83" s="241">
        <v>1.2655979810253772</v>
      </c>
    </row>
    <row r="84" spans="4:8">
      <c r="D84" s="114" t="s">
        <v>22</v>
      </c>
      <c r="E84" s="114">
        <v>101677</v>
      </c>
      <c r="F84" s="114">
        <v>103791</v>
      </c>
      <c r="G84" s="240">
        <v>-2114</v>
      </c>
      <c r="H84" s="241">
        <v>-2.0367854630941027</v>
      </c>
    </row>
    <row r="85" spans="4:8">
      <c r="D85" s="114" t="s">
        <v>94</v>
      </c>
      <c r="E85" s="114">
        <v>536338</v>
      </c>
      <c r="F85" s="114">
        <v>536232</v>
      </c>
      <c r="G85" s="240">
        <v>106</v>
      </c>
      <c r="H85" s="241">
        <v>1.976756329349983E-2</v>
      </c>
    </row>
    <row r="86" spans="4:8">
      <c r="D86" s="114" t="s">
        <v>86</v>
      </c>
      <c r="E86" s="114">
        <v>482790</v>
      </c>
      <c r="F86" s="114">
        <v>465337</v>
      </c>
      <c r="G86" s="240">
        <v>17453</v>
      </c>
      <c r="H86" s="241">
        <v>3.7506151455826635</v>
      </c>
    </row>
    <row r="87" spans="4:8">
      <c r="D87" s="114" t="s">
        <v>95</v>
      </c>
      <c r="E87" s="114">
        <v>453608</v>
      </c>
      <c r="F87" s="114">
        <v>462647</v>
      </c>
      <c r="G87" s="240">
        <v>-9039</v>
      </c>
      <c r="H87" s="241">
        <v>-1.9537574003505913</v>
      </c>
    </row>
    <row r="88" spans="4:8">
      <c r="D88" s="114" t="s">
        <v>96</v>
      </c>
      <c r="E88" s="114">
        <v>290988</v>
      </c>
      <c r="F88" s="114">
        <v>291027</v>
      </c>
      <c r="G88" s="240">
        <v>-39</v>
      </c>
      <c r="H88" s="241">
        <v>-1.3400818480759517E-2</v>
      </c>
    </row>
    <row r="89" spans="4:8">
      <c r="D89" s="114" t="s">
        <v>25</v>
      </c>
      <c r="E89" s="114">
        <v>266865</v>
      </c>
      <c r="F89" s="114">
        <v>267100</v>
      </c>
      <c r="G89" s="240">
        <v>-235</v>
      </c>
      <c r="H89" s="241">
        <v>-8.7982029202545858E-2</v>
      </c>
    </row>
    <row r="90" spans="4:8">
      <c r="D90" s="114" t="s">
        <v>88</v>
      </c>
      <c r="E90" s="114">
        <v>225587</v>
      </c>
      <c r="F90" s="114">
        <v>219862</v>
      </c>
      <c r="G90" s="240">
        <v>5725</v>
      </c>
      <c r="H90" s="241">
        <v>2.6039060865451966</v>
      </c>
    </row>
    <row r="91" spans="4:8">
      <c r="D91" s="114" t="s">
        <v>98</v>
      </c>
      <c r="E91" s="114">
        <v>196160</v>
      </c>
      <c r="F91" s="114">
        <v>192250</v>
      </c>
      <c r="G91" s="240">
        <v>3910</v>
      </c>
      <c r="H91" s="241">
        <v>2.0338101430429125</v>
      </c>
    </row>
    <row r="92" spans="4:8">
      <c r="D92" s="114" t="s">
        <v>105</v>
      </c>
      <c r="E92" s="114">
        <v>156476</v>
      </c>
      <c r="F92" s="114">
        <v>157668</v>
      </c>
      <c r="G92" s="240">
        <v>-1192</v>
      </c>
      <c r="H92" s="241">
        <v>-0.75601897658370754</v>
      </c>
    </row>
    <row r="93" spans="4:8">
      <c r="D93" s="114" t="s">
        <v>106</v>
      </c>
      <c r="E93" s="114">
        <v>114220</v>
      </c>
      <c r="F93" s="114">
        <v>113572</v>
      </c>
      <c r="G93" s="240">
        <v>648</v>
      </c>
      <c r="H93" s="241">
        <v>0.5705631669777762</v>
      </c>
    </row>
    <row r="94" spans="4:8">
      <c r="D94" s="114" t="s">
        <v>104</v>
      </c>
      <c r="E94" s="114">
        <v>93927</v>
      </c>
      <c r="F94" s="114">
        <v>94813</v>
      </c>
      <c r="G94" s="240">
        <v>-886</v>
      </c>
      <c r="H94" s="241">
        <v>-0.93447101135920185</v>
      </c>
    </row>
    <row r="95" spans="4:8">
      <c r="D95" s="114" t="s">
        <v>87</v>
      </c>
      <c r="E95" s="114">
        <v>93206</v>
      </c>
      <c r="F95" s="114">
        <v>90590</v>
      </c>
      <c r="G95" s="240">
        <v>2616</v>
      </c>
      <c r="H95" s="241">
        <v>2.8877359531957172</v>
      </c>
    </row>
    <row r="96" spans="4:8">
      <c r="D96" s="114" t="s">
        <v>100</v>
      </c>
      <c r="E96" s="114">
        <v>85607</v>
      </c>
      <c r="F96" s="114">
        <v>89208</v>
      </c>
      <c r="G96" s="240">
        <v>-3601</v>
      </c>
      <c r="H96" s="241">
        <v>-4.0366334857860275</v>
      </c>
    </row>
    <row r="97" spans="4:8">
      <c r="D97" s="114" t="s">
        <v>103</v>
      </c>
      <c r="E97" s="114">
        <v>81038</v>
      </c>
      <c r="F97" s="114">
        <v>84361</v>
      </c>
      <c r="G97" s="240">
        <v>-3323</v>
      </c>
      <c r="H97" s="241">
        <v>-3.9390239565676084</v>
      </c>
    </row>
    <row r="98" spans="4:8">
      <c r="D98" s="114" t="s">
        <v>91</v>
      </c>
      <c r="E98" s="114">
        <v>80541</v>
      </c>
      <c r="F98" s="114">
        <v>81561</v>
      </c>
      <c r="G98" s="240">
        <v>-1020</v>
      </c>
      <c r="H98" s="241">
        <v>-1.2505977121418326</v>
      </c>
    </row>
    <row r="99" spans="4:8">
      <c r="D99" s="114" t="s">
        <v>207</v>
      </c>
      <c r="E99" s="114">
        <v>67780</v>
      </c>
      <c r="F99" s="114">
        <v>70810</v>
      </c>
      <c r="G99" s="240">
        <v>-3030</v>
      </c>
      <c r="H99" s="241">
        <v>-4.2790566304194328</v>
      </c>
    </row>
    <row r="100" spans="4:8">
      <c r="D100" s="114" t="s">
        <v>101</v>
      </c>
      <c r="E100" s="114">
        <v>50534</v>
      </c>
      <c r="F100" s="114">
        <v>51794</v>
      </c>
      <c r="G100" s="240">
        <v>-1260</v>
      </c>
      <c r="H100" s="241">
        <v>-2.4327142140016216</v>
      </c>
    </row>
    <row r="101" spans="4:8">
      <c r="D101" s="114" t="s">
        <v>208</v>
      </c>
      <c r="E101" s="114">
        <v>49853</v>
      </c>
      <c r="F101" s="114">
        <v>52283</v>
      </c>
      <c r="G101" s="240">
        <v>-2430</v>
      </c>
      <c r="H101" s="241">
        <v>-4.6477822619207005</v>
      </c>
    </row>
    <row r="102" spans="4:8">
      <c r="D102" s="114" t="s">
        <v>89</v>
      </c>
      <c r="E102" s="114">
        <v>49685</v>
      </c>
      <c r="F102" s="114">
        <v>49761</v>
      </c>
      <c r="G102" s="240">
        <v>-76</v>
      </c>
      <c r="H102" s="241">
        <v>-0.15273004963726614</v>
      </c>
    </row>
    <row r="103" spans="4:8">
      <c r="D103" s="114" t="s">
        <v>90</v>
      </c>
      <c r="E103" s="114">
        <v>48022</v>
      </c>
      <c r="F103" s="114">
        <v>49396</v>
      </c>
      <c r="G103" s="240">
        <v>-1374</v>
      </c>
      <c r="H103" s="241">
        <v>-2.781601749129484</v>
      </c>
    </row>
    <row r="104" spans="4:8">
      <c r="D104" s="114" t="s">
        <v>97</v>
      </c>
      <c r="E104" s="114">
        <v>47271</v>
      </c>
      <c r="F104" s="114">
        <v>50030</v>
      </c>
      <c r="G104" s="240">
        <v>-2759</v>
      </c>
      <c r="H104" s="241">
        <v>-5.514691185288827</v>
      </c>
    </row>
    <row r="105" spans="4:8">
      <c r="D105" s="114" t="s">
        <v>209</v>
      </c>
      <c r="E105" s="114">
        <v>46465</v>
      </c>
      <c r="F105" s="114">
        <v>49078</v>
      </c>
      <c r="G105" s="240">
        <v>-2613</v>
      </c>
      <c r="H105" s="241">
        <v>-5.3241778393577572</v>
      </c>
    </row>
    <row r="106" spans="4:8">
      <c r="D106" s="114" t="s">
        <v>107</v>
      </c>
      <c r="E106" s="114">
        <v>43268</v>
      </c>
      <c r="F106" s="114">
        <v>45245</v>
      </c>
      <c r="G106" s="240">
        <v>-1977</v>
      </c>
      <c r="H106" s="241">
        <v>-4.369543595977456</v>
      </c>
    </row>
    <row r="107" spans="4:8">
      <c r="D107" s="114" t="s">
        <v>102</v>
      </c>
      <c r="E107" s="114">
        <v>42812</v>
      </c>
      <c r="F107" s="114">
        <v>43953</v>
      </c>
      <c r="G107" s="240">
        <v>-1141</v>
      </c>
      <c r="H107" s="241">
        <v>-2.5959547698678134</v>
      </c>
    </row>
    <row r="108" spans="4:8">
      <c r="D108" s="114" t="s">
        <v>210</v>
      </c>
      <c r="E108" s="114">
        <v>40945</v>
      </c>
      <c r="F108" s="114">
        <v>43302</v>
      </c>
      <c r="G108" s="240">
        <v>-2357</v>
      </c>
      <c r="H108" s="241">
        <v>-5.4431665973858019</v>
      </c>
    </row>
    <row r="109" spans="4:8">
      <c r="D109" s="114" t="s">
        <v>211</v>
      </c>
      <c r="E109" s="114">
        <v>40191</v>
      </c>
      <c r="F109" s="114">
        <v>39970</v>
      </c>
      <c r="G109" s="240">
        <v>221</v>
      </c>
      <c r="H109" s="241">
        <v>0.55291468601451088</v>
      </c>
    </row>
    <row r="110" spans="4:8">
      <c r="D110" s="114" t="s">
        <v>41</v>
      </c>
      <c r="E110" s="114">
        <v>33439</v>
      </c>
      <c r="F110" s="114">
        <v>32555</v>
      </c>
      <c r="G110" s="240">
        <v>884</v>
      </c>
      <c r="H110" s="241">
        <v>2.7154046997389032</v>
      </c>
    </row>
    <row r="111" spans="4:8">
      <c r="D111" s="114" t="s">
        <v>37</v>
      </c>
      <c r="E111" s="114">
        <v>33192</v>
      </c>
      <c r="F111" s="114">
        <v>33545</v>
      </c>
      <c r="G111" s="240">
        <v>-353</v>
      </c>
      <c r="H111" s="241">
        <v>-1.0523177820837681</v>
      </c>
    </row>
    <row r="112" spans="4:8">
      <c r="D112" s="114" t="s">
        <v>212</v>
      </c>
      <c r="E112" s="114">
        <v>32819</v>
      </c>
      <c r="F112" s="114">
        <v>34791</v>
      </c>
      <c r="G112" s="240">
        <v>-1972</v>
      </c>
      <c r="H112" s="241">
        <v>-5.6681325630191717</v>
      </c>
    </row>
    <row r="113" spans="4:8">
      <c r="D113" s="114" t="s">
        <v>34</v>
      </c>
      <c r="E113" s="114">
        <v>31748</v>
      </c>
      <c r="F113" s="114">
        <v>30021</v>
      </c>
      <c r="G113" s="240">
        <v>1727</v>
      </c>
      <c r="H113" s="241">
        <v>5.7526398187935115</v>
      </c>
    </row>
    <row r="114" spans="4:8">
      <c r="D114" s="114" t="s">
        <v>99</v>
      </c>
      <c r="E114" s="114">
        <v>31171</v>
      </c>
      <c r="F114" s="114">
        <v>32475</v>
      </c>
      <c r="G114" s="240">
        <v>-1304</v>
      </c>
      <c r="H114" s="241">
        <v>-4.0153964588144726</v>
      </c>
    </row>
    <row r="115" spans="4:8">
      <c r="D115" s="114" t="s">
        <v>36</v>
      </c>
      <c r="E115" s="114">
        <v>31036</v>
      </c>
      <c r="F115" s="114">
        <v>31944</v>
      </c>
      <c r="G115" s="240">
        <v>-908</v>
      </c>
      <c r="H115" s="241">
        <v>-2.8424743300776356</v>
      </c>
    </row>
    <row r="116" spans="4:8">
      <c r="D116" s="114" t="s">
        <v>213</v>
      </c>
      <c r="E116" s="114">
        <v>26509</v>
      </c>
      <c r="F116" s="114">
        <v>28306</v>
      </c>
      <c r="G116" s="240">
        <v>-1797</v>
      </c>
      <c r="H116" s="241">
        <v>-6.3484773546244613</v>
      </c>
    </row>
    <row r="117" spans="4:8">
      <c r="D117" s="114" t="s">
        <v>214</v>
      </c>
      <c r="E117" s="114">
        <v>23110</v>
      </c>
      <c r="F117" s="114">
        <v>24304</v>
      </c>
      <c r="G117" s="240">
        <v>-1194</v>
      </c>
      <c r="H117" s="241">
        <v>-4.9127715602369983</v>
      </c>
    </row>
    <row r="118" spans="4:8">
      <c r="D118" s="114" t="s">
        <v>39</v>
      </c>
      <c r="E118" s="114">
        <v>19829</v>
      </c>
      <c r="F118" s="114">
        <v>20669</v>
      </c>
      <c r="G118" s="240">
        <v>-840</v>
      </c>
      <c r="H118" s="241">
        <v>-4.0640572838550488</v>
      </c>
    </row>
    <row r="119" spans="4:8">
      <c r="D119" s="114" t="s">
        <v>215</v>
      </c>
      <c r="E119" s="114">
        <v>19697</v>
      </c>
      <c r="F119" s="114">
        <v>21439</v>
      </c>
      <c r="G119" s="240">
        <v>-1742</v>
      </c>
      <c r="H119" s="241">
        <v>-8.1253789822286482</v>
      </c>
    </row>
    <row r="120" spans="4:8">
      <c r="D120" s="114" t="s">
        <v>43</v>
      </c>
      <c r="E120" s="114">
        <v>19273</v>
      </c>
      <c r="F120" s="114">
        <v>21012</v>
      </c>
      <c r="G120" s="240">
        <v>-1739</v>
      </c>
      <c r="H120" s="241">
        <v>-8.2762231106034641</v>
      </c>
    </row>
    <row r="121" spans="4:8">
      <c r="D121" s="114" t="s">
        <v>42</v>
      </c>
      <c r="E121" s="114">
        <v>16634</v>
      </c>
      <c r="F121" s="114">
        <v>17603</v>
      </c>
      <c r="G121" s="240">
        <v>-969</v>
      </c>
      <c r="H121" s="241">
        <v>-5.5047435096290407</v>
      </c>
    </row>
    <row r="122" spans="4:8">
      <c r="D122" s="114" t="s">
        <v>216</v>
      </c>
      <c r="E122" s="114">
        <v>16014</v>
      </c>
      <c r="F122" s="114">
        <v>17467</v>
      </c>
      <c r="G122" s="240">
        <v>-1453</v>
      </c>
      <c r="H122" s="241">
        <v>-8.3185435392454341</v>
      </c>
    </row>
    <row r="123" spans="4:8">
      <c r="D123" s="114" t="s">
        <v>38</v>
      </c>
      <c r="E123" s="114">
        <v>13300</v>
      </c>
      <c r="F123" s="114">
        <v>14150</v>
      </c>
      <c r="G123" s="240">
        <v>-850</v>
      </c>
      <c r="H123" s="241">
        <v>-6.0070671378091873</v>
      </c>
    </row>
    <row r="124" spans="4:8">
      <c r="D124" s="114" t="s">
        <v>217</v>
      </c>
      <c r="E124" s="114">
        <v>12296</v>
      </c>
      <c r="F124" s="114">
        <v>13077</v>
      </c>
      <c r="G124" s="240">
        <v>-781</v>
      </c>
      <c r="H124" s="241">
        <v>-5.9723178098952365</v>
      </c>
    </row>
    <row r="125" spans="4:8">
      <c r="D125" s="113"/>
      <c r="E125" s="123"/>
    </row>
    <row r="126" spans="4:8">
      <c r="D126" s="113"/>
      <c r="E126" s="123"/>
    </row>
    <row r="127" spans="4:8">
      <c r="D127" s="113"/>
      <c r="E127" s="123"/>
    </row>
    <row r="128" spans="4:8">
      <c r="D128" s="113"/>
      <c r="E128" s="123"/>
    </row>
    <row r="129" spans="4:5">
      <c r="D129" s="113"/>
      <c r="E129" s="123"/>
    </row>
    <row r="130" spans="4:5">
      <c r="D130" s="113"/>
      <c r="E130" s="123"/>
    </row>
    <row r="131" spans="4:5">
      <c r="D131" s="113"/>
      <c r="E131" s="123"/>
    </row>
    <row r="132" spans="4:5">
      <c r="D132" s="113"/>
      <c r="E132" s="123"/>
    </row>
    <row r="133" spans="4:5">
      <c r="D133" s="113"/>
      <c r="E133" s="123"/>
    </row>
    <row r="134" spans="4:5">
      <c r="D134" s="113"/>
      <c r="E134" s="123"/>
    </row>
    <row r="135" spans="4:5">
      <c r="D135" s="113"/>
      <c r="E135" s="123"/>
    </row>
    <row r="136" spans="4:5">
      <c r="D136" s="113"/>
      <c r="E136" s="123"/>
    </row>
    <row r="137" spans="4:5">
      <c r="D137" s="113"/>
      <c r="E137" s="123"/>
    </row>
    <row r="138" spans="4:5">
      <c r="D138" s="113"/>
      <c r="E138" s="123"/>
    </row>
    <row r="139" spans="4:5">
      <c r="D139" s="113"/>
      <c r="E139" s="123"/>
    </row>
    <row r="140" spans="4:5">
      <c r="D140" s="113"/>
      <c r="E140" s="123"/>
    </row>
    <row r="141" spans="4:5">
      <c r="D141" s="113"/>
      <c r="E141" s="123"/>
    </row>
    <row r="142" spans="4:5">
      <c r="D142" s="113"/>
      <c r="E142" s="123"/>
    </row>
    <row r="143" spans="4:5">
      <c r="D143" s="113"/>
      <c r="E143" s="123"/>
    </row>
    <row r="144" spans="4:5">
      <c r="D144" s="113"/>
      <c r="E144" s="123"/>
    </row>
    <row r="145" spans="4:5">
      <c r="D145" s="113"/>
      <c r="E145" s="123"/>
    </row>
    <row r="146" spans="4:5">
      <c r="D146" s="113"/>
      <c r="E146" s="123"/>
    </row>
    <row r="147" spans="4:5">
      <c r="D147" s="113"/>
      <c r="E147" s="123"/>
    </row>
    <row r="148" spans="4:5">
      <c r="D148" s="113"/>
      <c r="E148" s="123"/>
    </row>
    <row r="149" spans="4:5">
      <c r="D149" s="113"/>
      <c r="E149" s="123"/>
    </row>
    <row r="150" spans="4:5">
      <c r="D150" s="113"/>
      <c r="E150" s="123"/>
    </row>
    <row r="151" spans="4:5">
      <c r="D151" s="113"/>
      <c r="E151" s="123"/>
    </row>
    <row r="152" spans="4:5">
      <c r="D152" s="113"/>
      <c r="E152" s="123"/>
    </row>
    <row r="153" spans="4:5">
      <c r="D153" s="113"/>
      <c r="E153" s="123"/>
    </row>
    <row r="154" spans="4:5">
      <c r="D154" s="113"/>
      <c r="E154" s="123"/>
    </row>
    <row r="155" spans="4:5">
      <c r="D155" s="113"/>
      <c r="E155" s="123"/>
    </row>
    <row r="156" spans="4:5">
      <c r="D156" s="113"/>
      <c r="E156" s="123"/>
    </row>
    <row r="157" spans="4:5">
      <c r="D157" s="113"/>
      <c r="E157" s="123"/>
    </row>
    <row r="158" spans="4:5">
      <c r="D158" s="113"/>
      <c r="E158" s="123"/>
    </row>
    <row r="159" spans="4:5">
      <c r="D159" s="113"/>
      <c r="E159" s="123"/>
    </row>
    <row r="160" spans="4:5">
      <c r="D160" s="113"/>
      <c r="E160" s="123"/>
    </row>
    <row r="161" spans="4:5">
      <c r="D161" s="113"/>
      <c r="E161" s="123"/>
    </row>
    <row r="162" spans="4:5">
      <c r="D162" s="113"/>
      <c r="E162" s="123"/>
    </row>
    <row r="163" spans="4:5">
      <c r="D163" s="113"/>
      <c r="E163" s="123"/>
    </row>
    <row r="164" spans="4:5">
      <c r="D164" s="113"/>
      <c r="E164" s="123"/>
    </row>
    <row r="165" spans="4:5">
      <c r="D165" s="113"/>
      <c r="E165" s="123"/>
    </row>
    <row r="166" spans="4:5">
      <c r="D166" s="113"/>
      <c r="E166" s="123"/>
    </row>
    <row r="167" spans="4:5">
      <c r="D167" s="113"/>
      <c r="E167" s="123"/>
    </row>
    <row r="168" spans="4:5">
      <c r="D168" s="113"/>
      <c r="E168" s="123"/>
    </row>
    <row r="169" spans="4:5">
      <c r="D169" s="113"/>
      <c r="E169" s="123"/>
    </row>
    <row r="170" spans="4:5">
      <c r="D170" s="113"/>
      <c r="E170" s="123"/>
    </row>
    <row r="171" spans="4:5">
      <c r="D171" s="113"/>
      <c r="E171" s="123"/>
    </row>
    <row r="172" spans="4:5">
      <c r="D172" s="113"/>
      <c r="E172" s="123"/>
    </row>
    <row r="173" spans="4:5">
      <c r="D173" s="113"/>
      <c r="E173" s="123"/>
    </row>
  </sheetData>
  <mergeCells count="10">
    <mergeCell ref="I6:J6"/>
    <mergeCell ref="I2:J4"/>
    <mergeCell ref="G2:H2"/>
    <mergeCell ref="G3:G4"/>
    <mergeCell ref="H3:H4"/>
    <mergeCell ref="C2:D5"/>
    <mergeCell ref="E3:E4"/>
    <mergeCell ref="F3:F4"/>
    <mergeCell ref="I5:J5"/>
    <mergeCell ref="K2:K4"/>
  </mergeCells>
  <phoneticPr fontId="2"/>
  <pageMargins left="0.39370078740157483" right="0" top="0.39370078740157483" bottom="0.39370078740157483" header="0.19685039370078741" footer="0.19685039370078741"/>
  <pageSetup paperSize="9" scale="51" orientation="portrait" r:id="rId1"/>
  <headerFooter alignWithMargins="0">
    <oddHeader>&amp;R&amp;8&amp;F &amp;A &amp;D</oddHeader>
    <oddFooter>&amp;C&amp;8&amp;P/&amp;N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11</vt:i4>
      </vt:variant>
    </vt:vector>
  </HeadingPairs>
  <TitlesOfParts>
    <vt:vector size="43" baseType="lpstr">
      <vt:lpstr>国調100年</vt:lpstr>
      <vt:lpstr>目次</vt:lpstr>
      <vt:lpstr>1国県推移</vt:lpstr>
      <vt:lpstr>2市区町別1</vt:lpstr>
      <vt:lpstr>3市区町別2</vt:lpstr>
      <vt:lpstr>3_2DID市町</vt:lpstr>
      <vt:lpstr>4市町推移1</vt:lpstr>
      <vt:lpstr>5市町推移2</vt:lpstr>
      <vt:lpstr>6市町ｸﾞﾗﾌ1</vt:lpstr>
      <vt:lpstr>7市町ｸﾞﾗﾌ2</vt:lpstr>
      <vt:lpstr>8地域別1</vt:lpstr>
      <vt:lpstr>8_2地域人口</vt:lpstr>
      <vt:lpstr>9地域推移ｸﾞﾗﾌ</vt:lpstr>
      <vt:lpstr>10年齢3区分</vt:lpstr>
      <vt:lpstr>11府県人口</vt:lpstr>
      <vt:lpstr>12府県総世帯</vt:lpstr>
      <vt:lpstr>13府県一般世帯</vt:lpstr>
      <vt:lpstr>14県人口推移</vt:lpstr>
      <vt:lpstr>15地域人口世帯</vt:lpstr>
      <vt:lpstr>16家族類型推移</vt:lpstr>
      <vt:lpstr>17年齢5歳階級時系列</vt:lpstr>
      <vt:lpstr>18配偶関係推移</vt:lpstr>
      <vt:lpstr>19一般世帯推移</vt:lpstr>
      <vt:lpstr>20世帯人員推移</vt:lpstr>
      <vt:lpstr>21地域年齢3区分推移</vt:lpstr>
      <vt:lpstr>21_2地域年齢別2015</vt:lpstr>
      <vt:lpstr>21_3地域年齢別2020</vt:lpstr>
      <vt:lpstr>21_3_2地域別年齢別2015</vt:lpstr>
      <vt:lpstr>22国県年齢5歳区分推移</vt:lpstr>
      <vt:lpstr>23府県一般世帯</vt:lpstr>
      <vt:lpstr>23_2市町一般世帯</vt:lpstr>
      <vt:lpstr>23_3市町世帯家族類型</vt:lpstr>
      <vt:lpstr>'10年齢3区分'!Print_Area</vt:lpstr>
      <vt:lpstr>'1国県推移'!Print_Area</vt:lpstr>
      <vt:lpstr>'3市区町別2'!Print_Area</vt:lpstr>
      <vt:lpstr>'4市町推移1'!Print_Area</vt:lpstr>
      <vt:lpstr>'6市町ｸﾞﾗﾌ1'!Print_Area</vt:lpstr>
      <vt:lpstr>'8地域別1'!Print_Area</vt:lpstr>
      <vt:lpstr>'9地域推移ｸﾞﾗﾌ'!Print_Area</vt:lpstr>
      <vt:lpstr>'10年齢3区分'!Print_Titles</vt:lpstr>
      <vt:lpstr>'3市区町別2'!Print_Titles</vt:lpstr>
      <vt:lpstr>'4市町推移1'!Print_Titles</vt:lpstr>
      <vt:lpstr>'6市町ｸﾞﾗﾌ1'!Print_Titles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2024-10-23T00:31:26Z</cp:lastPrinted>
  <dcterms:created xsi:type="dcterms:W3CDTF">2005-07-22T00:14:17Z</dcterms:created>
  <dcterms:modified xsi:type="dcterms:W3CDTF">2024-10-24T00:35:25Z</dcterms:modified>
</cp:coreProperties>
</file>