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3FB8D5CD-30F3-432A-A33F-4E99A51A7870}" xr6:coauthVersionLast="47" xr6:coauthVersionMax="47" xr10:uidLastSave="{00000000-0000-0000-0000-000000000000}"/>
  <bookViews>
    <workbookView xWindow="2660" yWindow="2660" windowWidth="14400" windowHeight="8170" tabRatio="1000" xr2:uid="{00000000-000D-0000-FFFF-FFFF00000000}"/>
  </bookViews>
  <sheets>
    <sheet name="目次" sheetId="11" r:id="rId1"/>
    <sheet name="1経済効果概要" sheetId="10" r:id="rId2"/>
    <sheet name="1_2経済効果フロー図" sheetId="39" r:id="rId3"/>
    <sheet name="2イベント消費" sheetId="23" r:id="rId4"/>
    <sheet name="3スポーツ消費" sheetId="22" r:id="rId5"/>
    <sheet name="3_2スポーツ消費2" sheetId="38" r:id="rId6"/>
    <sheet name="4観光消費" sheetId="9" r:id="rId7"/>
    <sheet name="4_2観光消費2" sheetId="40" r:id="rId8"/>
    <sheet name="5サプライチェーン" sheetId="2" r:id="rId9"/>
    <sheet name="マージン率" sheetId="48" r:id="rId10"/>
    <sheet name="食品産業フロー" sheetId="45" r:id="rId11"/>
    <sheet name="5_2消費WS" sheetId="43" r:id="rId12"/>
    <sheet name="6病院運営" sheetId="32" r:id="rId13"/>
    <sheet name="7学校運営" sheetId="19" r:id="rId14"/>
    <sheet name="8工業団地" sheetId="21" r:id="rId15"/>
    <sheet name="9ホテル運営" sheetId="20" r:id="rId16"/>
    <sheet name="10エコ事業" sheetId="17" r:id="rId17"/>
    <sheet name="11税収効果" sheetId="31" r:id="rId18"/>
    <sheet name="12将来人口消費" sheetId="8" r:id="rId19"/>
    <sheet name="12_2将来世帯" sheetId="28" r:id="rId20"/>
    <sheet name="12_3二人以上世帯" sheetId="36" r:id="rId21"/>
    <sheet name="12_4単身世帯" sheetId="35" r:id="rId22"/>
    <sheet name="13定住人口比率" sheetId="42" r:id="rId23"/>
    <sheet name="14_1h27部門表" sheetId="24" r:id="rId24"/>
    <sheet name="14_2取引基本表" sheetId="46" r:id="rId25"/>
    <sheet name="14_3分析係数表" sheetId="47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20" i="42" l="1"/>
  <c r="BD20" i="42"/>
  <c r="C44" i="19" l="1"/>
  <c r="C45" i="19"/>
  <c r="C46" i="19"/>
  <c r="C47" i="19"/>
  <c r="C48" i="19"/>
  <c r="C49" i="19"/>
  <c r="C50" i="19"/>
  <c r="C43" i="19"/>
  <c r="C42" i="19" s="1"/>
  <c r="C35" i="19"/>
  <c r="C36" i="19"/>
  <c r="C37" i="19"/>
  <c r="C38" i="19"/>
  <c r="C39" i="19"/>
  <c r="C40" i="19"/>
  <c r="C41" i="19"/>
  <c r="C34" i="19"/>
  <c r="C33" i="19" s="1"/>
  <c r="D42" i="19"/>
  <c r="D33" i="19"/>
  <c r="H96" i="48" l="1"/>
  <c r="E96" i="48"/>
  <c r="D96" i="48"/>
  <c r="H95" i="48"/>
  <c r="E95" i="48"/>
  <c r="E5" i="48" s="1"/>
  <c r="D95" i="48"/>
  <c r="D5" i="48" s="1"/>
  <c r="G94" i="48"/>
  <c r="F94" i="48"/>
  <c r="C94" i="48"/>
  <c r="C93" i="48"/>
  <c r="C6" i="48" s="1"/>
  <c r="G92" i="48"/>
  <c r="F92" i="48"/>
  <c r="C92" i="48"/>
  <c r="C91" i="48"/>
  <c r="G91" i="48" s="1"/>
  <c r="F90" i="48"/>
  <c r="C90" i="48"/>
  <c r="G90" i="48" s="1"/>
  <c r="G87" i="48"/>
  <c r="F87" i="48"/>
  <c r="C87" i="48"/>
  <c r="C86" i="48"/>
  <c r="G86" i="48" s="1"/>
  <c r="G85" i="48"/>
  <c r="F85" i="48"/>
  <c r="C85" i="48"/>
  <c r="C42" i="48" s="1"/>
  <c r="G84" i="48"/>
  <c r="F84" i="48"/>
  <c r="C84" i="48"/>
  <c r="G83" i="48"/>
  <c r="F83" i="48"/>
  <c r="C83" i="48"/>
  <c r="C40" i="48" s="1"/>
  <c r="G82" i="48"/>
  <c r="F82" i="48"/>
  <c r="C82" i="48"/>
  <c r="C39" i="48" s="1"/>
  <c r="G81" i="48"/>
  <c r="F81" i="48"/>
  <c r="C81" i="48"/>
  <c r="C38" i="48" s="1"/>
  <c r="G80" i="48"/>
  <c r="F80" i="48"/>
  <c r="C80" i="48"/>
  <c r="G79" i="48"/>
  <c r="F79" i="48"/>
  <c r="C79" i="48"/>
  <c r="C36" i="48" s="1"/>
  <c r="C78" i="48"/>
  <c r="G78" i="48" s="1"/>
  <c r="F77" i="48"/>
  <c r="C77" i="48"/>
  <c r="G77" i="48" s="1"/>
  <c r="G76" i="48"/>
  <c r="F76" i="48"/>
  <c r="C76" i="48"/>
  <c r="G75" i="48"/>
  <c r="F75" i="48"/>
  <c r="C75" i="48"/>
  <c r="C32" i="48" s="1"/>
  <c r="G74" i="48"/>
  <c r="C74" i="48"/>
  <c r="F74" i="48" s="1"/>
  <c r="G73" i="48"/>
  <c r="F73" i="48"/>
  <c r="C73" i="48"/>
  <c r="C30" i="48" s="1"/>
  <c r="G72" i="48"/>
  <c r="F72" i="48"/>
  <c r="C72" i="48"/>
  <c r="G71" i="48"/>
  <c r="F71" i="48"/>
  <c r="C71" i="48"/>
  <c r="C28" i="48" s="1"/>
  <c r="G70" i="48"/>
  <c r="F70" i="48"/>
  <c r="C70" i="48"/>
  <c r="C27" i="48" s="1"/>
  <c r="C69" i="48"/>
  <c r="G69" i="48" s="1"/>
  <c r="G68" i="48"/>
  <c r="C68" i="48"/>
  <c r="F68" i="48" s="1"/>
  <c r="C67" i="48"/>
  <c r="G67" i="48" s="1"/>
  <c r="F66" i="48"/>
  <c r="C66" i="48"/>
  <c r="G66" i="48" s="1"/>
  <c r="C65" i="48"/>
  <c r="G65" i="48" s="1"/>
  <c r="C64" i="48"/>
  <c r="F64" i="48" s="1"/>
  <c r="C63" i="48"/>
  <c r="F63" i="48" s="1"/>
  <c r="C62" i="48"/>
  <c r="G62" i="48" s="1"/>
  <c r="C61" i="48"/>
  <c r="G61" i="48" s="1"/>
  <c r="G60" i="48"/>
  <c r="C60" i="48"/>
  <c r="F60" i="48" s="1"/>
  <c r="C59" i="48"/>
  <c r="G59" i="48" s="1"/>
  <c r="F58" i="48"/>
  <c r="C58" i="48"/>
  <c r="G58" i="48" s="1"/>
  <c r="C57" i="48"/>
  <c r="G57" i="48" s="1"/>
  <c r="C56" i="48"/>
  <c r="G56" i="48" s="1"/>
  <c r="C55" i="48"/>
  <c r="G55" i="48" s="1"/>
  <c r="C54" i="48"/>
  <c r="G54" i="48" s="1"/>
  <c r="C53" i="48"/>
  <c r="G53" i="48" s="1"/>
  <c r="F52" i="48"/>
  <c r="C52" i="48"/>
  <c r="G52" i="48" s="1"/>
  <c r="G51" i="48"/>
  <c r="F51" i="48"/>
  <c r="C51" i="48"/>
  <c r="C50" i="48"/>
  <c r="G50" i="48" s="1"/>
  <c r="E43" i="48"/>
  <c r="D43" i="48"/>
  <c r="E42" i="48"/>
  <c r="G42" i="48" s="1"/>
  <c r="D42" i="48"/>
  <c r="F42" i="48" s="1"/>
  <c r="E41" i="48"/>
  <c r="G41" i="48" s="1"/>
  <c r="D41" i="48"/>
  <c r="C41" i="48"/>
  <c r="F41" i="48" s="1"/>
  <c r="E40" i="48"/>
  <c r="G40" i="48" s="1"/>
  <c r="D40" i="48"/>
  <c r="F40" i="48" s="1"/>
  <c r="E39" i="48"/>
  <c r="G39" i="48" s="1"/>
  <c r="D39" i="48"/>
  <c r="F39" i="48" s="1"/>
  <c r="E38" i="48"/>
  <c r="G38" i="48" s="1"/>
  <c r="D38" i="48"/>
  <c r="F38" i="48" s="1"/>
  <c r="E37" i="48"/>
  <c r="D37" i="48"/>
  <c r="F37" i="48" s="1"/>
  <c r="C37" i="48"/>
  <c r="G37" i="48" s="1"/>
  <c r="E36" i="48"/>
  <c r="G36" i="48" s="1"/>
  <c r="D36" i="48"/>
  <c r="F36" i="48" s="1"/>
  <c r="E35" i="48"/>
  <c r="G35" i="48" s="1"/>
  <c r="D35" i="48"/>
  <c r="C35" i="48"/>
  <c r="E34" i="48"/>
  <c r="D34" i="48"/>
  <c r="F34" i="48" s="1"/>
  <c r="E33" i="48"/>
  <c r="G33" i="48" s="1"/>
  <c r="D33" i="48"/>
  <c r="F33" i="48" s="1"/>
  <c r="C33" i="48"/>
  <c r="G32" i="48"/>
  <c r="E32" i="48"/>
  <c r="D32" i="48"/>
  <c r="F32" i="48" s="1"/>
  <c r="E31" i="48"/>
  <c r="G31" i="48" s="1"/>
  <c r="D31" i="48"/>
  <c r="F31" i="48" s="1"/>
  <c r="C31" i="48"/>
  <c r="E30" i="48"/>
  <c r="G30" i="48" s="1"/>
  <c r="D30" i="48"/>
  <c r="F30" i="48" s="1"/>
  <c r="E29" i="48"/>
  <c r="G29" i="48" s="1"/>
  <c r="D29" i="48"/>
  <c r="F29" i="48" s="1"/>
  <c r="C29" i="48"/>
  <c r="E28" i="48"/>
  <c r="G28" i="48" s="1"/>
  <c r="D28" i="48"/>
  <c r="F28" i="48" s="1"/>
  <c r="E27" i="48"/>
  <c r="G27" i="48" s="1"/>
  <c r="D27" i="48"/>
  <c r="F27" i="48" s="1"/>
  <c r="E26" i="48"/>
  <c r="D26" i="48"/>
  <c r="E25" i="48"/>
  <c r="D25" i="48"/>
  <c r="C25" i="48"/>
  <c r="F25" i="48" s="1"/>
  <c r="E24" i="48"/>
  <c r="D24" i="48"/>
  <c r="C24" i="48"/>
  <c r="G24" i="48" s="1"/>
  <c r="E23" i="48"/>
  <c r="D23" i="48"/>
  <c r="C23" i="48"/>
  <c r="E22" i="48"/>
  <c r="D22" i="48"/>
  <c r="E21" i="48"/>
  <c r="D21" i="48"/>
  <c r="E20" i="48"/>
  <c r="D20" i="48"/>
  <c r="E19" i="48"/>
  <c r="D19" i="48"/>
  <c r="E18" i="48"/>
  <c r="D18" i="48"/>
  <c r="E17" i="48"/>
  <c r="D17" i="48"/>
  <c r="C17" i="48"/>
  <c r="E16" i="48"/>
  <c r="D16" i="48"/>
  <c r="C16" i="48"/>
  <c r="G16" i="48" s="1"/>
  <c r="E15" i="48"/>
  <c r="G15" i="48" s="1"/>
  <c r="D15" i="48"/>
  <c r="C15" i="48"/>
  <c r="E14" i="48"/>
  <c r="D14" i="48"/>
  <c r="E13" i="48"/>
  <c r="D13" i="48"/>
  <c r="C13" i="48"/>
  <c r="F13" i="48" s="1"/>
  <c r="E12" i="48"/>
  <c r="D12" i="48"/>
  <c r="C12" i="48"/>
  <c r="G12" i="48" s="1"/>
  <c r="E11" i="48"/>
  <c r="D11" i="48"/>
  <c r="E10" i="48"/>
  <c r="D10" i="48"/>
  <c r="E9" i="48"/>
  <c r="D9" i="48"/>
  <c r="C9" i="48"/>
  <c r="F9" i="48" s="1"/>
  <c r="E8" i="48"/>
  <c r="D8" i="48"/>
  <c r="C8" i="48"/>
  <c r="G8" i="48" s="1"/>
  <c r="E7" i="48"/>
  <c r="D7" i="48"/>
  <c r="C7" i="48"/>
  <c r="E6" i="48"/>
  <c r="D6" i="48"/>
  <c r="G21" i="48" l="1"/>
  <c r="F6" i="48"/>
  <c r="G6" i="48"/>
  <c r="F12" i="48"/>
  <c r="F7" i="48"/>
  <c r="C27" i="2" s="1"/>
  <c r="F19" i="48"/>
  <c r="C20" i="48"/>
  <c r="G20" i="48" s="1"/>
  <c r="F20" i="48"/>
  <c r="G64" i="48"/>
  <c r="C29" i="2"/>
  <c r="C28" i="2"/>
  <c r="C30" i="2"/>
  <c r="F50" i="48"/>
  <c r="F15" i="48"/>
  <c r="C21" i="48"/>
  <c r="F21" i="48" s="1"/>
  <c r="F35" i="48"/>
  <c r="F78" i="48"/>
  <c r="G11" i="48"/>
  <c r="G7" i="48"/>
  <c r="D27" i="2" s="1"/>
  <c r="C43" i="48"/>
  <c r="G43" i="48" s="1"/>
  <c r="G19" i="48"/>
  <c r="F43" i="48"/>
  <c r="F8" i="48"/>
  <c r="F56" i="48"/>
  <c r="F16" i="48"/>
  <c r="F59" i="48"/>
  <c r="F67" i="48"/>
  <c r="F93" i="48"/>
  <c r="G63" i="48"/>
  <c r="C11" i="48"/>
  <c r="G93" i="48"/>
  <c r="F23" i="48"/>
  <c r="G23" i="48"/>
  <c r="F54" i="48"/>
  <c r="C19" i="48"/>
  <c r="F11" i="48"/>
  <c r="F17" i="48"/>
  <c r="F86" i="48"/>
  <c r="F62" i="48"/>
  <c r="F24" i="48"/>
  <c r="F55" i="48"/>
  <c r="C96" i="48"/>
  <c r="F96" i="48"/>
  <c r="G96" i="48"/>
  <c r="G25" i="48"/>
  <c r="C95" i="48"/>
  <c r="C10" i="48"/>
  <c r="F10" i="48" s="1"/>
  <c r="C14" i="48"/>
  <c r="F14" i="48" s="1"/>
  <c r="C18" i="48"/>
  <c r="F18" i="48" s="1"/>
  <c r="C22" i="48"/>
  <c r="F22" i="48" s="1"/>
  <c r="C26" i="48"/>
  <c r="F26" i="48" s="1"/>
  <c r="C34" i="48"/>
  <c r="G34" i="48" s="1"/>
  <c r="F53" i="48"/>
  <c r="F57" i="48"/>
  <c r="F61" i="48"/>
  <c r="F65" i="48"/>
  <c r="F69" i="48"/>
  <c r="F91" i="48"/>
  <c r="G17" i="48"/>
  <c r="G9" i="48"/>
  <c r="G13" i="48"/>
  <c r="D30" i="2" l="1"/>
  <c r="D28" i="2"/>
  <c r="D29" i="2"/>
  <c r="G26" i="48"/>
  <c r="G22" i="48"/>
  <c r="G14" i="48"/>
  <c r="F95" i="48"/>
  <c r="G95" i="48"/>
  <c r="C5" i="48"/>
  <c r="G18" i="48"/>
  <c r="G10" i="48"/>
  <c r="F5" i="48" l="1"/>
  <c r="C26" i="2" s="1"/>
  <c r="G5" i="48"/>
  <c r="D26" i="2" s="1"/>
  <c r="C21" i="2" l="1"/>
  <c r="C20" i="2"/>
  <c r="C14" i="2"/>
  <c r="C15" i="2"/>
  <c r="C16" i="2"/>
  <c r="C17" i="2"/>
  <c r="C13" i="2"/>
  <c r="E17" i="2"/>
  <c r="E16" i="2"/>
  <c r="E15" i="2"/>
  <c r="E14" i="2"/>
  <c r="E13" i="2"/>
  <c r="D32" i="9"/>
  <c r="D33" i="9"/>
  <c r="D34" i="9"/>
  <c r="D31" i="9"/>
  <c r="C18" i="2" l="1"/>
  <c r="C19" i="2"/>
  <c r="C6" i="2"/>
  <c r="C5" i="2"/>
  <c r="Y8" i="31" l="1"/>
  <c r="Y46" i="31" s="1"/>
  <c r="Z8" i="31"/>
  <c r="Z46" i="31" s="1"/>
  <c r="AA8" i="31"/>
  <c r="AA46" i="31" s="1"/>
  <c r="V45" i="31" s="1"/>
  <c r="Y9" i="31"/>
  <c r="Z9" i="31"/>
  <c r="AA9" i="31"/>
  <c r="Z10" i="31"/>
  <c r="Y11" i="31"/>
  <c r="Z11" i="31"/>
  <c r="AA11" i="31"/>
  <c r="Y12" i="31"/>
  <c r="Z12" i="31"/>
  <c r="AA12" i="31"/>
  <c r="Y13" i="31"/>
  <c r="Z13" i="31"/>
  <c r="AA13" i="31"/>
  <c r="Y14" i="31"/>
  <c r="Z14" i="31"/>
  <c r="AA14" i="31"/>
  <c r="Y15" i="31"/>
  <c r="Z15" i="31"/>
  <c r="AA15" i="31"/>
  <c r="Y16" i="31"/>
  <c r="Z16" i="31"/>
  <c r="AA16" i="31"/>
  <c r="Y17" i="31"/>
  <c r="Z17" i="31"/>
  <c r="AA17" i="31"/>
  <c r="Z18" i="31"/>
  <c r="Y19" i="31"/>
  <c r="Z19" i="31"/>
  <c r="Y20" i="31"/>
  <c r="Z20" i="31"/>
  <c r="AA20" i="31"/>
  <c r="Y21" i="31"/>
  <c r="Z21" i="31"/>
  <c r="AA21" i="31"/>
  <c r="Y22" i="31"/>
  <c r="Z22" i="31"/>
  <c r="AA22" i="31"/>
  <c r="Y23" i="31"/>
  <c r="Z23" i="31"/>
  <c r="AA23" i="31"/>
  <c r="Y24" i="31"/>
  <c r="Z24" i="31"/>
  <c r="AA24" i="31"/>
  <c r="Y25" i="31"/>
  <c r="Z25" i="31"/>
  <c r="AA25" i="31"/>
  <c r="Y26" i="31"/>
  <c r="Z26" i="31"/>
  <c r="AA26" i="31"/>
  <c r="Y27" i="31"/>
  <c r="Z27" i="31"/>
  <c r="AA27" i="31"/>
  <c r="Y28" i="31"/>
  <c r="Z28" i="31"/>
  <c r="AA28" i="31"/>
  <c r="Y29" i="31"/>
  <c r="Z29" i="31"/>
  <c r="AA29" i="31"/>
  <c r="Y30" i="31"/>
  <c r="Z30" i="31"/>
  <c r="AA30" i="31"/>
  <c r="Y31" i="31"/>
  <c r="Z31" i="31"/>
  <c r="AA31" i="31"/>
  <c r="Y32" i="31"/>
  <c r="Z32" i="31"/>
  <c r="AA32" i="31"/>
  <c r="Y33" i="31"/>
  <c r="Z33" i="31"/>
  <c r="AA33" i="31"/>
  <c r="Y34" i="31"/>
  <c r="Z34" i="31"/>
  <c r="AA34" i="31"/>
  <c r="Y35" i="31"/>
  <c r="Z35" i="31"/>
  <c r="AA35" i="31"/>
  <c r="Y36" i="31"/>
  <c r="Z36" i="31"/>
  <c r="AA36" i="31"/>
  <c r="Y37" i="31"/>
  <c r="Z37" i="31"/>
  <c r="AA37" i="31"/>
  <c r="Y38" i="31"/>
  <c r="Z38" i="31"/>
  <c r="AA38" i="31"/>
  <c r="Y39" i="31"/>
  <c r="Z39" i="31"/>
  <c r="AA39" i="31"/>
  <c r="Y40" i="31"/>
  <c r="Z40" i="31"/>
  <c r="AA40" i="31"/>
  <c r="Y41" i="31"/>
  <c r="Z41" i="31"/>
  <c r="AA41" i="31"/>
  <c r="Y42" i="31"/>
  <c r="Z42" i="31"/>
  <c r="AA42" i="31"/>
  <c r="Y43" i="31"/>
  <c r="Z43" i="31"/>
  <c r="AA43" i="31"/>
  <c r="Y44" i="31"/>
  <c r="Z44" i="31"/>
  <c r="AA44" i="31"/>
  <c r="Y45" i="31"/>
  <c r="Z45" i="31"/>
  <c r="AA45" i="31"/>
  <c r="AA7" i="31"/>
  <c r="Z7" i="31"/>
  <c r="Y7" i="31"/>
  <c r="W8" i="31"/>
  <c r="W46" i="31" s="1"/>
  <c r="X8" i="31"/>
  <c r="X46" i="31" s="1"/>
  <c r="W9" i="31"/>
  <c r="R9" i="31" s="1"/>
  <c r="X9" i="31"/>
  <c r="W10" i="31"/>
  <c r="R10" i="31" s="1"/>
  <c r="X10" i="31"/>
  <c r="W11" i="31"/>
  <c r="X11" i="31"/>
  <c r="S11" i="31" s="1"/>
  <c r="W12" i="31"/>
  <c r="W13" i="31"/>
  <c r="X13" i="31"/>
  <c r="W14" i="31"/>
  <c r="X14" i="31"/>
  <c r="W15" i="31"/>
  <c r="X15" i="31"/>
  <c r="W16" i="31"/>
  <c r="X16" i="31"/>
  <c r="W17" i="31"/>
  <c r="X17" i="31"/>
  <c r="W18" i="31"/>
  <c r="X18" i="31"/>
  <c r="W19" i="31"/>
  <c r="R19" i="31" s="1"/>
  <c r="X19" i="31"/>
  <c r="W20" i="31"/>
  <c r="R20" i="31" s="1"/>
  <c r="X20" i="31"/>
  <c r="W21" i="31"/>
  <c r="X21" i="31"/>
  <c r="W22" i="31"/>
  <c r="X22" i="31"/>
  <c r="W23" i="31"/>
  <c r="X23" i="31"/>
  <c r="W24" i="31"/>
  <c r="W25" i="31"/>
  <c r="W26" i="31"/>
  <c r="R26" i="31" s="1"/>
  <c r="W27" i="31"/>
  <c r="R27" i="31" s="1"/>
  <c r="X27" i="31"/>
  <c r="W28" i="31"/>
  <c r="R28" i="31" s="1"/>
  <c r="X28" i="31"/>
  <c r="W29" i="31"/>
  <c r="X29" i="31"/>
  <c r="W30" i="31"/>
  <c r="X30" i="31"/>
  <c r="W31" i="31"/>
  <c r="X31" i="31"/>
  <c r="W32" i="31"/>
  <c r="X32" i="31"/>
  <c r="W33" i="31"/>
  <c r="X33" i="31"/>
  <c r="W34" i="31"/>
  <c r="X34" i="31"/>
  <c r="W35" i="31"/>
  <c r="R35" i="31" s="1"/>
  <c r="X35" i="31"/>
  <c r="W36" i="31"/>
  <c r="R36" i="31" s="1"/>
  <c r="X36" i="31"/>
  <c r="S36" i="31" s="1"/>
  <c r="W37" i="31"/>
  <c r="R37" i="31" s="1"/>
  <c r="X37" i="31"/>
  <c r="W38" i="31"/>
  <c r="R38" i="31" s="1"/>
  <c r="X38" i="31"/>
  <c r="W39" i="31"/>
  <c r="X39" i="31"/>
  <c r="W40" i="31"/>
  <c r="X40" i="31"/>
  <c r="W41" i="31"/>
  <c r="W42" i="31"/>
  <c r="X42" i="31"/>
  <c r="W43" i="31"/>
  <c r="R43" i="31" s="1"/>
  <c r="X43" i="31"/>
  <c r="W44" i="31"/>
  <c r="R44" i="31" s="1"/>
  <c r="X44" i="31"/>
  <c r="W45" i="31"/>
  <c r="X45" i="31"/>
  <c r="X7" i="31"/>
  <c r="W7" i="31"/>
  <c r="U26" i="31" l="1"/>
  <c r="S42" i="31"/>
  <c r="U38" i="31"/>
  <c r="U42" i="31"/>
  <c r="R39" i="31"/>
  <c r="R29" i="31"/>
  <c r="R34" i="31"/>
  <c r="R13" i="31"/>
  <c r="R30" i="31"/>
  <c r="R15" i="31"/>
  <c r="R32" i="31"/>
  <c r="R33" i="31"/>
  <c r="R18" i="31"/>
  <c r="R7" i="31"/>
  <c r="R45" i="31" s="1"/>
  <c r="R46" i="31" s="1"/>
  <c r="R11" i="31"/>
  <c r="R12" i="31"/>
  <c r="R14" i="31"/>
  <c r="R31" i="31"/>
  <c r="R16" i="31"/>
  <c r="R17" i="31"/>
  <c r="R24" i="31"/>
  <c r="R23" i="31"/>
  <c r="U10" i="31"/>
  <c r="U14" i="31"/>
  <c r="R25" i="31"/>
  <c r="R42" i="31"/>
  <c r="S7" i="31"/>
  <c r="S19" i="31"/>
  <c r="S28" i="31"/>
  <c r="S32" i="31"/>
  <c r="S8" i="31"/>
  <c r="S12" i="31"/>
  <c r="S24" i="31"/>
  <c r="S33" i="31"/>
  <c r="T10" i="31"/>
  <c r="T45" i="31"/>
  <c r="T9" i="31"/>
  <c r="R41" i="31"/>
  <c r="S15" i="31"/>
  <c r="R40" i="31"/>
  <c r="S14" i="31"/>
  <c r="U18" i="31"/>
  <c r="R22" i="31"/>
  <c r="S38" i="31"/>
  <c r="R21" i="31"/>
  <c r="U9" i="31"/>
  <c r="U22" i="31"/>
  <c r="U30" i="31"/>
  <c r="U34" i="31"/>
  <c r="R8" i="31"/>
  <c r="S41" i="31"/>
  <c r="S30" i="31"/>
  <c r="S44" i="31"/>
  <c r="S39" i="31"/>
  <c r="S35" i="31"/>
  <c r="S31" i="31"/>
  <c r="S27" i="31"/>
  <c r="S22" i="31"/>
  <c r="S43" i="31"/>
  <c r="S40" i="31"/>
  <c r="S37" i="31"/>
  <c r="S34" i="31"/>
  <c r="S20" i="31"/>
  <c r="S29" i="31"/>
  <c r="S26" i="31"/>
  <c r="S21" i="31"/>
  <c r="S17" i="31"/>
  <c r="S13" i="31"/>
  <c r="S10" i="31"/>
  <c r="T41" i="31"/>
  <c r="T25" i="31"/>
  <c r="T32" i="31"/>
  <c r="T39" i="31"/>
  <c r="T34" i="31"/>
  <c r="V35" i="31"/>
  <c r="V19" i="31"/>
  <c r="V31" i="31"/>
  <c r="V15" i="31"/>
  <c r="V11" i="31"/>
  <c r="V27" i="31"/>
  <c r="V39" i="31"/>
  <c r="V23" i="31"/>
  <c r="V7" i="31"/>
  <c r="V38" i="31"/>
  <c r="V34" i="31"/>
  <c r="V30" i="31"/>
  <c r="V26" i="31"/>
  <c r="V22" i="31"/>
  <c r="V18" i="31"/>
  <c r="V14" i="31"/>
  <c r="V10" i="31"/>
  <c r="V44" i="31"/>
  <c r="V41" i="31"/>
  <c r="V37" i="31"/>
  <c r="V33" i="31"/>
  <c r="V29" i="31"/>
  <c r="V25" i="31"/>
  <c r="V21" i="31"/>
  <c r="V17" i="31"/>
  <c r="V13" i="31"/>
  <c r="V9" i="31"/>
  <c r="V43" i="31"/>
  <c r="V40" i="31"/>
  <c r="V36" i="31"/>
  <c r="V32" i="31"/>
  <c r="V28" i="31"/>
  <c r="V24" i="31"/>
  <c r="V20" i="31"/>
  <c r="V16" i="31"/>
  <c r="V12" i="31"/>
  <c r="V8" i="31"/>
  <c r="T38" i="31"/>
  <c r="T36" i="31"/>
  <c r="T29" i="31"/>
  <c r="T27" i="31"/>
  <c r="T23" i="31"/>
  <c r="T21" i="31"/>
  <c r="T19" i="31"/>
  <c r="T17" i="31"/>
  <c r="T13" i="31"/>
  <c r="T11" i="31"/>
  <c r="T7" i="31"/>
  <c r="T44" i="31"/>
  <c r="T37" i="31"/>
  <c r="T35" i="31"/>
  <c r="T30" i="31"/>
  <c r="T28" i="31"/>
  <c r="T24" i="31"/>
  <c r="T22" i="31"/>
  <c r="T20" i="31"/>
  <c r="T16" i="31"/>
  <c r="T14" i="31"/>
  <c r="T12" i="31"/>
  <c r="T8" i="31"/>
  <c r="T42" i="31"/>
  <c r="T40" i="31"/>
  <c r="T33" i="31"/>
  <c r="T31" i="31"/>
  <c r="T26" i="31"/>
  <c r="T18" i="31"/>
  <c r="T15" i="31"/>
  <c r="S25" i="31"/>
  <c r="S23" i="31"/>
  <c r="S18" i="31"/>
  <c r="S16" i="31"/>
  <c r="S9" i="31"/>
  <c r="U43" i="31"/>
  <c r="U39" i="31"/>
  <c r="U35" i="31"/>
  <c r="U31" i="31"/>
  <c r="U27" i="31"/>
  <c r="U23" i="31"/>
  <c r="U19" i="31"/>
  <c r="U15" i="31"/>
  <c r="U11" i="31"/>
  <c r="U7" i="31"/>
  <c r="U44" i="31"/>
  <c r="U40" i="31"/>
  <c r="U36" i="31"/>
  <c r="U32" i="31"/>
  <c r="U28" i="31"/>
  <c r="U24" i="31"/>
  <c r="U20" i="31"/>
  <c r="U16" i="31"/>
  <c r="U12" i="31"/>
  <c r="U8" i="31"/>
  <c r="U41" i="31"/>
  <c r="U37" i="31"/>
  <c r="U33" i="31"/>
  <c r="U29" i="31"/>
  <c r="U25" i="31"/>
  <c r="U21" i="31"/>
  <c r="U17" i="31"/>
  <c r="U13" i="31"/>
  <c r="AT50" i="47"/>
  <c r="AV50" i="47" s="1"/>
  <c r="AW50" i="47" s="1"/>
  <c r="AS50" i="47"/>
  <c r="AR50" i="47"/>
  <c r="AT49" i="47"/>
  <c r="AV49" i="47" s="1"/>
  <c r="AW49" i="47" s="1"/>
  <c r="AS49" i="47"/>
  <c r="AR49" i="47"/>
  <c r="AT47" i="47"/>
  <c r="AS47" i="47"/>
  <c r="AR47" i="47"/>
  <c r="AN47" i="47"/>
  <c r="H47" i="47" s="1"/>
  <c r="V47" i="47"/>
  <c r="U47" i="47"/>
  <c r="W47" i="47" s="1"/>
  <c r="D47" i="47" s="1"/>
  <c r="T47" i="47"/>
  <c r="O47" i="47"/>
  <c r="P47" i="47" s="1"/>
  <c r="C47" i="47" s="1"/>
  <c r="AU46" i="47"/>
  <c r="AN46" i="47"/>
  <c r="H46" i="47" s="1"/>
  <c r="X46" i="47"/>
  <c r="E46" i="47" s="1"/>
  <c r="W46" i="47"/>
  <c r="O46" i="47"/>
  <c r="P46" i="47" s="1"/>
  <c r="C46" i="47" s="1"/>
  <c r="D46" i="47"/>
  <c r="AU45" i="47"/>
  <c r="AN45" i="47"/>
  <c r="H45" i="47" s="1"/>
  <c r="X45" i="47"/>
  <c r="E45" i="47" s="1"/>
  <c r="W45" i="47"/>
  <c r="O45" i="47"/>
  <c r="P45" i="47" s="1"/>
  <c r="C45" i="47" s="1"/>
  <c r="G45" i="47"/>
  <c r="F45" i="47"/>
  <c r="D45" i="47"/>
  <c r="AU44" i="47"/>
  <c r="AN44" i="47"/>
  <c r="H44" i="47" s="1"/>
  <c r="X44" i="47"/>
  <c r="E44" i="47" s="1"/>
  <c r="W44" i="47"/>
  <c r="O44" i="47"/>
  <c r="P44" i="47" s="1"/>
  <c r="C44" i="47" s="1"/>
  <c r="D44" i="47"/>
  <c r="AU43" i="47"/>
  <c r="AN43" i="47"/>
  <c r="H43" i="47" s="1"/>
  <c r="X43" i="47"/>
  <c r="E43" i="47" s="1"/>
  <c r="W43" i="47"/>
  <c r="D43" i="47" s="1"/>
  <c r="O43" i="47"/>
  <c r="P43" i="47" s="1"/>
  <c r="C43" i="47" s="1"/>
  <c r="AU42" i="47"/>
  <c r="AN42" i="47"/>
  <c r="X42" i="47"/>
  <c r="E42" i="47" s="1"/>
  <c r="W42" i="47"/>
  <c r="H42" i="47"/>
  <c r="D42" i="47"/>
  <c r="AU41" i="47"/>
  <c r="AN41" i="47"/>
  <c r="H41" i="47" s="1"/>
  <c r="X41" i="47"/>
  <c r="E41" i="47" s="1"/>
  <c r="W41" i="47"/>
  <c r="D41" i="47"/>
  <c r="AU40" i="47"/>
  <c r="AN40" i="47"/>
  <c r="H40" i="47" s="1"/>
  <c r="X40" i="47"/>
  <c r="E40" i="47" s="1"/>
  <c r="W40" i="47"/>
  <c r="O40" i="47"/>
  <c r="P40" i="47" s="1"/>
  <c r="C40" i="47" s="1"/>
  <c r="D40" i="47"/>
  <c r="AU39" i="47"/>
  <c r="AN39" i="47"/>
  <c r="H39" i="47" s="1"/>
  <c r="X39" i="47"/>
  <c r="E39" i="47" s="1"/>
  <c r="W39" i="47"/>
  <c r="D39" i="47" s="1"/>
  <c r="O39" i="47"/>
  <c r="P39" i="47" s="1"/>
  <c r="C39" i="47" s="1"/>
  <c r="AU38" i="47"/>
  <c r="AN38" i="47"/>
  <c r="X38" i="47"/>
  <c r="E38" i="47" s="1"/>
  <c r="W38" i="47"/>
  <c r="H38" i="47"/>
  <c r="D38" i="47"/>
  <c r="AU37" i="47"/>
  <c r="AN37" i="47"/>
  <c r="H37" i="47" s="1"/>
  <c r="X37" i="47"/>
  <c r="E37" i="47" s="1"/>
  <c r="W37" i="47"/>
  <c r="D37" i="47" s="1"/>
  <c r="AU36" i="47"/>
  <c r="AN36" i="47"/>
  <c r="H36" i="47" s="1"/>
  <c r="X36" i="47"/>
  <c r="E36" i="47" s="1"/>
  <c r="W36" i="47"/>
  <c r="D36" i="47" s="1"/>
  <c r="O36" i="47"/>
  <c r="P36" i="47" s="1"/>
  <c r="C36" i="47" s="1"/>
  <c r="AU35" i="47"/>
  <c r="AN35" i="47"/>
  <c r="H35" i="47" s="1"/>
  <c r="X35" i="47"/>
  <c r="E35" i="47" s="1"/>
  <c r="W35" i="47"/>
  <c r="O35" i="47"/>
  <c r="P35" i="47" s="1"/>
  <c r="C35" i="47" s="1"/>
  <c r="D35" i="47"/>
  <c r="AU34" i="47"/>
  <c r="AN34" i="47"/>
  <c r="X34" i="47"/>
  <c r="E34" i="47" s="1"/>
  <c r="W34" i="47"/>
  <c r="H34" i="47"/>
  <c r="D34" i="47"/>
  <c r="AU33" i="47"/>
  <c r="AN33" i="47"/>
  <c r="H33" i="47" s="1"/>
  <c r="X33" i="47"/>
  <c r="E33" i="47" s="1"/>
  <c r="W33" i="47"/>
  <c r="D33" i="47"/>
  <c r="AU32" i="47"/>
  <c r="AN32" i="47"/>
  <c r="H32" i="47" s="1"/>
  <c r="X32" i="47"/>
  <c r="E32" i="47" s="1"/>
  <c r="W32" i="47"/>
  <c r="D32" i="47" s="1"/>
  <c r="O32" i="47"/>
  <c r="P32" i="47" s="1"/>
  <c r="C32" i="47" s="1"/>
  <c r="AU31" i="47"/>
  <c r="AN31" i="47"/>
  <c r="H31" i="47" s="1"/>
  <c r="X31" i="47"/>
  <c r="E31" i="47" s="1"/>
  <c r="W31" i="47"/>
  <c r="D31" i="47" s="1"/>
  <c r="O31" i="47"/>
  <c r="P31" i="47" s="1"/>
  <c r="C31" i="47" s="1"/>
  <c r="AU30" i="47"/>
  <c r="AN30" i="47"/>
  <c r="H30" i="47" s="1"/>
  <c r="X30" i="47"/>
  <c r="E30" i="47" s="1"/>
  <c r="W30" i="47"/>
  <c r="D30" i="47"/>
  <c r="AU29" i="47"/>
  <c r="AN29" i="47"/>
  <c r="H29" i="47" s="1"/>
  <c r="X29" i="47"/>
  <c r="E29" i="47" s="1"/>
  <c r="W29" i="47"/>
  <c r="D29" i="47" s="1"/>
  <c r="AU28" i="47"/>
  <c r="AN28" i="47"/>
  <c r="X28" i="47"/>
  <c r="E28" i="47" s="1"/>
  <c r="W28" i="47"/>
  <c r="O28" i="47"/>
  <c r="P28" i="47" s="1"/>
  <c r="C28" i="47" s="1"/>
  <c r="H28" i="47"/>
  <c r="D28" i="47"/>
  <c r="AU27" i="47"/>
  <c r="AN27" i="47"/>
  <c r="X27" i="47"/>
  <c r="E27" i="47" s="1"/>
  <c r="W27" i="47"/>
  <c r="H27" i="47"/>
  <c r="D27" i="47"/>
  <c r="AU26" i="47"/>
  <c r="AN26" i="47"/>
  <c r="H26" i="47" s="1"/>
  <c r="X26" i="47"/>
  <c r="E26" i="47" s="1"/>
  <c r="W26" i="47"/>
  <c r="D26" i="47" s="1"/>
  <c r="O26" i="47"/>
  <c r="P26" i="47" s="1"/>
  <c r="C26" i="47" s="1"/>
  <c r="AU25" i="47"/>
  <c r="AN25" i="47"/>
  <c r="H25" i="47" s="1"/>
  <c r="X25" i="47"/>
  <c r="E25" i="47" s="1"/>
  <c r="W25" i="47"/>
  <c r="D25" i="47" s="1"/>
  <c r="O25" i="47"/>
  <c r="P25" i="47" s="1"/>
  <c r="C25" i="47" s="1"/>
  <c r="AU24" i="47"/>
  <c r="AN24" i="47"/>
  <c r="H24" i="47" s="1"/>
  <c r="X24" i="47"/>
  <c r="E24" i="47" s="1"/>
  <c r="W24" i="47"/>
  <c r="O24" i="47"/>
  <c r="P24" i="47" s="1"/>
  <c r="C24" i="47" s="1"/>
  <c r="D24" i="47"/>
  <c r="AU23" i="47"/>
  <c r="AN23" i="47"/>
  <c r="H23" i="47" s="1"/>
  <c r="X23" i="47"/>
  <c r="E23" i="47" s="1"/>
  <c r="W23" i="47"/>
  <c r="O23" i="47"/>
  <c r="P23" i="47" s="1"/>
  <c r="C23" i="47" s="1"/>
  <c r="D23" i="47"/>
  <c r="AU22" i="47"/>
  <c r="AN22" i="47"/>
  <c r="H22" i="47" s="1"/>
  <c r="X22" i="47"/>
  <c r="E22" i="47" s="1"/>
  <c r="W22" i="47"/>
  <c r="O22" i="47"/>
  <c r="P22" i="47" s="1"/>
  <c r="C22" i="47" s="1"/>
  <c r="D22" i="47"/>
  <c r="AU21" i="47"/>
  <c r="AN21" i="47"/>
  <c r="H21" i="47" s="1"/>
  <c r="X21" i="47"/>
  <c r="E21" i="47" s="1"/>
  <c r="W21" i="47"/>
  <c r="D21" i="47" s="1"/>
  <c r="O21" i="47"/>
  <c r="P21" i="47" s="1"/>
  <c r="C21" i="47" s="1"/>
  <c r="AU20" i="47"/>
  <c r="AN20" i="47"/>
  <c r="H20" i="47" s="1"/>
  <c r="X20" i="47"/>
  <c r="E20" i="47" s="1"/>
  <c r="W20" i="47"/>
  <c r="D20" i="47" s="1"/>
  <c r="AU19" i="47"/>
  <c r="AN19" i="47"/>
  <c r="H19" i="47" s="1"/>
  <c r="X19" i="47"/>
  <c r="E19" i="47" s="1"/>
  <c r="W19" i="47"/>
  <c r="O19" i="47"/>
  <c r="P19" i="47" s="1"/>
  <c r="C19" i="47" s="1"/>
  <c r="D19" i="47"/>
  <c r="AU18" i="47"/>
  <c r="AN18" i="47"/>
  <c r="H18" i="47" s="1"/>
  <c r="X18" i="47"/>
  <c r="E18" i="47" s="1"/>
  <c r="W18" i="47"/>
  <c r="O18" i="47"/>
  <c r="P18" i="47" s="1"/>
  <c r="C18" i="47" s="1"/>
  <c r="D18" i="47"/>
  <c r="AU17" i="47"/>
  <c r="AN17" i="47"/>
  <c r="H17" i="47" s="1"/>
  <c r="X17" i="47"/>
  <c r="E17" i="47" s="1"/>
  <c r="W17" i="47"/>
  <c r="P17" i="47"/>
  <c r="C17" i="47" s="1"/>
  <c r="O17" i="47"/>
  <c r="D17" i="47"/>
  <c r="AU16" i="47"/>
  <c r="AN16" i="47"/>
  <c r="H16" i="47" s="1"/>
  <c r="X16" i="47"/>
  <c r="E16" i="47" s="1"/>
  <c r="W16" i="47"/>
  <c r="D16" i="47" s="1"/>
  <c r="O16" i="47"/>
  <c r="P16" i="47" s="1"/>
  <c r="C16" i="47" s="1"/>
  <c r="AU15" i="47"/>
  <c r="AN15" i="47"/>
  <c r="H15" i="47" s="1"/>
  <c r="X15" i="47"/>
  <c r="E15" i="47" s="1"/>
  <c r="W15" i="47"/>
  <c r="D15" i="47"/>
  <c r="AU14" i="47"/>
  <c r="AN14" i="47"/>
  <c r="H14" i="47" s="1"/>
  <c r="X14" i="47"/>
  <c r="E14" i="47" s="1"/>
  <c r="W14" i="47"/>
  <c r="O14" i="47"/>
  <c r="P14" i="47" s="1"/>
  <c r="C14" i="47" s="1"/>
  <c r="D14" i="47"/>
  <c r="AU13" i="47"/>
  <c r="AN13" i="47"/>
  <c r="H13" i="47" s="1"/>
  <c r="X13" i="47"/>
  <c r="E13" i="47" s="1"/>
  <c r="W13" i="47"/>
  <c r="D13" i="47" s="1"/>
  <c r="O13" i="47"/>
  <c r="P13" i="47" s="1"/>
  <c r="C13" i="47" s="1"/>
  <c r="AU12" i="47"/>
  <c r="AN12" i="47"/>
  <c r="H12" i="47" s="1"/>
  <c r="X12" i="47"/>
  <c r="E12" i="47" s="1"/>
  <c r="W12" i="47"/>
  <c r="P12" i="47"/>
  <c r="C12" i="47" s="1"/>
  <c r="O12" i="47"/>
  <c r="D12" i="47"/>
  <c r="AU11" i="47"/>
  <c r="AN11" i="47"/>
  <c r="H11" i="47" s="1"/>
  <c r="X11" i="47"/>
  <c r="E11" i="47" s="1"/>
  <c r="W11" i="47"/>
  <c r="D11" i="47"/>
  <c r="AU10" i="47"/>
  <c r="AN10" i="47"/>
  <c r="H10" i="47" s="1"/>
  <c r="X10" i="47"/>
  <c r="E10" i="47" s="1"/>
  <c r="W10" i="47"/>
  <c r="O10" i="47"/>
  <c r="P10" i="47" s="1"/>
  <c r="C10" i="47" s="1"/>
  <c r="D10" i="47"/>
  <c r="AU9" i="47"/>
  <c r="AN9" i="47"/>
  <c r="H9" i="47" s="1"/>
  <c r="X9" i="47"/>
  <c r="E9" i="47" s="1"/>
  <c r="W9" i="47"/>
  <c r="O9" i="47"/>
  <c r="P9" i="47" s="1"/>
  <c r="C9" i="47" s="1"/>
  <c r="D9" i="47"/>
  <c r="AU8" i="47"/>
  <c r="AN8" i="47"/>
  <c r="H8" i="47" s="1"/>
  <c r="X8" i="47"/>
  <c r="E8" i="47" s="1"/>
  <c r="W8" i="47"/>
  <c r="D8" i="47" s="1"/>
  <c r="O8" i="47"/>
  <c r="P8" i="47" s="1"/>
  <c r="C8" i="47" s="1"/>
  <c r="BK44" i="46"/>
  <c r="BJ44" i="46"/>
  <c r="BL44" i="46" s="1"/>
  <c r="BK43" i="46"/>
  <c r="BJ43" i="46"/>
  <c r="BL43" i="46" s="1"/>
  <c r="BK42" i="46"/>
  <c r="BJ42" i="46"/>
  <c r="BL42" i="46" s="1"/>
  <c r="BK41" i="46"/>
  <c r="BJ41" i="46"/>
  <c r="BL41" i="46" s="1"/>
  <c r="BK40" i="46"/>
  <c r="BJ40" i="46"/>
  <c r="BL40" i="46" s="1"/>
  <c r="BK39" i="46"/>
  <c r="BL39" i="46" s="1"/>
  <c r="BJ39" i="46"/>
  <c r="BK38" i="46"/>
  <c r="BJ38" i="46"/>
  <c r="BL38" i="46" s="1"/>
  <c r="BK37" i="46"/>
  <c r="BJ37" i="46"/>
  <c r="BL37" i="46" s="1"/>
  <c r="BK36" i="46"/>
  <c r="BJ36" i="46"/>
  <c r="BL35" i="46"/>
  <c r="BK35" i="46"/>
  <c r="BJ35" i="46"/>
  <c r="BK34" i="46"/>
  <c r="BJ34" i="46"/>
  <c r="BL34" i="46" s="1"/>
  <c r="BK33" i="46"/>
  <c r="BJ33" i="46"/>
  <c r="BL33" i="46" s="1"/>
  <c r="BK32" i="46"/>
  <c r="BL32" i="46" s="1"/>
  <c r="BJ32" i="46"/>
  <c r="BK31" i="46"/>
  <c r="BJ31" i="46"/>
  <c r="BL31" i="46" s="1"/>
  <c r="BK30" i="46"/>
  <c r="BJ30" i="46"/>
  <c r="BL30" i="46" s="1"/>
  <c r="BK29" i="46"/>
  <c r="BJ29" i="46"/>
  <c r="BL29" i="46" s="1"/>
  <c r="BK28" i="46"/>
  <c r="BJ28" i="46"/>
  <c r="BL28" i="46" s="1"/>
  <c r="BK27" i="46"/>
  <c r="BJ27" i="46"/>
  <c r="BL27" i="46" s="1"/>
  <c r="BK26" i="46"/>
  <c r="BJ26" i="46"/>
  <c r="BL26" i="46" s="1"/>
  <c r="BK25" i="46"/>
  <c r="BJ25" i="46"/>
  <c r="BL25" i="46" s="1"/>
  <c r="BK24" i="46"/>
  <c r="BJ24" i="46"/>
  <c r="BL24" i="46" s="1"/>
  <c r="BK23" i="46"/>
  <c r="BJ23" i="46"/>
  <c r="BL23" i="46" s="1"/>
  <c r="BK22" i="46"/>
  <c r="BJ22" i="46"/>
  <c r="BL22" i="46" s="1"/>
  <c r="BK21" i="46"/>
  <c r="BJ21" i="46"/>
  <c r="BL21" i="46" s="1"/>
  <c r="BK20" i="46"/>
  <c r="BJ20" i="46"/>
  <c r="BL20" i="46" s="1"/>
  <c r="BL19" i="46"/>
  <c r="BK19" i="46"/>
  <c r="BJ19" i="46"/>
  <c r="BK18" i="46"/>
  <c r="BJ18" i="46"/>
  <c r="BK17" i="46"/>
  <c r="BJ17" i="46"/>
  <c r="BL17" i="46" s="1"/>
  <c r="BK16" i="46"/>
  <c r="BL16" i="46" s="1"/>
  <c r="BJ16" i="46"/>
  <c r="BK15" i="46"/>
  <c r="BJ15" i="46"/>
  <c r="BL15" i="46" s="1"/>
  <c r="BK14" i="46"/>
  <c r="BJ14" i="46"/>
  <c r="BL14" i="46" s="1"/>
  <c r="BK13" i="46"/>
  <c r="BJ13" i="46"/>
  <c r="BK12" i="46"/>
  <c r="BJ12" i="46"/>
  <c r="BL12" i="46" s="1"/>
  <c r="BK11" i="46"/>
  <c r="BJ11" i="46"/>
  <c r="BL11" i="46" s="1"/>
  <c r="BK10" i="46"/>
  <c r="BJ10" i="46"/>
  <c r="BL10" i="46" s="1"/>
  <c r="BK9" i="46"/>
  <c r="BJ9" i="46"/>
  <c r="BL9" i="46" s="1"/>
  <c r="BK8" i="46"/>
  <c r="BJ8" i="46"/>
  <c r="BL8" i="46" s="1"/>
  <c r="BK7" i="46"/>
  <c r="BJ7" i="46"/>
  <c r="BL7" i="46" s="1"/>
  <c r="BK6" i="46"/>
  <c r="BJ6" i="46"/>
  <c r="BL6" i="46" s="1"/>
  <c r="BK5" i="46"/>
  <c r="BJ5" i="46"/>
  <c r="BL13" i="46" l="1"/>
  <c r="BL36" i="46"/>
  <c r="AU47" i="47"/>
  <c r="BL5" i="46"/>
  <c r="BL18" i="46"/>
  <c r="X47" i="47"/>
  <c r="E47" i="47" s="1"/>
  <c r="T43" i="31"/>
  <c r="S45" i="31"/>
  <c r="S46" i="31" s="1"/>
  <c r="T46" i="31"/>
  <c r="U45" i="31"/>
  <c r="U46" i="31" s="1"/>
  <c r="O11" i="47"/>
  <c r="P11" i="47" s="1"/>
  <c r="C11" i="47" s="1"/>
  <c r="O15" i="47"/>
  <c r="P15" i="47" s="1"/>
  <c r="C15" i="47" s="1"/>
  <c r="O20" i="47"/>
  <c r="P20" i="47" s="1"/>
  <c r="C20" i="47" s="1"/>
  <c r="O27" i="47"/>
  <c r="P27" i="47" s="1"/>
  <c r="C27" i="47" s="1"/>
  <c r="O33" i="47"/>
  <c r="P33" i="47" s="1"/>
  <c r="C33" i="47" s="1"/>
  <c r="O37" i="47"/>
  <c r="P37" i="47" s="1"/>
  <c r="C37" i="47" s="1"/>
  <c r="O41" i="47"/>
  <c r="P41" i="47" s="1"/>
  <c r="C41" i="47" s="1"/>
  <c r="AG47" i="47"/>
  <c r="O29" i="47"/>
  <c r="P29" i="47" s="1"/>
  <c r="C29" i="47" s="1"/>
  <c r="O30" i="47"/>
  <c r="P30" i="47" s="1"/>
  <c r="C30" i="47" s="1"/>
  <c r="O34" i="47"/>
  <c r="P34" i="47" s="1"/>
  <c r="C34" i="47" s="1"/>
  <c r="O38" i="47"/>
  <c r="P38" i="47" s="1"/>
  <c r="C38" i="47" s="1"/>
  <c r="O42" i="47"/>
  <c r="P42" i="47" s="1"/>
  <c r="C42" i="47" s="1"/>
  <c r="AU49" i="47"/>
  <c r="AU50" i="47"/>
  <c r="AI23" i="47" l="1"/>
  <c r="G23" i="47" s="1"/>
  <c r="AH23" i="47"/>
  <c r="F23" i="47" s="1"/>
  <c r="AI39" i="47"/>
  <c r="G39" i="47" s="1"/>
  <c r="AH39" i="47"/>
  <c r="F39" i="47" s="1"/>
  <c r="AI13" i="47"/>
  <c r="G13" i="47" s="1"/>
  <c r="AH13" i="47"/>
  <c r="F13" i="47" s="1"/>
  <c r="AI29" i="47"/>
  <c r="G29" i="47" s="1"/>
  <c r="AH29" i="47"/>
  <c r="F29" i="47" s="1"/>
  <c r="AI24" i="47"/>
  <c r="G24" i="47" s="1"/>
  <c r="AH24" i="47"/>
  <c r="F24" i="47" s="1"/>
  <c r="AI18" i="47"/>
  <c r="G18" i="47" s="1"/>
  <c r="AH18" i="47"/>
  <c r="F18" i="47" s="1"/>
  <c r="AI22" i="47"/>
  <c r="G22" i="47" s="1"/>
  <c r="AH22" i="47"/>
  <c r="F22" i="47" s="1"/>
  <c r="AI11" i="47"/>
  <c r="G11" i="47" s="1"/>
  <c r="AH11" i="47"/>
  <c r="F11" i="47" s="1"/>
  <c r="AI27" i="47"/>
  <c r="G27" i="47" s="1"/>
  <c r="AH27" i="47"/>
  <c r="F27" i="47" s="1"/>
  <c r="AI43" i="47"/>
  <c r="G43" i="47" s="1"/>
  <c r="AH43" i="47"/>
  <c r="F43" i="47" s="1"/>
  <c r="AI17" i="47"/>
  <c r="G17" i="47" s="1"/>
  <c r="AH17" i="47"/>
  <c r="F17" i="47" s="1"/>
  <c r="AI33" i="47"/>
  <c r="G33" i="47" s="1"/>
  <c r="AH33" i="47"/>
  <c r="F33" i="47" s="1"/>
  <c r="AI28" i="47"/>
  <c r="G28" i="47" s="1"/>
  <c r="AH28" i="47"/>
  <c r="F28" i="47" s="1"/>
  <c r="AF47" i="47"/>
  <c r="AB47" i="47"/>
  <c r="AI8" i="47"/>
  <c r="G8" i="47" s="1"/>
  <c r="AH8" i="47"/>
  <c r="F8" i="47" s="1"/>
  <c r="AI42" i="47"/>
  <c r="G42" i="47" s="1"/>
  <c r="AH42" i="47"/>
  <c r="F42" i="47" s="1"/>
  <c r="AI10" i="47"/>
  <c r="G10" i="47" s="1"/>
  <c r="AH10" i="47"/>
  <c r="F10" i="47" s="1"/>
  <c r="AI16" i="47"/>
  <c r="G16" i="47" s="1"/>
  <c r="AH16" i="47"/>
  <c r="F16" i="47" s="1"/>
  <c r="AI30" i="47"/>
  <c r="G30" i="47" s="1"/>
  <c r="AH30" i="47"/>
  <c r="F30" i="47" s="1"/>
  <c r="AI36" i="47"/>
  <c r="G36" i="47" s="1"/>
  <c r="AH36" i="47"/>
  <c r="F36" i="47" s="1"/>
  <c r="AI32" i="47"/>
  <c r="G32" i="47" s="1"/>
  <c r="AH32" i="47"/>
  <c r="F32" i="47" s="1"/>
  <c r="AI46" i="47"/>
  <c r="G46" i="47" s="1"/>
  <c r="AH46" i="47"/>
  <c r="F46" i="47" s="1"/>
  <c r="AE47" i="47"/>
  <c r="AI15" i="47"/>
  <c r="G15" i="47" s="1"/>
  <c r="AH15" i="47"/>
  <c r="F15" i="47" s="1"/>
  <c r="AI31" i="47"/>
  <c r="G31" i="47" s="1"/>
  <c r="AH31" i="47"/>
  <c r="F31" i="47" s="1"/>
  <c r="AC47" i="47"/>
  <c r="AI21" i="47"/>
  <c r="G21" i="47" s="1"/>
  <c r="AH21" i="47"/>
  <c r="F21" i="47" s="1"/>
  <c r="AI37" i="47"/>
  <c r="G37" i="47" s="1"/>
  <c r="AH37" i="47"/>
  <c r="F37" i="47" s="1"/>
  <c r="AI20" i="47"/>
  <c r="G20" i="47" s="1"/>
  <c r="AH20" i="47"/>
  <c r="F20" i="47" s="1"/>
  <c r="AI34" i="47"/>
  <c r="G34" i="47" s="1"/>
  <c r="AH34" i="47"/>
  <c r="F34" i="47" s="1"/>
  <c r="AD47" i="47"/>
  <c r="AI14" i="47"/>
  <c r="G14" i="47" s="1"/>
  <c r="AH14" i="47"/>
  <c r="F14" i="47" s="1"/>
  <c r="AI38" i="47"/>
  <c r="G38" i="47" s="1"/>
  <c r="AH38" i="47"/>
  <c r="F38" i="47" s="1"/>
  <c r="AI19" i="47"/>
  <c r="G19" i="47" s="1"/>
  <c r="AH19" i="47"/>
  <c r="F19" i="47" s="1"/>
  <c r="AI35" i="47"/>
  <c r="G35" i="47" s="1"/>
  <c r="AH35" i="47"/>
  <c r="F35" i="47" s="1"/>
  <c r="AI9" i="47"/>
  <c r="G9" i="47" s="1"/>
  <c r="AH9" i="47"/>
  <c r="F9" i="47" s="1"/>
  <c r="AI25" i="47"/>
  <c r="G25" i="47" s="1"/>
  <c r="AH25" i="47"/>
  <c r="F25" i="47" s="1"/>
  <c r="AI41" i="47"/>
  <c r="G41" i="47" s="1"/>
  <c r="AH41" i="47"/>
  <c r="F41" i="47" s="1"/>
  <c r="AI44" i="47"/>
  <c r="G44" i="47" s="1"/>
  <c r="AH44" i="47"/>
  <c r="F44" i="47" s="1"/>
  <c r="AI12" i="47"/>
  <c r="G12" i="47" s="1"/>
  <c r="AH12" i="47"/>
  <c r="F12" i="47" s="1"/>
  <c r="AI40" i="47"/>
  <c r="G40" i="47" s="1"/>
  <c r="AH40" i="47"/>
  <c r="F40" i="47" s="1"/>
  <c r="AI26" i="47"/>
  <c r="G26" i="47" s="1"/>
  <c r="AH26" i="47"/>
  <c r="F26" i="47" s="1"/>
  <c r="AI47" i="47" l="1"/>
  <c r="G47" i="47" s="1"/>
  <c r="AH47" i="47"/>
  <c r="F47" i="47" s="1"/>
  <c r="E22" i="2" l="1"/>
  <c r="C12" i="2"/>
  <c r="C22" i="2" s="1"/>
  <c r="AB43" i="8" l="1"/>
  <c r="K44" i="17"/>
  <c r="P43" i="20"/>
  <c r="K44" i="21"/>
  <c r="J43" i="19"/>
  <c r="N43" i="32"/>
  <c r="J43" i="2"/>
  <c r="K43" i="9"/>
  <c r="P43" i="22"/>
  <c r="J44" i="23"/>
  <c r="N42" i="10"/>
  <c r="D22" i="21" l="1"/>
  <c r="D7" i="2" l="1"/>
  <c r="F23" i="45"/>
  <c r="R19" i="45"/>
  <c r="L19" i="45"/>
  <c r="L16" i="45"/>
  <c r="F13" i="45"/>
  <c r="S12" i="45"/>
  <c r="B19" i="45"/>
  <c r="B14" i="45"/>
  <c r="C7" i="2" l="1"/>
  <c r="M8" i="45"/>
  <c r="B8" i="45"/>
  <c r="F5" i="45"/>
  <c r="W5" i="45"/>
  <c r="X5" i="45" s="1"/>
  <c r="T22" i="45"/>
  <c r="W19" i="45" l="1"/>
  <c r="W26" i="45"/>
  <c r="W11" i="45"/>
  <c r="Z23" i="9" l="1"/>
  <c r="Y23" i="9"/>
  <c r="V23" i="9"/>
  <c r="U23" i="9"/>
  <c r="T23" i="9"/>
  <c r="S23" i="9"/>
  <c r="R23" i="9"/>
  <c r="AB23" i="9" s="1"/>
  <c r="Q23" i="9"/>
  <c r="P23" i="9"/>
  <c r="V22" i="9"/>
  <c r="U22" i="9"/>
  <c r="T22" i="9"/>
  <c r="S22" i="9"/>
  <c r="R22" i="9"/>
  <c r="AB22" i="9" s="1"/>
  <c r="Q22" i="9"/>
  <c r="P22" i="9"/>
  <c r="O22" i="9" s="1"/>
  <c r="AB21" i="9"/>
  <c r="AA21" i="9"/>
  <c r="W21" i="9"/>
  <c r="X21" i="9" s="1"/>
  <c r="O21" i="9"/>
  <c r="AB20" i="9"/>
  <c r="W20" i="9"/>
  <c r="O20" i="9"/>
  <c r="AB19" i="9"/>
  <c r="AA19" i="9"/>
  <c r="W19" i="9" s="1"/>
  <c r="O19" i="9"/>
  <c r="AB18" i="9"/>
  <c r="W18" i="9"/>
  <c r="O18" i="9"/>
  <c r="AB17" i="9"/>
  <c r="AA17" i="9"/>
  <c r="W17" i="9" s="1"/>
  <c r="O17" i="9"/>
  <c r="AB16" i="9"/>
  <c r="W16" i="9"/>
  <c r="O16" i="9"/>
  <c r="AB15" i="9"/>
  <c r="AA15" i="9"/>
  <c r="W15" i="9"/>
  <c r="O15" i="9"/>
  <c r="AB14" i="9"/>
  <c r="W14" i="9"/>
  <c r="O14" i="9"/>
  <c r="AB13" i="9"/>
  <c r="AA13" i="9"/>
  <c r="W13" i="9"/>
  <c r="X13" i="9" s="1"/>
  <c r="AB12" i="9"/>
  <c r="W12" i="9"/>
  <c r="X12" i="9" s="1"/>
  <c r="AB11" i="9"/>
  <c r="AA11" i="9"/>
  <c r="W11" i="9" s="1"/>
  <c r="O11" i="9"/>
  <c r="AB10" i="9"/>
  <c r="W10" i="9"/>
  <c r="O10" i="9"/>
  <c r="AB9" i="9"/>
  <c r="AA9" i="9"/>
  <c r="W9" i="9" s="1"/>
  <c r="O9" i="9"/>
  <c r="AB8" i="9"/>
  <c r="W8" i="9"/>
  <c r="X8" i="9" s="1"/>
  <c r="O8" i="9"/>
  <c r="AB7" i="9"/>
  <c r="AA7" i="9"/>
  <c r="W7" i="9" s="1"/>
  <c r="O7" i="9"/>
  <c r="AB6" i="9"/>
  <c r="W6" i="9"/>
  <c r="O6" i="9"/>
  <c r="AB5" i="9"/>
  <c r="AA5" i="9"/>
  <c r="W5" i="9" s="1"/>
  <c r="O5" i="9"/>
  <c r="AB4" i="9"/>
  <c r="W4" i="9"/>
  <c r="O4" i="9"/>
  <c r="X4" i="9" s="1"/>
  <c r="X9" i="9" l="1"/>
  <c r="X10" i="9"/>
  <c r="W22" i="9"/>
  <c r="X22" i="9" s="1"/>
  <c r="X20" i="9"/>
  <c r="X5" i="9"/>
  <c r="X6" i="9"/>
  <c r="X7" i="9"/>
  <c r="X15" i="9"/>
  <c r="X11" i="9"/>
  <c r="AA23" i="9"/>
  <c r="X19" i="9"/>
  <c r="X18" i="9"/>
  <c r="X14" i="9"/>
  <c r="X16" i="9"/>
  <c r="X17" i="9"/>
  <c r="O23" i="9"/>
  <c r="W23" i="9"/>
  <c r="X23" i="9" s="1"/>
  <c r="C33" i="43" l="1"/>
  <c r="F33" i="43" s="1"/>
  <c r="M24" i="43" s="1"/>
  <c r="C14" i="43"/>
  <c r="H10" i="43"/>
  <c r="E10" i="43"/>
  <c r="C28" i="43"/>
  <c r="F28" i="43" s="1"/>
  <c r="C31" i="43"/>
  <c r="F31" i="43" s="1"/>
  <c r="M7" i="43" s="1"/>
  <c r="C27" i="43"/>
  <c r="F27" i="43" s="1"/>
  <c r="C25" i="43"/>
  <c r="C26" i="43"/>
  <c r="F26" i="43" s="1"/>
  <c r="F25" i="43" l="1"/>
  <c r="C9" i="43"/>
  <c r="C30" i="43"/>
  <c r="C32" i="43"/>
  <c r="F32" i="43" s="1"/>
  <c r="M8" i="43" s="1"/>
  <c r="C29" i="43"/>
  <c r="C36" i="43" s="1"/>
  <c r="M39" i="43" l="1"/>
  <c r="F35" i="43"/>
  <c r="M32" i="43" s="1"/>
  <c r="F34" i="43"/>
  <c r="M29" i="43" s="1"/>
  <c r="F30" i="43"/>
  <c r="M3" i="43" s="1"/>
  <c r="M42" i="43" l="1"/>
  <c r="F36" i="43"/>
  <c r="AV17" i="42" l="1"/>
  <c r="BB17" i="42" s="1"/>
  <c r="AW17" i="42"/>
  <c r="AV18" i="42"/>
  <c r="BB18" i="42" s="1"/>
  <c r="AW18" i="42"/>
  <c r="AV19" i="42"/>
  <c r="BB19" i="42" s="1"/>
  <c r="AW19" i="42"/>
  <c r="AV20" i="42"/>
  <c r="AW20" i="42"/>
  <c r="AV21" i="42"/>
  <c r="AW21" i="42"/>
  <c r="AV22" i="42"/>
  <c r="BB24" i="42" s="1"/>
  <c r="AW22" i="42"/>
  <c r="AV23" i="42"/>
  <c r="BB25" i="42" s="1"/>
  <c r="AW23" i="42"/>
  <c r="AV24" i="42"/>
  <c r="BB22" i="42" s="1"/>
  <c r="AW24" i="42"/>
  <c r="AV25" i="42"/>
  <c r="AW25" i="42"/>
  <c r="AV26" i="42"/>
  <c r="BB26" i="42" s="1"/>
  <c r="AW26" i="42"/>
  <c r="AV27" i="42"/>
  <c r="BB51" i="42" s="1"/>
  <c r="AW27" i="42"/>
  <c r="AV28" i="42"/>
  <c r="BB28" i="42" s="1"/>
  <c r="AW28" i="42"/>
  <c r="AV29" i="42"/>
  <c r="BB38" i="42" s="1"/>
  <c r="AW29" i="42"/>
  <c r="AV30" i="42"/>
  <c r="BB29" i="42" s="1"/>
  <c r="AW30" i="42"/>
  <c r="AV31" i="42"/>
  <c r="BB73" i="42" s="1"/>
  <c r="AW31" i="42"/>
  <c r="AV32" i="42"/>
  <c r="BB30" i="42" s="1"/>
  <c r="AW32" i="42"/>
  <c r="AV33" i="42"/>
  <c r="BB32" i="42" s="1"/>
  <c r="AW33" i="42"/>
  <c r="AV34" i="42"/>
  <c r="BB56" i="42" s="1"/>
  <c r="AW34" i="42"/>
  <c r="AV35" i="42"/>
  <c r="BB64" i="42" s="1"/>
  <c r="AW35" i="42"/>
  <c r="AV36" i="42"/>
  <c r="BB39" i="42" s="1"/>
  <c r="AW36" i="42"/>
  <c r="AV37" i="42"/>
  <c r="BB57" i="42" s="1"/>
  <c r="AW37" i="42"/>
  <c r="AV38" i="42"/>
  <c r="BB44" i="42" s="1"/>
  <c r="AW38" i="42"/>
  <c r="AV39" i="42"/>
  <c r="BB33" i="42" s="1"/>
  <c r="AW39" i="42"/>
  <c r="AV40" i="42"/>
  <c r="BB45" i="42" s="1"/>
  <c r="AW40" i="42"/>
  <c r="AV41" i="42"/>
  <c r="BB40" i="42" s="1"/>
  <c r="AW41" i="42"/>
  <c r="AV42" i="42"/>
  <c r="BB34" i="42" s="1"/>
  <c r="AW42" i="42"/>
  <c r="AV43" i="42"/>
  <c r="BB46" i="42" s="1"/>
  <c r="AW43" i="42"/>
  <c r="AV44" i="42"/>
  <c r="BB35" i="42" s="1"/>
  <c r="AW44" i="42"/>
  <c r="AV45" i="42"/>
  <c r="BB47" i="42" s="1"/>
  <c r="AW45" i="42"/>
  <c r="AV46" i="42"/>
  <c r="BB70" i="42" s="1"/>
  <c r="AW46" i="42"/>
  <c r="AV47" i="42"/>
  <c r="BB65" i="42" s="1"/>
  <c r="AW47" i="42"/>
  <c r="AV48" i="42"/>
  <c r="BB71" i="42" s="1"/>
  <c r="AW48" i="42"/>
  <c r="AV49" i="42"/>
  <c r="BB74" i="42" s="1"/>
  <c r="AW49" i="42"/>
  <c r="AV50" i="42"/>
  <c r="BB66" i="42" s="1"/>
  <c r="AW50" i="42"/>
  <c r="AV51" i="42"/>
  <c r="BB75" i="42" s="1"/>
  <c r="AW51" i="42"/>
  <c r="AV52" i="42"/>
  <c r="BB58" i="42" s="1"/>
  <c r="AW52" i="42"/>
  <c r="AV53" i="42"/>
  <c r="BB48" i="42" s="1"/>
  <c r="AW53" i="42"/>
  <c r="AV54" i="42"/>
  <c r="BB59" i="42" s="1"/>
  <c r="AW54" i="42"/>
  <c r="AV55" i="42"/>
  <c r="BB36" i="42" s="1"/>
  <c r="AW55" i="42"/>
  <c r="AV56" i="42"/>
  <c r="BB49" i="42" s="1"/>
  <c r="AW56" i="42"/>
  <c r="AV57" i="42"/>
  <c r="BB41" i="42" s="1"/>
  <c r="AW57" i="42"/>
  <c r="AV58" i="42"/>
  <c r="BB42" i="42" s="1"/>
  <c r="AW58" i="42"/>
  <c r="AV59" i="42"/>
  <c r="BB52" i="42" s="1"/>
  <c r="AW59" i="42"/>
  <c r="AV60" i="42"/>
  <c r="BB53" i="42" s="1"/>
  <c r="AW60" i="42"/>
  <c r="AV61" i="42"/>
  <c r="BB54" i="42" s="1"/>
  <c r="AW61" i="42"/>
  <c r="AV62" i="42"/>
  <c r="BB60" i="42" s="1"/>
  <c r="AW62" i="42"/>
  <c r="AV63" i="42"/>
  <c r="BB61" i="42" s="1"/>
  <c r="AW63" i="42"/>
  <c r="AV64" i="42"/>
  <c r="BB62" i="42" s="1"/>
  <c r="AW64" i="42"/>
  <c r="AV65" i="42"/>
  <c r="BB67" i="42" s="1"/>
  <c r="AW65" i="42"/>
  <c r="AV66" i="42"/>
  <c r="BB68" i="42" s="1"/>
  <c r="AW66" i="42"/>
  <c r="AW16" i="42"/>
  <c r="AV16" i="42"/>
  <c r="BB16" i="42" s="1"/>
  <c r="BD68" i="42" l="1"/>
  <c r="BC68" i="42"/>
  <c r="BD18" i="42"/>
  <c r="BC18" i="42"/>
  <c r="BD41" i="42"/>
  <c r="BC41" i="42"/>
  <c r="BD45" i="42"/>
  <c r="BC45" i="42"/>
  <c r="BD22" i="42"/>
  <c r="BC22" i="42"/>
  <c r="BD42" i="42"/>
  <c r="BC42" i="42"/>
  <c r="BD34" i="42"/>
  <c r="BC34" i="42"/>
  <c r="BD74" i="42"/>
  <c r="BC74" i="42"/>
  <c r="BD36" i="42"/>
  <c r="BC36" i="42"/>
  <c r="BD24" i="42"/>
  <c r="BC24" i="42"/>
  <c r="BD57" i="42"/>
  <c r="BC57" i="42"/>
  <c r="BD38" i="42"/>
  <c r="BC38" i="42"/>
  <c r="BB21" i="42"/>
  <c r="BB23" i="42"/>
  <c r="BD26" i="42"/>
  <c r="BC26" i="42"/>
  <c r="BD67" i="42"/>
  <c r="BC67" i="42"/>
  <c r="BD40" i="42"/>
  <c r="BC40" i="42"/>
  <c r="BD62" i="42"/>
  <c r="BC62" i="42"/>
  <c r="BD65" i="42"/>
  <c r="BC65" i="42"/>
  <c r="BD60" i="42"/>
  <c r="BC60" i="42"/>
  <c r="BD29" i="42"/>
  <c r="BC29" i="42"/>
  <c r="BD47" i="42"/>
  <c r="BC47" i="42"/>
  <c r="BD53" i="42"/>
  <c r="BC53" i="42"/>
  <c r="BD58" i="42"/>
  <c r="BC58" i="42"/>
  <c r="BD35" i="42"/>
  <c r="BC35" i="42"/>
  <c r="BD39" i="42"/>
  <c r="BC39" i="42"/>
  <c r="BD28" i="42"/>
  <c r="BC28" i="42"/>
  <c r="BD66" i="42"/>
  <c r="BC66" i="42"/>
  <c r="BD32" i="42"/>
  <c r="BC32" i="42"/>
  <c r="BD49" i="42"/>
  <c r="BC49" i="42"/>
  <c r="BD61" i="42"/>
  <c r="BC61" i="42"/>
  <c r="BD25" i="42"/>
  <c r="BC25" i="42"/>
  <c r="BD44" i="42"/>
  <c r="BC44" i="42"/>
  <c r="BD48" i="42"/>
  <c r="BC48" i="42"/>
  <c r="BD16" i="42"/>
  <c r="BC16" i="42"/>
  <c r="BD56" i="42"/>
  <c r="BC56" i="42"/>
  <c r="BD17" i="42"/>
  <c r="BC17" i="42"/>
  <c r="BD71" i="42"/>
  <c r="BC71" i="42"/>
  <c r="BD33" i="42"/>
  <c r="BC33" i="42"/>
  <c r="BD70" i="42"/>
  <c r="BC70" i="42"/>
  <c r="BD52" i="42"/>
  <c r="BC52" i="42"/>
  <c r="BD46" i="42"/>
  <c r="BC46" i="42"/>
  <c r="BD51" i="42"/>
  <c r="BC51" i="42"/>
  <c r="BD19" i="42"/>
  <c r="BC19" i="42"/>
  <c r="BD30" i="42"/>
  <c r="BC30" i="42"/>
  <c r="BD73" i="42"/>
  <c r="BC73" i="42"/>
  <c r="BD59" i="42"/>
  <c r="BC59" i="42"/>
  <c r="BD54" i="42"/>
  <c r="BC54" i="42"/>
  <c r="BD75" i="42"/>
  <c r="BC75" i="42"/>
  <c r="BD64" i="42"/>
  <c r="BC64" i="42"/>
  <c r="D15" i="9"/>
  <c r="G15" i="9" s="1"/>
  <c r="D14" i="9"/>
  <c r="D6" i="9"/>
  <c r="E14" i="9"/>
  <c r="E6" i="9"/>
  <c r="BD23" i="42" l="1"/>
  <c r="BC23" i="42"/>
  <c r="BD21" i="42"/>
  <c r="BC21" i="42"/>
  <c r="D7" i="9"/>
  <c r="G7" i="9" s="1"/>
  <c r="D16" i="9"/>
  <c r="G16" i="9" s="1"/>
  <c r="G14" i="9" s="1"/>
  <c r="D49" i="8"/>
  <c r="G49" i="8" s="1"/>
  <c r="E49" i="8"/>
  <c r="H49" i="8" s="1"/>
  <c r="D50" i="8"/>
  <c r="E50" i="8"/>
  <c r="D51" i="8"/>
  <c r="G51" i="8" s="1"/>
  <c r="E51" i="8"/>
  <c r="D52" i="8"/>
  <c r="G52" i="8" s="1"/>
  <c r="E52" i="8"/>
  <c r="D53" i="8"/>
  <c r="G53" i="8" s="1"/>
  <c r="E53" i="8"/>
  <c r="D54" i="8"/>
  <c r="G54" i="8" s="1"/>
  <c r="E54" i="8"/>
  <c r="D55" i="8"/>
  <c r="G55" i="8" s="1"/>
  <c r="E55" i="8"/>
  <c r="D56" i="8"/>
  <c r="G56" i="8" s="1"/>
  <c r="E56" i="8"/>
  <c r="D57" i="8"/>
  <c r="G57" i="8" s="1"/>
  <c r="E57" i="8"/>
  <c r="D58" i="8"/>
  <c r="G58" i="8" s="1"/>
  <c r="E58" i="8"/>
  <c r="D59" i="8"/>
  <c r="G59" i="8" s="1"/>
  <c r="E59" i="8"/>
  <c r="C59" i="8"/>
  <c r="C58" i="8"/>
  <c r="C57" i="8"/>
  <c r="C56" i="8"/>
  <c r="C55" i="8"/>
  <c r="C54" i="8"/>
  <c r="C53" i="8"/>
  <c r="C52" i="8"/>
  <c r="C51" i="8"/>
  <c r="C50" i="8"/>
  <c r="C49" i="8"/>
  <c r="F49" i="8" s="1"/>
  <c r="D35" i="8"/>
  <c r="J35" i="8" s="1"/>
  <c r="E35" i="8"/>
  <c r="K35" i="8" s="1"/>
  <c r="F35" i="8"/>
  <c r="L35" i="8" s="1"/>
  <c r="G35" i="8"/>
  <c r="M35" i="8" s="1"/>
  <c r="H35" i="8"/>
  <c r="N35" i="8" s="1"/>
  <c r="D36" i="8"/>
  <c r="E36" i="8"/>
  <c r="F36" i="8"/>
  <c r="G36" i="8"/>
  <c r="H36" i="8"/>
  <c r="D37" i="8"/>
  <c r="J37" i="8" s="1"/>
  <c r="E37" i="8"/>
  <c r="F37" i="8"/>
  <c r="G37" i="8"/>
  <c r="H37" i="8"/>
  <c r="N37" i="8" s="1"/>
  <c r="D38" i="8"/>
  <c r="E38" i="8"/>
  <c r="F38" i="8"/>
  <c r="G38" i="8"/>
  <c r="H38" i="8"/>
  <c r="D39" i="8"/>
  <c r="J39" i="8" s="1"/>
  <c r="E39" i="8"/>
  <c r="K39" i="8" s="1"/>
  <c r="F39" i="8"/>
  <c r="L39" i="8" s="1"/>
  <c r="G39" i="8"/>
  <c r="M39" i="8" s="1"/>
  <c r="H39" i="8"/>
  <c r="N39" i="8" s="1"/>
  <c r="D40" i="8"/>
  <c r="E40" i="8"/>
  <c r="F40" i="8"/>
  <c r="G40" i="8"/>
  <c r="H40" i="8"/>
  <c r="D41" i="8"/>
  <c r="J41" i="8" s="1"/>
  <c r="E41" i="8"/>
  <c r="F41" i="8"/>
  <c r="G41" i="8"/>
  <c r="H41" i="8"/>
  <c r="D42" i="8"/>
  <c r="E42" i="8"/>
  <c r="F42" i="8"/>
  <c r="G42" i="8"/>
  <c r="H42" i="8"/>
  <c r="D43" i="8"/>
  <c r="J43" i="8" s="1"/>
  <c r="E43" i="8"/>
  <c r="K43" i="8" s="1"/>
  <c r="F43" i="8"/>
  <c r="L43" i="8" s="1"/>
  <c r="G43" i="8"/>
  <c r="M43" i="8" s="1"/>
  <c r="H43" i="8"/>
  <c r="N43" i="8" s="1"/>
  <c r="D44" i="8"/>
  <c r="E44" i="8"/>
  <c r="F44" i="8"/>
  <c r="G44" i="8"/>
  <c r="H44" i="8"/>
  <c r="D45" i="8"/>
  <c r="J45" i="8" s="1"/>
  <c r="E45" i="8"/>
  <c r="F45" i="8"/>
  <c r="G45" i="8"/>
  <c r="M45" i="8" s="1"/>
  <c r="H45" i="8"/>
  <c r="N45" i="8" s="1"/>
  <c r="C45" i="8"/>
  <c r="C44" i="8"/>
  <c r="C43" i="8"/>
  <c r="C42" i="8"/>
  <c r="C41" i="8"/>
  <c r="C40" i="8"/>
  <c r="C39" i="8"/>
  <c r="C38" i="8"/>
  <c r="C37" i="8"/>
  <c r="C36" i="8"/>
  <c r="C35" i="8"/>
  <c r="I35" i="8" s="1"/>
  <c r="N41" i="8" l="1"/>
  <c r="M41" i="8"/>
  <c r="G6" i="9"/>
  <c r="D8" i="9"/>
  <c r="G8" i="9" s="1"/>
  <c r="M37" i="8"/>
  <c r="G50" i="8"/>
  <c r="H58" i="8"/>
  <c r="H56" i="8"/>
  <c r="H54" i="8"/>
  <c r="H52" i="8"/>
  <c r="H50" i="8"/>
  <c r="N44" i="8"/>
  <c r="J44" i="8"/>
  <c r="N40" i="8"/>
  <c r="J40" i="8"/>
  <c r="N36" i="8"/>
  <c r="J36" i="8"/>
  <c r="H59" i="8"/>
  <c r="H57" i="8"/>
  <c r="H55" i="8"/>
  <c r="H53" i="8"/>
  <c r="H51" i="8"/>
  <c r="N42" i="8"/>
  <c r="J42" i="8"/>
  <c r="N38" i="8"/>
  <c r="J38" i="8"/>
  <c r="K45" i="8"/>
  <c r="K41" i="8"/>
  <c r="K37" i="8"/>
  <c r="I38" i="8"/>
  <c r="I42" i="8"/>
  <c r="K44" i="8"/>
  <c r="M42" i="8"/>
  <c r="K40" i="8"/>
  <c r="M38" i="8"/>
  <c r="K36" i="8"/>
  <c r="F50" i="8"/>
  <c r="F54" i="8"/>
  <c r="F58" i="8"/>
  <c r="M44" i="8"/>
  <c r="K42" i="8"/>
  <c r="M40" i="8"/>
  <c r="K38" i="8"/>
  <c r="M36" i="8"/>
  <c r="F52" i="8"/>
  <c r="I36" i="8"/>
  <c r="F51" i="8"/>
  <c r="F55" i="8"/>
  <c r="F59" i="8"/>
  <c r="F56" i="8"/>
  <c r="I37" i="8"/>
  <c r="F53" i="8"/>
  <c r="F57" i="8"/>
  <c r="I39" i="8"/>
  <c r="I43" i="8"/>
  <c r="L42" i="8"/>
  <c r="L38" i="8"/>
  <c r="I40" i="8"/>
  <c r="I44" i="8"/>
  <c r="L45" i="8"/>
  <c r="L41" i="8"/>
  <c r="L37" i="8"/>
  <c r="I41" i="8"/>
  <c r="I45" i="8"/>
  <c r="L44" i="8"/>
  <c r="L40" i="8"/>
  <c r="L36" i="8"/>
  <c r="C61" i="23"/>
  <c r="D41" i="23"/>
  <c r="D27" i="40"/>
  <c r="F27" i="40"/>
  <c r="H27" i="40"/>
  <c r="J27" i="40"/>
  <c r="L27" i="40"/>
  <c r="N27" i="40"/>
  <c r="S27" i="40"/>
  <c r="T27" i="40"/>
  <c r="U27" i="40" s="1"/>
  <c r="V27" i="40" s="1"/>
  <c r="D30" i="40"/>
  <c r="F30" i="40"/>
  <c r="H30" i="40"/>
  <c r="J30" i="40"/>
  <c r="L30" i="40"/>
  <c r="N30" i="40"/>
  <c r="P30" i="40"/>
  <c r="Q30" i="40" s="1"/>
  <c r="D35" i="40"/>
  <c r="F35" i="40"/>
  <c r="H35" i="40"/>
  <c r="H108" i="40" s="1"/>
  <c r="J35" i="40"/>
  <c r="L35" i="40"/>
  <c r="N35" i="40"/>
  <c r="Q35" i="40"/>
  <c r="P37" i="40"/>
  <c r="Q37" i="40"/>
  <c r="R37" i="40"/>
  <c r="S37" i="40"/>
  <c r="T37" i="40"/>
  <c r="U37" i="40"/>
  <c r="V37" i="40"/>
  <c r="O38" i="40"/>
  <c r="N39" i="40"/>
  <c r="M39" i="40" s="1"/>
  <c r="O39" i="40"/>
  <c r="D43" i="40"/>
  <c r="F43" i="40"/>
  <c r="H43" i="40"/>
  <c r="J43" i="40"/>
  <c r="L43" i="40"/>
  <c r="N43" i="40"/>
  <c r="D44" i="40"/>
  <c r="F44" i="40"/>
  <c r="H44" i="40"/>
  <c r="J44" i="40"/>
  <c r="L44" i="40"/>
  <c r="N44" i="40"/>
  <c r="D45" i="40"/>
  <c r="F45" i="40"/>
  <c r="H45" i="40"/>
  <c r="J45" i="40"/>
  <c r="L45" i="40"/>
  <c r="N45" i="40"/>
  <c r="D46" i="40"/>
  <c r="F46" i="40"/>
  <c r="H46" i="40"/>
  <c r="J46" i="40"/>
  <c r="L46" i="40"/>
  <c r="N46" i="40"/>
  <c r="D47" i="40"/>
  <c r="F47" i="40"/>
  <c r="H47" i="40"/>
  <c r="J47" i="40"/>
  <c r="L47" i="40"/>
  <c r="N47" i="40"/>
  <c r="R47" i="40"/>
  <c r="S47" i="40"/>
  <c r="T47" i="40"/>
  <c r="U47" i="40"/>
  <c r="V47" i="40"/>
  <c r="D48" i="40"/>
  <c r="F48" i="40"/>
  <c r="H48" i="40"/>
  <c r="J48" i="40"/>
  <c r="L48" i="40"/>
  <c r="N48" i="40"/>
  <c r="D49" i="40"/>
  <c r="F49" i="40"/>
  <c r="H49" i="40"/>
  <c r="J49" i="40"/>
  <c r="L49" i="40"/>
  <c r="N49" i="40"/>
  <c r="Q57" i="40"/>
  <c r="C61" i="40"/>
  <c r="D61" i="40"/>
  <c r="H61" i="40"/>
  <c r="J61" i="40"/>
  <c r="L61" i="40"/>
  <c r="N61" i="40"/>
  <c r="C85" i="40"/>
  <c r="D85" i="40"/>
  <c r="E85" i="40"/>
  <c r="F85" i="40"/>
  <c r="G85" i="40"/>
  <c r="H85" i="40"/>
  <c r="I85" i="40"/>
  <c r="J85" i="40"/>
  <c r="K85" i="40"/>
  <c r="L85" i="40"/>
  <c r="M85" i="40"/>
  <c r="N85" i="40"/>
  <c r="O85" i="40"/>
  <c r="P85" i="40"/>
  <c r="Q85" i="40"/>
  <c r="R85" i="40"/>
  <c r="S85" i="40"/>
  <c r="T85" i="40"/>
  <c r="U85" i="40"/>
  <c r="V85" i="40"/>
  <c r="C99" i="40"/>
  <c r="D99" i="40"/>
  <c r="E99" i="40"/>
  <c r="F99" i="40"/>
  <c r="G99" i="40"/>
  <c r="H99" i="40"/>
  <c r="I99" i="40"/>
  <c r="J99" i="40"/>
  <c r="K99" i="40"/>
  <c r="L99" i="40"/>
  <c r="M99" i="40"/>
  <c r="N99" i="40"/>
  <c r="O99" i="40"/>
  <c r="P99" i="40"/>
  <c r="Q99" i="40"/>
  <c r="R99" i="40"/>
  <c r="S99" i="40"/>
  <c r="T99" i="40"/>
  <c r="U99" i="40"/>
  <c r="V99" i="40"/>
  <c r="C101" i="40"/>
  <c r="D101" i="40"/>
  <c r="D105" i="40" s="1"/>
  <c r="D106" i="40" s="1"/>
  <c r="E101" i="40"/>
  <c r="E105" i="40" s="1"/>
  <c r="E106" i="40" s="1"/>
  <c r="F101" i="40"/>
  <c r="G101" i="40"/>
  <c r="G105" i="40" s="1"/>
  <c r="G106" i="40" s="1"/>
  <c r="H101" i="40"/>
  <c r="H105" i="40" s="1"/>
  <c r="H106" i="40" s="1"/>
  <c r="I101" i="40"/>
  <c r="I105" i="40" s="1"/>
  <c r="I106" i="40" s="1"/>
  <c r="J101" i="40"/>
  <c r="J105" i="40" s="1"/>
  <c r="J106" i="40" s="1"/>
  <c r="K101" i="40"/>
  <c r="L101" i="40"/>
  <c r="M101" i="40"/>
  <c r="N101" i="40"/>
  <c r="O101" i="40"/>
  <c r="O105" i="40" s="1"/>
  <c r="O106" i="40" s="1"/>
  <c r="P101" i="40"/>
  <c r="P105" i="40" s="1"/>
  <c r="P106" i="40" s="1"/>
  <c r="Q101" i="40"/>
  <c r="R101" i="40"/>
  <c r="S101" i="40"/>
  <c r="T101" i="40"/>
  <c r="T105" i="40" s="1"/>
  <c r="T106" i="40" s="1"/>
  <c r="U101" i="40"/>
  <c r="U105" i="40" s="1"/>
  <c r="U106" i="40" s="1"/>
  <c r="V101" i="40"/>
  <c r="C102" i="40"/>
  <c r="D102" i="40"/>
  <c r="D108" i="40" s="1"/>
  <c r="E102" i="40"/>
  <c r="F102" i="40"/>
  <c r="G102" i="40"/>
  <c r="H102" i="40"/>
  <c r="I102" i="40"/>
  <c r="J102" i="40"/>
  <c r="K102" i="40"/>
  <c r="L102" i="40"/>
  <c r="M102" i="40"/>
  <c r="N102" i="40"/>
  <c r="O102" i="40"/>
  <c r="P102" i="40"/>
  <c r="Q102" i="40"/>
  <c r="R102" i="40"/>
  <c r="S102" i="40"/>
  <c r="T102" i="40"/>
  <c r="U102" i="40"/>
  <c r="V102" i="40"/>
  <c r="C103" i="40"/>
  <c r="D103" i="40"/>
  <c r="E103" i="40"/>
  <c r="F103" i="40"/>
  <c r="G103" i="40"/>
  <c r="H103" i="40"/>
  <c r="I103" i="40"/>
  <c r="J103" i="40"/>
  <c r="K103" i="40"/>
  <c r="L103" i="40"/>
  <c r="M103" i="40"/>
  <c r="N103" i="40"/>
  <c r="O103" i="40"/>
  <c r="P103" i="40"/>
  <c r="Q103" i="40"/>
  <c r="R103" i="40"/>
  <c r="S103" i="40"/>
  <c r="T103" i="40"/>
  <c r="U103" i="40"/>
  <c r="V103" i="40"/>
  <c r="C105" i="40"/>
  <c r="C106" i="40" s="1"/>
  <c r="F105" i="40"/>
  <c r="F106" i="40" s="1"/>
  <c r="K105" i="40"/>
  <c r="K106" i="40" s="1"/>
  <c r="L105" i="40"/>
  <c r="L106" i="40" s="1"/>
  <c r="M105" i="40"/>
  <c r="M106" i="40" s="1"/>
  <c r="N105" i="40"/>
  <c r="N106" i="40" s="1"/>
  <c r="Q105" i="40"/>
  <c r="Q106" i="40" s="1"/>
  <c r="R105" i="40"/>
  <c r="R106" i="40" s="1"/>
  <c r="S105" i="40"/>
  <c r="S106" i="40" s="1"/>
  <c r="V105" i="40"/>
  <c r="V106" i="40" s="1"/>
  <c r="C108" i="40"/>
  <c r="E108" i="40"/>
  <c r="F108" i="40"/>
  <c r="G108" i="40"/>
  <c r="I108" i="40"/>
  <c r="J108" i="40"/>
  <c r="K108" i="40"/>
  <c r="L108" i="40"/>
  <c r="M108" i="40"/>
  <c r="N108" i="40"/>
  <c r="O108" i="40"/>
  <c r="P108" i="40"/>
  <c r="Q108" i="40"/>
  <c r="R108" i="40"/>
  <c r="S108" i="40"/>
  <c r="T108" i="40"/>
  <c r="U108" i="40"/>
  <c r="V108" i="40"/>
  <c r="C113" i="40"/>
  <c r="D113" i="40"/>
  <c r="E113" i="40"/>
  <c r="F113" i="40"/>
  <c r="G113" i="40"/>
  <c r="H113" i="40"/>
  <c r="I113" i="40"/>
  <c r="J113" i="40"/>
  <c r="K113" i="40"/>
  <c r="L113" i="40"/>
  <c r="M113" i="40"/>
  <c r="N113" i="40"/>
  <c r="O113" i="40"/>
  <c r="P113" i="40"/>
  <c r="Q113" i="40"/>
  <c r="R113" i="40"/>
  <c r="R107" i="40" s="1"/>
  <c r="S113" i="40"/>
  <c r="T113" i="40"/>
  <c r="U113" i="40"/>
  <c r="V113" i="40"/>
  <c r="W113" i="40" s="1"/>
  <c r="X20" i="40" s="1"/>
  <c r="C115" i="40"/>
  <c r="D115" i="40"/>
  <c r="E115" i="40"/>
  <c r="F115" i="40"/>
  <c r="G115" i="40"/>
  <c r="H115" i="40"/>
  <c r="I115" i="40"/>
  <c r="J115" i="40"/>
  <c r="K115" i="40"/>
  <c r="L115" i="40"/>
  <c r="M115" i="40"/>
  <c r="N115" i="40"/>
  <c r="O115" i="40"/>
  <c r="P115" i="40"/>
  <c r="Q115" i="40"/>
  <c r="R115" i="40"/>
  <c r="S115" i="40"/>
  <c r="T115" i="40"/>
  <c r="U115" i="40"/>
  <c r="V115" i="40"/>
  <c r="W114" i="40"/>
  <c r="X21" i="40" s="1"/>
  <c r="W112" i="40"/>
  <c r="X19" i="40" s="1"/>
  <c r="AH19" i="40" s="1"/>
  <c r="V19" i="40" s="1"/>
  <c r="W111" i="40"/>
  <c r="W103" i="40"/>
  <c r="W102" i="40"/>
  <c r="W108" i="40" s="1"/>
  <c r="W101" i="40"/>
  <c r="W105" i="40" s="1"/>
  <c r="AA75" i="40"/>
  <c r="AA8" i="40" s="1"/>
  <c r="AA90" i="40"/>
  <c r="Z90" i="40"/>
  <c r="Y90" i="40"/>
  <c r="X90" i="40"/>
  <c r="AC85" i="40"/>
  <c r="AB85" i="40"/>
  <c r="AA85" i="40"/>
  <c r="Z85" i="40"/>
  <c r="Y85" i="40"/>
  <c r="X85" i="40"/>
  <c r="W85" i="40"/>
  <c r="AG84" i="40"/>
  <c r="AF84" i="40"/>
  <c r="AE84" i="40"/>
  <c r="AD84" i="40"/>
  <c r="AG83" i="40"/>
  <c r="AF83" i="40"/>
  <c r="AE83" i="40"/>
  <c r="AD83" i="40"/>
  <c r="AG82" i="40"/>
  <c r="AF82" i="40"/>
  <c r="AE82" i="40"/>
  <c r="AD82" i="40"/>
  <c r="AG81" i="40"/>
  <c r="AF81" i="40"/>
  <c r="AE81" i="40"/>
  <c r="AD81" i="40"/>
  <c r="AG80" i="40"/>
  <c r="AF80" i="40"/>
  <c r="AE80" i="40"/>
  <c r="AD80" i="40"/>
  <c r="AG79" i="40"/>
  <c r="AF79" i="40"/>
  <c r="AE79" i="40"/>
  <c r="AD79" i="40"/>
  <c r="AG78" i="40"/>
  <c r="AF78" i="40"/>
  <c r="AF85" i="40" s="1"/>
  <c r="AE78" i="40"/>
  <c r="AD78" i="40"/>
  <c r="AH76" i="40"/>
  <c r="AB76" i="40"/>
  <c r="AA76" i="40"/>
  <c r="AA9" i="40" s="1"/>
  <c r="Z76" i="40"/>
  <c r="Z9" i="40" s="1"/>
  <c r="Y76" i="40"/>
  <c r="X76" i="40"/>
  <c r="X9" i="40" s="1"/>
  <c r="X15" i="40" s="1"/>
  <c r="AH75" i="40"/>
  <c r="AE74" i="40"/>
  <c r="AE10" i="40" s="1"/>
  <c r="AD74" i="40"/>
  <c r="AD10" i="40" s="1"/>
  <c r="AB75" i="40"/>
  <c r="Z75" i="40"/>
  <c r="Y75" i="40"/>
  <c r="Y74" i="40" s="1"/>
  <c r="X75" i="40"/>
  <c r="X8" i="40" s="1"/>
  <c r="X12" i="40" s="1"/>
  <c r="AG74" i="40"/>
  <c r="AF74" i="40"/>
  <c r="AF10" i="40" s="1"/>
  <c r="AC74" i="40"/>
  <c r="AA61" i="40"/>
  <c r="Z61" i="40"/>
  <c r="Y61" i="40"/>
  <c r="W61" i="40"/>
  <c r="X61" i="40" s="1"/>
  <c r="AK58" i="40"/>
  <c r="AG58" i="40"/>
  <c r="AF58" i="40"/>
  <c r="AE58" i="40"/>
  <c r="AD58" i="40"/>
  <c r="AC58" i="40"/>
  <c r="AB58" i="40"/>
  <c r="AA58" i="40"/>
  <c r="Z58" i="40"/>
  <c r="AH57" i="40"/>
  <c r="M57" i="40" s="1"/>
  <c r="Y57" i="40"/>
  <c r="X57" i="40"/>
  <c r="AH56" i="40"/>
  <c r="Q56" i="40" s="1"/>
  <c r="Y56" i="40"/>
  <c r="X56" i="40"/>
  <c r="AH55" i="40"/>
  <c r="Q55" i="40" s="1"/>
  <c r="Y55" i="40"/>
  <c r="X55" i="40"/>
  <c r="AK54" i="40"/>
  <c r="AH54" i="40"/>
  <c r="E54" i="40" s="1"/>
  <c r="Y54" i="40"/>
  <c r="X54" i="40"/>
  <c r="AH53" i="40"/>
  <c r="I53" i="40" s="1"/>
  <c r="Y53" i="40"/>
  <c r="X53" i="40"/>
  <c r="AH52" i="40"/>
  <c r="Y52" i="40"/>
  <c r="X52" i="40"/>
  <c r="AH51" i="40"/>
  <c r="I51" i="40" s="1"/>
  <c r="Y51" i="40"/>
  <c r="X51" i="40"/>
  <c r="AH49" i="40"/>
  <c r="X49" i="40"/>
  <c r="AH48" i="40"/>
  <c r="X48" i="40"/>
  <c r="X47" i="40"/>
  <c r="AH46" i="40"/>
  <c r="X46" i="40"/>
  <c r="AH45" i="40"/>
  <c r="X45" i="40"/>
  <c r="AH44" i="40"/>
  <c r="X44" i="40"/>
  <c r="AD42" i="40"/>
  <c r="AC42" i="40"/>
  <c r="X43" i="40"/>
  <c r="AF42" i="40"/>
  <c r="AE42" i="40"/>
  <c r="AB42" i="40"/>
  <c r="AT39" i="40"/>
  <c r="AS39" i="40"/>
  <c r="AR39" i="40"/>
  <c r="AR40" i="40" s="1"/>
  <c r="AQ39" i="40"/>
  <c r="AP39" i="40"/>
  <c r="AO39" i="40"/>
  <c r="AN39" i="40"/>
  <c r="AN40" i="40" s="1"/>
  <c r="AM39" i="40"/>
  <c r="X38" i="40"/>
  <c r="Y38" i="40" s="1"/>
  <c r="X37" i="40"/>
  <c r="X35" i="40"/>
  <c r="Y35" i="40" s="1"/>
  <c r="Z35" i="40" s="1"/>
  <c r="AT33" i="40"/>
  <c r="AS33" i="40"/>
  <c r="AR33" i="40"/>
  <c r="AS34" i="40" s="1"/>
  <c r="AQ33" i="40"/>
  <c r="AP33" i="40"/>
  <c r="AO33" i="40"/>
  <c r="AN33" i="40"/>
  <c r="AO34" i="40" s="1"/>
  <c r="AM33" i="40"/>
  <c r="X30" i="40"/>
  <c r="AM29" i="40"/>
  <c r="Z25" i="40" s="1"/>
  <c r="AN28" i="40"/>
  <c r="AN27" i="40"/>
  <c r="AN26" i="40"/>
  <c r="AN25" i="40"/>
  <c r="X25" i="40"/>
  <c r="Y25" i="40" s="1"/>
  <c r="X18" i="40"/>
  <c r="AH18" i="40" s="1"/>
  <c r="AG10" i="40"/>
  <c r="AC10" i="40"/>
  <c r="Y10" i="40"/>
  <c r="AG9" i="40"/>
  <c r="AF9" i="40"/>
  <c r="AE9" i="40"/>
  <c r="AD9" i="40"/>
  <c r="AC9" i="40"/>
  <c r="AB9" i="40"/>
  <c r="Y9" i="40"/>
  <c r="AG8" i="40"/>
  <c r="AF8" i="40"/>
  <c r="AE8" i="40"/>
  <c r="AD8" i="40"/>
  <c r="AC8" i="40"/>
  <c r="AB8" i="40"/>
  <c r="Y8" i="40"/>
  <c r="Y12" i="40" s="1"/>
  <c r="AQ34" i="40" l="1"/>
  <c r="L107" i="40"/>
  <c r="W57" i="40"/>
  <c r="U56" i="40"/>
  <c r="AA35" i="40"/>
  <c r="AD85" i="40"/>
  <c r="I55" i="40"/>
  <c r="X74" i="40"/>
  <c r="X10" i="40" s="1"/>
  <c r="AH10" i="40" s="1"/>
  <c r="E56" i="40"/>
  <c r="AE85" i="40"/>
  <c r="M54" i="40"/>
  <c r="AQ40" i="40"/>
  <c r="Z74" i="40"/>
  <c r="Z10" i="40" s="1"/>
  <c r="O37" i="40"/>
  <c r="AG85" i="40"/>
  <c r="AB74" i="40"/>
  <c r="AB10" i="40" s="1"/>
  <c r="N38" i="40"/>
  <c r="M38" i="40" s="1"/>
  <c r="L38" i="40" s="1"/>
  <c r="K38" i="40" s="1"/>
  <c r="J38" i="40" s="1"/>
  <c r="I38" i="40" s="1"/>
  <c r="H38" i="40" s="1"/>
  <c r="G38" i="40" s="1"/>
  <c r="F38" i="40" s="1"/>
  <c r="E38" i="40" s="1"/>
  <c r="D38" i="40" s="1"/>
  <c r="C38" i="40" s="1"/>
  <c r="AH20" i="40"/>
  <c r="R20" i="40" s="1"/>
  <c r="Y20" i="40"/>
  <c r="Z20" i="40" s="1"/>
  <c r="AA20" i="40" s="1"/>
  <c r="AB20" i="40" s="1"/>
  <c r="AC20" i="40" s="1"/>
  <c r="AD20" i="40" s="1"/>
  <c r="AE20" i="40" s="1"/>
  <c r="AF20" i="40" s="1"/>
  <c r="AG20" i="40" s="1"/>
  <c r="F52" i="40"/>
  <c r="J52" i="40"/>
  <c r="N52" i="40"/>
  <c r="R52" i="40"/>
  <c r="V52" i="40"/>
  <c r="C52" i="40"/>
  <c r="G52" i="40"/>
  <c r="K52" i="40"/>
  <c r="O52" i="40"/>
  <c r="S52" i="40"/>
  <c r="D52" i="40"/>
  <c r="H52" i="40"/>
  <c r="L52" i="40"/>
  <c r="P52" i="40"/>
  <c r="T52" i="40"/>
  <c r="T20" i="40"/>
  <c r="H20" i="40"/>
  <c r="D20" i="40"/>
  <c r="T107" i="40"/>
  <c r="D107" i="40"/>
  <c r="Q53" i="40"/>
  <c r="E52" i="40"/>
  <c r="F51" i="40"/>
  <c r="J51" i="40"/>
  <c r="N51" i="40"/>
  <c r="R51" i="40"/>
  <c r="V51" i="40"/>
  <c r="C51" i="40"/>
  <c r="G51" i="40"/>
  <c r="K51" i="40"/>
  <c r="O51" i="40"/>
  <c r="S51" i="40"/>
  <c r="D51" i="40"/>
  <c r="H51" i="40"/>
  <c r="L51" i="40"/>
  <c r="P51" i="40"/>
  <c r="T51" i="40"/>
  <c r="W53" i="40"/>
  <c r="S20" i="40"/>
  <c r="O20" i="40"/>
  <c r="K20" i="40"/>
  <c r="G20" i="40"/>
  <c r="C20" i="40"/>
  <c r="G15" i="40"/>
  <c r="S107" i="40"/>
  <c r="O107" i="40"/>
  <c r="K107" i="40"/>
  <c r="G107" i="40"/>
  <c r="C107" i="40"/>
  <c r="S9" i="40"/>
  <c r="C9" i="40"/>
  <c r="U55" i="40"/>
  <c r="E55" i="40"/>
  <c r="I54" i="40"/>
  <c r="M53" i="40"/>
  <c r="Q52" i="40"/>
  <c r="U51" i="40"/>
  <c r="E51" i="40"/>
  <c r="N37" i="40"/>
  <c r="W19" i="40"/>
  <c r="C19" i="40"/>
  <c r="G19" i="40"/>
  <c r="K19" i="40"/>
  <c r="O19" i="40"/>
  <c r="S19" i="40"/>
  <c r="S18" i="40" s="1"/>
  <c r="D19" i="40"/>
  <c r="H19" i="40"/>
  <c r="L19" i="40"/>
  <c r="P19" i="40"/>
  <c r="T19" i="40"/>
  <c r="T18" i="40" s="1"/>
  <c r="E19" i="40"/>
  <c r="I19" i="40"/>
  <c r="M19" i="40"/>
  <c r="M18" i="40" s="1"/>
  <c r="Q19" i="40"/>
  <c r="U19" i="40"/>
  <c r="J19" i="40"/>
  <c r="N19" i="40"/>
  <c r="R19" i="40"/>
  <c r="R18" i="40" s="1"/>
  <c r="L20" i="40"/>
  <c r="D15" i="40"/>
  <c r="P58" i="40"/>
  <c r="X4" i="40"/>
  <c r="X32" i="40" s="1"/>
  <c r="AP34" i="40"/>
  <c r="AT34" i="40"/>
  <c r="F56" i="40"/>
  <c r="J56" i="40"/>
  <c r="N56" i="40"/>
  <c r="R56" i="40"/>
  <c r="V56" i="40"/>
  <c r="C56" i="40"/>
  <c r="G56" i="40"/>
  <c r="K56" i="40"/>
  <c r="O56" i="40"/>
  <c r="S56" i="40"/>
  <c r="D56" i="40"/>
  <c r="H56" i="40"/>
  <c r="L56" i="40"/>
  <c r="P56" i="40"/>
  <c r="T56" i="40"/>
  <c r="F57" i="40"/>
  <c r="J57" i="40"/>
  <c r="N57" i="40"/>
  <c r="R57" i="40"/>
  <c r="V57" i="40"/>
  <c r="C57" i="40"/>
  <c r="G57" i="40"/>
  <c r="K57" i="40"/>
  <c r="O57" i="40"/>
  <c r="S57" i="40"/>
  <c r="D57" i="40"/>
  <c r="H57" i="40"/>
  <c r="L57" i="40"/>
  <c r="P57" i="40"/>
  <c r="T57" i="40"/>
  <c r="AH58" i="40"/>
  <c r="L58" i="40" s="1"/>
  <c r="V20" i="40"/>
  <c r="V18" i="40" s="1"/>
  <c r="N20" i="40"/>
  <c r="J20" i="40"/>
  <c r="F20" i="40"/>
  <c r="V15" i="40"/>
  <c r="V107" i="40"/>
  <c r="N107" i="40"/>
  <c r="J107" i="40"/>
  <c r="F107" i="40"/>
  <c r="R58" i="40"/>
  <c r="N58" i="40"/>
  <c r="J58" i="40"/>
  <c r="F58" i="40"/>
  <c r="I57" i="40"/>
  <c r="M56" i="40"/>
  <c r="U54" i="40"/>
  <c r="M52" i="40"/>
  <c r="Q51" i="40"/>
  <c r="F19" i="40"/>
  <c r="F18" i="40" s="1"/>
  <c r="F53" i="40"/>
  <c r="J53" i="40"/>
  <c r="N53" i="40"/>
  <c r="R53" i="40"/>
  <c r="V53" i="40"/>
  <c r="C53" i="40"/>
  <c r="G53" i="40"/>
  <c r="K53" i="40"/>
  <c r="O53" i="40"/>
  <c r="S53" i="40"/>
  <c r="D53" i="40"/>
  <c r="H53" i="40"/>
  <c r="L53" i="40"/>
  <c r="P53" i="40"/>
  <c r="T53" i="40"/>
  <c r="P20" i="40"/>
  <c r="H15" i="40"/>
  <c r="P107" i="40"/>
  <c r="H107" i="40"/>
  <c r="T58" i="40"/>
  <c r="U52" i="40"/>
  <c r="AH15" i="40"/>
  <c r="N15" i="40" s="1"/>
  <c r="W54" i="40"/>
  <c r="F54" i="40"/>
  <c r="J54" i="40"/>
  <c r="N54" i="40"/>
  <c r="R54" i="40"/>
  <c r="V54" i="40"/>
  <c r="C54" i="40"/>
  <c r="G54" i="40"/>
  <c r="K54" i="40"/>
  <c r="O54" i="40"/>
  <c r="S54" i="40"/>
  <c r="D54" i="40"/>
  <c r="H54" i="40"/>
  <c r="L54" i="40"/>
  <c r="P54" i="40"/>
  <c r="T54" i="40"/>
  <c r="F55" i="40"/>
  <c r="J55" i="40"/>
  <c r="N55" i="40"/>
  <c r="R55" i="40"/>
  <c r="V55" i="40"/>
  <c r="C55" i="40"/>
  <c r="G55" i="40"/>
  <c r="K55" i="40"/>
  <c r="O55" i="40"/>
  <c r="S55" i="40"/>
  <c r="D55" i="40"/>
  <c r="H55" i="40"/>
  <c r="L55" i="40"/>
  <c r="P55" i="40"/>
  <c r="T55" i="40"/>
  <c r="U20" i="40"/>
  <c r="Q20" i="40"/>
  <c r="M20" i="40"/>
  <c r="I20" i="40"/>
  <c r="E20" i="40"/>
  <c r="U15" i="40"/>
  <c r="M15" i="40"/>
  <c r="I15" i="40"/>
  <c r="E15" i="40"/>
  <c r="U107" i="40"/>
  <c r="Q107" i="40"/>
  <c r="M107" i="40"/>
  <c r="I107" i="40"/>
  <c r="E107" i="40"/>
  <c r="U57" i="40"/>
  <c r="E57" i="40"/>
  <c r="I56" i="40"/>
  <c r="M55" i="40"/>
  <c r="Q54" i="40"/>
  <c r="U53" i="40"/>
  <c r="E53" i="40"/>
  <c r="I52" i="40"/>
  <c r="M51" i="40"/>
  <c r="M37" i="40"/>
  <c r="L39" i="40"/>
  <c r="Q9" i="40"/>
  <c r="I9" i="40"/>
  <c r="H9" i="40"/>
  <c r="AA15" i="40"/>
  <c r="X22" i="40"/>
  <c r="X5" i="40"/>
  <c r="Y21" i="40"/>
  <c r="Z21" i="40" s="1"/>
  <c r="AA21" i="40" s="1"/>
  <c r="AB21" i="40" s="1"/>
  <c r="AC21" i="40" s="1"/>
  <c r="AD21" i="40" s="1"/>
  <c r="AE21" i="40" s="1"/>
  <c r="Y19" i="40"/>
  <c r="Z19" i="40" s="1"/>
  <c r="AA19" i="40" s="1"/>
  <c r="AB19" i="40" s="1"/>
  <c r="AC19" i="40" s="1"/>
  <c r="AD19" i="40" s="1"/>
  <c r="AE19" i="40" s="1"/>
  <c r="AF19" i="40" s="1"/>
  <c r="AG19" i="40" s="1"/>
  <c r="Y37" i="40"/>
  <c r="AO40" i="40"/>
  <c r="AB35" i="40" s="1"/>
  <c r="AS40" i="40"/>
  <c r="AH74" i="40"/>
  <c r="W115" i="40"/>
  <c r="Z8" i="40"/>
  <c r="Z12" i="40" s="1"/>
  <c r="Y18" i="40"/>
  <c r="Z18" i="40" s="1"/>
  <c r="AA18" i="40" s="1"/>
  <c r="AB18" i="40" s="1"/>
  <c r="AC18" i="40" s="1"/>
  <c r="AD18" i="40" s="1"/>
  <c r="AE18" i="40" s="1"/>
  <c r="AF18" i="40" s="1"/>
  <c r="AG18" i="40" s="1"/>
  <c r="Z38" i="40"/>
  <c r="AA38" i="40" s="1"/>
  <c r="AB38" i="40" s="1"/>
  <c r="AC38" i="40" s="1"/>
  <c r="AD38" i="40" s="1"/>
  <c r="AE38" i="40" s="1"/>
  <c r="AF38" i="40" s="1"/>
  <c r="AG38" i="40" s="1"/>
  <c r="W98" i="40"/>
  <c r="Z15" i="40"/>
  <c r="Y15" i="40"/>
  <c r="AP40" i="40"/>
  <c r="AH9" i="40"/>
  <c r="R9" i="40" s="1"/>
  <c r="AH8" i="40"/>
  <c r="W15" i="40"/>
  <c r="X14" i="40"/>
  <c r="X13" i="40"/>
  <c r="AH12" i="40"/>
  <c r="W51" i="40"/>
  <c r="W20" i="40"/>
  <c r="W18" i="40" s="1"/>
  <c r="AH21" i="40"/>
  <c r="AN34" i="40"/>
  <c r="AN29" i="40" s="1"/>
  <c r="AR34" i="40"/>
  <c r="AD46" i="40"/>
  <c r="AC46" i="40"/>
  <c r="W55" i="40"/>
  <c r="AK57" i="40"/>
  <c r="AK53" i="40"/>
  <c r="AK56" i="40"/>
  <c r="AK52" i="40"/>
  <c r="AK55" i="40"/>
  <c r="AA74" i="40"/>
  <c r="AA10" i="40" s="1"/>
  <c r="AT40" i="40"/>
  <c r="X58" i="40"/>
  <c r="W107" i="40"/>
  <c r="W106" i="40"/>
  <c r="AG42" i="40"/>
  <c r="AH43" i="40"/>
  <c r="AH47" i="40"/>
  <c r="Y58" i="40"/>
  <c r="W52" i="40"/>
  <c r="W56" i="40"/>
  <c r="W97" i="40"/>
  <c r="C14" i="38"/>
  <c r="Q15" i="40" l="1"/>
  <c r="H18" i="40"/>
  <c r="K58" i="40"/>
  <c r="K18" i="40"/>
  <c r="K22" i="40" s="1"/>
  <c r="V58" i="40"/>
  <c r="G18" i="40"/>
  <c r="G22" i="40" s="1"/>
  <c r="Z37" i="40"/>
  <c r="AA37" i="40" s="1"/>
  <c r="AB37" i="40" s="1"/>
  <c r="AC37" i="40" s="1"/>
  <c r="AD37" i="40" s="1"/>
  <c r="AE37" i="40" s="1"/>
  <c r="AF37" i="40" s="1"/>
  <c r="AG37" i="40" s="1"/>
  <c r="O18" i="40"/>
  <c r="N9" i="40"/>
  <c r="N18" i="40"/>
  <c r="C18" i="40"/>
  <c r="V8" i="40"/>
  <c r="F8" i="40"/>
  <c r="D8" i="40"/>
  <c r="H8" i="40"/>
  <c r="H10" i="40" s="1"/>
  <c r="D9" i="40"/>
  <c r="I8" i="40"/>
  <c r="I10" i="40" s="1"/>
  <c r="E9" i="40"/>
  <c r="U9" i="40"/>
  <c r="P9" i="40"/>
  <c r="P14" i="40"/>
  <c r="R8" i="40"/>
  <c r="R10" i="40" s="1"/>
  <c r="V9" i="40"/>
  <c r="F15" i="40"/>
  <c r="Q58" i="40"/>
  <c r="W58" i="40"/>
  <c r="E58" i="40"/>
  <c r="U58" i="40"/>
  <c r="M58" i="40"/>
  <c r="I58" i="40"/>
  <c r="T9" i="40"/>
  <c r="P15" i="40"/>
  <c r="J18" i="40"/>
  <c r="I18" i="40"/>
  <c r="L18" i="40"/>
  <c r="O22" i="40"/>
  <c r="O58" i="40"/>
  <c r="K8" i="40"/>
  <c r="G9" i="40"/>
  <c r="K15" i="40"/>
  <c r="C21" i="40"/>
  <c r="C22" i="40" s="1"/>
  <c r="G21" i="40"/>
  <c r="K21" i="40"/>
  <c r="O21" i="40"/>
  <c r="S21" i="40"/>
  <c r="S22" i="40" s="1"/>
  <c r="D21" i="40"/>
  <c r="H21" i="40"/>
  <c r="L21" i="40"/>
  <c r="P21" i="40"/>
  <c r="T21" i="40"/>
  <c r="E21" i="40"/>
  <c r="I21" i="40"/>
  <c r="M21" i="40"/>
  <c r="Q21" i="40"/>
  <c r="U21" i="40"/>
  <c r="R21" i="40"/>
  <c r="F21" i="40"/>
  <c r="F22" i="40" s="1"/>
  <c r="V21" i="40"/>
  <c r="V22" i="40" s="1"/>
  <c r="J21" i="40"/>
  <c r="N21" i="40"/>
  <c r="N22" i="40" s="1"/>
  <c r="Y14" i="40"/>
  <c r="L8" i="40"/>
  <c r="M8" i="40"/>
  <c r="M10" i="40" s="1"/>
  <c r="F9" i="40"/>
  <c r="J15" i="40"/>
  <c r="U18" i="40"/>
  <c r="E18" i="40"/>
  <c r="C58" i="40"/>
  <c r="S58" i="40"/>
  <c r="O8" i="40"/>
  <c r="K9" i="40"/>
  <c r="O15" i="40"/>
  <c r="T14" i="40"/>
  <c r="T8" i="40"/>
  <c r="T10" i="40" s="1"/>
  <c r="E8" i="40"/>
  <c r="U8" i="40"/>
  <c r="N8" i="40"/>
  <c r="N10" i="40" s="1"/>
  <c r="M22" i="40"/>
  <c r="P18" i="40"/>
  <c r="G8" i="40"/>
  <c r="G10" i="40" s="1"/>
  <c r="K14" i="40"/>
  <c r="AB22" i="40"/>
  <c r="Z13" i="40"/>
  <c r="P8" i="40"/>
  <c r="L9" i="40"/>
  <c r="Q8" i="40"/>
  <c r="Q10" i="40" s="1"/>
  <c r="M9" i="40"/>
  <c r="L37" i="40"/>
  <c r="K39" i="40"/>
  <c r="T15" i="40"/>
  <c r="J8" i="40"/>
  <c r="J9" i="40"/>
  <c r="R15" i="40"/>
  <c r="H58" i="40"/>
  <c r="R22" i="40"/>
  <c r="Q18" i="40"/>
  <c r="Q22" i="40" s="1"/>
  <c r="T22" i="40"/>
  <c r="D18" i="40"/>
  <c r="D22" i="40" s="1"/>
  <c r="G58" i="40"/>
  <c r="C8" i="40"/>
  <c r="C10" i="40" s="1"/>
  <c r="S8" i="40"/>
  <c r="S10" i="40" s="1"/>
  <c r="O9" i="40"/>
  <c r="C15" i="40"/>
  <c r="S15" i="40"/>
  <c r="D58" i="40"/>
  <c r="L15" i="40"/>
  <c r="AC35" i="40"/>
  <c r="AB15" i="40"/>
  <c r="AH22" i="40"/>
  <c r="X63" i="40"/>
  <c r="AH5" i="40"/>
  <c r="AK51" i="40"/>
  <c r="Y22" i="40"/>
  <c r="AC22" i="40"/>
  <c r="AB5" i="40"/>
  <c r="AB63" i="40" s="1"/>
  <c r="AA5" i="40"/>
  <c r="AA63" i="40" s="1"/>
  <c r="AC5" i="40"/>
  <c r="AC63" i="40" s="1"/>
  <c r="Y5" i="40"/>
  <c r="Y63" i="40" s="1"/>
  <c r="AD5" i="40"/>
  <c r="AD63" i="40" s="1"/>
  <c r="Z5" i="40"/>
  <c r="Z63" i="40" s="1"/>
  <c r="AA22" i="40"/>
  <c r="Z22" i="40"/>
  <c r="AD22" i="40"/>
  <c r="Y13" i="40"/>
  <c r="X6" i="40"/>
  <c r="X67" i="40" s="1"/>
  <c r="Z14" i="40"/>
  <c r="W99" i="40"/>
  <c r="AH6" i="40" s="1"/>
  <c r="AH4" i="40"/>
  <c r="AD4" i="40"/>
  <c r="Z4" i="40"/>
  <c r="AG4" i="40"/>
  <c r="AC4" i="40"/>
  <c r="Y4" i="40"/>
  <c r="AF4" i="40"/>
  <c r="AB4" i="40"/>
  <c r="AE4" i="40"/>
  <c r="AA4" i="40"/>
  <c r="AO29" i="40"/>
  <c r="AA25" i="40"/>
  <c r="AA12" i="40" s="1"/>
  <c r="W21" i="40"/>
  <c r="W22" i="40" s="1"/>
  <c r="AF21" i="40"/>
  <c r="AE22" i="40"/>
  <c r="AE5" i="40"/>
  <c r="AE63" i="40" s="1"/>
  <c r="AH13" i="40"/>
  <c r="W8" i="40"/>
  <c r="AH14" i="40"/>
  <c r="O14" i="40" s="1"/>
  <c r="W9" i="40"/>
  <c r="C20" i="38"/>
  <c r="C19" i="38"/>
  <c r="C18" i="38"/>
  <c r="C17" i="38"/>
  <c r="C16" i="38"/>
  <c r="C15" i="38"/>
  <c r="C13" i="38"/>
  <c r="C12" i="38"/>
  <c r="C11" i="38"/>
  <c r="J10" i="38"/>
  <c r="C5" i="38" s="1"/>
  <c r="I10" i="38"/>
  <c r="H10" i="38"/>
  <c r="G10" i="38"/>
  <c r="C10" i="38"/>
  <c r="K9" i="38"/>
  <c r="C9" i="38"/>
  <c r="U10" i="40" l="1"/>
  <c r="J10" i="40"/>
  <c r="D10" i="40"/>
  <c r="P22" i="40"/>
  <c r="H22" i="40"/>
  <c r="P10" i="40"/>
  <c r="H9" i="38"/>
  <c r="H6" i="38" s="1"/>
  <c r="L14" i="40"/>
  <c r="R14" i="40"/>
  <c r="C5" i="40"/>
  <c r="C63" i="40" s="1"/>
  <c r="G5" i="40"/>
  <c r="G63" i="40" s="1"/>
  <c r="K5" i="40"/>
  <c r="K63" i="40" s="1"/>
  <c r="O5" i="40"/>
  <c r="O63" i="40" s="1"/>
  <c r="S5" i="40"/>
  <c r="S63" i="40" s="1"/>
  <c r="D5" i="40"/>
  <c r="D63" i="40" s="1"/>
  <c r="H5" i="40"/>
  <c r="H63" i="40" s="1"/>
  <c r="L5" i="40"/>
  <c r="L63" i="40" s="1"/>
  <c r="P5" i="40"/>
  <c r="P63" i="40" s="1"/>
  <c r="T5" i="40"/>
  <c r="T63" i="40" s="1"/>
  <c r="E5" i="40"/>
  <c r="E63" i="40" s="1"/>
  <c r="I5" i="40"/>
  <c r="I63" i="40" s="1"/>
  <c r="M5" i="40"/>
  <c r="M63" i="40" s="1"/>
  <c r="Q5" i="40"/>
  <c r="Q63" i="40" s="1"/>
  <c r="U5" i="40"/>
  <c r="U63" i="40" s="1"/>
  <c r="R5" i="40"/>
  <c r="R63" i="40" s="1"/>
  <c r="F5" i="40"/>
  <c r="F63" i="40" s="1"/>
  <c r="V5" i="40"/>
  <c r="V63" i="40" s="1"/>
  <c r="J5" i="40"/>
  <c r="J63" i="40" s="1"/>
  <c r="N5" i="40"/>
  <c r="N63" i="40" s="1"/>
  <c r="O10" i="40"/>
  <c r="J14" i="40"/>
  <c r="L10" i="40"/>
  <c r="V14" i="40"/>
  <c r="L22" i="40"/>
  <c r="F14" i="40"/>
  <c r="F10" i="40"/>
  <c r="K37" i="40"/>
  <c r="J39" i="40"/>
  <c r="G14" i="40"/>
  <c r="N14" i="40"/>
  <c r="U14" i="40"/>
  <c r="E10" i="40"/>
  <c r="S14" i="40"/>
  <c r="E22" i="40"/>
  <c r="D14" i="40"/>
  <c r="K10" i="40"/>
  <c r="I22" i="40"/>
  <c r="M14" i="40"/>
  <c r="H14" i="40"/>
  <c r="V10" i="40"/>
  <c r="F13" i="40"/>
  <c r="F12" i="40" s="1"/>
  <c r="K13" i="40"/>
  <c r="K12" i="40" s="1"/>
  <c r="T13" i="40"/>
  <c r="T12" i="40" s="1"/>
  <c r="N13" i="40"/>
  <c r="P13" i="40"/>
  <c r="P12" i="40" s="1"/>
  <c r="I13" i="40"/>
  <c r="R13" i="40"/>
  <c r="R12" i="40" s="1"/>
  <c r="G13" i="40"/>
  <c r="L13" i="40"/>
  <c r="L12" i="40" s="1"/>
  <c r="J13" i="40"/>
  <c r="D13" i="40"/>
  <c r="D12" i="40" s="1"/>
  <c r="U13" i="40"/>
  <c r="U12" i="40" s="1"/>
  <c r="E13" i="40"/>
  <c r="E12" i="40" s="1"/>
  <c r="O13" i="40"/>
  <c r="O12" i="40" s="1"/>
  <c r="M13" i="40"/>
  <c r="S13" i="40"/>
  <c r="C13" i="40"/>
  <c r="Q13" i="40"/>
  <c r="V13" i="40"/>
  <c r="V12" i="40" s="1"/>
  <c r="H13" i="40"/>
  <c r="H12" i="40" s="1"/>
  <c r="W4" i="40"/>
  <c r="W32" i="40" s="1"/>
  <c r="C4" i="40"/>
  <c r="G4" i="40"/>
  <c r="K4" i="40"/>
  <c r="O4" i="40"/>
  <c r="S4" i="40"/>
  <c r="D4" i="40"/>
  <c r="H4" i="40"/>
  <c r="L4" i="40"/>
  <c r="P4" i="40"/>
  <c r="T4" i="40"/>
  <c r="E4" i="40"/>
  <c r="I4" i="40"/>
  <c r="M4" i="40"/>
  <c r="Q4" i="40"/>
  <c r="U4" i="40"/>
  <c r="F4" i="40"/>
  <c r="V4" i="40"/>
  <c r="J4" i="40"/>
  <c r="N4" i="40"/>
  <c r="R4" i="40"/>
  <c r="W5" i="40"/>
  <c r="W63" i="40" s="1"/>
  <c r="E14" i="40"/>
  <c r="C14" i="40"/>
  <c r="U22" i="40"/>
  <c r="Q14" i="40"/>
  <c r="J22" i="40"/>
  <c r="I14" i="40"/>
  <c r="AD35" i="40"/>
  <c r="AC15" i="40"/>
  <c r="W10" i="40"/>
  <c r="W14" i="40"/>
  <c r="AP29" i="40"/>
  <c r="AB25" i="40"/>
  <c r="AB12" i="40" s="1"/>
  <c r="AA32" i="40"/>
  <c r="AA6" i="40"/>
  <c r="AA67" i="40" s="1"/>
  <c r="Y6" i="40"/>
  <c r="Y67" i="40" s="1"/>
  <c r="Y32" i="40"/>
  <c r="AD32" i="40"/>
  <c r="AD6" i="40"/>
  <c r="AD67" i="40" s="1"/>
  <c r="AF22" i="40"/>
  <c r="AG21" i="40"/>
  <c r="AF5" i="40"/>
  <c r="AF63" i="40" s="1"/>
  <c r="AE32" i="40"/>
  <c r="AE6" i="40"/>
  <c r="AE67" i="40" s="1"/>
  <c r="AC32" i="40"/>
  <c r="AC6" i="40"/>
  <c r="AC67" i="40" s="1"/>
  <c r="W13" i="40"/>
  <c r="W12" i="40" s="1"/>
  <c r="AB32" i="40"/>
  <c r="AB6" i="40"/>
  <c r="AB67" i="40" s="1"/>
  <c r="AG32" i="40"/>
  <c r="AA14" i="40"/>
  <c r="AA13" i="40"/>
  <c r="AF32" i="40"/>
  <c r="AF6" i="40"/>
  <c r="AF67" i="40" s="1"/>
  <c r="Z32" i="40"/>
  <c r="Z30" i="40" s="1"/>
  <c r="AA30" i="40" s="1"/>
  <c r="Z6" i="40"/>
  <c r="Z67" i="40" s="1"/>
  <c r="C4" i="38"/>
  <c r="J9" i="38"/>
  <c r="I9" i="38"/>
  <c r="K10" i="38"/>
  <c r="N12" i="40" l="1"/>
  <c r="H7" i="38"/>
  <c r="C12" i="40"/>
  <c r="H4" i="38"/>
  <c r="H8" i="38" s="1"/>
  <c r="M12" i="40"/>
  <c r="I32" i="40"/>
  <c r="I6" i="40"/>
  <c r="I67" i="40" s="1"/>
  <c r="N32" i="40"/>
  <c r="N6" i="40"/>
  <c r="N67" i="40" s="1"/>
  <c r="U32" i="40"/>
  <c r="U6" i="40"/>
  <c r="U67" i="40" s="1"/>
  <c r="E32" i="40"/>
  <c r="E6" i="40"/>
  <c r="E67" i="40" s="1"/>
  <c r="H6" i="40"/>
  <c r="H67" i="40" s="1"/>
  <c r="H32" i="40"/>
  <c r="K6" i="40"/>
  <c r="K67" i="40" s="1"/>
  <c r="K32" i="40"/>
  <c r="S12" i="40"/>
  <c r="G12" i="40"/>
  <c r="I39" i="40"/>
  <c r="J37" i="40"/>
  <c r="F32" i="40"/>
  <c r="F6" i="40"/>
  <c r="F67" i="40" s="1"/>
  <c r="O6" i="40"/>
  <c r="O67" i="40" s="1"/>
  <c r="O32" i="40"/>
  <c r="W6" i="40"/>
  <c r="W67" i="40" s="1"/>
  <c r="J32" i="40"/>
  <c r="J6" i="40"/>
  <c r="J67" i="40" s="1"/>
  <c r="Q32" i="40"/>
  <c r="Q6" i="40"/>
  <c r="Q67" i="40" s="1"/>
  <c r="T6" i="40"/>
  <c r="T67" i="40" s="1"/>
  <c r="T32" i="40"/>
  <c r="D6" i="40"/>
  <c r="D67" i="40" s="1"/>
  <c r="D32" i="40"/>
  <c r="G6" i="40"/>
  <c r="G67" i="40" s="1"/>
  <c r="G32" i="40"/>
  <c r="R32" i="40"/>
  <c r="R6" i="40"/>
  <c r="R67" i="40" s="1"/>
  <c r="L6" i="40"/>
  <c r="L67" i="40" s="1"/>
  <c r="L32" i="40"/>
  <c r="AB30" i="40"/>
  <c r="AB27" i="40" s="1"/>
  <c r="V32" i="40"/>
  <c r="V6" i="40"/>
  <c r="V67" i="40" s="1"/>
  <c r="M32" i="40"/>
  <c r="M6" i="40"/>
  <c r="M67" i="40" s="1"/>
  <c r="P6" i="40"/>
  <c r="P67" i="40" s="1"/>
  <c r="P32" i="40"/>
  <c r="S6" i="40"/>
  <c r="S67" i="40" s="1"/>
  <c r="S32" i="40"/>
  <c r="C6" i="40"/>
  <c r="C67" i="40" s="1"/>
  <c r="C32" i="40"/>
  <c r="Q12" i="40"/>
  <c r="J12" i="40"/>
  <c r="I12" i="40"/>
  <c r="AE35" i="40"/>
  <c r="AD15" i="40"/>
  <c r="AG22" i="40"/>
  <c r="AG5" i="40"/>
  <c r="W27" i="40"/>
  <c r="X27" i="40" s="1"/>
  <c r="AB14" i="40"/>
  <c r="AB13" i="40"/>
  <c r="AC25" i="40"/>
  <c r="AC12" i="40" s="1"/>
  <c r="AQ29" i="40"/>
  <c r="J7" i="38"/>
  <c r="J5" i="38"/>
  <c r="J4" i="38"/>
  <c r="J6" i="38"/>
  <c r="G9" i="38"/>
  <c r="I7" i="38"/>
  <c r="I6" i="38"/>
  <c r="I4" i="38"/>
  <c r="I8" i="38" l="1"/>
  <c r="I37" i="40"/>
  <c r="H39" i="40"/>
  <c r="AC30" i="40"/>
  <c r="AD30" i="40" s="1"/>
  <c r="AE30" i="40" s="1"/>
  <c r="AF30" i="40" s="1"/>
  <c r="AG30" i="40" s="1"/>
  <c r="AF35" i="40"/>
  <c r="AE15" i="40"/>
  <c r="AR29" i="40"/>
  <c r="AD25" i="40"/>
  <c r="AD12" i="40" s="1"/>
  <c r="AC14" i="40"/>
  <c r="AC13" i="40"/>
  <c r="AA27" i="40"/>
  <c r="Z27" i="40"/>
  <c r="AC27" i="40" s="1"/>
  <c r="AF27" i="40" s="1"/>
  <c r="AG63" i="40"/>
  <c r="AG6" i="40"/>
  <c r="AG67" i="40" s="1"/>
  <c r="J8" i="38"/>
  <c r="L5" i="38"/>
  <c r="K5" i="38"/>
  <c r="M5" i="38"/>
  <c r="G6" i="38"/>
  <c r="G7" i="38"/>
  <c r="G4" i="38"/>
  <c r="AE27" i="40" l="1"/>
  <c r="AD27" i="40"/>
  <c r="AG27" i="40"/>
  <c r="G39" i="40"/>
  <c r="H37" i="40"/>
  <c r="AF15" i="40"/>
  <c r="AG35" i="40"/>
  <c r="AG15" i="40" s="1"/>
  <c r="AD14" i="40"/>
  <c r="AD13" i="40"/>
  <c r="AS29" i="40"/>
  <c r="AE25" i="40"/>
  <c r="AE12" i="40" s="1"/>
  <c r="L6" i="38"/>
  <c r="K6" i="38"/>
  <c r="M6" i="38"/>
  <c r="L4" i="38"/>
  <c r="G8" i="38"/>
  <c r="K4" i="38"/>
  <c r="M4" i="38"/>
  <c r="M7" i="38"/>
  <c r="K7" i="38"/>
  <c r="L7" i="38"/>
  <c r="G37" i="40" l="1"/>
  <c r="F39" i="40"/>
  <c r="AE14" i="40"/>
  <c r="AE13" i="40"/>
  <c r="AF25" i="40"/>
  <c r="AF12" i="40" s="1"/>
  <c r="AT29" i="40"/>
  <c r="AG25" i="40" s="1"/>
  <c r="AG12" i="40" s="1"/>
  <c r="K8" i="38"/>
  <c r="M8" i="38"/>
  <c r="L8" i="38"/>
  <c r="F37" i="40" l="1"/>
  <c r="E39" i="40"/>
  <c r="AG14" i="40"/>
  <c r="AG13" i="40"/>
  <c r="AF14" i="40"/>
  <c r="AF13" i="40"/>
  <c r="E37" i="40" l="1"/>
  <c r="D39" i="40"/>
  <c r="D37" i="40" l="1"/>
  <c r="C39" i="40"/>
  <c r="C37" i="40" s="1"/>
  <c r="D28" i="8" l="1"/>
  <c r="R327" i="28"/>
  <c r="H30" i="8" s="1"/>
  <c r="R326" i="28"/>
  <c r="H29" i="8" s="1"/>
  <c r="R325" i="28"/>
  <c r="H28" i="8" s="1"/>
  <c r="R79" i="28"/>
  <c r="D30" i="8" s="1"/>
  <c r="R78" i="28"/>
  <c r="D29" i="8" s="1"/>
  <c r="R77" i="28"/>
  <c r="O334" i="28" l="1"/>
  <c r="O333" i="28"/>
  <c r="O332" i="28"/>
  <c r="O331" i="28"/>
  <c r="O330" i="28"/>
  <c r="O329" i="28"/>
  <c r="R322" i="28" s="1"/>
  <c r="H24" i="8" s="1"/>
  <c r="O328" i="28"/>
  <c r="O327" i="28"/>
  <c r="R321" i="28" s="1"/>
  <c r="H23" i="8" s="1"/>
  <c r="O326" i="28"/>
  <c r="O325" i="28"/>
  <c r="O324" i="28"/>
  <c r="O323" i="28"/>
  <c r="R319" i="28" s="1"/>
  <c r="H21" i="8" s="1"/>
  <c r="O322" i="28"/>
  <c r="O321" i="28"/>
  <c r="R318" i="28" s="1"/>
  <c r="H20" i="8" s="1"/>
  <c r="O320" i="28"/>
  <c r="O319" i="28"/>
  <c r="O318" i="28"/>
  <c r="O317" i="28"/>
  <c r="O70" i="28"/>
  <c r="O71" i="28"/>
  <c r="O72" i="28"/>
  <c r="O73" i="28"/>
  <c r="R70" i="28" s="1"/>
  <c r="D20" i="8" s="1"/>
  <c r="O74" i="28"/>
  <c r="O75" i="28"/>
  <c r="R71" i="28" s="1"/>
  <c r="D21" i="8" s="1"/>
  <c r="O76" i="28"/>
  <c r="O77" i="28"/>
  <c r="O78" i="28"/>
  <c r="O79" i="28"/>
  <c r="R73" i="28" s="1"/>
  <c r="D23" i="8" s="1"/>
  <c r="O80" i="28"/>
  <c r="O81" i="28"/>
  <c r="O82" i="28"/>
  <c r="O83" i="28"/>
  <c r="O84" i="28"/>
  <c r="O85" i="28"/>
  <c r="O86" i="28"/>
  <c r="O87" i="28"/>
  <c r="O88" i="28"/>
  <c r="O89" i="28"/>
  <c r="O90" i="28"/>
  <c r="O91" i="28"/>
  <c r="O92" i="28"/>
  <c r="O93" i="28"/>
  <c r="O94" i="28"/>
  <c r="O95" i="28"/>
  <c r="O96" i="28"/>
  <c r="O97" i="28"/>
  <c r="O98" i="28"/>
  <c r="O99" i="28"/>
  <c r="O100" i="28"/>
  <c r="O101" i="28"/>
  <c r="O102" i="28"/>
  <c r="O103" i="28"/>
  <c r="O104" i="28"/>
  <c r="O105" i="28"/>
  <c r="O106" i="28"/>
  <c r="O107" i="28"/>
  <c r="O108" i="28"/>
  <c r="O109" i="28"/>
  <c r="O110" i="28"/>
  <c r="O111" i="28"/>
  <c r="O112" i="28"/>
  <c r="O113" i="28"/>
  <c r="O114" i="28"/>
  <c r="O115" i="28"/>
  <c r="O116" i="28"/>
  <c r="O117" i="28"/>
  <c r="O118" i="28"/>
  <c r="O119" i="28"/>
  <c r="O120" i="28"/>
  <c r="O121" i="28"/>
  <c r="O122" i="28"/>
  <c r="O123" i="28"/>
  <c r="O124" i="28"/>
  <c r="O125" i="28"/>
  <c r="O126" i="28"/>
  <c r="O127" i="28"/>
  <c r="O128" i="28"/>
  <c r="O129" i="28"/>
  <c r="O130" i="28"/>
  <c r="O131" i="28"/>
  <c r="O132" i="28"/>
  <c r="O133" i="28"/>
  <c r="O134" i="28"/>
  <c r="O135" i="28"/>
  <c r="O136" i="28"/>
  <c r="O137" i="28"/>
  <c r="O138" i="28"/>
  <c r="O139" i="28"/>
  <c r="O140" i="28"/>
  <c r="O141" i="28"/>
  <c r="O142" i="28"/>
  <c r="O143" i="28"/>
  <c r="O144" i="28"/>
  <c r="O145" i="28"/>
  <c r="O146" i="28"/>
  <c r="O147" i="28"/>
  <c r="O148" i="28"/>
  <c r="O149" i="28"/>
  <c r="O150" i="28"/>
  <c r="O151" i="28"/>
  <c r="O152" i="28"/>
  <c r="O153" i="28"/>
  <c r="O154" i="28"/>
  <c r="O155" i="28"/>
  <c r="O156" i="28"/>
  <c r="O157" i="28"/>
  <c r="O158" i="28"/>
  <c r="O159" i="28"/>
  <c r="O160" i="28"/>
  <c r="O161" i="28"/>
  <c r="O162" i="28"/>
  <c r="O163" i="28"/>
  <c r="O164" i="28"/>
  <c r="O165" i="28"/>
  <c r="O166" i="28"/>
  <c r="O167" i="28"/>
  <c r="O168" i="28"/>
  <c r="O169" i="28"/>
  <c r="O170" i="28"/>
  <c r="O171" i="28"/>
  <c r="O172" i="28"/>
  <c r="O173" i="28"/>
  <c r="O174" i="28"/>
  <c r="O175" i="28"/>
  <c r="O176" i="28"/>
  <c r="O177" i="28"/>
  <c r="O178" i="28"/>
  <c r="O179" i="28"/>
  <c r="O180" i="28"/>
  <c r="O181" i="28"/>
  <c r="O182" i="28"/>
  <c r="O183" i="28"/>
  <c r="O184" i="28"/>
  <c r="O185" i="28"/>
  <c r="O186" i="28"/>
  <c r="O187" i="28"/>
  <c r="O188" i="28"/>
  <c r="O189" i="28"/>
  <c r="O190" i="28"/>
  <c r="O191" i="28"/>
  <c r="O192" i="28"/>
  <c r="O193" i="28"/>
  <c r="O194" i="28"/>
  <c r="O195" i="28"/>
  <c r="O196" i="28"/>
  <c r="O197" i="28"/>
  <c r="O198" i="28"/>
  <c r="O199" i="28"/>
  <c r="O200" i="28"/>
  <c r="O201" i="28"/>
  <c r="O202" i="28"/>
  <c r="O203" i="28"/>
  <c r="O204" i="28"/>
  <c r="O205" i="28"/>
  <c r="O206" i="28"/>
  <c r="O207" i="28"/>
  <c r="O208" i="28"/>
  <c r="O209" i="28"/>
  <c r="O210" i="28"/>
  <c r="O211" i="28"/>
  <c r="O212" i="28"/>
  <c r="O213" i="28"/>
  <c r="O214" i="28"/>
  <c r="O215" i="28"/>
  <c r="O216" i="28"/>
  <c r="O217" i="28"/>
  <c r="O218" i="28"/>
  <c r="O219" i="28"/>
  <c r="O220" i="28"/>
  <c r="O221" i="28"/>
  <c r="O222" i="28"/>
  <c r="O223" i="28"/>
  <c r="O224" i="28"/>
  <c r="O225" i="28"/>
  <c r="O226" i="28"/>
  <c r="O227" i="28"/>
  <c r="O228" i="28"/>
  <c r="O229" i="28"/>
  <c r="O230" i="28"/>
  <c r="O231" i="28"/>
  <c r="O232" i="28"/>
  <c r="O233" i="28"/>
  <c r="O234" i="28"/>
  <c r="O235" i="28"/>
  <c r="O236" i="28"/>
  <c r="O237" i="28"/>
  <c r="O238" i="28"/>
  <c r="O239" i="28"/>
  <c r="O240" i="28"/>
  <c r="O241" i="28"/>
  <c r="O242" i="28"/>
  <c r="O243" i="28"/>
  <c r="O244" i="28"/>
  <c r="O245" i="28"/>
  <c r="O246" i="28"/>
  <c r="O247" i="28"/>
  <c r="O248" i="28"/>
  <c r="O249" i="28"/>
  <c r="O250" i="28"/>
  <c r="O251" i="28"/>
  <c r="O252" i="28"/>
  <c r="O253" i="28"/>
  <c r="O254" i="28"/>
  <c r="O255" i="28"/>
  <c r="O256" i="28"/>
  <c r="O257" i="28"/>
  <c r="O258" i="28"/>
  <c r="O259" i="28"/>
  <c r="O260" i="28"/>
  <c r="O261" i="28"/>
  <c r="O262" i="28"/>
  <c r="O263" i="28"/>
  <c r="O264" i="28"/>
  <c r="O265" i="28"/>
  <c r="O266" i="28"/>
  <c r="O267" i="28"/>
  <c r="O268" i="28"/>
  <c r="O269" i="28"/>
  <c r="O270" i="28"/>
  <c r="O271" i="28"/>
  <c r="O272" i="28"/>
  <c r="O273" i="28"/>
  <c r="O274" i="28"/>
  <c r="O275" i="28"/>
  <c r="O276" i="28"/>
  <c r="O277" i="28"/>
  <c r="O278" i="28"/>
  <c r="O279" i="28"/>
  <c r="O280" i="28"/>
  <c r="O281" i="28"/>
  <c r="O282" i="28"/>
  <c r="O283" i="28"/>
  <c r="O284" i="28"/>
  <c r="O285" i="28"/>
  <c r="O286" i="28"/>
  <c r="O287" i="28"/>
  <c r="O288" i="28"/>
  <c r="O289" i="28"/>
  <c r="O290" i="28"/>
  <c r="O291" i="28"/>
  <c r="O292" i="28"/>
  <c r="O293" i="28"/>
  <c r="O294" i="28"/>
  <c r="O295" i="28"/>
  <c r="O296" i="28"/>
  <c r="O297" i="28"/>
  <c r="O298" i="28"/>
  <c r="O299" i="28"/>
  <c r="O300" i="28"/>
  <c r="O301" i="28"/>
  <c r="O302" i="28"/>
  <c r="O303" i="28"/>
  <c r="O304" i="28"/>
  <c r="O305" i="28"/>
  <c r="O306" i="28"/>
  <c r="O307" i="28"/>
  <c r="O308" i="28"/>
  <c r="O309" i="28"/>
  <c r="O310" i="28"/>
  <c r="O311" i="28"/>
  <c r="O69" i="28"/>
  <c r="R74" i="28" l="1"/>
  <c r="D24" i="8" s="1"/>
  <c r="R72" i="28"/>
  <c r="D22" i="8" s="1"/>
  <c r="R320" i="28"/>
  <c r="H22" i="8" s="1"/>
  <c r="R69" i="28"/>
  <c r="D19" i="8" s="1"/>
  <c r="R317" i="28"/>
  <c r="H19" i="8" s="1"/>
  <c r="C36" i="17"/>
  <c r="D26" i="19"/>
  <c r="D22" i="19"/>
  <c r="D18" i="19"/>
  <c r="D11" i="19"/>
  <c r="D7" i="19"/>
  <c r="D23" i="19" l="1"/>
  <c r="D12" i="19"/>
  <c r="E54" i="21" l="1"/>
  <c r="E48" i="21"/>
  <c r="D43" i="21"/>
  <c r="E56" i="21" s="1"/>
  <c r="E57" i="21" s="1"/>
  <c r="E43" i="21"/>
  <c r="E50" i="21" s="1"/>
  <c r="E51" i="21" l="1"/>
  <c r="C30" i="8"/>
  <c r="C29" i="8"/>
  <c r="C28" i="8"/>
  <c r="C24" i="8"/>
  <c r="C23" i="8"/>
  <c r="C22" i="8"/>
  <c r="C21" i="8"/>
  <c r="C20" i="8"/>
  <c r="C19" i="8"/>
  <c r="E20" i="8" l="1"/>
  <c r="S15" i="8" s="1"/>
  <c r="G20" i="8"/>
  <c r="I20" i="8" s="1"/>
  <c r="S28" i="8" s="1"/>
  <c r="G24" i="8"/>
  <c r="I24" i="8" s="1"/>
  <c r="W28" i="8" s="1"/>
  <c r="E24" i="8"/>
  <c r="W15" i="8" s="1"/>
  <c r="G21" i="8"/>
  <c r="I21" i="8" s="1"/>
  <c r="T28" i="8" s="1"/>
  <c r="E21" i="8"/>
  <c r="T15" i="8" s="1"/>
  <c r="G28" i="8"/>
  <c r="I28" i="8" s="1"/>
  <c r="R56" i="8" s="1"/>
  <c r="E28" i="8"/>
  <c r="R42" i="8" s="1"/>
  <c r="G29" i="8"/>
  <c r="I29" i="8" s="1"/>
  <c r="S56" i="8" s="1"/>
  <c r="E29" i="8"/>
  <c r="S42" i="8" s="1"/>
  <c r="G22" i="8"/>
  <c r="I22" i="8" s="1"/>
  <c r="U28" i="8" s="1"/>
  <c r="E22" i="8"/>
  <c r="U15" i="8" s="1"/>
  <c r="G19" i="8"/>
  <c r="I19" i="8" s="1"/>
  <c r="R28" i="8" s="1"/>
  <c r="E19" i="8"/>
  <c r="R15" i="8" s="1"/>
  <c r="G23" i="8"/>
  <c r="I23" i="8" s="1"/>
  <c r="V28" i="8" s="1"/>
  <c r="E23" i="8"/>
  <c r="V15" i="8" s="1"/>
  <c r="G30" i="8"/>
  <c r="I30" i="8" s="1"/>
  <c r="T56" i="8" s="1"/>
  <c r="E30" i="8"/>
  <c r="T42" i="8" s="1"/>
  <c r="E21" i="17"/>
  <c r="U5" i="8" l="1"/>
  <c r="U9" i="8"/>
  <c r="U13" i="8"/>
  <c r="U6" i="8"/>
  <c r="U10" i="8"/>
  <c r="U8" i="8"/>
  <c r="U7" i="8"/>
  <c r="U11" i="8"/>
  <c r="U12" i="8"/>
  <c r="U42" i="8"/>
  <c r="D15" i="8" s="1"/>
  <c r="S33" i="8"/>
  <c r="S35" i="8"/>
  <c r="S37" i="8"/>
  <c r="S39" i="8"/>
  <c r="R36" i="8"/>
  <c r="R40" i="8"/>
  <c r="T33" i="8"/>
  <c r="T35" i="8"/>
  <c r="T37" i="8"/>
  <c r="T39" i="8"/>
  <c r="R33" i="8"/>
  <c r="R37" i="8"/>
  <c r="R32" i="8"/>
  <c r="T32" i="8"/>
  <c r="T36" i="8"/>
  <c r="T40" i="8"/>
  <c r="R39" i="8"/>
  <c r="S32" i="8"/>
  <c r="S34" i="8"/>
  <c r="S36" i="8"/>
  <c r="S38" i="8"/>
  <c r="S40" i="8"/>
  <c r="R34" i="8"/>
  <c r="R38" i="8"/>
  <c r="T34" i="8"/>
  <c r="T38" i="8"/>
  <c r="R35" i="8"/>
  <c r="W7" i="8"/>
  <c r="W11" i="8"/>
  <c r="W8" i="8"/>
  <c r="W12" i="8"/>
  <c r="W6" i="8"/>
  <c r="W5" i="8"/>
  <c r="W9" i="8"/>
  <c r="W13" i="8"/>
  <c r="W10" i="8"/>
  <c r="V21" i="8"/>
  <c r="V25" i="8"/>
  <c r="V18" i="8"/>
  <c r="V22" i="8"/>
  <c r="V26" i="8"/>
  <c r="V20" i="8"/>
  <c r="V19" i="8"/>
  <c r="V23" i="8"/>
  <c r="V24" i="8"/>
  <c r="U18" i="8"/>
  <c r="U22" i="8"/>
  <c r="U26" i="8"/>
  <c r="U19" i="8"/>
  <c r="U23" i="8"/>
  <c r="U25" i="8"/>
  <c r="U20" i="8"/>
  <c r="U24" i="8"/>
  <c r="U21" i="8"/>
  <c r="R50" i="8"/>
  <c r="R54" i="8"/>
  <c r="R47" i="8"/>
  <c r="R51" i="8"/>
  <c r="R46" i="8"/>
  <c r="R48" i="8"/>
  <c r="R52" i="8"/>
  <c r="U56" i="8"/>
  <c r="G15" i="8" s="1"/>
  <c r="R49" i="8"/>
  <c r="R53" i="8"/>
  <c r="W20" i="8"/>
  <c r="W24" i="8"/>
  <c r="W21" i="8"/>
  <c r="W25" i="8"/>
  <c r="W23" i="8"/>
  <c r="W18" i="8"/>
  <c r="W22" i="8"/>
  <c r="W26" i="8"/>
  <c r="W19" i="8"/>
  <c r="T6" i="8"/>
  <c r="T10" i="8"/>
  <c r="T7" i="8"/>
  <c r="T11" i="8"/>
  <c r="T5" i="8"/>
  <c r="T13" i="8"/>
  <c r="T8" i="8"/>
  <c r="T12" i="8"/>
  <c r="T9" i="8"/>
  <c r="S20" i="8"/>
  <c r="S24" i="8"/>
  <c r="S21" i="8"/>
  <c r="S25" i="8"/>
  <c r="S19" i="8"/>
  <c r="S18" i="8"/>
  <c r="S22" i="8"/>
  <c r="S26" i="8"/>
  <c r="S23" i="8"/>
  <c r="V8" i="8"/>
  <c r="V12" i="8"/>
  <c r="V5" i="8"/>
  <c r="V9" i="8"/>
  <c r="V13" i="8"/>
  <c r="V11" i="8"/>
  <c r="V6" i="8"/>
  <c r="V10" i="8"/>
  <c r="V7" i="8"/>
  <c r="R9" i="8"/>
  <c r="R13" i="8"/>
  <c r="X15" i="8"/>
  <c r="C15" i="8" s="1"/>
  <c r="R6" i="8"/>
  <c r="R10" i="8"/>
  <c r="R5" i="8"/>
  <c r="R8" i="8"/>
  <c r="R12" i="8"/>
  <c r="R7" i="8"/>
  <c r="R11" i="8"/>
  <c r="T46" i="8"/>
  <c r="T48" i="8"/>
  <c r="T50" i="8"/>
  <c r="T52" i="8"/>
  <c r="T54" i="8"/>
  <c r="T49" i="8"/>
  <c r="T51" i="8"/>
  <c r="T47" i="8"/>
  <c r="T53" i="8"/>
  <c r="R22" i="8"/>
  <c r="R26" i="8"/>
  <c r="R19" i="8"/>
  <c r="R23" i="8"/>
  <c r="R18" i="8"/>
  <c r="R20" i="8"/>
  <c r="R24" i="8"/>
  <c r="R21" i="8"/>
  <c r="R25" i="8"/>
  <c r="X28" i="8"/>
  <c r="F15" i="8" s="1"/>
  <c r="S46" i="8"/>
  <c r="S48" i="8"/>
  <c r="S50" i="8"/>
  <c r="S52" i="8"/>
  <c r="S54" i="8"/>
  <c r="S47" i="8"/>
  <c r="S49" i="8"/>
  <c r="S51" i="8"/>
  <c r="S53" i="8"/>
  <c r="T19" i="8"/>
  <c r="T23" i="8"/>
  <c r="T20" i="8"/>
  <c r="T24" i="8"/>
  <c r="T22" i="8"/>
  <c r="T21" i="8"/>
  <c r="T25" i="8"/>
  <c r="T18" i="8"/>
  <c r="T26" i="8"/>
  <c r="S7" i="8"/>
  <c r="S11" i="8"/>
  <c r="S8" i="8"/>
  <c r="S12" i="8"/>
  <c r="S10" i="8"/>
  <c r="S5" i="8"/>
  <c r="S9" i="8"/>
  <c r="S13" i="8"/>
  <c r="S6" i="8"/>
  <c r="I25" i="8"/>
  <c r="I31" i="8" s="1"/>
  <c r="E25" i="8"/>
  <c r="E31" i="8" s="1"/>
  <c r="F34" i="32"/>
  <c r="F33" i="32"/>
  <c r="F32" i="32"/>
  <c r="F31" i="32"/>
  <c r="F30" i="32"/>
  <c r="G23" i="32"/>
  <c r="F23" i="32"/>
  <c r="E23" i="32"/>
  <c r="D23" i="32"/>
  <c r="G20" i="32"/>
  <c r="F20" i="32"/>
  <c r="E20" i="32"/>
  <c r="D20" i="32"/>
  <c r="H20" i="32"/>
  <c r="J16" i="32"/>
  <c r="I23" i="32"/>
  <c r="H23" i="32"/>
  <c r="E42" i="32"/>
  <c r="D42" i="32"/>
  <c r="E35" i="32"/>
  <c r="E36" i="32" s="1"/>
  <c r="J12" i="32"/>
  <c r="E43" i="32"/>
  <c r="D43" i="32"/>
  <c r="J10" i="32"/>
  <c r="J9" i="32"/>
  <c r="J8" i="32"/>
  <c r="J7" i="32"/>
  <c r="I22" i="32"/>
  <c r="H22" i="32"/>
  <c r="G22" i="32"/>
  <c r="F22" i="32"/>
  <c r="E22" i="32"/>
  <c r="D22" i="32"/>
  <c r="E15" i="8" l="1"/>
  <c r="H15" i="8"/>
  <c r="T27" i="8"/>
  <c r="X19" i="8"/>
  <c r="F6" i="8" s="1"/>
  <c r="T14" i="8"/>
  <c r="X24" i="8"/>
  <c r="F11" i="8" s="1"/>
  <c r="S27" i="8"/>
  <c r="U27" i="8"/>
  <c r="X26" i="8"/>
  <c r="F13" i="8" s="1"/>
  <c r="T41" i="8"/>
  <c r="U32" i="8"/>
  <c r="D5" i="8" s="1"/>
  <c r="U49" i="8"/>
  <c r="G8" i="8" s="1"/>
  <c r="T55" i="8"/>
  <c r="R14" i="8"/>
  <c r="S55" i="8"/>
  <c r="X20" i="8"/>
  <c r="F7" i="8" s="1"/>
  <c r="W27" i="8"/>
  <c r="R55" i="8"/>
  <c r="U50" i="8"/>
  <c r="G9" i="8" s="1"/>
  <c r="U53" i="8"/>
  <c r="G12" i="8" s="1"/>
  <c r="X6" i="8"/>
  <c r="C6" i="8" s="1"/>
  <c r="X12" i="8"/>
  <c r="C12" i="8" s="1"/>
  <c r="U47" i="8"/>
  <c r="G6" i="8" s="1"/>
  <c r="X8" i="8"/>
  <c r="C8" i="8" s="1"/>
  <c r="X11" i="8"/>
  <c r="C11" i="8" s="1"/>
  <c r="X22" i="8"/>
  <c r="F9" i="8" s="1"/>
  <c r="U38" i="8"/>
  <c r="D11" i="8" s="1"/>
  <c r="U37" i="8"/>
  <c r="D10" i="8" s="1"/>
  <c r="U35" i="8"/>
  <c r="D8" i="8" s="1"/>
  <c r="U46" i="8"/>
  <c r="G5" i="8" s="1"/>
  <c r="S14" i="8"/>
  <c r="X18" i="8"/>
  <c r="F5" i="8" s="1"/>
  <c r="H5" i="8" s="1"/>
  <c r="X5" i="8"/>
  <c r="C5" i="8" s="1"/>
  <c r="X13" i="8"/>
  <c r="C13" i="8" s="1"/>
  <c r="X7" i="8"/>
  <c r="C7" i="8" s="1"/>
  <c r="U52" i="8"/>
  <c r="G11" i="8" s="1"/>
  <c r="V27" i="8"/>
  <c r="U34" i="8"/>
  <c r="D7" i="8" s="1"/>
  <c r="U33" i="8"/>
  <c r="D6" i="8" s="1"/>
  <c r="U14" i="8"/>
  <c r="R41" i="8"/>
  <c r="U36" i="8"/>
  <c r="D9" i="8" s="1"/>
  <c r="X21" i="8"/>
  <c r="F8" i="8" s="1"/>
  <c r="X23" i="8"/>
  <c r="F10" i="8" s="1"/>
  <c r="R27" i="8"/>
  <c r="U51" i="8"/>
  <c r="G10" i="8" s="1"/>
  <c r="X10" i="8"/>
  <c r="C10" i="8" s="1"/>
  <c r="E10" i="8" s="1"/>
  <c r="X9" i="8"/>
  <c r="C9" i="8" s="1"/>
  <c r="E9" i="8" s="1"/>
  <c r="V14" i="8"/>
  <c r="X25" i="8"/>
  <c r="F12" i="8" s="1"/>
  <c r="U48" i="8"/>
  <c r="G7" i="8" s="1"/>
  <c r="U54" i="8"/>
  <c r="G13" i="8" s="1"/>
  <c r="W14" i="8"/>
  <c r="S41" i="8"/>
  <c r="U39" i="8"/>
  <c r="D12" i="8" s="1"/>
  <c r="U40" i="8"/>
  <c r="D13" i="8" s="1"/>
  <c r="J31" i="8"/>
  <c r="K31" i="8" s="1"/>
  <c r="J25" i="8"/>
  <c r="K25" i="8" s="1"/>
  <c r="E44" i="32"/>
  <c r="J22" i="32"/>
  <c r="D44" i="32"/>
  <c r="F44" i="32" s="1"/>
  <c r="F43" i="32"/>
  <c r="F42" i="32"/>
  <c r="J23" i="32"/>
  <c r="J11" i="32"/>
  <c r="J13" i="32"/>
  <c r="E14" i="32"/>
  <c r="E21" i="32" s="1"/>
  <c r="G14" i="32"/>
  <c r="G21" i="32" s="1"/>
  <c r="I14" i="32"/>
  <c r="J15" i="32"/>
  <c r="J17" i="32"/>
  <c r="J19" i="32"/>
  <c r="I20" i="32"/>
  <c r="D35" i="32"/>
  <c r="J6" i="32"/>
  <c r="D14" i="32"/>
  <c r="D21" i="32" s="1"/>
  <c r="F14" i="32"/>
  <c r="F21" i="32" s="1"/>
  <c r="H14" i="32"/>
  <c r="H21" i="32" s="1"/>
  <c r="J18" i="32"/>
  <c r="H8" i="8" l="1"/>
  <c r="E11" i="8"/>
  <c r="H12" i="8"/>
  <c r="E5" i="8"/>
  <c r="E6" i="8"/>
  <c r="H13" i="8"/>
  <c r="E7" i="8"/>
  <c r="H10" i="8"/>
  <c r="E8" i="8"/>
  <c r="H7" i="8"/>
  <c r="H6" i="8"/>
  <c r="E13" i="8"/>
  <c r="H9" i="8"/>
  <c r="E12" i="8"/>
  <c r="H11" i="8"/>
  <c r="U55" i="8"/>
  <c r="G14" i="8" s="1"/>
  <c r="X14" i="8"/>
  <c r="C14" i="8" s="1"/>
  <c r="X27" i="8"/>
  <c r="F14" i="8" s="1"/>
  <c r="U41" i="8"/>
  <c r="D14" i="8" s="1"/>
  <c r="J14" i="32"/>
  <c r="D36" i="32"/>
  <c r="F35" i="32"/>
  <c r="F36" i="32" s="1"/>
  <c r="J20" i="32"/>
  <c r="I21" i="32"/>
  <c r="J21" i="32" s="1"/>
  <c r="H14" i="8" l="1"/>
  <c r="E14" i="8"/>
  <c r="N45" i="31"/>
  <c r="P45" i="31" s="1"/>
  <c r="J45" i="31"/>
  <c r="N44" i="31"/>
  <c r="P44" i="31" s="1"/>
  <c r="J44" i="31"/>
  <c r="N43" i="31"/>
  <c r="P43" i="31" s="1"/>
  <c r="J43" i="31"/>
  <c r="N42" i="31"/>
  <c r="P42" i="31" s="1"/>
  <c r="J42" i="31"/>
  <c r="N41" i="31"/>
  <c r="P41" i="31" s="1"/>
  <c r="J41" i="31"/>
  <c r="N40" i="31"/>
  <c r="P40" i="31" s="1"/>
  <c r="J40" i="31"/>
  <c r="N39" i="31"/>
  <c r="P39" i="31" s="1"/>
  <c r="J39" i="31"/>
  <c r="N38" i="31"/>
  <c r="P38" i="31" s="1"/>
  <c r="J38" i="31"/>
  <c r="N37" i="31"/>
  <c r="P37" i="31" s="1"/>
  <c r="J37" i="31"/>
  <c r="N36" i="31"/>
  <c r="P36" i="31" s="1"/>
  <c r="J36" i="31"/>
  <c r="N35" i="31"/>
  <c r="P35" i="31" s="1"/>
  <c r="J35" i="31"/>
  <c r="N34" i="31"/>
  <c r="P34" i="31" s="1"/>
  <c r="J34" i="31"/>
  <c r="N33" i="31"/>
  <c r="P33" i="31" s="1"/>
  <c r="J33" i="31"/>
  <c r="N32" i="31"/>
  <c r="J32" i="31"/>
  <c r="N31" i="31"/>
  <c r="J31" i="31"/>
  <c r="O31" i="31"/>
  <c r="O32" i="31" s="1"/>
  <c r="N30" i="31"/>
  <c r="P30" i="31" s="1"/>
  <c r="J30" i="31"/>
  <c r="N29" i="31"/>
  <c r="P29" i="31" s="1"/>
  <c r="J29" i="31"/>
  <c r="N28" i="31"/>
  <c r="J28" i="31"/>
  <c r="N27" i="31"/>
  <c r="J27" i="31"/>
  <c r="N26" i="31"/>
  <c r="J26" i="31"/>
  <c r="F26" i="31"/>
  <c r="J25" i="31"/>
  <c r="N24" i="31"/>
  <c r="J24" i="31"/>
  <c r="N23" i="31"/>
  <c r="J23" i="31"/>
  <c r="N22" i="31"/>
  <c r="J22" i="31"/>
  <c r="N21" i="31"/>
  <c r="J21" i="31"/>
  <c r="N20" i="31"/>
  <c r="J20" i="31"/>
  <c r="N19" i="31"/>
  <c r="J19" i="31"/>
  <c r="N18" i="31"/>
  <c r="J18" i="31"/>
  <c r="J17" i="31"/>
  <c r="N16" i="31"/>
  <c r="J16" i="31"/>
  <c r="N15" i="31"/>
  <c r="J15" i="31"/>
  <c r="N14" i="31"/>
  <c r="J14" i="31"/>
  <c r="J13" i="31"/>
  <c r="N12" i="31"/>
  <c r="J12" i="31"/>
  <c r="N11" i="31"/>
  <c r="P11" i="31" s="1"/>
  <c r="O12" i="31"/>
  <c r="O13" i="31" s="1"/>
  <c r="O14" i="31" s="1"/>
  <c r="O15" i="31" s="1"/>
  <c r="O16" i="31" s="1"/>
  <c r="O17" i="31" s="1"/>
  <c r="O18" i="31" s="1"/>
  <c r="O19" i="31" s="1"/>
  <c r="J11" i="31"/>
  <c r="N10" i="31"/>
  <c r="J10" i="31"/>
  <c r="N9" i="31"/>
  <c r="P9" i="31" s="1"/>
  <c r="J9" i="31"/>
  <c r="N8" i="31"/>
  <c r="K8" i="31"/>
  <c r="K9" i="31" s="1"/>
  <c r="K10" i="31" s="1"/>
  <c r="K11" i="31" s="1"/>
  <c r="K12" i="31" s="1"/>
  <c r="K13" i="31" s="1"/>
  <c r="J8" i="31"/>
  <c r="N7" i="31"/>
  <c r="P7" i="31" s="1"/>
  <c r="G8" i="31"/>
  <c r="G9" i="31" s="1"/>
  <c r="G10" i="31" s="1"/>
  <c r="G11" i="31" s="1"/>
  <c r="G12" i="31" s="1"/>
  <c r="G13" i="31" s="1"/>
  <c r="G14" i="31" s="1"/>
  <c r="G15" i="31" s="1"/>
  <c r="G16" i="31" s="1"/>
  <c r="G17" i="31" s="1"/>
  <c r="G18" i="31" s="1"/>
  <c r="G19" i="31" s="1"/>
  <c r="G20" i="31" s="1"/>
  <c r="G21" i="31" s="1"/>
  <c r="G22" i="31" s="1"/>
  <c r="G23" i="31" s="1"/>
  <c r="G24" i="31" s="1"/>
  <c r="G25" i="31" s="1"/>
  <c r="G26" i="31" s="1"/>
  <c r="G27" i="31" s="1"/>
  <c r="G28" i="31" s="1"/>
  <c r="G29" i="31" s="1"/>
  <c r="G30" i="31" s="1"/>
  <c r="G31" i="31" s="1"/>
  <c r="G32" i="31" s="1"/>
  <c r="G33" i="31" s="1"/>
  <c r="G34" i="31" s="1"/>
  <c r="G35" i="31" s="1"/>
  <c r="G36" i="31" s="1"/>
  <c r="G37" i="31" s="1"/>
  <c r="G38" i="31" s="1"/>
  <c r="G39" i="31" s="1"/>
  <c r="G40" i="31" s="1"/>
  <c r="G41" i="31" s="1"/>
  <c r="G42" i="31" s="1"/>
  <c r="G43" i="31" s="1"/>
  <c r="G44" i="31" s="1"/>
  <c r="G45" i="31" s="1"/>
  <c r="F42" i="31"/>
  <c r="F41" i="31"/>
  <c r="F30" i="31"/>
  <c r="F25" i="31"/>
  <c r="F16" i="31"/>
  <c r="F14" i="31"/>
  <c r="F12" i="31"/>
  <c r="F38" i="31"/>
  <c r="P12" i="31" l="1"/>
  <c r="L8" i="31"/>
  <c r="P31" i="31"/>
  <c r="P15" i="31"/>
  <c r="K14" i="31"/>
  <c r="K15" i="31" s="1"/>
  <c r="K16" i="31" s="1"/>
  <c r="K17" i="31" s="1"/>
  <c r="K18" i="31" s="1"/>
  <c r="K19" i="31" s="1"/>
  <c r="K20" i="31" s="1"/>
  <c r="K21" i="31" s="1"/>
  <c r="L13" i="31"/>
  <c r="H42" i="31"/>
  <c r="H14" i="31"/>
  <c r="L9" i="31"/>
  <c r="O20" i="31"/>
  <c r="O21" i="31" s="1"/>
  <c r="O22" i="31" s="1"/>
  <c r="O23" i="31" s="1"/>
  <c r="P19" i="31"/>
  <c r="H38" i="31"/>
  <c r="H30" i="31"/>
  <c r="H41" i="31"/>
  <c r="H26" i="31"/>
  <c r="P8" i="31"/>
  <c r="L19" i="31"/>
  <c r="P16" i="31"/>
  <c r="F18" i="31"/>
  <c r="H18" i="31" s="1"/>
  <c r="F8" i="31"/>
  <c r="H8" i="31" s="1"/>
  <c r="F20" i="31"/>
  <c r="H20" i="31" s="1"/>
  <c r="F34" i="31"/>
  <c r="H34" i="31" s="1"/>
  <c r="J7" i="31"/>
  <c r="L10" i="31"/>
  <c r="H25" i="31"/>
  <c r="L12" i="31"/>
  <c r="N17" i="31"/>
  <c r="P17" i="31" s="1"/>
  <c r="F17" i="31"/>
  <c r="H17" i="31" s="1"/>
  <c r="F32" i="31"/>
  <c r="H32" i="31" s="1"/>
  <c r="L11" i="31"/>
  <c r="P18" i="31"/>
  <c r="H12" i="31"/>
  <c r="H16" i="31"/>
  <c r="N13" i="31"/>
  <c r="P13" i="31" s="1"/>
  <c r="F39" i="31"/>
  <c r="H39" i="31" s="1"/>
  <c r="F31" i="31"/>
  <c r="H31" i="31" s="1"/>
  <c r="F23" i="31"/>
  <c r="H23" i="31" s="1"/>
  <c r="F15" i="31"/>
  <c r="H15" i="31" s="1"/>
  <c r="F7" i="31"/>
  <c r="H7" i="31" s="1"/>
  <c r="F45" i="31"/>
  <c r="H45" i="31" s="1"/>
  <c r="F37" i="31"/>
  <c r="H37" i="31" s="1"/>
  <c r="F29" i="31"/>
  <c r="H29" i="31" s="1"/>
  <c r="F21" i="31"/>
  <c r="H21" i="31" s="1"/>
  <c r="F13" i="31"/>
  <c r="H13" i="31" s="1"/>
  <c r="F44" i="31"/>
  <c r="H44" i="31" s="1"/>
  <c r="F36" i="31"/>
  <c r="H36" i="31" s="1"/>
  <c r="F28" i="31"/>
  <c r="H28" i="31" s="1"/>
  <c r="F43" i="31"/>
  <c r="H43" i="31" s="1"/>
  <c r="F35" i="31"/>
  <c r="H35" i="31" s="1"/>
  <c r="F27" i="31"/>
  <c r="H27" i="31" s="1"/>
  <c r="F19" i="31"/>
  <c r="H19" i="31" s="1"/>
  <c r="F11" i="31"/>
  <c r="H11" i="31" s="1"/>
  <c r="F33" i="31"/>
  <c r="H33" i="31" s="1"/>
  <c r="P32" i="31"/>
  <c r="F9" i="31"/>
  <c r="H9" i="31" s="1"/>
  <c r="F22" i="31"/>
  <c r="H22" i="31" s="1"/>
  <c r="F10" i="31"/>
  <c r="H10" i="31" s="1"/>
  <c r="F24" i="31"/>
  <c r="H24" i="31" s="1"/>
  <c r="F40" i="31"/>
  <c r="H40" i="31" s="1"/>
  <c r="P10" i="31"/>
  <c r="P14" i="31"/>
  <c r="N25" i="31"/>
  <c r="D11" i="31" l="1"/>
  <c r="C11" i="31" s="1"/>
  <c r="D12" i="31"/>
  <c r="C12" i="31" s="1"/>
  <c r="L16" i="31"/>
  <c r="D16" i="31" s="1"/>
  <c r="C16" i="31" s="1"/>
  <c r="L18" i="31"/>
  <c r="D18" i="31" s="1"/>
  <c r="C18" i="31" s="1"/>
  <c r="D9" i="31"/>
  <c r="C9" i="31" s="1"/>
  <c r="L20" i="31"/>
  <c r="L15" i="31"/>
  <c r="D15" i="31" s="1"/>
  <c r="C15" i="31" s="1"/>
  <c r="L14" i="31"/>
  <c r="D14" i="31" s="1"/>
  <c r="C14" i="31" s="1"/>
  <c r="D13" i="31"/>
  <c r="C13" i="31" s="1"/>
  <c r="D8" i="31"/>
  <c r="C8" i="31" s="1"/>
  <c r="D10" i="31"/>
  <c r="C10" i="31" s="1"/>
  <c r="P20" i="31"/>
  <c r="P21" i="31"/>
  <c r="L17" i="31"/>
  <c r="D17" i="31" s="1"/>
  <c r="C17" i="31" s="1"/>
  <c r="P22" i="31"/>
  <c r="D19" i="31"/>
  <c r="C19" i="31" s="1"/>
  <c r="N46" i="31"/>
  <c r="H46" i="31"/>
  <c r="L7" i="31"/>
  <c r="D7" i="31" s="1"/>
  <c r="J46" i="31"/>
  <c r="O24" i="31"/>
  <c r="P23" i="31"/>
  <c r="D20" i="31"/>
  <c r="K22" i="31"/>
  <c r="L21" i="31"/>
  <c r="D21" i="31" s="1"/>
  <c r="C21" i="31" l="1"/>
  <c r="C20" i="31"/>
  <c r="O25" i="31"/>
  <c r="P24" i="31"/>
  <c r="C7" i="31"/>
  <c r="K23" i="31"/>
  <c r="L22" i="31"/>
  <c r="D22" i="31" s="1"/>
  <c r="C22" i="31" s="1"/>
  <c r="O26" i="31" l="1"/>
  <c r="P25" i="31"/>
  <c r="K24" i="31"/>
  <c r="L23" i="31"/>
  <c r="K25" i="31" l="1"/>
  <c r="L24" i="31"/>
  <c r="D24" i="31" s="1"/>
  <c r="C24" i="31" s="1"/>
  <c r="D23" i="31"/>
  <c r="O27" i="31"/>
  <c r="P26" i="31"/>
  <c r="O28" i="31" l="1"/>
  <c r="P28" i="31" s="1"/>
  <c r="P27" i="31"/>
  <c r="C23" i="31"/>
  <c r="K26" i="31"/>
  <c r="L25" i="31"/>
  <c r="P46" i="31" l="1"/>
  <c r="D25" i="31"/>
  <c r="K27" i="31"/>
  <c r="L26" i="31"/>
  <c r="D26" i="31" s="1"/>
  <c r="C26" i="31" s="1"/>
  <c r="K28" i="31" l="1"/>
  <c r="L27" i="31"/>
  <c r="D27" i="31" s="1"/>
  <c r="C27" i="31" s="1"/>
  <c r="C25" i="31"/>
  <c r="K29" i="31" l="1"/>
  <c r="L28" i="31"/>
  <c r="D28" i="31" s="1"/>
  <c r="C28" i="31" s="1"/>
  <c r="K30" i="31" l="1"/>
  <c r="L29" i="31"/>
  <c r="D29" i="31" s="1"/>
  <c r="C29" i="31" s="1"/>
  <c r="K31" i="31" l="1"/>
  <c r="L30" i="31"/>
  <c r="D30" i="31" s="1"/>
  <c r="C30" i="31" s="1"/>
  <c r="K32" i="31" l="1"/>
  <c r="L31" i="31"/>
  <c r="D31" i="31" s="1"/>
  <c r="C31" i="31" s="1"/>
  <c r="K33" i="31" l="1"/>
  <c r="L32" i="31"/>
  <c r="D32" i="31" s="1"/>
  <c r="C32" i="31" s="1"/>
  <c r="K34" i="31" l="1"/>
  <c r="L33" i="31"/>
  <c r="D33" i="31" s="1"/>
  <c r="C33" i="31" s="1"/>
  <c r="K35" i="31" l="1"/>
  <c r="L34" i="31"/>
  <c r="D34" i="31" s="1"/>
  <c r="C34" i="31" s="1"/>
  <c r="K36" i="31" l="1"/>
  <c r="L35" i="31"/>
  <c r="D35" i="31" s="1"/>
  <c r="C35" i="31" s="1"/>
  <c r="K37" i="31" l="1"/>
  <c r="L36" i="31"/>
  <c r="D36" i="31" s="1"/>
  <c r="C36" i="31" s="1"/>
  <c r="K38" i="31" l="1"/>
  <c r="L37" i="31"/>
  <c r="D37" i="31" s="1"/>
  <c r="C37" i="31" s="1"/>
  <c r="K39" i="31" l="1"/>
  <c r="L38" i="31"/>
  <c r="D38" i="31" s="1"/>
  <c r="C38" i="31" s="1"/>
  <c r="K40" i="31" l="1"/>
  <c r="L39" i="31"/>
  <c r="D39" i="31" s="1"/>
  <c r="C39" i="31" s="1"/>
  <c r="K41" i="31" l="1"/>
  <c r="L40" i="31"/>
  <c r="D40" i="31" s="1"/>
  <c r="C40" i="31" s="1"/>
  <c r="K42" i="31" l="1"/>
  <c r="L41" i="31"/>
  <c r="D41" i="31" s="1"/>
  <c r="C41" i="31" s="1"/>
  <c r="K43" i="31" l="1"/>
  <c r="L42" i="31"/>
  <c r="D42" i="31" s="1"/>
  <c r="C42" i="31" s="1"/>
  <c r="K44" i="31" l="1"/>
  <c r="L43" i="31"/>
  <c r="D43" i="31" s="1"/>
  <c r="C43" i="31" s="1"/>
  <c r="K45" i="31" l="1"/>
  <c r="L45" i="31" s="1"/>
  <c r="L44" i="31"/>
  <c r="D44" i="31" s="1"/>
  <c r="C44" i="31" s="1"/>
  <c r="D45" i="31" l="1"/>
  <c r="L46" i="31"/>
  <c r="C45" i="31" l="1"/>
  <c r="C46" i="31" s="1"/>
  <c r="D46" i="31"/>
  <c r="F35" i="17" l="1"/>
  <c r="E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E20" i="17"/>
  <c r="F18" i="17"/>
  <c r="F17" i="17"/>
  <c r="E16" i="17"/>
  <c r="E14" i="17"/>
  <c r="E12" i="17"/>
  <c r="E10" i="17"/>
  <c r="F9" i="17"/>
  <c r="F8" i="17"/>
  <c r="E7" i="17"/>
  <c r="E5" i="17"/>
  <c r="H27" i="20"/>
  <c r="G25" i="20"/>
  <c r="F25" i="20" s="1"/>
  <c r="H22" i="20"/>
  <c r="G21" i="20"/>
  <c r="F21" i="20" s="1"/>
  <c r="E21" i="20"/>
  <c r="G20" i="20"/>
  <c r="F20" i="20" s="1"/>
  <c r="G19" i="20"/>
  <c r="F19" i="20" s="1"/>
  <c r="G18" i="20"/>
  <c r="F18" i="20" s="1"/>
  <c r="F17" i="20"/>
  <c r="E17" i="20"/>
  <c r="H14" i="20"/>
  <c r="G13" i="20"/>
  <c r="F13" i="20" s="1"/>
  <c r="G12" i="20"/>
  <c r="F12" i="20" s="1"/>
  <c r="G11" i="20"/>
  <c r="F11" i="20" s="1"/>
  <c r="E11" i="20"/>
  <c r="F10" i="20"/>
  <c r="E10" i="20"/>
  <c r="D6" i="20"/>
  <c r="E6" i="20" s="1"/>
  <c r="F6" i="20" s="1"/>
  <c r="F5" i="20"/>
  <c r="E5" i="20"/>
  <c r="F4" i="20"/>
  <c r="E4" i="20"/>
  <c r="C43" i="21"/>
  <c r="E59" i="21" s="1"/>
  <c r="E58" i="21"/>
  <c r="K11" i="22"/>
  <c r="J11" i="22" s="1"/>
  <c r="C8" i="22"/>
  <c r="C7" i="22" s="1"/>
  <c r="E60" i="21" l="1"/>
  <c r="E12" i="20"/>
  <c r="E20" i="20"/>
  <c r="F7" i="20"/>
  <c r="I11" i="22"/>
  <c r="I8" i="22" s="1"/>
  <c r="F22" i="20"/>
  <c r="F14" i="17"/>
  <c r="F7" i="17"/>
  <c r="E7" i="20"/>
  <c r="E18" i="20"/>
  <c r="F12" i="17"/>
  <c r="E19" i="20"/>
  <c r="F16" i="17"/>
  <c r="F21" i="17"/>
  <c r="E13" i="20"/>
  <c r="E14" i="20" s="1"/>
  <c r="F5" i="17"/>
  <c r="E6" i="17"/>
  <c r="F6" i="17" s="1"/>
  <c r="E11" i="17"/>
  <c r="E13" i="17"/>
  <c r="F13" i="17" s="1"/>
  <c r="E15" i="17"/>
  <c r="F15" i="17" s="1"/>
  <c r="E19" i="17"/>
  <c r="F19" i="17" s="1"/>
  <c r="F14" i="20"/>
  <c r="E25" i="20"/>
  <c r="G26" i="20"/>
  <c r="D11" i="20"/>
  <c r="D12" i="20"/>
  <c r="D13" i="20"/>
  <c r="D18" i="20"/>
  <c r="D19" i="20"/>
  <c r="D20" i="20"/>
  <c r="D21" i="20"/>
  <c r="D25" i="20"/>
  <c r="J7" i="22"/>
  <c r="J9" i="22"/>
  <c r="J8" i="22"/>
  <c r="J6" i="22"/>
  <c r="K6" i="22" s="1"/>
  <c r="J5" i="22"/>
  <c r="H11" i="22"/>
  <c r="I5" i="22" l="1"/>
  <c r="I7" i="22"/>
  <c r="I9" i="22"/>
  <c r="J10" i="22"/>
  <c r="E36" i="17"/>
  <c r="E22" i="20"/>
  <c r="F11" i="17"/>
  <c r="F36" i="17" s="1"/>
  <c r="D14" i="20"/>
  <c r="D22" i="20"/>
  <c r="E26" i="20"/>
  <c r="E27" i="20" s="1"/>
  <c r="F26" i="20"/>
  <c r="F27" i="20" s="1"/>
  <c r="D26" i="20"/>
  <c r="D27" i="20" s="1"/>
  <c r="H9" i="22"/>
  <c r="G11" i="22"/>
  <c r="H8" i="22"/>
  <c r="H7" i="22"/>
  <c r="H5" i="22"/>
  <c r="I10" i="22" l="1"/>
  <c r="F37" i="17"/>
  <c r="H10" i="22"/>
  <c r="G8" i="22"/>
  <c r="K8" i="22" s="1"/>
  <c r="G7" i="22"/>
  <c r="K7" i="22" s="1"/>
  <c r="G5" i="22"/>
  <c r="G9" i="22"/>
  <c r="K9" i="22" s="1"/>
  <c r="G10" i="22" l="1"/>
  <c r="K5" i="22"/>
  <c r="K10" i="22" s="1"/>
  <c r="V42" i="31"/>
  <c r="V46" i="31" s="1"/>
</calcChain>
</file>

<file path=xl/sharedStrings.xml><?xml version="1.0" encoding="utf-8"?>
<sst xmlns="http://schemas.openxmlformats.org/spreadsheetml/2006/main" count="12154" uniqueCount="3745">
  <si>
    <t>項目</t>
    <rPh sb="0" eb="2">
      <t>コウモク</t>
    </rPh>
    <phoneticPr fontId="1"/>
  </si>
  <si>
    <t>内容</t>
    <rPh sb="0" eb="2">
      <t>ナイヨウ</t>
    </rPh>
    <phoneticPr fontId="1"/>
  </si>
  <si>
    <t>備考</t>
    <rPh sb="0" eb="2">
      <t>ビコウ</t>
    </rPh>
    <phoneticPr fontId="1"/>
  </si>
  <si>
    <t>イベント消費</t>
    <rPh sb="4" eb="6">
      <t>ショウヒ</t>
    </rPh>
    <phoneticPr fontId="1"/>
  </si>
  <si>
    <t>税収効果</t>
    <rPh sb="0" eb="2">
      <t>ゼイシュウ</t>
    </rPh>
    <rPh sb="2" eb="4">
      <t>コウカ</t>
    </rPh>
    <phoneticPr fontId="1"/>
  </si>
  <si>
    <t>個人</t>
    <rPh sb="0" eb="2">
      <t>コジン</t>
    </rPh>
    <phoneticPr fontId="1"/>
  </si>
  <si>
    <t>法人</t>
    <rPh sb="0" eb="2">
      <t>ホウジン</t>
    </rPh>
    <phoneticPr fontId="1"/>
  </si>
  <si>
    <t>消費</t>
    <rPh sb="0" eb="2">
      <t>ショウヒ</t>
    </rPh>
    <phoneticPr fontId="1"/>
  </si>
  <si>
    <t>生産</t>
    <rPh sb="0" eb="2">
      <t>セイサン</t>
    </rPh>
    <phoneticPr fontId="1"/>
  </si>
  <si>
    <t>固定資産</t>
    <rPh sb="0" eb="2">
      <t>コテイ</t>
    </rPh>
    <rPh sb="2" eb="4">
      <t>シサン</t>
    </rPh>
    <phoneticPr fontId="1"/>
  </si>
  <si>
    <t>雇用者所得</t>
    <rPh sb="0" eb="3">
      <t>コヨウシャ</t>
    </rPh>
    <rPh sb="3" eb="5">
      <t>ショトク</t>
    </rPh>
    <phoneticPr fontId="1"/>
  </si>
  <si>
    <t>営業余剰</t>
    <rPh sb="0" eb="2">
      <t>エイギョウ</t>
    </rPh>
    <rPh sb="2" eb="4">
      <t>ヨジョウ</t>
    </rPh>
    <phoneticPr fontId="1"/>
  </si>
  <si>
    <t>　</t>
    <phoneticPr fontId="1"/>
  </si>
  <si>
    <t>交通費</t>
    <rPh sb="0" eb="3">
      <t>コウツウヒ</t>
    </rPh>
    <phoneticPr fontId="1"/>
  </si>
  <si>
    <t>飲食費</t>
    <rPh sb="0" eb="3">
      <t>インショクヒ</t>
    </rPh>
    <phoneticPr fontId="1"/>
  </si>
  <si>
    <t>買物費</t>
    <rPh sb="0" eb="2">
      <t>カイモノ</t>
    </rPh>
    <rPh sb="2" eb="3">
      <t>ヒ</t>
    </rPh>
    <phoneticPr fontId="1"/>
  </si>
  <si>
    <t>宿泊費</t>
    <rPh sb="0" eb="3">
      <t>シュクハクヒ</t>
    </rPh>
    <phoneticPr fontId="1"/>
  </si>
  <si>
    <t>その他</t>
    <rPh sb="2" eb="3">
      <t>タ</t>
    </rPh>
    <phoneticPr fontId="1"/>
  </si>
  <si>
    <t>会場設営</t>
    <rPh sb="0" eb="2">
      <t>カイジョウ</t>
    </rPh>
    <rPh sb="2" eb="4">
      <t>セツエイ</t>
    </rPh>
    <phoneticPr fontId="1"/>
  </si>
  <si>
    <t>会場使用料</t>
    <rPh sb="0" eb="2">
      <t>カイジョウ</t>
    </rPh>
    <rPh sb="2" eb="5">
      <t>シヨウリョウ</t>
    </rPh>
    <phoneticPr fontId="1"/>
  </si>
  <si>
    <t>搬入搬出</t>
    <rPh sb="0" eb="2">
      <t>ハンニュウ</t>
    </rPh>
    <rPh sb="2" eb="4">
      <t>ハンシュツ</t>
    </rPh>
    <phoneticPr fontId="1"/>
  </si>
  <si>
    <t>事業費</t>
    <rPh sb="0" eb="3">
      <t>ジギョウヒ</t>
    </rPh>
    <phoneticPr fontId="1"/>
  </si>
  <si>
    <t>設備費</t>
    <rPh sb="0" eb="3">
      <t>セツビヒ</t>
    </rPh>
    <phoneticPr fontId="1"/>
  </si>
  <si>
    <t>警備費</t>
    <rPh sb="0" eb="2">
      <t>ケイビ</t>
    </rPh>
    <rPh sb="2" eb="3">
      <t>ヒ</t>
    </rPh>
    <phoneticPr fontId="1"/>
  </si>
  <si>
    <t>宣伝費</t>
    <rPh sb="0" eb="3">
      <t>センデンヒ</t>
    </rPh>
    <phoneticPr fontId="1"/>
  </si>
  <si>
    <t>運営費</t>
    <rPh sb="0" eb="3">
      <t>ウンエイヒ</t>
    </rPh>
    <phoneticPr fontId="1"/>
  </si>
  <si>
    <t>活動費</t>
    <rPh sb="0" eb="2">
      <t>カツドウ</t>
    </rPh>
    <rPh sb="2" eb="3">
      <t>ヒ</t>
    </rPh>
    <phoneticPr fontId="1"/>
  </si>
  <si>
    <t>時間価値</t>
    <rPh sb="0" eb="2">
      <t>ジカン</t>
    </rPh>
    <rPh sb="2" eb="4">
      <t>カチ</t>
    </rPh>
    <phoneticPr fontId="1"/>
  </si>
  <si>
    <t>燃料代</t>
    <rPh sb="0" eb="3">
      <t>ネンリョウダイ</t>
    </rPh>
    <phoneticPr fontId="1"/>
  </si>
  <si>
    <t>同乗者数</t>
    <rPh sb="0" eb="2">
      <t>ドウジョウ</t>
    </rPh>
    <rPh sb="2" eb="3">
      <t>シャ</t>
    </rPh>
    <rPh sb="3" eb="4">
      <t>スウ</t>
    </rPh>
    <phoneticPr fontId="1"/>
  </si>
  <si>
    <t>円</t>
    <rPh sb="0" eb="1">
      <t>エン</t>
    </rPh>
    <phoneticPr fontId="1"/>
  </si>
  <si>
    <t>職員給与</t>
    <rPh sb="0" eb="2">
      <t>ショクイン</t>
    </rPh>
    <rPh sb="2" eb="4">
      <t>キュウヨ</t>
    </rPh>
    <phoneticPr fontId="1"/>
  </si>
  <si>
    <t>医業費用</t>
    <rPh sb="0" eb="2">
      <t>イギョウ</t>
    </rPh>
    <rPh sb="2" eb="4">
      <t>ヒヨウ</t>
    </rPh>
    <phoneticPr fontId="1"/>
  </si>
  <si>
    <t>雇用者所得</t>
    <rPh sb="0" eb="3">
      <t>コヨウシャ</t>
    </rPh>
    <rPh sb="3" eb="5">
      <t>ショトク</t>
    </rPh>
    <phoneticPr fontId="1"/>
  </si>
  <si>
    <t>材料費</t>
    <rPh sb="0" eb="3">
      <t>ザイリョウヒ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</si>
  <si>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</si>
  <si>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経費</t>
    <rPh sb="0" eb="2">
      <t>ケイヒ</t>
    </rPh>
    <phoneticPr fontId="1"/>
  </si>
  <si>
    <t>医薬品</t>
    <rPh sb="0" eb="3">
      <t>イヤクヒン</t>
    </rPh>
    <phoneticPr fontId="1"/>
  </si>
  <si>
    <t>中間投入</t>
    <rPh sb="0" eb="2">
      <t>チュウカン</t>
    </rPh>
    <rPh sb="2" eb="4">
      <t>トウニュウ</t>
    </rPh>
    <phoneticPr fontId="1"/>
  </si>
  <si>
    <t>付加価値</t>
    <rPh sb="0" eb="2">
      <t>フカ</t>
    </rPh>
    <rPh sb="2" eb="4">
      <t>カチ</t>
    </rPh>
    <phoneticPr fontId="1"/>
  </si>
  <si>
    <t>家計消費額</t>
    <rPh sb="0" eb="2">
      <t>カケイ</t>
    </rPh>
    <rPh sb="2" eb="4">
      <t>ショウヒ</t>
    </rPh>
    <rPh sb="4" eb="5">
      <t>ガク</t>
    </rPh>
    <phoneticPr fontId="1"/>
  </si>
  <si>
    <t>入院患者</t>
    <rPh sb="0" eb="2">
      <t>ニュウイン</t>
    </rPh>
    <rPh sb="2" eb="4">
      <t>カンジャ</t>
    </rPh>
    <phoneticPr fontId="1"/>
  </si>
  <si>
    <t>見舞客</t>
    <rPh sb="0" eb="3">
      <t>ミマイキャク</t>
    </rPh>
    <phoneticPr fontId="1"/>
  </si>
  <si>
    <t>外来患者</t>
    <rPh sb="0" eb="2">
      <t>ガイライ</t>
    </rPh>
    <rPh sb="2" eb="4">
      <t>カンジャ</t>
    </rPh>
    <phoneticPr fontId="1"/>
  </si>
  <si>
    <t>院内消費</t>
    <rPh sb="0" eb="2">
      <t>インナイ</t>
    </rPh>
    <rPh sb="2" eb="4">
      <t>ショウヒ</t>
    </rPh>
    <phoneticPr fontId="1"/>
  </si>
  <si>
    <t>付添客飲食費</t>
    <rPh sb="0" eb="1">
      <t>ツ</t>
    </rPh>
    <rPh sb="1" eb="2">
      <t>ソ</t>
    </rPh>
    <rPh sb="2" eb="3">
      <t>キャク</t>
    </rPh>
    <rPh sb="3" eb="6">
      <t>インショクヒ</t>
    </rPh>
    <phoneticPr fontId="1"/>
  </si>
  <si>
    <t>見舞品</t>
    <rPh sb="0" eb="2">
      <t>ミマ</t>
    </rPh>
    <rPh sb="2" eb="3">
      <t>ヒン</t>
    </rPh>
    <phoneticPr fontId="1"/>
  </si>
  <si>
    <t>見舞客飲食費</t>
    <rPh sb="0" eb="3">
      <t>ミマイキャク</t>
    </rPh>
    <rPh sb="3" eb="6">
      <t>インショクヒ</t>
    </rPh>
    <phoneticPr fontId="1"/>
  </si>
  <si>
    <t>大学運営</t>
    <rPh sb="0" eb="2">
      <t>ダイガク</t>
    </rPh>
    <rPh sb="2" eb="4">
      <t>ウンエイ</t>
    </rPh>
    <phoneticPr fontId="1"/>
  </si>
  <si>
    <t>教職員家計消費</t>
    <rPh sb="0" eb="3">
      <t>キョウショクイン</t>
    </rPh>
    <rPh sb="3" eb="5">
      <t>カケイ</t>
    </rPh>
    <rPh sb="5" eb="7">
      <t>ショウヒ</t>
    </rPh>
    <phoneticPr fontId="1"/>
  </si>
  <si>
    <t>修学費</t>
    <rPh sb="0" eb="2">
      <t>シュウガク</t>
    </rPh>
    <rPh sb="2" eb="3">
      <t>ヒ</t>
    </rPh>
    <phoneticPr fontId="1"/>
  </si>
  <si>
    <t>住居費</t>
    <rPh sb="0" eb="3">
      <t>ジュウキョヒ</t>
    </rPh>
    <phoneticPr fontId="1"/>
  </si>
  <si>
    <t>光熱費</t>
    <rPh sb="0" eb="3">
      <t>コウネツヒ</t>
    </rPh>
    <phoneticPr fontId="1"/>
  </si>
  <si>
    <t>保健衛生費</t>
    <rPh sb="0" eb="2">
      <t>ホケン</t>
    </rPh>
    <rPh sb="2" eb="5">
      <t>エイセイヒ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</si>
  <si>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</si>
  <si>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</si>
  <si>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光熱水道</t>
    <rPh sb="0" eb="2">
      <t>コウネツ</t>
    </rPh>
    <rPh sb="2" eb="4">
      <t>スイドウ</t>
    </rPh>
    <phoneticPr fontId="1"/>
  </si>
  <si>
    <t>家具家事用品</t>
    <rPh sb="0" eb="2">
      <t>カグ</t>
    </rPh>
    <rPh sb="2" eb="4">
      <t>カジ</t>
    </rPh>
    <rPh sb="4" eb="6">
      <t>ヨウヒン</t>
    </rPh>
    <phoneticPr fontId="1"/>
  </si>
  <si>
    <t>被覆履物</t>
    <rPh sb="0" eb="2">
      <t>ヒフク</t>
    </rPh>
    <rPh sb="2" eb="4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</si>
  <si>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</si>
  <si>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交通通信</t>
    <rPh sb="0" eb="2">
      <t>コウツウ</t>
    </rPh>
    <rPh sb="2" eb="4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</si>
  <si>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</si>
  <si>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</si>
  <si>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その他消費</t>
    <rPh sb="2" eb="3">
      <t>タ</t>
    </rPh>
    <rPh sb="3" eb="5">
      <t>ショウヒ</t>
    </rPh>
    <phoneticPr fontId="1"/>
  </si>
  <si>
    <t>二人以上世帯</t>
    <rPh sb="0" eb="2">
      <t>フタリ</t>
    </rPh>
    <rPh sb="2" eb="4">
      <t>イジョウ</t>
    </rPh>
    <rPh sb="4" eb="6">
      <t>セタイ</t>
    </rPh>
    <phoneticPr fontId="1"/>
  </si>
  <si>
    <t>単身世帯</t>
    <rPh sb="0" eb="2">
      <t>タンシン</t>
    </rPh>
    <rPh sb="2" eb="4">
      <t>セタイ</t>
    </rPh>
    <phoneticPr fontId="1"/>
  </si>
  <si>
    <t>～34歳</t>
    <rPh sb="3" eb="4">
      <t>サイ</t>
    </rPh>
    <phoneticPr fontId="1"/>
  </si>
  <si>
    <t>35～59歳</t>
    <rPh sb="5" eb="6">
      <t>サイ</t>
    </rPh>
    <phoneticPr fontId="1"/>
  </si>
  <si>
    <t>60歳～</t>
    <rPh sb="2" eb="3">
      <t>サイ</t>
    </rPh>
    <phoneticPr fontId="1"/>
  </si>
  <si>
    <t>宿泊客</t>
    <rPh sb="0" eb="2">
      <t>シュクハク</t>
    </rPh>
    <rPh sb="2" eb="3">
      <t>キャク</t>
    </rPh>
    <phoneticPr fontId="1"/>
  </si>
  <si>
    <t>宿泊客（延べ）</t>
    <rPh sb="0" eb="2">
      <t>シュクハク</t>
    </rPh>
    <rPh sb="2" eb="3">
      <t>キャク</t>
    </rPh>
    <rPh sb="4" eb="5">
      <t>ノ</t>
    </rPh>
    <phoneticPr fontId="1"/>
  </si>
  <si>
    <t>平均宿泊数</t>
    <rPh sb="0" eb="2">
      <t>ヘイキン</t>
    </rPh>
    <rPh sb="2" eb="4">
      <t>シュクハク</t>
    </rPh>
    <rPh sb="4" eb="5">
      <t>スウ</t>
    </rPh>
    <phoneticPr fontId="1"/>
  </si>
  <si>
    <t>宿泊客（実）</t>
    <rPh sb="0" eb="3">
      <t>シュクハクキャク</t>
    </rPh>
    <rPh sb="4" eb="5">
      <t>ジツ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</si>
  <si>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</si>
  <si>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</si>
  <si>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日帰客（延べ）</t>
    <rPh sb="0" eb="2">
      <t>ヒガエ</t>
    </rPh>
    <rPh sb="2" eb="3">
      <t>キャク</t>
    </rPh>
    <rPh sb="4" eb="5">
      <t>ノ</t>
    </rPh>
    <phoneticPr fontId="1"/>
  </si>
  <si>
    <t>日帰客（実）</t>
    <rPh sb="0" eb="2">
      <t>ヒガエ</t>
    </rPh>
    <rPh sb="2" eb="3">
      <t>キャク</t>
    </rPh>
    <rPh sb="4" eb="5">
      <t>ジツ</t>
    </rPh>
    <phoneticPr fontId="1"/>
  </si>
  <si>
    <t>企業産業への効果</t>
    <rPh sb="0" eb="2">
      <t>キギョウ</t>
    </rPh>
    <rPh sb="2" eb="4">
      <t>サンギョウ</t>
    </rPh>
    <rPh sb="6" eb="8">
      <t>コウカ</t>
    </rPh>
    <phoneticPr fontId="1"/>
  </si>
  <si>
    <t>受注請負</t>
    <rPh sb="0" eb="2">
      <t>ジュチュウ</t>
    </rPh>
    <rPh sb="2" eb="4">
      <t>ウケオイ</t>
    </rPh>
    <phoneticPr fontId="1"/>
  </si>
  <si>
    <t>企業利益</t>
    <rPh sb="0" eb="2">
      <t>キギョウ</t>
    </rPh>
    <rPh sb="2" eb="4">
      <t>リエキ</t>
    </rPh>
    <phoneticPr fontId="1"/>
  </si>
  <si>
    <t>家計への効果</t>
    <rPh sb="0" eb="2">
      <t>カケイ</t>
    </rPh>
    <rPh sb="4" eb="6">
      <t>コウカ</t>
    </rPh>
    <phoneticPr fontId="1"/>
  </si>
  <si>
    <t>家計所得</t>
    <rPh sb="0" eb="2">
      <t>カケイ</t>
    </rPh>
    <rPh sb="2" eb="4">
      <t>ショトク</t>
    </rPh>
    <phoneticPr fontId="1"/>
  </si>
  <si>
    <t>就業者</t>
    <rPh sb="0" eb="3">
      <t>シュウギョウシャ</t>
    </rPh>
    <phoneticPr fontId="1"/>
  </si>
  <si>
    <t>行政への効果</t>
    <rPh sb="0" eb="2">
      <t>ギョウセイ</t>
    </rPh>
    <rPh sb="4" eb="6">
      <t>コウカ</t>
    </rPh>
    <phoneticPr fontId="1"/>
  </si>
  <si>
    <t>税収</t>
    <rPh sb="0" eb="2">
      <t>ゼイシュウ</t>
    </rPh>
    <phoneticPr fontId="1"/>
  </si>
  <si>
    <t>市民満足度の評価</t>
    <rPh sb="0" eb="2">
      <t>シミン</t>
    </rPh>
    <rPh sb="2" eb="5">
      <t>マンゾクド</t>
    </rPh>
    <rPh sb="6" eb="8">
      <t>ヒョウカ</t>
    </rPh>
    <phoneticPr fontId="1"/>
  </si>
  <si>
    <t>市内事業</t>
    <rPh sb="0" eb="2">
      <t>シナイ</t>
    </rPh>
    <rPh sb="2" eb="4">
      <t>ジギョウ</t>
    </rPh>
    <phoneticPr fontId="1"/>
  </si>
  <si>
    <t>上流産業</t>
    <rPh sb="0" eb="2">
      <t>ジョウリュウ</t>
    </rPh>
    <rPh sb="2" eb="4">
      <t>サンギョウ</t>
    </rPh>
    <phoneticPr fontId="1"/>
  </si>
  <si>
    <t>下流産業</t>
    <rPh sb="0" eb="2">
      <t>カリュウ</t>
    </rPh>
    <rPh sb="2" eb="4">
      <t>サンギョウ</t>
    </rPh>
    <phoneticPr fontId="1"/>
  </si>
  <si>
    <t>前方連関効果</t>
    <rPh sb="0" eb="2">
      <t>ゼンポウ</t>
    </rPh>
    <rPh sb="2" eb="4">
      <t>レンカン</t>
    </rPh>
    <rPh sb="4" eb="6">
      <t>コウカ</t>
    </rPh>
    <phoneticPr fontId="1"/>
  </si>
  <si>
    <t>後方連関効果</t>
    <rPh sb="0" eb="2">
      <t>コウホウ</t>
    </rPh>
    <rPh sb="2" eb="4">
      <t>レンカン</t>
    </rPh>
    <rPh sb="4" eb="6">
      <t>コウカ</t>
    </rPh>
    <phoneticPr fontId="1"/>
  </si>
  <si>
    <t>来場者購入</t>
    <rPh sb="0" eb="3">
      <t>ライジョウシャ</t>
    </rPh>
    <rPh sb="3" eb="5">
      <t>コウニュウ</t>
    </rPh>
    <phoneticPr fontId="1"/>
  </si>
  <si>
    <t>農産品</t>
    <rPh sb="0" eb="3">
      <t>ノウサンヒン</t>
    </rPh>
    <phoneticPr fontId="1"/>
  </si>
  <si>
    <t>水産品</t>
    <rPh sb="0" eb="2">
      <t>スイサン</t>
    </rPh>
    <rPh sb="2" eb="3">
      <t>シナ</t>
    </rPh>
    <phoneticPr fontId="1"/>
  </si>
  <si>
    <t>食品加工品</t>
    <rPh sb="0" eb="2">
      <t>ショクヒン</t>
    </rPh>
    <rPh sb="2" eb="4">
      <t>カコウ</t>
    </rPh>
    <rPh sb="4" eb="5">
      <t>シナ</t>
    </rPh>
    <phoneticPr fontId="1"/>
  </si>
  <si>
    <t>菓子</t>
    <rPh sb="0" eb="2">
      <t>カシ</t>
    </rPh>
    <phoneticPr fontId="1"/>
  </si>
  <si>
    <t>飲料</t>
    <rPh sb="0" eb="2">
      <t>インリョウ</t>
    </rPh>
    <phoneticPr fontId="1"/>
  </si>
  <si>
    <t>直接効果</t>
    <rPh sb="0" eb="2">
      <t>チョクセツ</t>
    </rPh>
    <rPh sb="2" eb="4">
      <t>コウカ</t>
    </rPh>
    <phoneticPr fontId="1"/>
  </si>
  <si>
    <t>間接1次効果</t>
    <rPh sb="0" eb="2">
      <t>カンセツ</t>
    </rPh>
    <rPh sb="3" eb="4">
      <t>ツギ</t>
    </rPh>
    <rPh sb="4" eb="6">
      <t>コウカ</t>
    </rPh>
    <phoneticPr fontId="1"/>
  </si>
  <si>
    <t>間接2次効果</t>
    <rPh sb="0" eb="2">
      <t>カンセツ</t>
    </rPh>
    <rPh sb="3" eb="4">
      <t>ツギ</t>
    </rPh>
    <rPh sb="4" eb="6">
      <t>コウカ</t>
    </rPh>
    <phoneticPr fontId="1"/>
  </si>
  <si>
    <t>原材料ルート波及</t>
    <rPh sb="0" eb="3">
      <t>ゲンザイリョウ</t>
    </rPh>
    <rPh sb="6" eb="8">
      <t>ハキュウ</t>
    </rPh>
    <phoneticPr fontId="1"/>
  </si>
  <si>
    <t>跳ね返り効果</t>
    <rPh sb="0" eb="1">
      <t>ハ</t>
    </rPh>
    <rPh sb="2" eb="3">
      <t>カエ</t>
    </rPh>
    <rPh sb="4" eb="6">
      <t>コウカ</t>
    </rPh>
    <phoneticPr fontId="1"/>
  </si>
  <si>
    <t>生産誘発効果</t>
    <rPh sb="0" eb="2">
      <t>セイサン</t>
    </rPh>
    <rPh sb="2" eb="4">
      <t>ユウハツ</t>
    </rPh>
    <rPh sb="4" eb="6">
      <t>コウカ</t>
    </rPh>
    <phoneticPr fontId="1"/>
  </si>
  <si>
    <t>雇用効果</t>
    <rPh sb="0" eb="2">
      <t>コヨウ</t>
    </rPh>
    <rPh sb="2" eb="4">
      <t>コウカ</t>
    </rPh>
    <phoneticPr fontId="1"/>
  </si>
  <si>
    <t>所得効果</t>
    <rPh sb="0" eb="2">
      <t>ショトク</t>
    </rPh>
    <rPh sb="2" eb="4">
      <t>コウカ</t>
    </rPh>
    <phoneticPr fontId="1"/>
  </si>
  <si>
    <t>税収効果</t>
    <rPh sb="0" eb="2">
      <t>ゼイシュウ</t>
    </rPh>
    <rPh sb="2" eb="4">
      <t>コウカ</t>
    </rPh>
    <phoneticPr fontId="1"/>
  </si>
  <si>
    <t>定住人口効果</t>
    <rPh sb="0" eb="2">
      <t>テイジュウ</t>
    </rPh>
    <rPh sb="2" eb="4">
      <t>ジンコウ</t>
    </rPh>
    <rPh sb="4" eb="6">
      <t>コウカ</t>
    </rPh>
    <phoneticPr fontId="1"/>
  </si>
  <si>
    <t>その他製造</t>
    <rPh sb="2" eb="3">
      <t>タ</t>
    </rPh>
    <rPh sb="3" eb="5">
      <t>セイゾウ</t>
    </rPh>
    <phoneticPr fontId="1"/>
  </si>
  <si>
    <t>建設</t>
    <rPh sb="0" eb="2">
      <t>ケンセツ</t>
    </rPh>
    <phoneticPr fontId="1"/>
  </si>
  <si>
    <t>賃貸ｻｰﾋﾞｽ</t>
    <rPh sb="0" eb="2">
      <t>チンタイ</t>
    </rPh>
    <phoneticPr fontId="1"/>
  </si>
  <si>
    <t>電力</t>
    <rPh sb="0" eb="2">
      <t>デンリョク</t>
    </rPh>
    <phoneticPr fontId="1"/>
  </si>
  <si>
    <t>事業所サービス</t>
    <rPh sb="0" eb="3">
      <t>ジギョウショ</t>
    </rPh>
    <phoneticPr fontId="1"/>
  </si>
  <si>
    <t>印刷</t>
    <rPh sb="0" eb="2">
      <t>インサツ</t>
    </rPh>
    <phoneticPr fontId="1"/>
  </si>
  <si>
    <t>衣服</t>
    <rPh sb="0" eb="2">
      <t>イフク</t>
    </rPh>
    <phoneticPr fontId="1"/>
  </si>
  <si>
    <t>金融保険</t>
    <rPh sb="0" eb="2">
      <t>キンユウ</t>
    </rPh>
    <rPh sb="2" eb="4">
      <t>ホケン</t>
    </rPh>
    <phoneticPr fontId="1"/>
  </si>
  <si>
    <t>非営利サービス</t>
    <rPh sb="0" eb="3">
      <t>ヒエイリ</t>
    </rPh>
    <phoneticPr fontId="1"/>
  </si>
  <si>
    <t>食料品</t>
    <rPh sb="0" eb="3">
      <t>ショクリョウヒン</t>
    </rPh>
    <phoneticPr fontId="1"/>
  </si>
  <si>
    <t>鉄道</t>
    <rPh sb="0" eb="2">
      <t>テツドウ</t>
    </rPh>
    <phoneticPr fontId="1"/>
  </si>
  <si>
    <t>道路</t>
    <rPh sb="0" eb="2">
      <t>ドウロ</t>
    </rPh>
    <phoneticPr fontId="1"/>
  </si>
  <si>
    <t>通信</t>
    <rPh sb="0" eb="2">
      <t>ツウシン</t>
    </rPh>
    <phoneticPr fontId="1"/>
  </si>
  <si>
    <t>事務用品</t>
    <rPh sb="0" eb="2">
      <t>ジム</t>
    </rPh>
    <rPh sb="2" eb="4">
      <t>ヨウヒン</t>
    </rPh>
    <phoneticPr fontId="1"/>
  </si>
  <si>
    <t>分/円</t>
    <rPh sb="0" eb="1">
      <t>フン</t>
    </rPh>
    <rPh sb="2" eb="3">
      <t>エン</t>
    </rPh>
    <phoneticPr fontId="1"/>
  </si>
  <si>
    <t>円/ℓ</t>
    <rPh sb="0" eb="1">
      <t>エン</t>
    </rPh>
    <phoneticPr fontId="1"/>
  </si>
  <si>
    <t>人</t>
    <rPh sb="0" eb="1">
      <t>ジン</t>
    </rPh>
    <phoneticPr fontId="1"/>
  </si>
  <si>
    <t>往復旅行費用</t>
    <rPh sb="0" eb="2">
      <t>オウフク</t>
    </rPh>
    <rPh sb="2" eb="4">
      <t>リョコウ</t>
    </rPh>
    <rPh sb="4" eb="6">
      <t>ヒヨウ</t>
    </rPh>
    <phoneticPr fontId="1"/>
  </si>
  <si>
    <t>波及倍率＝生産誘発額/直接効果</t>
    <rPh sb="0" eb="2">
      <t>ハキュウ</t>
    </rPh>
    <rPh sb="2" eb="4">
      <t>バイリツ</t>
    </rPh>
    <rPh sb="5" eb="7">
      <t>セイサン</t>
    </rPh>
    <rPh sb="7" eb="9">
      <t>ユウハツ</t>
    </rPh>
    <rPh sb="9" eb="10">
      <t>ガク</t>
    </rPh>
    <rPh sb="11" eb="13">
      <t>チョクセツ</t>
    </rPh>
    <rPh sb="13" eb="15">
      <t>コウカ</t>
    </rPh>
    <phoneticPr fontId="1"/>
  </si>
  <si>
    <t>地域間表</t>
    <rPh sb="0" eb="3">
      <t>チイキカン</t>
    </rPh>
    <rPh sb="3" eb="4">
      <t>ヒョウ</t>
    </rPh>
    <phoneticPr fontId="1"/>
  </si>
  <si>
    <t>所得消費ルート波及</t>
    <rPh sb="0" eb="2">
      <t>ショトク</t>
    </rPh>
    <rPh sb="2" eb="4">
      <t>ショウヒ</t>
    </rPh>
    <rPh sb="7" eb="9">
      <t>ハキュウ</t>
    </rPh>
    <phoneticPr fontId="1"/>
  </si>
  <si>
    <t>個人サービス</t>
    <rPh sb="0" eb="2">
      <t>コジン</t>
    </rPh>
    <phoneticPr fontId="1"/>
  </si>
  <si>
    <t>運輸</t>
    <rPh sb="0" eb="2">
      <t>ウンユ</t>
    </rPh>
    <phoneticPr fontId="1"/>
  </si>
  <si>
    <t>漁業</t>
    <rPh sb="0" eb="2">
      <t>ギョギョウ</t>
    </rPh>
    <phoneticPr fontId="1"/>
  </si>
  <si>
    <t>家計消費支出</t>
    <rPh sb="0" eb="2">
      <t>カケイ</t>
    </rPh>
    <rPh sb="2" eb="4">
      <t>ショウヒ</t>
    </rPh>
    <rPh sb="4" eb="6">
      <t>シシュツ</t>
    </rPh>
    <phoneticPr fontId="1"/>
  </si>
  <si>
    <t>世帯</t>
    <rPh sb="0" eb="2">
      <t>セタイ</t>
    </rPh>
    <phoneticPr fontId="1"/>
  </si>
  <si>
    <t>年間消費支出</t>
    <rPh sb="0" eb="2">
      <t>ネンカン</t>
    </rPh>
    <rPh sb="2" eb="4">
      <t>ショウヒ</t>
    </rPh>
    <rPh sb="4" eb="6">
      <t>シシュツ</t>
    </rPh>
    <phoneticPr fontId="1"/>
  </si>
  <si>
    <t>第３－２表　世帯主の年齢階級別１世帯当たり１か月間の収入と支出</t>
    <phoneticPr fontId="6"/>
  </si>
  <si>
    <t>2019年</t>
    <phoneticPr fontId="8"/>
  </si>
  <si>
    <t>　</t>
    <phoneticPr fontId="6"/>
  </si>
  <si>
    <t>再                掲</t>
    <rPh sb="0" eb="18">
      <t>サイケイ</t>
    </rPh>
    <phoneticPr fontId="6"/>
  </si>
  <si>
    <t>　　　</t>
    <phoneticPr fontId="6"/>
  </si>
  <si>
    <t>用   途   分   類</t>
  </si>
  <si>
    <t>平　　均</t>
    <rPh sb="0" eb="4">
      <t>ヘイキン</t>
    </rPh>
    <phoneticPr fontId="6"/>
  </si>
  <si>
    <t>～ 34歳</t>
    <rPh sb="4" eb="5">
      <t>２４サイ</t>
    </rPh>
    <phoneticPr fontId="6"/>
  </si>
  <si>
    <t>35 ～ 39</t>
    <phoneticPr fontId="6"/>
  </si>
  <si>
    <t>40 ～ 44</t>
    <phoneticPr fontId="6"/>
  </si>
  <si>
    <t>45 ～ 49</t>
    <phoneticPr fontId="6"/>
  </si>
  <si>
    <t>50 ～ 54</t>
    <phoneticPr fontId="6"/>
  </si>
  <si>
    <t>55 ～ 59</t>
    <phoneticPr fontId="6"/>
  </si>
  <si>
    <t>60 ～ 64</t>
    <phoneticPr fontId="6"/>
  </si>
  <si>
    <t>65 ～ 69</t>
    <phoneticPr fontId="6"/>
  </si>
  <si>
    <t>25 ～ 34</t>
    <phoneticPr fontId="6"/>
  </si>
  <si>
    <t>35 ～ 44</t>
    <phoneticPr fontId="6"/>
  </si>
  <si>
    <t>45 ～ 54</t>
    <phoneticPr fontId="6"/>
  </si>
  <si>
    <t>55 ～ 64</t>
    <phoneticPr fontId="6"/>
  </si>
  <si>
    <t>65歳 ～</t>
    <rPh sb="2" eb="3">
      <t>６５サイ</t>
    </rPh>
    <phoneticPr fontId="6"/>
  </si>
  <si>
    <t>～ 29歳</t>
    <rPh sb="4" eb="5">
      <t>２９サイ</t>
    </rPh>
    <phoneticPr fontId="6"/>
  </si>
  <si>
    <t>30 ～ 39</t>
    <phoneticPr fontId="6"/>
  </si>
  <si>
    <t>40 ～ 49</t>
    <phoneticPr fontId="6"/>
  </si>
  <si>
    <t>50 ～ 59</t>
    <phoneticPr fontId="6"/>
  </si>
  <si>
    <t>60 ～ 69</t>
    <phoneticPr fontId="6"/>
  </si>
  <si>
    <t>70歳 ～</t>
    <rPh sb="2" eb="3">
      <t>７０サイ</t>
    </rPh>
    <phoneticPr fontId="6"/>
  </si>
  <si>
    <t xml:space="preserve">2019cyA     </t>
  </si>
  <si>
    <t xml:space="preserve">            </t>
  </si>
  <si>
    <t>01</t>
  </si>
  <si>
    <t>...</t>
  </si>
  <si>
    <t>　　平均畳数</t>
  </si>
  <si>
    <t xml:space="preserve"> 家賃・地代を支払っている世帯の割合(％)</t>
  </si>
  <si>
    <t>　平均畳数</t>
  </si>
  <si>
    <t>消費支出</t>
  </si>
  <si>
    <t>食料</t>
  </si>
  <si>
    <t>1.1</t>
  </si>
  <si>
    <t>穀類</t>
  </si>
  <si>
    <t>1.1.1</t>
  </si>
  <si>
    <t>1.1.2</t>
  </si>
  <si>
    <t>パン</t>
  </si>
  <si>
    <t>1.1.3</t>
  </si>
  <si>
    <t>麺類</t>
  </si>
  <si>
    <t>1.1.4</t>
  </si>
  <si>
    <t>他の穀類</t>
  </si>
  <si>
    <t>1.2</t>
  </si>
  <si>
    <t>魚介類</t>
  </si>
  <si>
    <t>1.2.1</t>
  </si>
  <si>
    <t>生鮮魚介</t>
  </si>
  <si>
    <t>1.2.2</t>
  </si>
  <si>
    <t>塩干魚介</t>
  </si>
  <si>
    <t>1.2.3</t>
  </si>
  <si>
    <t>魚肉練製品</t>
  </si>
  <si>
    <t>1.2.4</t>
  </si>
  <si>
    <t>他の魚介加工品</t>
  </si>
  <si>
    <t>1.3</t>
  </si>
  <si>
    <t>肉類</t>
  </si>
  <si>
    <t>1.3.1</t>
  </si>
  <si>
    <t>生鮮肉</t>
  </si>
  <si>
    <t>1.3.2</t>
  </si>
  <si>
    <t>加工肉</t>
  </si>
  <si>
    <t>1.4</t>
  </si>
  <si>
    <t>乳卵類</t>
  </si>
  <si>
    <t>1.4.1</t>
  </si>
  <si>
    <t>牛乳</t>
  </si>
  <si>
    <t>1.4.2</t>
  </si>
  <si>
    <t>乳製品</t>
  </si>
  <si>
    <t>1.4.3</t>
  </si>
  <si>
    <t>卵</t>
  </si>
  <si>
    <t>1.5</t>
  </si>
  <si>
    <t>野菜・海藻</t>
  </si>
  <si>
    <t>1.5.1</t>
  </si>
  <si>
    <t>生鮮野菜</t>
  </si>
  <si>
    <t>1.5.2</t>
  </si>
  <si>
    <t>乾物・海藻</t>
  </si>
  <si>
    <t>1.5.3</t>
  </si>
  <si>
    <t>大豆加工品</t>
  </si>
  <si>
    <t>1.5.4</t>
  </si>
  <si>
    <t>他の野菜・海藻加工品</t>
  </si>
  <si>
    <t>1.6</t>
  </si>
  <si>
    <t>果物</t>
  </si>
  <si>
    <t>1.6.1</t>
  </si>
  <si>
    <t>生鮮果物</t>
  </si>
  <si>
    <t>1.6.2</t>
  </si>
  <si>
    <t>果物加工品</t>
  </si>
  <si>
    <t>1.7</t>
  </si>
  <si>
    <t>油脂・調味料</t>
  </si>
  <si>
    <t>1.7.1</t>
  </si>
  <si>
    <t>油脂</t>
  </si>
  <si>
    <t>1.7.2</t>
  </si>
  <si>
    <t>調味料</t>
  </si>
  <si>
    <t>1.8</t>
  </si>
  <si>
    <t>菓子類</t>
  </si>
  <si>
    <t>1.9</t>
  </si>
  <si>
    <t>調理食品</t>
  </si>
  <si>
    <t>1.9.1</t>
  </si>
  <si>
    <t>主食的調理食品</t>
  </si>
  <si>
    <t>1.9.2</t>
  </si>
  <si>
    <t>他の調理食品</t>
  </si>
  <si>
    <t>1.10</t>
  </si>
  <si>
    <t>飲料</t>
  </si>
  <si>
    <t>1.10.1</t>
  </si>
  <si>
    <t>茶類</t>
  </si>
  <si>
    <t>1.10.2</t>
  </si>
  <si>
    <t>コーヒー・ココア</t>
  </si>
  <si>
    <t>1.10.3</t>
  </si>
  <si>
    <t>他の飲料</t>
  </si>
  <si>
    <t>1.11</t>
  </si>
  <si>
    <t>酒類</t>
  </si>
  <si>
    <t>1.12</t>
  </si>
  <si>
    <t>外食</t>
  </si>
  <si>
    <t>1.12.1</t>
  </si>
  <si>
    <t>一般外食</t>
  </si>
  <si>
    <t>1.12.2</t>
  </si>
  <si>
    <t>学校給食</t>
  </si>
  <si>
    <t>2</t>
  </si>
  <si>
    <t>住居</t>
  </si>
  <si>
    <t>2.1</t>
  </si>
  <si>
    <t>家賃地代</t>
  </si>
  <si>
    <t>2.2</t>
  </si>
  <si>
    <t>設備修繕・維持</t>
  </si>
  <si>
    <t>2.2.1</t>
  </si>
  <si>
    <t>設備材料</t>
  </si>
  <si>
    <t>2.2.2</t>
  </si>
  <si>
    <t>工事その他のサービス</t>
  </si>
  <si>
    <t>3</t>
  </si>
  <si>
    <t>光熱・水道</t>
  </si>
  <si>
    <t>3.1</t>
  </si>
  <si>
    <t>電気代</t>
  </si>
  <si>
    <t>3.2</t>
  </si>
  <si>
    <t>ガス代</t>
  </si>
  <si>
    <t>3.3</t>
  </si>
  <si>
    <t>他の光熱</t>
  </si>
  <si>
    <t>3.4</t>
  </si>
  <si>
    <t>上下水道料</t>
  </si>
  <si>
    <t>4</t>
  </si>
  <si>
    <t>家具・家事用品</t>
  </si>
  <si>
    <t>4.1</t>
  </si>
  <si>
    <t>家庭用耐久財</t>
  </si>
  <si>
    <t>4.1.1</t>
  </si>
  <si>
    <t>家事用耐久財</t>
  </si>
  <si>
    <t>4.1.2</t>
  </si>
  <si>
    <t>冷暖房用器具</t>
  </si>
  <si>
    <t>4.1.3</t>
  </si>
  <si>
    <t>一般家具</t>
  </si>
  <si>
    <t>4.2</t>
  </si>
  <si>
    <t>室内装備・装飾品</t>
  </si>
  <si>
    <t>4.3</t>
  </si>
  <si>
    <t>寝具類</t>
  </si>
  <si>
    <t>4.4</t>
  </si>
  <si>
    <t>家事雑貨</t>
  </si>
  <si>
    <t>4.5</t>
  </si>
  <si>
    <t>家事用消耗品</t>
  </si>
  <si>
    <t>4.6</t>
  </si>
  <si>
    <t>家事サービス</t>
  </si>
  <si>
    <t>5</t>
  </si>
  <si>
    <t>被服及び履物</t>
  </si>
  <si>
    <t>5.1</t>
  </si>
  <si>
    <t>和服</t>
  </si>
  <si>
    <t>5.2</t>
  </si>
  <si>
    <t>洋服</t>
  </si>
  <si>
    <t>5.2.1</t>
  </si>
  <si>
    <t>男子用洋服</t>
  </si>
  <si>
    <t>5.2.2</t>
  </si>
  <si>
    <t>婦人用洋服</t>
  </si>
  <si>
    <t>5.2.3</t>
  </si>
  <si>
    <t>子供用洋服</t>
  </si>
  <si>
    <t>5.3</t>
  </si>
  <si>
    <t>シャツ・セーター類</t>
  </si>
  <si>
    <t>5.3.1</t>
  </si>
  <si>
    <t>男子用シャツ・セーター類</t>
  </si>
  <si>
    <t>5.3.2</t>
  </si>
  <si>
    <t>婦人用シャツ・セーター類</t>
  </si>
  <si>
    <t>5.3.3</t>
  </si>
  <si>
    <t>子供用シャツ・セーター類</t>
  </si>
  <si>
    <t>5.4</t>
  </si>
  <si>
    <t>下着類</t>
  </si>
  <si>
    <t>5.4.1</t>
  </si>
  <si>
    <t>男子用下着類</t>
  </si>
  <si>
    <t>5.4.2</t>
  </si>
  <si>
    <t>婦人用下着類</t>
  </si>
  <si>
    <t>5.4.3</t>
  </si>
  <si>
    <t>子供用下着類</t>
  </si>
  <si>
    <t>5.5</t>
  </si>
  <si>
    <t>生地・糸類</t>
  </si>
  <si>
    <t>5.6</t>
  </si>
  <si>
    <t>他の被服</t>
  </si>
  <si>
    <t>5.7</t>
  </si>
  <si>
    <t>履物類</t>
  </si>
  <si>
    <t>5.8</t>
  </si>
  <si>
    <t>被服関連サービス</t>
  </si>
  <si>
    <t>6</t>
  </si>
  <si>
    <t>保健医療</t>
  </si>
  <si>
    <t>6.1</t>
  </si>
  <si>
    <t>医薬品</t>
  </si>
  <si>
    <t>6.2</t>
  </si>
  <si>
    <t>健康保持用摂取品</t>
  </si>
  <si>
    <t>6.3</t>
  </si>
  <si>
    <t>保健医療用品・器具</t>
  </si>
  <si>
    <t>6.4</t>
  </si>
  <si>
    <t>保健医療サービス</t>
  </si>
  <si>
    <t>7</t>
  </si>
  <si>
    <t>交通・通信</t>
  </si>
  <si>
    <t>7.1</t>
  </si>
  <si>
    <t>交通</t>
  </si>
  <si>
    <t>7.2</t>
  </si>
  <si>
    <t>自動車等関係費</t>
  </si>
  <si>
    <t>7.2.1</t>
  </si>
  <si>
    <t>自動車等購入</t>
  </si>
  <si>
    <t>7.2.2</t>
  </si>
  <si>
    <t>自転車購入</t>
  </si>
  <si>
    <t>7.2.3</t>
  </si>
  <si>
    <t>自動車等維持</t>
  </si>
  <si>
    <t>7.3</t>
  </si>
  <si>
    <t>通信</t>
  </si>
  <si>
    <t>8</t>
  </si>
  <si>
    <t>教育</t>
  </si>
  <si>
    <t>8.1</t>
  </si>
  <si>
    <t>授業料等</t>
  </si>
  <si>
    <t>8.2</t>
  </si>
  <si>
    <t>教科書・学習参考教材</t>
  </si>
  <si>
    <t>8.3</t>
  </si>
  <si>
    <t>補習教育</t>
  </si>
  <si>
    <t>9</t>
  </si>
  <si>
    <t>教養娯楽</t>
  </si>
  <si>
    <t>9.1</t>
  </si>
  <si>
    <t>教養娯楽用耐久財</t>
  </si>
  <si>
    <t>9.2</t>
  </si>
  <si>
    <t>教養娯楽用品</t>
  </si>
  <si>
    <t>9.3</t>
  </si>
  <si>
    <t>書籍・他の印刷物</t>
  </si>
  <si>
    <t>9.4</t>
  </si>
  <si>
    <t>教養娯楽サービス</t>
  </si>
  <si>
    <t>9.4.1</t>
  </si>
  <si>
    <t>宿泊料</t>
  </si>
  <si>
    <t>9.4.2</t>
  </si>
  <si>
    <t>パック旅行費</t>
  </si>
  <si>
    <t>9.4.3</t>
  </si>
  <si>
    <t>月謝類</t>
  </si>
  <si>
    <t>9.4.4</t>
  </si>
  <si>
    <t>他の教養娯楽サービス</t>
  </si>
  <si>
    <t>10</t>
  </si>
  <si>
    <t>その他の消費支出</t>
  </si>
  <si>
    <t>10.1</t>
  </si>
  <si>
    <t>諸雑費</t>
  </si>
  <si>
    <t>10.1.1</t>
  </si>
  <si>
    <t>理美容サービス</t>
  </si>
  <si>
    <t>10.1.2</t>
  </si>
  <si>
    <t>理美容用品</t>
  </si>
  <si>
    <t>10.1.3</t>
  </si>
  <si>
    <t>身の回り用品</t>
  </si>
  <si>
    <t>10.1.4</t>
  </si>
  <si>
    <t>たばこ</t>
  </si>
  <si>
    <t>10.1.5</t>
  </si>
  <si>
    <t>10.2</t>
  </si>
  <si>
    <t>こづかい(使途不明)</t>
  </si>
  <si>
    <t>10.3</t>
  </si>
  <si>
    <t>交際費</t>
  </si>
  <si>
    <t>10.3.1</t>
  </si>
  <si>
    <t>10.3.2</t>
  </si>
  <si>
    <t>10.3.3</t>
  </si>
  <si>
    <t>10.3.4</t>
  </si>
  <si>
    <t>10.3.5</t>
  </si>
  <si>
    <t>他の物品サービス</t>
  </si>
  <si>
    <t>10.3.6</t>
  </si>
  <si>
    <t>贈与金</t>
  </si>
  <si>
    <t>10.3.7</t>
  </si>
  <si>
    <t>他の交際費</t>
  </si>
  <si>
    <t>10.4</t>
  </si>
  <si>
    <t>仕送り金</t>
  </si>
  <si>
    <t>他の諸雑費</t>
  </si>
  <si>
    <t>米</t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</si>
  <si>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</si>
  <si>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</si>
  <si>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飲食費</t>
    <rPh sb="0" eb="3">
      <t>インショクヒ</t>
    </rPh>
    <phoneticPr fontId="1"/>
  </si>
  <si>
    <t>買物費</t>
    <rPh sb="0" eb="2">
      <t>カイモノ</t>
    </rPh>
    <rPh sb="2" eb="3">
      <t>ヒ</t>
    </rPh>
    <phoneticPr fontId="1"/>
  </si>
  <si>
    <t>駐車場</t>
    <rPh sb="0" eb="3">
      <t>チュウシャジョウ</t>
    </rPh>
    <phoneticPr fontId="1"/>
  </si>
  <si>
    <t>その他</t>
    <rPh sb="2" eb="3">
      <t>タ</t>
    </rPh>
    <phoneticPr fontId="1"/>
  </si>
  <si>
    <t>関連グッズ</t>
    <rPh sb="0" eb="2">
      <t>カンレン</t>
    </rPh>
    <phoneticPr fontId="1"/>
  </si>
  <si>
    <t>土産物</t>
    <rPh sb="0" eb="3">
      <t>ミヤゲモノ</t>
    </rPh>
    <phoneticPr fontId="1"/>
  </si>
  <si>
    <t>運輸、郵便</t>
    <rPh sb="0" eb="2">
      <t>ウンユ</t>
    </rPh>
    <rPh sb="3" eb="5">
      <t>ユウビン</t>
    </rPh>
    <phoneticPr fontId="1"/>
  </si>
  <si>
    <t>個人サービス</t>
    <rPh sb="0" eb="2">
      <t>コジン</t>
    </rPh>
    <phoneticPr fontId="1"/>
  </si>
  <si>
    <t>繊維製品</t>
    <rPh sb="0" eb="2">
      <t>センイ</t>
    </rPh>
    <rPh sb="2" eb="4">
      <t>セイヒン</t>
    </rPh>
    <phoneticPr fontId="1"/>
  </si>
  <si>
    <t>その他製造</t>
    <rPh sb="2" eb="3">
      <t>タ</t>
    </rPh>
    <rPh sb="3" eb="5">
      <t>セイゾウ</t>
    </rPh>
    <phoneticPr fontId="1"/>
  </si>
  <si>
    <t>飲食料品</t>
    <rPh sb="0" eb="2">
      <t>インショク</t>
    </rPh>
    <rPh sb="2" eb="3">
      <t>リョウ</t>
    </rPh>
    <rPh sb="3" eb="4">
      <t>シナ</t>
    </rPh>
    <phoneticPr fontId="1"/>
  </si>
  <si>
    <t>警備費</t>
    <rPh sb="0" eb="2">
      <t>ケイビ</t>
    </rPh>
    <rPh sb="2" eb="3">
      <t>ヒ</t>
    </rPh>
    <phoneticPr fontId="1"/>
  </si>
  <si>
    <t>事業所サービス</t>
    <rPh sb="0" eb="3">
      <t>ジギョウショ</t>
    </rPh>
    <phoneticPr fontId="1"/>
  </si>
  <si>
    <t>イベント開催</t>
    <rPh sb="4" eb="6">
      <t>カイサイ</t>
    </rPh>
    <phoneticPr fontId="1"/>
  </si>
  <si>
    <t>情報発信事業</t>
    <rPh sb="0" eb="2">
      <t>ジョウホウ</t>
    </rPh>
    <rPh sb="2" eb="4">
      <t>ハッシン</t>
    </rPh>
    <rPh sb="4" eb="6">
      <t>ジギョウ</t>
    </rPh>
    <phoneticPr fontId="1"/>
  </si>
  <si>
    <t>会場整備費</t>
    <rPh sb="0" eb="2">
      <t>カイジョウ</t>
    </rPh>
    <rPh sb="2" eb="5">
      <t>セイビヒ</t>
    </rPh>
    <phoneticPr fontId="1"/>
  </si>
  <si>
    <t>建設</t>
    <rPh sb="0" eb="2">
      <t>ケンセツ</t>
    </rPh>
    <phoneticPr fontId="1"/>
  </si>
  <si>
    <t>備考</t>
    <rPh sb="0" eb="2">
      <t>ビコウ</t>
    </rPh>
    <phoneticPr fontId="8"/>
  </si>
  <si>
    <t>大科目</t>
    <rPh sb="0" eb="1">
      <t>ダイ</t>
    </rPh>
    <rPh sb="1" eb="3">
      <t>カモク</t>
    </rPh>
    <phoneticPr fontId="8"/>
  </si>
  <si>
    <t>中科目</t>
    <rPh sb="0" eb="1">
      <t>チュウ</t>
    </rPh>
    <rPh sb="1" eb="3">
      <t>カモク</t>
    </rPh>
    <phoneticPr fontId="8"/>
  </si>
  <si>
    <t>その他</t>
    <rPh sb="2" eb="3">
      <t>タ</t>
    </rPh>
    <phoneticPr fontId="8"/>
  </si>
  <si>
    <t>合計</t>
    <rPh sb="0" eb="2">
      <t>ゴウケイ</t>
    </rPh>
    <phoneticPr fontId="8"/>
  </si>
  <si>
    <t>科目名</t>
    <rPh sb="0" eb="2">
      <t>カモク</t>
    </rPh>
    <rPh sb="2" eb="3">
      <t>ナ</t>
    </rPh>
    <phoneticPr fontId="8"/>
  </si>
  <si>
    <t>支出額</t>
    <rPh sb="0" eb="3">
      <t>シシュツガク</t>
    </rPh>
    <phoneticPr fontId="1"/>
  </si>
  <si>
    <t>部門</t>
    <rPh sb="0" eb="2">
      <t>ブモン</t>
    </rPh>
    <phoneticPr fontId="1"/>
  </si>
  <si>
    <t>不動産</t>
    <rPh sb="0" eb="3">
      <t>フドウサン</t>
    </rPh>
    <phoneticPr fontId="1"/>
  </si>
  <si>
    <t>公共サービス</t>
    <rPh sb="0" eb="2">
      <t>コウキョウ</t>
    </rPh>
    <phoneticPr fontId="1"/>
  </si>
  <si>
    <t>　</t>
    <phoneticPr fontId="1"/>
  </si>
  <si>
    <t>情報通信</t>
    <rPh sb="0" eb="2">
      <t>ジョウホウ</t>
    </rPh>
    <rPh sb="2" eb="4">
      <t>ツウシン</t>
    </rPh>
    <phoneticPr fontId="1"/>
  </si>
  <si>
    <t>金融・保険業</t>
    <rPh sb="0" eb="2">
      <t>キンユウ</t>
    </rPh>
    <rPh sb="3" eb="6">
      <t>ホケンギョウ</t>
    </rPh>
    <phoneticPr fontId="1"/>
  </si>
  <si>
    <t>その他製造業</t>
    <rPh sb="2" eb="3">
      <t>タ</t>
    </rPh>
    <rPh sb="3" eb="6">
      <t>セイゾウギョウ</t>
    </rPh>
    <phoneticPr fontId="1"/>
  </si>
  <si>
    <t>農業</t>
    <rPh sb="0" eb="2">
      <t>ノウギョウ</t>
    </rPh>
    <phoneticPr fontId="1"/>
  </si>
  <si>
    <t>園芸サービス</t>
    <rPh sb="0" eb="2">
      <t>エンゲイ</t>
    </rPh>
    <phoneticPr fontId="1"/>
  </si>
  <si>
    <t xml:space="preserve"> </t>
    <phoneticPr fontId="8"/>
  </si>
  <si>
    <t>予備費</t>
    <rPh sb="0" eb="3">
      <t>ヨビヒ</t>
    </rPh>
    <phoneticPr fontId="8"/>
  </si>
  <si>
    <t>(単位：円）</t>
    <rPh sb="1" eb="3">
      <t>タンイ</t>
    </rPh>
    <rPh sb="4" eb="5">
      <t>エン</t>
    </rPh>
    <phoneticPr fontId="1"/>
  </si>
  <si>
    <t>(単位：百万円）</t>
    <rPh sb="1" eb="3">
      <t>タンイ</t>
    </rPh>
    <rPh sb="4" eb="5">
      <t>ヒャク</t>
    </rPh>
    <rPh sb="5" eb="7">
      <t>マンエン</t>
    </rPh>
    <phoneticPr fontId="1"/>
  </si>
  <si>
    <t>金額</t>
    <rPh sb="0" eb="2">
      <t>キンガク</t>
    </rPh>
    <phoneticPr fontId="1"/>
  </si>
  <si>
    <t>区分</t>
    <rPh sb="0" eb="2">
      <t>クブン</t>
    </rPh>
    <phoneticPr fontId="1"/>
  </si>
  <si>
    <t>日帰り客</t>
    <rPh sb="0" eb="2">
      <t>ヒガエ</t>
    </rPh>
    <rPh sb="3" eb="4">
      <t>キャク</t>
    </rPh>
    <phoneticPr fontId="1"/>
  </si>
  <si>
    <t>計</t>
    <rPh sb="0" eb="1">
      <t>ケイ</t>
    </rPh>
    <phoneticPr fontId="1"/>
  </si>
  <si>
    <t>平均観客動員数</t>
    <rPh sb="0" eb="2">
      <t>ヘイキン</t>
    </rPh>
    <rPh sb="2" eb="4">
      <t>カンキャク</t>
    </rPh>
    <rPh sb="4" eb="6">
      <t>ドウイン</t>
    </rPh>
    <rPh sb="6" eb="7">
      <t>スウ</t>
    </rPh>
    <phoneticPr fontId="1"/>
  </si>
  <si>
    <t>市内</t>
    <rPh sb="0" eb="2">
      <t>シナイ</t>
    </rPh>
    <phoneticPr fontId="1"/>
  </si>
  <si>
    <t>近郊</t>
    <rPh sb="0" eb="2">
      <t>キンコウ</t>
    </rPh>
    <phoneticPr fontId="1"/>
  </si>
  <si>
    <t>郊外</t>
    <rPh sb="0" eb="2">
      <t>コウガイ</t>
    </rPh>
    <phoneticPr fontId="1"/>
  </si>
  <si>
    <t>遠隔地</t>
    <rPh sb="0" eb="3">
      <t>エンカクチ</t>
    </rPh>
    <phoneticPr fontId="1"/>
  </si>
  <si>
    <t>観客席数</t>
    <rPh sb="0" eb="2">
      <t>カンキャク</t>
    </rPh>
    <rPh sb="2" eb="4">
      <t>セキスウ</t>
    </rPh>
    <phoneticPr fontId="1"/>
  </si>
  <si>
    <t>年間観客数</t>
    <rPh sb="0" eb="2">
      <t>ネンカン</t>
    </rPh>
    <rPh sb="2" eb="4">
      <t>カンキャク</t>
    </rPh>
    <rPh sb="4" eb="5">
      <t>スウ</t>
    </rPh>
    <phoneticPr fontId="1"/>
  </si>
  <si>
    <t>宿泊費</t>
    <rPh sb="0" eb="2">
      <t>シュクハク</t>
    </rPh>
    <rPh sb="2" eb="3">
      <t>ヒ</t>
    </rPh>
    <phoneticPr fontId="1"/>
  </si>
  <si>
    <t>入場料</t>
    <rPh sb="0" eb="3">
      <t>ニュウジョウリョウ</t>
    </rPh>
    <phoneticPr fontId="1"/>
  </si>
  <si>
    <t>年間試合数</t>
    <rPh sb="0" eb="2">
      <t>ネンカン</t>
    </rPh>
    <rPh sb="2" eb="4">
      <t>シアイ</t>
    </rPh>
    <rPh sb="4" eb="5">
      <t>スウ</t>
    </rPh>
    <phoneticPr fontId="1"/>
  </si>
  <si>
    <t>土産代</t>
    <rPh sb="0" eb="3">
      <t>ミヤゲダイ</t>
    </rPh>
    <phoneticPr fontId="1"/>
  </si>
  <si>
    <t>一人当たり平均消費額</t>
    <rPh sb="0" eb="2">
      <t>ヒトリ</t>
    </rPh>
    <rPh sb="2" eb="3">
      <t>ア</t>
    </rPh>
    <rPh sb="5" eb="7">
      <t>ヘイキン</t>
    </rPh>
    <rPh sb="7" eb="10">
      <t>ショウヒガク</t>
    </rPh>
    <phoneticPr fontId="1"/>
  </si>
  <si>
    <t>１試合当たり入場料</t>
    <rPh sb="1" eb="3">
      <t>シアイ</t>
    </rPh>
    <rPh sb="3" eb="4">
      <t>ア</t>
    </rPh>
    <rPh sb="6" eb="9">
      <t>ニュウジョウリョウ</t>
    </rPh>
    <phoneticPr fontId="1"/>
  </si>
  <si>
    <t>観客数</t>
    <rPh sb="0" eb="3">
      <t>カンキャクスウ</t>
    </rPh>
    <phoneticPr fontId="1"/>
  </si>
  <si>
    <t>その他(飲食、土産）</t>
    <rPh sb="2" eb="3">
      <t>タ</t>
    </rPh>
    <rPh sb="4" eb="6">
      <t>インショク</t>
    </rPh>
    <rPh sb="7" eb="9">
      <t>ミヤゲ</t>
    </rPh>
    <phoneticPr fontId="1"/>
  </si>
  <si>
    <t>割合（％）</t>
    <rPh sb="0" eb="2">
      <t>ワリアイ</t>
    </rPh>
    <phoneticPr fontId="1"/>
  </si>
  <si>
    <t>単価（円）</t>
    <rPh sb="0" eb="2">
      <t>タンカ</t>
    </rPh>
    <rPh sb="3" eb="4">
      <t>エン</t>
    </rPh>
    <phoneticPr fontId="1"/>
  </si>
  <si>
    <t>　</t>
    <phoneticPr fontId="1"/>
  </si>
  <si>
    <t>宿泊費単価</t>
    <rPh sb="0" eb="2">
      <t>シュクハク</t>
    </rPh>
    <rPh sb="2" eb="3">
      <t>ヒ</t>
    </rPh>
    <rPh sb="3" eb="5">
      <t>タンカ</t>
    </rPh>
    <phoneticPr fontId="1"/>
  </si>
  <si>
    <t>支出</t>
    <rPh sb="0" eb="2">
      <t>シシュツ</t>
    </rPh>
    <phoneticPr fontId="1"/>
  </si>
  <si>
    <t>印刷費</t>
    <rPh sb="0" eb="3">
      <t>インサツヒ</t>
    </rPh>
    <phoneticPr fontId="1"/>
  </si>
  <si>
    <t>その他製造工業</t>
    <rPh sb="2" eb="3">
      <t>タ</t>
    </rPh>
    <rPh sb="3" eb="5">
      <t>セイゾウ</t>
    </rPh>
    <rPh sb="5" eb="7">
      <t>コウギョウ</t>
    </rPh>
    <phoneticPr fontId="1"/>
  </si>
  <si>
    <t>会場設営費</t>
    <rPh sb="0" eb="2">
      <t>カイジョウ</t>
    </rPh>
    <rPh sb="2" eb="5">
      <t>セツエイヒ</t>
    </rPh>
    <phoneticPr fontId="1"/>
  </si>
  <si>
    <t>その他の非営利団体サービス</t>
    <rPh sb="2" eb="3">
      <t>タ</t>
    </rPh>
    <rPh sb="4" eb="7">
      <t>ヒエイリ</t>
    </rPh>
    <rPh sb="7" eb="9">
      <t>ダンタイ</t>
    </rPh>
    <phoneticPr fontId="15"/>
  </si>
  <si>
    <t>大会運営費</t>
    <rPh sb="0" eb="2">
      <t>タイカイ</t>
    </rPh>
    <rPh sb="2" eb="5">
      <t>ウンエイヒ</t>
    </rPh>
    <phoneticPr fontId="1"/>
  </si>
  <si>
    <t>安全対策費</t>
    <rPh sb="0" eb="2">
      <t>アンゼン</t>
    </rPh>
    <rPh sb="2" eb="4">
      <t>タイサク</t>
    </rPh>
    <rPh sb="4" eb="5">
      <t>ヒ</t>
    </rPh>
    <phoneticPr fontId="1"/>
  </si>
  <si>
    <t>事業所ｻｰﾋﾞｽ</t>
    <rPh sb="0" eb="3">
      <t>ジギョウショ</t>
    </rPh>
    <phoneticPr fontId="1"/>
  </si>
  <si>
    <t>参加賞費</t>
    <rPh sb="0" eb="3">
      <t>サンカショウ</t>
    </rPh>
    <rPh sb="3" eb="4">
      <t>ヒ</t>
    </rPh>
    <phoneticPr fontId="1"/>
  </si>
  <si>
    <t>保険料</t>
    <rPh sb="0" eb="3">
      <t>ホケンリョウ</t>
    </rPh>
    <phoneticPr fontId="1"/>
  </si>
  <si>
    <t>金融・保険</t>
    <rPh sb="0" eb="2">
      <t>キンユウ</t>
    </rPh>
    <rPh sb="3" eb="5">
      <t>ホケン</t>
    </rPh>
    <phoneticPr fontId="1"/>
  </si>
  <si>
    <t>傭役費</t>
    <rPh sb="0" eb="1">
      <t>ヨウ</t>
    </rPh>
    <rPh sb="1" eb="2">
      <t>エキ</t>
    </rPh>
    <rPh sb="2" eb="3">
      <t>ヒ</t>
    </rPh>
    <phoneticPr fontId="1"/>
  </si>
  <si>
    <t>旅費</t>
    <rPh sb="0" eb="2">
      <t>リョヒ</t>
    </rPh>
    <phoneticPr fontId="1"/>
  </si>
  <si>
    <t>広報費</t>
    <rPh sb="0" eb="3">
      <t>コウホウヒ</t>
    </rPh>
    <phoneticPr fontId="1"/>
  </si>
  <si>
    <t>車両借上費</t>
    <rPh sb="0" eb="2">
      <t>シャリョウ</t>
    </rPh>
    <rPh sb="2" eb="3">
      <t>カ</t>
    </rPh>
    <rPh sb="3" eb="4">
      <t>ア</t>
    </rPh>
    <rPh sb="4" eb="5">
      <t>ヒ</t>
    </rPh>
    <phoneticPr fontId="1"/>
  </si>
  <si>
    <t>通信費</t>
    <rPh sb="0" eb="3">
      <t>ツウシンヒ</t>
    </rPh>
    <phoneticPr fontId="1"/>
  </si>
  <si>
    <t>事務費</t>
    <rPh sb="0" eb="3">
      <t>ジムヒ</t>
    </rPh>
    <phoneticPr fontId="1"/>
  </si>
  <si>
    <t>個人ｻｰﾋﾞｽ</t>
    <rPh sb="0" eb="2">
      <t>コジン</t>
    </rPh>
    <phoneticPr fontId="1"/>
  </si>
  <si>
    <t>手数料</t>
    <rPh sb="0" eb="3">
      <t>テスウリョウ</t>
    </rPh>
    <phoneticPr fontId="1"/>
  </si>
  <si>
    <t>予備費</t>
    <rPh sb="0" eb="3">
      <t>ヨビヒ</t>
    </rPh>
    <phoneticPr fontId="1"/>
  </si>
  <si>
    <t>合計</t>
    <rPh sb="0" eb="2">
      <t>ゴウケイ</t>
    </rPh>
    <phoneticPr fontId="1"/>
  </si>
  <si>
    <t>業種</t>
    <rPh sb="0" eb="2">
      <t>ギョウシュ</t>
    </rPh>
    <phoneticPr fontId="8"/>
  </si>
  <si>
    <t>鉄鋼・非鉄金属</t>
    <rPh sb="0" eb="2">
      <t>テッコウ</t>
    </rPh>
    <rPh sb="3" eb="4">
      <t>ヒ</t>
    </rPh>
    <rPh sb="4" eb="5">
      <t>テツ</t>
    </rPh>
    <rPh sb="5" eb="7">
      <t>キンゾク</t>
    </rPh>
    <phoneticPr fontId="8"/>
  </si>
  <si>
    <t>鉄鋼／非鉄金属</t>
    <rPh sb="0" eb="2">
      <t>テッコウ</t>
    </rPh>
    <rPh sb="3" eb="5">
      <t>ヒテツ</t>
    </rPh>
    <rPh sb="5" eb="7">
      <t>キンゾク</t>
    </rPh>
    <phoneticPr fontId="8"/>
  </si>
  <si>
    <t>電機機械器具</t>
    <rPh sb="0" eb="2">
      <t>デンキ</t>
    </rPh>
    <rPh sb="2" eb="4">
      <t>キカイ</t>
    </rPh>
    <rPh sb="4" eb="6">
      <t>キグ</t>
    </rPh>
    <phoneticPr fontId="8"/>
  </si>
  <si>
    <t>電気機械</t>
    <rPh sb="0" eb="2">
      <t>デンキ</t>
    </rPh>
    <rPh sb="2" eb="4">
      <t>キカイ</t>
    </rPh>
    <phoneticPr fontId="8"/>
  </si>
  <si>
    <t>化学工業</t>
    <rPh sb="0" eb="2">
      <t>カガク</t>
    </rPh>
    <rPh sb="2" eb="4">
      <t>コウギョウ</t>
    </rPh>
    <phoneticPr fontId="8"/>
  </si>
  <si>
    <t>化学製品</t>
    <rPh sb="0" eb="2">
      <t>カガク</t>
    </rPh>
    <rPh sb="2" eb="4">
      <t>セイヒン</t>
    </rPh>
    <phoneticPr fontId="8"/>
  </si>
  <si>
    <t>その他製造</t>
    <rPh sb="2" eb="3">
      <t>タ</t>
    </rPh>
    <rPh sb="3" eb="5">
      <t>セイゾウ</t>
    </rPh>
    <phoneticPr fontId="8"/>
  </si>
  <si>
    <t>その他の製造工業製品</t>
    <rPh sb="2" eb="3">
      <t>タ</t>
    </rPh>
    <rPh sb="4" eb="6">
      <t>セイゾウ</t>
    </rPh>
    <rPh sb="6" eb="8">
      <t>コウギョウ</t>
    </rPh>
    <rPh sb="8" eb="10">
      <t>セイヒン</t>
    </rPh>
    <phoneticPr fontId="8"/>
  </si>
  <si>
    <t>娯楽業</t>
    <rPh sb="0" eb="2">
      <t>ゴラク</t>
    </rPh>
    <rPh sb="2" eb="3">
      <t>ギョウ</t>
    </rPh>
    <phoneticPr fontId="8"/>
  </si>
  <si>
    <t>対個人サービス</t>
    <rPh sb="0" eb="1">
      <t>タイ</t>
    </rPh>
    <rPh sb="1" eb="3">
      <t>コジン</t>
    </rPh>
    <phoneticPr fontId="8"/>
  </si>
  <si>
    <t>その他サービス</t>
    <rPh sb="2" eb="3">
      <t>タ</t>
    </rPh>
    <phoneticPr fontId="8"/>
  </si>
  <si>
    <t>対事業所サービス</t>
    <rPh sb="0" eb="1">
      <t>タイ</t>
    </rPh>
    <rPh sb="1" eb="3">
      <t>ジギョウ</t>
    </rPh>
    <rPh sb="3" eb="4">
      <t>ショ</t>
    </rPh>
    <phoneticPr fontId="8"/>
  </si>
  <si>
    <t>その他小売業</t>
    <rPh sb="2" eb="3">
      <t>タ</t>
    </rPh>
    <rPh sb="3" eb="6">
      <t>コウリギョウ</t>
    </rPh>
    <phoneticPr fontId="8"/>
  </si>
  <si>
    <t>商業</t>
    <rPh sb="0" eb="2">
      <t>ショウギョウ</t>
    </rPh>
    <phoneticPr fontId="8"/>
  </si>
  <si>
    <t>食料品製造</t>
    <rPh sb="0" eb="3">
      <t>ショクリョウヒン</t>
    </rPh>
    <rPh sb="3" eb="5">
      <t>セイゾウ</t>
    </rPh>
    <phoneticPr fontId="8"/>
  </si>
  <si>
    <t>鉄鋼業</t>
    <rPh sb="0" eb="2">
      <t>テッコウ</t>
    </rPh>
    <rPh sb="2" eb="3">
      <t>ギョウ</t>
    </rPh>
    <phoneticPr fontId="8"/>
  </si>
  <si>
    <t>鉄鋼</t>
    <rPh sb="0" eb="2">
      <t>テッコウ</t>
    </rPh>
    <phoneticPr fontId="8"/>
  </si>
  <si>
    <t>道路貨物運送</t>
    <rPh sb="0" eb="2">
      <t>ドウロ</t>
    </rPh>
    <rPh sb="2" eb="4">
      <t>カモツ</t>
    </rPh>
    <rPh sb="4" eb="6">
      <t>ウンソウ</t>
    </rPh>
    <phoneticPr fontId="8"/>
  </si>
  <si>
    <t>運輸</t>
    <rPh sb="0" eb="2">
      <t>ウンユ</t>
    </rPh>
    <phoneticPr fontId="8"/>
  </si>
  <si>
    <t>電力・ガス・熱供給</t>
    <rPh sb="0" eb="2">
      <t>デンリョク</t>
    </rPh>
    <rPh sb="6" eb="7">
      <t>ネツ</t>
    </rPh>
    <rPh sb="7" eb="9">
      <t>キョウキュウ</t>
    </rPh>
    <phoneticPr fontId="8"/>
  </si>
  <si>
    <t>計</t>
    <rPh sb="0" eb="1">
      <t>ケイ</t>
    </rPh>
    <phoneticPr fontId="8"/>
  </si>
  <si>
    <t>設備投資額</t>
    <rPh sb="0" eb="2">
      <t>セツビ</t>
    </rPh>
    <rPh sb="2" eb="5">
      <t>トウシガク</t>
    </rPh>
    <phoneticPr fontId="8"/>
  </si>
  <si>
    <t>対事業所サービス</t>
    <rPh sb="0" eb="1">
      <t>タイ</t>
    </rPh>
    <rPh sb="1" eb="4">
      <t>ジギョウショ</t>
    </rPh>
    <phoneticPr fontId="8"/>
  </si>
  <si>
    <t>ガス製造</t>
    <rPh sb="2" eb="4">
      <t>セイゾウ</t>
    </rPh>
    <phoneticPr fontId="8"/>
  </si>
  <si>
    <t>（単位：百万円）</t>
    <rPh sb="1" eb="3">
      <t>タンイ</t>
    </rPh>
    <rPh sb="4" eb="5">
      <t>ヒャク</t>
    </rPh>
    <rPh sb="5" eb="7">
      <t>マンエン</t>
    </rPh>
    <phoneticPr fontId="8"/>
  </si>
  <si>
    <t>№</t>
  </si>
  <si>
    <t>雇用者総数</t>
    <rPh sb="0" eb="3">
      <t>コヨウシャ</t>
    </rPh>
    <rPh sb="3" eb="5">
      <t>ソウスウ</t>
    </rPh>
    <phoneticPr fontId="8"/>
  </si>
  <si>
    <t>賃金総額</t>
    <rPh sb="0" eb="2">
      <t>チンギン</t>
    </rPh>
    <rPh sb="2" eb="4">
      <t>ソウガク</t>
    </rPh>
    <phoneticPr fontId="8"/>
  </si>
  <si>
    <t>投資的経費</t>
    <rPh sb="0" eb="3">
      <t>トウシテキ</t>
    </rPh>
    <rPh sb="3" eb="5">
      <t>ケイヒ</t>
    </rPh>
    <phoneticPr fontId="8"/>
  </si>
  <si>
    <t>B</t>
    <phoneticPr fontId="8"/>
  </si>
  <si>
    <t>Ｃ</t>
    <phoneticPr fontId="8"/>
  </si>
  <si>
    <t>公務</t>
    <rPh sb="0" eb="2">
      <t>コウム</t>
    </rPh>
    <phoneticPr fontId="8"/>
  </si>
  <si>
    <t>教育・研究</t>
    <rPh sb="0" eb="2">
      <t>キョウイク</t>
    </rPh>
    <rPh sb="3" eb="5">
      <t>ケンキュウ</t>
    </rPh>
    <phoneticPr fontId="8"/>
  </si>
  <si>
    <t>項目</t>
    <rPh sb="0" eb="2">
      <t>コウモク</t>
    </rPh>
    <phoneticPr fontId="8"/>
  </si>
  <si>
    <t>最終需要額</t>
    <rPh sb="0" eb="2">
      <t>サイシュウ</t>
    </rPh>
    <rPh sb="2" eb="5">
      <t>ジュヨウガク</t>
    </rPh>
    <phoneticPr fontId="8"/>
  </si>
  <si>
    <t>建設投資</t>
    <rPh sb="0" eb="2">
      <t>ケンセツ</t>
    </rPh>
    <rPh sb="2" eb="4">
      <t>トウシ</t>
    </rPh>
    <phoneticPr fontId="8"/>
  </si>
  <si>
    <t>民間事業所</t>
    <rPh sb="0" eb="2">
      <t>ミンカン</t>
    </rPh>
    <rPh sb="2" eb="5">
      <t>ジギョウショ</t>
    </rPh>
    <phoneticPr fontId="8"/>
  </si>
  <si>
    <t>工場・事業所</t>
    <rPh sb="0" eb="2">
      <t>コウジョウ</t>
    </rPh>
    <rPh sb="3" eb="6">
      <t>ジギョウショ</t>
    </rPh>
    <phoneticPr fontId="8"/>
  </si>
  <si>
    <t>住宅</t>
    <rPh sb="0" eb="2">
      <t>ジュウタク</t>
    </rPh>
    <phoneticPr fontId="8"/>
  </si>
  <si>
    <t>公的事業所</t>
    <rPh sb="0" eb="2">
      <t>コウテキ</t>
    </rPh>
    <rPh sb="2" eb="5">
      <t>ジギョウショ</t>
    </rPh>
    <phoneticPr fontId="8"/>
  </si>
  <si>
    <t>事務所、設備等</t>
    <rPh sb="0" eb="3">
      <t>ジムショ</t>
    </rPh>
    <rPh sb="4" eb="6">
      <t>セツビ</t>
    </rPh>
    <rPh sb="6" eb="7">
      <t>トウ</t>
    </rPh>
    <phoneticPr fontId="8"/>
  </si>
  <si>
    <t>売上高、事業費</t>
    <rPh sb="0" eb="2">
      <t>ウリアゲ</t>
    </rPh>
    <rPh sb="2" eb="3">
      <t>ダカ</t>
    </rPh>
    <rPh sb="4" eb="7">
      <t>ジギョウヒ</t>
    </rPh>
    <phoneticPr fontId="8"/>
  </si>
  <si>
    <t>事業活動</t>
    <rPh sb="0" eb="2">
      <t>ジギョウ</t>
    </rPh>
    <rPh sb="2" eb="4">
      <t>カツドウ</t>
    </rPh>
    <phoneticPr fontId="8"/>
  </si>
  <si>
    <t>　うち賃金総額</t>
    <rPh sb="3" eb="5">
      <t>チンギン</t>
    </rPh>
    <rPh sb="5" eb="7">
      <t>ソウガク</t>
    </rPh>
    <phoneticPr fontId="8"/>
  </si>
  <si>
    <t>従業者数</t>
    <rPh sb="0" eb="3">
      <t>ジュウギョウシャ</t>
    </rPh>
    <rPh sb="3" eb="4">
      <t>スウ</t>
    </rPh>
    <phoneticPr fontId="8"/>
  </si>
  <si>
    <t>民間事業所</t>
    <rPh sb="0" eb="2">
      <t>ミンカン</t>
    </rPh>
    <rPh sb="2" eb="4">
      <t>ジギョウ</t>
    </rPh>
    <rPh sb="4" eb="5">
      <t>ジョ</t>
    </rPh>
    <phoneticPr fontId="8"/>
  </si>
  <si>
    <t>項  目</t>
    <rPh sb="0" eb="1">
      <t>コウ</t>
    </rPh>
    <rPh sb="3" eb="4">
      <t>メ</t>
    </rPh>
    <phoneticPr fontId="1"/>
  </si>
  <si>
    <t>建設整備</t>
    <rPh sb="0" eb="2">
      <t>ケンセツ</t>
    </rPh>
    <rPh sb="2" eb="4">
      <t>セイビ</t>
    </rPh>
    <phoneticPr fontId="1"/>
  </si>
  <si>
    <t>　</t>
    <phoneticPr fontId="1"/>
  </si>
  <si>
    <t>什器備品</t>
    <rPh sb="0" eb="2">
      <t>ジュウキ</t>
    </rPh>
    <rPh sb="2" eb="4">
      <t>ビヒン</t>
    </rPh>
    <phoneticPr fontId="1"/>
  </si>
  <si>
    <t>その他の製造工業</t>
    <rPh sb="2" eb="3">
      <t>タ</t>
    </rPh>
    <rPh sb="4" eb="6">
      <t>セイゾウ</t>
    </rPh>
    <rPh sb="6" eb="8">
      <t>コウギョウ</t>
    </rPh>
    <phoneticPr fontId="1"/>
  </si>
  <si>
    <t>パルプ・紙・木製品</t>
  </si>
  <si>
    <t>電気機械</t>
    <rPh sb="0" eb="2">
      <t>デンキ</t>
    </rPh>
    <rPh sb="2" eb="4">
      <t>キカイ</t>
    </rPh>
    <phoneticPr fontId="1"/>
  </si>
  <si>
    <t>設計監理等</t>
    <rPh sb="0" eb="2">
      <t>セッケイ</t>
    </rPh>
    <rPh sb="2" eb="4">
      <t>カンリ</t>
    </rPh>
    <rPh sb="4" eb="5">
      <t>トウ</t>
    </rPh>
    <phoneticPr fontId="1"/>
  </si>
  <si>
    <t>対事業所サービス</t>
    <rPh sb="0" eb="1">
      <t>タイ</t>
    </rPh>
    <rPh sb="1" eb="4">
      <t>ジギョウショ</t>
    </rPh>
    <phoneticPr fontId="1"/>
  </si>
  <si>
    <t>合　計</t>
    <rPh sb="0" eb="1">
      <t>ア</t>
    </rPh>
    <rPh sb="2" eb="3">
      <t>ケイ</t>
    </rPh>
    <phoneticPr fontId="1"/>
  </si>
  <si>
    <t>人数</t>
    <rPh sb="0" eb="2">
      <t>ニンズウ</t>
    </rPh>
    <phoneticPr fontId="1"/>
  </si>
  <si>
    <t>消費単価</t>
    <rPh sb="0" eb="2">
      <t>ショウヒ</t>
    </rPh>
    <rPh sb="2" eb="4">
      <t>タンカ</t>
    </rPh>
    <phoneticPr fontId="1"/>
  </si>
  <si>
    <t>ビジネス消費</t>
    <rPh sb="4" eb="6">
      <t>ショウヒ</t>
    </rPh>
    <phoneticPr fontId="1"/>
  </si>
  <si>
    <t>宿泊代</t>
    <rPh sb="0" eb="3">
      <t>シュクハクダイ</t>
    </rPh>
    <phoneticPr fontId="1"/>
  </si>
  <si>
    <t>　</t>
    <phoneticPr fontId="1"/>
  </si>
  <si>
    <t>飲食、宿泊サービス</t>
    <rPh sb="0" eb="2">
      <t>インショク</t>
    </rPh>
    <rPh sb="3" eb="5">
      <t>シュクハク</t>
    </rPh>
    <phoneticPr fontId="1"/>
  </si>
  <si>
    <t>飲食代</t>
    <rPh sb="0" eb="3">
      <t>インショクダイ</t>
    </rPh>
    <phoneticPr fontId="1"/>
  </si>
  <si>
    <t>観光消費</t>
    <rPh sb="0" eb="2">
      <t>カンコウ</t>
    </rPh>
    <rPh sb="2" eb="4">
      <t>ショウヒ</t>
    </rPh>
    <phoneticPr fontId="1"/>
  </si>
  <si>
    <t>　</t>
    <phoneticPr fontId="1"/>
  </si>
  <si>
    <t>　　</t>
    <phoneticPr fontId="1"/>
  </si>
  <si>
    <t>土産買物代</t>
    <rPh sb="0" eb="2">
      <t>ミヤゲ</t>
    </rPh>
    <rPh sb="2" eb="4">
      <t>カイモノ</t>
    </rPh>
    <rPh sb="4" eb="5">
      <t>ダイ</t>
    </rPh>
    <phoneticPr fontId="1"/>
  </si>
  <si>
    <t>商業</t>
    <rPh sb="0" eb="2">
      <t>ショウギョウ</t>
    </rPh>
    <phoneticPr fontId="1"/>
  </si>
  <si>
    <t>従業者消費</t>
    <rPh sb="0" eb="3">
      <t>ジュウギョウシャ</t>
    </rPh>
    <rPh sb="3" eb="5">
      <t>ショウヒ</t>
    </rPh>
    <phoneticPr fontId="1"/>
  </si>
  <si>
    <t>（単位：百万円）</t>
    <rPh sb="1" eb="3">
      <t>タンイ</t>
    </rPh>
    <rPh sb="4" eb="5">
      <t>ヒャク</t>
    </rPh>
    <rPh sb="5" eb="7">
      <t>マンエン</t>
    </rPh>
    <phoneticPr fontId="1"/>
  </si>
  <si>
    <t>運営準備</t>
    <rPh sb="0" eb="2">
      <t>ウンエイ</t>
    </rPh>
    <rPh sb="2" eb="4">
      <t>ジュンビ</t>
    </rPh>
    <phoneticPr fontId="1"/>
  </si>
  <si>
    <t>現地事務所</t>
    <rPh sb="0" eb="2">
      <t>ゲンチ</t>
    </rPh>
    <rPh sb="2" eb="5">
      <t>ジムショ</t>
    </rPh>
    <phoneticPr fontId="1"/>
  </si>
  <si>
    <t>生徒募集</t>
    <rPh sb="0" eb="2">
      <t>セイト</t>
    </rPh>
    <rPh sb="2" eb="4">
      <t>ボシュウ</t>
    </rPh>
    <phoneticPr fontId="1"/>
  </si>
  <si>
    <t>教員研修</t>
    <rPh sb="0" eb="2">
      <t>キョウイン</t>
    </rPh>
    <rPh sb="2" eb="4">
      <t>ケンシュウ</t>
    </rPh>
    <phoneticPr fontId="1"/>
  </si>
  <si>
    <t>教育・研究</t>
    <rPh sb="0" eb="2">
      <t>キョウイク</t>
    </rPh>
    <rPh sb="3" eb="5">
      <t>ケンキュウ</t>
    </rPh>
    <phoneticPr fontId="1"/>
  </si>
  <si>
    <t>小計</t>
    <rPh sb="0" eb="2">
      <t>ショウケイ</t>
    </rPh>
    <phoneticPr fontId="1"/>
  </si>
  <si>
    <t>物品等購入</t>
    <rPh sb="0" eb="2">
      <t>ブッピン</t>
    </rPh>
    <rPh sb="2" eb="3">
      <t>トウ</t>
    </rPh>
    <rPh sb="3" eb="5">
      <t>コウニュウ</t>
    </rPh>
    <phoneticPr fontId="1"/>
  </si>
  <si>
    <t>教室用物品</t>
    <rPh sb="0" eb="2">
      <t>キョウシツ</t>
    </rPh>
    <rPh sb="2" eb="3">
      <t>ヨウ</t>
    </rPh>
    <rPh sb="3" eb="5">
      <t>ブッピン</t>
    </rPh>
    <phoneticPr fontId="1"/>
  </si>
  <si>
    <t>公用車</t>
    <rPh sb="0" eb="3">
      <t>コウヨウシャ</t>
    </rPh>
    <phoneticPr fontId="1"/>
  </si>
  <si>
    <t>輸送用機械</t>
    <rPh sb="0" eb="3">
      <t>ユソウヨウ</t>
    </rPh>
    <rPh sb="3" eb="5">
      <t>キカイ</t>
    </rPh>
    <phoneticPr fontId="1"/>
  </si>
  <si>
    <t>講義用機材</t>
    <rPh sb="0" eb="2">
      <t>コウギ</t>
    </rPh>
    <rPh sb="2" eb="3">
      <t>ヨウ</t>
    </rPh>
    <rPh sb="3" eb="5">
      <t>キザイ</t>
    </rPh>
    <phoneticPr fontId="1"/>
  </si>
  <si>
    <t>施設整備</t>
    <rPh sb="0" eb="2">
      <t>シセツ</t>
    </rPh>
    <rPh sb="2" eb="4">
      <t>セイビ</t>
    </rPh>
    <phoneticPr fontId="1"/>
  </si>
  <si>
    <t>内装木質化</t>
    <rPh sb="0" eb="2">
      <t>ナイソウ</t>
    </rPh>
    <rPh sb="2" eb="4">
      <t>モクシツ</t>
    </rPh>
    <rPh sb="4" eb="5">
      <t>カ</t>
    </rPh>
    <phoneticPr fontId="1"/>
  </si>
  <si>
    <t>シャワー棟新設</t>
    <rPh sb="4" eb="5">
      <t>トウ</t>
    </rPh>
    <rPh sb="5" eb="7">
      <t>シンセツ</t>
    </rPh>
    <phoneticPr fontId="1"/>
  </si>
  <si>
    <t>トイレ改修費</t>
    <rPh sb="3" eb="6">
      <t>カイシュウヒ</t>
    </rPh>
    <phoneticPr fontId="1"/>
  </si>
  <si>
    <t>空調整備</t>
    <rPh sb="0" eb="2">
      <t>クウチョウ</t>
    </rPh>
    <rPh sb="2" eb="4">
      <t>セイビ</t>
    </rPh>
    <phoneticPr fontId="1"/>
  </si>
  <si>
    <t>受変電設備</t>
    <rPh sb="0" eb="3">
      <t>ジュヘンデン</t>
    </rPh>
    <rPh sb="3" eb="5">
      <t>セツビ</t>
    </rPh>
    <phoneticPr fontId="1"/>
  </si>
  <si>
    <t>職員人件費</t>
    <rPh sb="0" eb="2">
      <t>ショクイン</t>
    </rPh>
    <rPh sb="2" eb="5">
      <t>ジンケンヒ</t>
    </rPh>
    <phoneticPr fontId="1"/>
  </si>
  <si>
    <t>職員人件費</t>
    <rPh sb="0" eb="2">
      <t>ショクイン</t>
    </rPh>
    <rPh sb="2" eb="4">
      <t>ジンケン</t>
    </rPh>
    <rPh sb="4" eb="5">
      <t>ヒ</t>
    </rPh>
    <phoneticPr fontId="1"/>
  </si>
  <si>
    <t>(単位：人）</t>
    <rPh sb="1" eb="3">
      <t>タンイ</t>
    </rPh>
    <rPh sb="4" eb="5">
      <t>ニン</t>
    </rPh>
    <phoneticPr fontId="1"/>
  </si>
  <si>
    <t>その他</t>
  </si>
  <si>
    <t>事業名</t>
    <rPh sb="0" eb="2">
      <t>ジギョウ</t>
    </rPh>
    <rPh sb="2" eb="3">
      <t>メイ</t>
    </rPh>
    <phoneticPr fontId="8"/>
  </si>
  <si>
    <t>直接効果</t>
    <rPh sb="0" eb="2">
      <t>チョクセツ</t>
    </rPh>
    <rPh sb="2" eb="4">
      <t>コウカ</t>
    </rPh>
    <phoneticPr fontId="8"/>
  </si>
  <si>
    <t>　</t>
    <phoneticPr fontId="8"/>
  </si>
  <si>
    <t>電子部品建設</t>
    <rPh sb="0" eb="2">
      <t>デンシ</t>
    </rPh>
    <rPh sb="2" eb="4">
      <t>ブヒン</t>
    </rPh>
    <rPh sb="4" eb="6">
      <t>ケンセツ</t>
    </rPh>
    <phoneticPr fontId="8"/>
  </si>
  <si>
    <t>電気機械建設</t>
    <rPh sb="0" eb="2">
      <t>デンキ</t>
    </rPh>
    <rPh sb="2" eb="4">
      <t>キカイ</t>
    </rPh>
    <rPh sb="4" eb="6">
      <t>ケンセツ</t>
    </rPh>
    <phoneticPr fontId="8"/>
  </si>
  <si>
    <t>民間駐輪場整備補助事業</t>
    <rPh sb="0" eb="2">
      <t>ミンカン</t>
    </rPh>
    <rPh sb="2" eb="5">
      <t>チュウリンジョウ</t>
    </rPh>
    <rPh sb="5" eb="7">
      <t>セイビ</t>
    </rPh>
    <rPh sb="7" eb="9">
      <t>ホジョ</t>
    </rPh>
    <rPh sb="9" eb="11">
      <t>ジギョウ</t>
    </rPh>
    <phoneticPr fontId="8"/>
  </si>
  <si>
    <t>業務用機械建設</t>
    <rPh sb="0" eb="3">
      <t>ギョウムヨウ</t>
    </rPh>
    <rPh sb="3" eb="5">
      <t>キカイ</t>
    </rPh>
    <rPh sb="5" eb="7">
      <t>ケンセツ</t>
    </rPh>
    <phoneticPr fontId="8"/>
  </si>
  <si>
    <t>　</t>
    <phoneticPr fontId="8"/>
  </si>
  <si>
    <t>建設</t>
    <rPh sb="0" eb="2">
      <t>ケンセツ</t>
    </rPh>
    <phoneticPr fontId="8"/>
  </si>
  <si>
    <t>　</t>
    <phoneticPr fontId="8"/>
  </si>
  <si>
    <t>児童ホームのＬＥＤ化</t>
    <phoneticPr fontId="8"/>
  </si>
  <si>
    <t>　　</t>
    <phoneticPr fontId="8"/>
  </si>
  <si>
    <t>土木建設</t>
    <rPh sb="0" eb="2">
      <t>ドボク</t>
    </rPh>
    <rPh sb="2" eb="4">
      <t>ケンセツ</t>
    </rPh>
    <phoneticPr fontId="8"/>
  </si>
  <si>
    <t xml:space="preserve"> </t>
    <phoneticPr fontId="8"/>
  </si>
  <si>
    <t>　</t>
  </si>
  <si>
    <t>個人サービス</t>
    <rPh sb="0" eb="2">
      <t>コジン</t>
    </rPh>
    <phoneticPr fontId="8"/>
  </si>
  <si>
    <t>事業所サービス</t>
    <rPh sb="0" eb="3">
      <t>ジギョウショ</t>
    </rPh>
    <phoneticPr fontId="8"/>
  </si>
  <si>
    <t>不動産</t>
    <rPh sb="0" eb="3">
      <t>フドウサン</t>
    </rPh>
    <phoneticPr fontId="8"/>
  </si>
  <si>
    <t>環境モデル都市グリーンビークル推進事業</t>
    <rPh sb="0" eb="2">
      <t>カンキョウ</t>
    </rPh>
    <rPh sb="5" eb="7">
      <t>トシ</t>
    </rPh>
    <rPh sb="15" eb="17">
      <t>スイシン</t>
    </rPh>
    <rPh sb="17" eb="19">
      <t>ジギョウ</t>
    </rPh>
    <phoneticPr fontId="8"/>
  </si>
  <si>
    <t>輸送機械</t>
    <rPh sb="0" eb="2">
      <t>ユソウ</t>
    </rPh>
    <rPh sb="2" eb="4">
      <t>キカイ</t>
    </rPh>
    <phoneticPr fontId="8"/>
  </si>
  <si>
    <t>その他製造業</t>
    <rPh sb="2" eb="3">
      <t>タ</t>
    </rPh>
    <rPh sb="3" eb="6">
      <t>セイゾウギョウ</t>
    </rPh>
    <phoneticPr fontId="8"/>
  </si>
  <si>
    <t>一日バスふれあい体験</t>
  </si>
  <si>
    <t>運輸、個人サービス</t>
    <rPh sb="0" eb="2">
      <t>ウンユ</t>
    </rPh>
    <rPh sb="3" eb="5">
      <t>コジン</t>
    </rPh>
    <phoneticPr fontId="8"/>
  </si>
  <si>
    <t>合　　　　　　　計</t>
    <rPh sb="0" eb="1">
      <t>ア</t>
    </rPh>
    <rPh sb="8" eb="9">
      <t>ケイ</t>
    </rPh>
    <phoneticPr fontId="8"/>
  </si>
  <si>
    <t>平成27年兵庫県産業連関表　部門分類表</t>
    <rPh sb="0" eb="2">
      <t>ヘイセイ</t>
    </rPh>
    <rPh sb="4" eb="5">
      <t>ネン</t>
    </rPh>
    <rPh sb="5" eb="8">
      <t>ヒョウゴケン</t>
    </rPh>
    <rPh sb="8" eb="10">
      <t>サンギョウ</t>
    </rPh>
    <rPh sb="10" eb="12">
      <t>レンカン</t>
    </rPh>
    <rPh sb="12" eb="13">
      <t>ヒョウ</t>
    </rPh>
    <rPh sb="14" eb="16">
      <t>ブモン</t>
    </rPh>
    <rPh sb="16" eb="18">
      <t>ブンルイ</t>
    </rPh>
    <rPh sb="18" eb="19">
      <t>ヒョウ</t>
    </rPh>
    <phoneticPr fontId="16"/>
  </si>
  <si>
    <t>１　内生部門</t>
    <rPh sb="2" eb="4">
      <t>ナイセイ</t>
    </rPh>
    <rPh sb="4" eb="6">
      <t>ブモン</t>
    </rPh>
    <phoneticPr fontId="8"/>
  </si>
  <si>
    <t>基本分類　（行508×列389）</t>
    <rPh sb="0" eb="2">
      <t>キホン</t>
    </rPh>
    <rPh sb="2" eb="4">
      <t>ブンルイ</t>
    </rPh>
    <rPh sb="6" eb="7">
      <t>ギョウ</t>
    </rPh>
    <rPh sb="11" eb="12">
      <t>レツ</t>
    </rPh>
    <phoneticPr fontId="8"/>
  </si>
  <si>
    <t>統合小分類　（185部門）</t>
    <rPh sb="0" eb="2">
      <t>トウゴウ</t>
    </rPh>
    <rPh sb="2" eb="5">
      <t>ショウブンルイ</t>
    </rPh>
    <rPh sb="10" eb="12">
      <t>ブモン</t>
    </rPh>
    <phoneticPr fontId="8"/>
  </si>
  <si>
    <t>統合中分類　（106部門）</t>
    <rPh sb="0" eb="2">
      <t>トウゴウ</t>
    </rPh>
    <rPh sb="2" eb="5">
      <t>チュウブンルイ</t>
    </rPh>
    <rPh sb="10" eb="12">
      <t>ブモン</t>
    </rPh>
    <phoneticPr fontId="8"/>
  </si>
  <si>
    <t>統合大分類　（39部門）</t>
    <rPh sb="0" eb="2">
      <t>トウゴウ</t>
    </rPh>
    <rPh sb="2" eb="5">
      <t>ダイブンルイ</t>
    </rPh>
    <rPh sb="9" eb="11">
      <t>ブモン</t>
    </rPh>
    <phoneticPr fontId="8"/>
  </si>
  <si>
    <t>分類コード</t>
    <rPh sb="0" eb="2">
      <t>ブンルイ</t>
    </rPh>
    <phoneticPr fontId="8"/>
  </si>
  <si>
    <t>部　門　名</t>
    <rPh sb="0" eb="1">
      <t>ブ</t>
    </rPh>
    <rPh sb="2" eb="3">
      <t>モン</t>
    </rPh>
    <rPh sb="4" eb="5">
      <t>メイ</t>
    </rPh>
    <phoneticPr fontId="8"/>
  </si>
  <si>
    <t>分類
コード</t>
    <rPh sb="0" eb="2">
      <t>ブンルイ</t>
    </rPh>
    <phoneticPr fontId="8"/>
  </si>
  <si>
    <t>列部門</t>
    <rPh sb="0" eb="1">
      <t>レツ</t>
    </rPh>
    <rPh sb="1" eb="3">
      <t>ブモン</t>
    </rPh>
    <phoneticPr fontId="8"/>
  </si>
  <si>
    <t>行部門</t>
    <rPh sb="0" eb="1">
      <t>ギョウ</t>
    </rPh>
    <rPh sb="1" eb="3">
      <t>ブモン</t>
    </rPh>
    <phoneticPr fontId="8"/>
  </si>
  <si>
    <t>0111</t>
  </si>
  <si>
    <t>0111</t>
    <phoneticPr fontId="8"/>
  </si>
  <si>
    <t>011</t>
    <phoneticPr fontId="8"/>
  </si>
  <si>
    <t>耕種農業</t>
  </si>
  <si>
    <t>農業　　　　　</t>
    <phoneticPr fontId="8"/>
  </si>
  <si>
    <t>米</t>
    <rPh sb="0" eb="1">
      <t>コメ</t>
    </rPh>
    <phoneticPr fontId="8"/>
  </si>
  <si>
    <t>012</t>
  </si>
  <si>
    <t>稲わら</t>
  </si>
  <si>
    <t>02</t>
  </si>
  <si>
    <t>麦類</t>
  </si>
  <si>
    <t>021</t>
  </si>
  <si>
    <t>小麦</t>
    <phoneticPr fontId="8"/>
  </si>
  <si>
    <t>022</t>
    <phoneticPr fontId="8"/>
  </si>
  <si>
    <t>大麦</t>
    <phoneticPr fontId="8"/>
  </si>
  <si>
    <t>0112</t>
  </si>
  <si>
    <t>いも類</t>
  </si>
  <si>
    <t>0112</t>
    <phoneticPr fontId="8"/>
  </si>
  <si>
    <t>いも・豆類</t>
  </si>
  <si>
    <t>011</t>
  </si>
  <si>
    <t>かんしょ</t>
  </si>
  <si>
    <t>ばれいしょ</t>
  </si>
  <si>
    <t>豆類</t>
  </si>
  <si>
    <t>大豆</t>
    <phoneticPr fontId="8"/>
  </si>
  <si>
    <t>029</t>
  </si>
  <si>
    <t>その他の豆類</t>
  </si>
  <si>
    <t>0113</t>
  </si>
  <si>
    <t>001</t>
  </si>
  <si>
    <t>野菜</t>
  </si>
  <si>
    <t>0113</t>
    <phoneticPr fontId="8"/>
  </si>
  <si>
    <t>野菜（露地）</t>
    <rPh sb="3" eb="5">
      <t>ロジ</t>
    </rPh>
    <phoneticPr fontId="8"/>
  </si>
  <si>
    <t>野菜（施設）</t>
  </si>
  <si>
    <t>0114</t>
  </si>
  <si>
    <t>0114</t>
    <phoneticPr fontId="8"/>
  </si>
  <si>
    <t>果実</t>
  </si>
  <si>
    <t>0115</t>
  </si>
  <si>
    <t>砂糖原料作物</t>
  </si>
  <si>
    <t>0115</t>
    <phoneticPr fontId="8"/>
  </si>
  <si>
    <t>その他の食用作物</t>
  </si>
  <si>
    <t>飲料用作物</t>
  </si>
  <si>
    <t>コーヒー豆・カカオ豆（輸入）</t>
  </si>
  <si>
    <t>その他の飲料用作物</t>
  </si>
  <si>
    <t>09</t>
  </si>
  <si>
    <t>その他の食用耕種作物</t>
  </si>
  <si>
    <t>091</t>
  </si>
  <si>
    <t>雑穀</t>
  </si>
  <si>
    <t>099</t>
    <phoneticPr fontId="8"/>
  </si>
  <si>
    <t>他に分類されない食用耕種作物</t>
    <rPh sb="0" eb="1">
      <t>タ</t>
    </rPh>
    <rPh sb="2" eb="4">
      <t>ブンルイ</t>
    </rPh>
    <rPh sb="8" eb="10">
      <t>ショクヨウ</t>
    </rPh>
    <rPh sb="10" eb="12">
      <t>コウシュ</t>
    </rPh>
    <rPh sb="12" eb="14">
      <t>サクモツ</t>
    </rPh>
    <phoneticPr fontId="8"/>
  </si>
  <si>
    <t>0116</t>
  </si>
  <si>
    <t>飼料作物</t>
  </si>
  <si>
    <t>0116</t>
    <phoneticPr fontId="8"/>
  </si>
  <si>
    <t>非食用作物</t>
  </si>
  <si>
    <t>種苗</t>
  </si>
  <si>
    <t>03</t>
  </si>
  <si>
    <t>031</t>
  </si>
  <si>
    <t>花き・花木類</t>
  </si>
  <si>
    <t>その他の非食用耕種作物</t>
  </si>
  <si>
    <t>葉たばこ</t>
  </si>
  <si>
    <t>092</t>
  </si>
  <si>
    <t>生ゴム（輸入）</t>
  </si>
  <si>
    <t>093</t>
  </si>
  <si>
    <t>綿花（輸入）</t>
  </si>
  <si>
    <t>099</t>
  </si>
  <si>
    <t>他に分類されない非食用耕種作物</t>
    <rPh sb="0" eb="1">
      <t>タ</t>
    </rPh>
    <rPh sb="2" eb="4">
      <t>ブンルイ</t>
    </rPh>
    <rPh sb="8" eb="9">
      <t>ヒ</t>
    </rPh>
    <rPh sb="9" eb="11">
      <t>ショクヨウ</t>
    </rPh>
    <rPh sb="11" eb="13">
      <t>コウシュ</t>
    </rPh>
    <rPh sb="13" eb="15">
      <t>サクモツ</t>
    </rPh>
    <phoneticPr fontId="8"/>
  </si>
  <si>
    <t>0121</t>
  </si>
  <si>
    <t>酪農</t>
  </si>
  <si>
    <t>0121</t>
    <phoneticPr fontId="8"/>
  </si>
  <si>
    <t>畜産</t>
  </si>
  <si>
    <t>012</t>
    <phoneticPr fontId="8"/>
  </si>
  <si>
    <t>畜産</t>
    <phoneticPr fontId="8"/>
  </si>
  <si>
    <t>生乳　</t>
  </si>
  <si>
    <t>019</t>
  </si>
  <si>
    <t>その他の酪農生産物</t>
  </si>
  <si>
    <t>02</t>
    <phoneticPr fontId="8"/>
  </si>
  <si>
    <t>021</t>
    <phoneticPr fontId="8"/>
  </si>
  <si>
    <t>肉用牛</t>
  </si>
  <si>
    <t>03</t>
    <phoneticPr fontId="8"/>
  </si>
  <si>
    <t>031</t>
    <phoneticPr fontId="8"/>
  </si>
  <si>
    <t>豚</t>
  </si>
  <si>
    <t>04</t>
    <phoneticPr fontId="8"/>
  </si>
  <si>
    <t>041</t>
    <phoneticPr fontId="8"/>
  </si>
  <si>
    <t>鶏卵</t>
  </si>
  <si>
    <t>05</t>
    <phoneticPr fontId="8"/>
  </si>
  <si>
    <t>051</t>
    <phoneticPr fontId="8"/>
  </si>
  <si>
    <t>肉鶏</t>
  </si>
  <si>
    <t>その他の畜産</t>
  </si>
  <si>
    <t>0131</t>
  </si>
  <si>
    <t>獣医業</t>
  </si>
  <si>
    <t>0131</t>
    <phoneticPr fontId="8"/>
  </si>
  <si>
    <t>農業サービス</t>
  </si>
  <si>
    <t>013</t>
    <phoneticPr fontId="8"/>
  </si>
  <si>
    <t>農業サービス（獣医業を除く。）</t>
    <phoneticPr fontId="8"/>
  </si>
  <si>
    <t>0151</t>
    <phoneticPr fontId="8"/>
  </si>
  <si>
    <t>育林</t>
  </si>
  <si>
    <t>015</t>
    <phoneticPr fontId="8"/>
  </si>
  <si>
    <t>林業</t>
  </si>
  <si>
    <t>0152</t>
    <phoneticPr fontId="8"/>
  </si>
  <si>
    <t>0152</t>
  </si>
  <si>
    <t>素材</t>
  </si>
  <si>
    <t>0153</t>
    <phoneticPr fontId="8"/>
  </si>
  <si>
    <t>特用林産物（狩猟業を含む。）</t>
    <phoneticPr fontId="8"/>
  </si>
  <si>
    <t>特用林産物</t>
  </si>
  <si>
    <t>0171</t>
    <phoneticPr fontId="8"/>
  </si>
  <si>
    <t>0171</t>
  </si>
  <si>
    <t>海面漁業</t>
    <rPh sb="0" eb="2">
      <t>カイメン</t>
    </rPh>
    <rPh sb="2" eb="4">
      <t>ギョギョウ</t>
    </rPh>
    <phoneticPr fontId="8"/>
  </si>
  <si>
    <t>海面漁業</t>
  </si>
  <si>
    <t>017</t>
    <phoneticPr fontId="8"/>
  </si>
  <si>
    <t>漁業</t>
  </si>
  <si>
    <t>海面養殖業</t>
  </si>
  <si>
    <t>0172</t>
    <phoneticPr fontId="8"/>
  </si>
  <si>
    <t>内水面漁業・養殖業</t>
  </si>
  <si>
    <t>内水面漁業</t>
  </si>
  <si>
    <t>内水面養殖業</t>
  </si>
  <si>
    <t>0611</t>
    <phoneticPr fontId="8"/>
  </si>
  <si>
    <t>石炭・原油・天然ガス</t>
    <phoneticPr fontId="8"/>
  </si>
  <si>
    <t>061</t>
    <phoneticPr fontId="8"/>
  </si>
  <si>
    <t>06</t>
    <phoneticPr fontId="8"/>
  </si>
  <si>
    <t>鉱業</t>
    <rPh sb="0" eb="2">
      <t>コウギョウ</t>
    </rPh>
    <phoneticPr fontId="8"/>
  </si>
  <si>
    <t>0611</t>
  </si>
  <si>
    <t>石炭</t>
    <rPh sb="0" eb="2">
      <t>セキタン</t>
    </rPh>
    <phoneticPr fontId="8"/>
  </si>
  <si>
    <t>原油</t>
  </si>
  <si>
    <t>天然ガス</t>
  </si>
  <si>
    <t>0621</t>
    <phoneticPr fontId="8"/>
  </si>
  <si>
    <t>0631</t>
    <phoneticPr fontId="8"/>
  </si>
  <si>
    <t>砂利・採石</t>
    <phoneticPr fontId="8"/>
  </si>
  <si>
    <t>砂利・砕石</t>
    <rPh sb="3" eb="4">
      <t>クダ</t>
    </rPh>
    <phoneticPr fontId="8"/>
  </si>
  <si>
    <t>062</t>
    <phoneticPr fontId="8"/>
  </si>
  <si>
    <t>その他の鉱業</t>
    <rPh sb="2" eb="3">
      <t>タ</t>
    </rPh>
    <rPh sb="4" eb="6">
      <t>コウギョウ</t>
    </rPh>
    <phoneticPr fontId="8"/>
  </si>
  <si>
    <t>砕石</t>
    <rPh sb="0" eb="2">
      <t>サイセキ</t>
    </rPh>
    <phoneticPr fontId="8"/>
  </si>
  <si>
    <t>0629</t>
    <phoneticPr fontId="8"/>
  </si>
  <si>
    <t>09</t>
    <phoneticPr fontId="8"/>
  </si>
  <si>
    <t>その他の鉱物</t>
    <rPh sb="2" eb="3">
      <t>タ</t>
    </rPh>
    <rPh sb="4" eb="6">
      <t>コウブツ</t>
    </rPh>
    <phoneticPr fontId="8"/>
  </si>
  <si>
    <t>0629</t>
  </si>
  <si>
    <t>091</t>
    <phoneticPr fontId="8"/>
  </si>
  <si>
    <t>鉄鉱石</t>
  </si>
  <si>
    <t>092</t>
    <phoneticPr fontId="8"/>
  </si>
  <si>
    <t>非鉄金属鉱物</t>
  </si>
  <si>
    <t>093</t>
    <phoneticPr fontId="8"/>
  </si>
  <si>
    <t>石灰石</t>
  </si>
  <si>
    <t>094</t>
    <phoneticPr fontId="8"/>
  </si>
  <si>
    <t>窯業原料鉱物（石灰石を除く。）</t>
    <rPh sb="7" eb="10">
      <t>セッカイセキ</t>
    </rPh>
    <rPh sb="11" eb="12">
      <t>ノゾ</t>
    </rPh>
    <phoneticPr fontId="8"/>
  </si>
  <si>
    <t>他に分類されない鉱物</t>
    <rPh sb="0" eb="1">
      <t>タ</t>
    </rPh>
    <rPh sb="2" eb="4">
      <t>ブンルイ</t>
    </rPh>
    <phoneticPr fontId="8"/>
  </si>
  <si>
    <t>1111</t>
  </si>
  <si>
    <t>食肉</t>
    <rPh sb="0" eb="2">
      <t>ショクニク</t>
    </rPh>
    <phoneticPr fontId="8"/>
  </si>
  <si>
    <t>1111</t>
    <phoneticPr fontId="8"/>
  </si>
  <si>
    <t>畜産食料品</t>
    <rPh sb="0" eb="2">
      <t>チクサン</t>
    </rPh>
    <rPh sb="2" eb="5">
      <t>ショクリョウヒン</t>
    </rPh>
    <phoneticPr fontId="8"/>
  </si>
  <si>
    <t>111</t>
    <phoneticPr fontId="8"/>
  </si>
  <si>
    <t>食料品</t>
  </si>
  <si>
    <t>11</t>
    <phoneticPr fontId="8"/>
  </si>
  <si>
    <t>飲食料品　　　　　　　</t>
    <rPh sb="0" eb="2">
      <t>インショク</t>
    </rPh>
    <phoneticPr fontId="8"/>
  </si>
  <si>
    <t>牛肉</t>
    <phoneticPr fontId="8"/>
  </si>
  <si>
    <t>豚肉</t>
    <phoneticPr fontId="8"/>
  </si>
  <si>
    <t>013</t>
  </si>
  <si>
    <t>鶏肉</t>
  </si>
  <si>
    <t>014</t>
  </si>
  <si>
    <t>その他の食肉</t>
    <rPh sb="4" eb="5">
      <t>ショク</t>
    </rPh>
    <phoneticPr fontId="8"/>
  </si>
  <si>
    <t>015</t>
  </si>
  <si>
    <t>と畜副産物（肉鶏処理副産物を含む。）</t>
    <phoneticPr fontId="8"/>
  </si>
  <si>
    <t>酪農品</t>
  </si>
  <si>
    <t>飲用牛乳</t>
  </si>
  <si>
    <t>その他の畜産食料品</t>
    <rPh sb="2" eb="3">
      <t>タ</t>
    </rPh>
    <rPh sb="4" eb="6">
      <t>チクサン</t>
    </rPh>
    <rPh sb="6" eb="9">
      <t>ショクリョウヒン</t>
    </rPh>
    <phoneticPr fontId="8"/>
  </si>
  <si>
    <t>1112</t>
    <phoneticPr fontId="8"/>
  </si>
  <si>
    <t>1112</t>
  </si>
  <si>
    <t>冷凍魚介類</t>
  </si>
  <si>
    <t>水産食料品</t>
  </si>
  <si>
    <t>塩・干・くん製品</t>
  </si>
  <si>
    <t>水産びん・かん詰</t>
  </si>
  <si>
    <t>04</t>
  </si>
  <si>
    <t>041</t>
  </si>
  <si>
    <t>ねり製品</t>
  </si>
  <si>
    <t>その他の水産食料品</t>
    <rPh sb="7" eb="8">
      <t>リョウ</t>
    </rPh>
    <phoneticPr fontId="8"/>
  </si>
  <si>
    <t>1113</t>
    <phoneticPr fontId="8"/>
  </si>
  <si>
    <t>精穀</t>
  </si>
  <si>
    <t>精穀・製粉</t>
    <phoneticPr fontId="8"/>
  </si>
  <si>
    <t>1113</t>
  </si>
  <si>
    <t>精米</t>
  </si>
  <si>
    <t>その他の精穀</t>
  </si>
  <si>
    <t>製粉</t>
  </si>
  <si>
    <t>小麦粉</t>
  </si>
  <si>
    <t>その他の製粉</t>
  </si>
  <si>
    <t>1114</t>
    <phoneticPr fontId="8"/>
  </si>
  <si>
    <t>1114</t>
  </si>
  <si>
    <t>めん類</t>
  </si>
  <si>
    <t>めん・パン・菓子類</t>
    <phoneticPr fontId="8"/>
  </si>
  <si>
    <t>パン類</t>
  </si>
  <si>
    <t>1115</t>
    <phoneticPr fontId="8"/>
  </si>
  <si>
    <t>01</t>
    <phoneticPr fontId="8"/>
  </si>
  <si>
    <t>農産保存食料品</t>
    <phoneticPr fontId="8"/>
  </si>
  <si>
    <t>農産保存食料品</t>
    <rPh sb="0" eb="2">
      <t>ノウサン</t>
    </rPh>
    <rPh sb="2" eb="4">
      <t>ホゾン</t>
    </rPh>
    <rPh sb="4" eb="7">
      <t>ショクリョウヒン</t>
    </rPh>
    <phoneticPr fontId="8"/>
  </si>
  <si>
    <t>1116</t>
    <phoneticPr fontId="8"/>
  </si>
  <si>
    <t>砂糖</t>
  </si>
  <si>
    <t>砂糖・油脂・調味料類</t>
    <phoneticPr fontId="8"/>
  </si>
  <si>
    <t>1116</t>
  </si>
  <si>
    <t>精製糖</t>
  </si>
  <si>
    <t>その他の砂糖・副産物</t>
  </si>
  <si>
    <t>でん粉</t>
  </si>
  <si>
    <t>ぶどう糖・水あめ・異性化糖</t>
  </si>
  <si>
    <t>動植物油脂</t>
    <rPh sb="0" eb="1">
      <t>ウゴ</t>
    </rPh>
    <phoneticPr fontId="8"/>
  </si>
  <si>
    <t>植物油脂</t>
  </si>
  <si>
    <t>042</t>
    <phoneticPr fontId="8"/>
  </si>
  <si>
    <t>動物油脂</t>
    <rPh sb="0" eb="2">
      <t>ドウブツ</t>
    </rPh>
    <rPh sb="2" eb="4">
      <t>ユシ</t>
    </rPh>
    <phoneticPr fontId="8"/>
  </si>
  <si>
    <t>043</t>
    <phoneticPr fontId="8"/>
  </si>
  <si>
    <t>加工油脂</t>
  </si>
  <si>
    <t>044</t>
    <phoneticPr fontId="8"/>
  </si>
  <si>
    <t>植物原油かす</t>
  </si>
  <si>
    <t>調味料</t>
    <rPh sb="0" eb="3">
      <t>チョウミリョウ</t>
    </rPh>
    <phoneticPr fontId="8"/>
  </si>
  <si>
    <t>1119</t>
  </si>
  <si>
    <t>冷凍調理食品</t>
  </si>
  <si>
    <t>1119</t>
    <phoneticPr fontId="8"/>
  </si>
  <si>
    <t>その他の食料品</t>
    <phoneticPr fontId="8"/>
  </si>
  <si>
    <t>レトルト食品</t>
  </si>
  <si>
    <t>そう菜・すし・弁当</t>
  </si>
  <si>
    <t>その他の食料品</t>
  </si>
  <si>
    <t>1121</t>
  </si>
  <si>
    <t>清酒</t>
  </si>
  <si>
    <t>1121</t>
    <phoneticPr fontId="8"/>
  </si>
  <si>
    <t>酒類</t>
    <rPh sb="0" eb="1">
      <t>サケ</t>
    </rPh>
    <rPh sb="1" eb="2">
      <t>ルイ</t>
    </rPh>
    <phoneticPr fontId="8"/>
  </si>
  <si>
    <t>112</t>
    <phoneticPr fontId="8"/>
  </si>
  <si>
    <t>飲料</t>
    <rPh sb="0" eb="2">
      <t>インリョウ</t>
    </rPh>
    <phoneticPr fontId="8"/>
  </si>
  <si>
    <t>ビール類</t>
    <rPh sb="3" eb="4">
      <t>ルイ</t>
    </rPh>
    <phoneticPr fontId="8"/>
  </si>
  <si>
    <t>ウイスキー類</t>
    <phoneticPr fontId="8"/>
  </si>
  <si>
    <t>その他の酒類</t>
  </si>
  <si>
    <t>1129</t>
  </si>
  <si>
    <t>茶・コーヒー</t>
  </si>
  <si>
    <t>1129</t>
    <phoneticPr fontId="8"/>
  </si>
  <si>
    <t>その他の飲料</t>
  </si>
  <si>
    <t>清涼飲料</t>
  </si>
  <si>
    <t>製氷</t>
  </si>
  <si>
    <t>1131</t>
  </si>
  <si>
    <t>飼料</t>
  </si>
  <si>
    <t>1131</t>
    <phoneticPr fontId="8"/>
  </si>
  <si>
    <t>飼料・有機質肥料（別掲を除く。）</t>
    <phoneticPr fontId="8"/>
  </si>
  <si>
    <t>113</t>
    <phoneticPr fontId="8"/>
  </si>
  <si>
    <t>有機質肥料（別掲を除く。）</t>
    <phoneticPr fontId="8"/>
  </si>
  <si>
    <t>1141</t>
  </si>
  <si>
    <t>1141</t>
    <phoneticPr fontId="8"/>
  </si>
  <si>
    <t>たばこ</t>
    <phoneticPr fontId="8"/>
  </si>
  <si>
    <t>114</t>
    <phoneticPr fontId="8"/>
  </si>
  <si>
    <t>1511</t>
    <phoneticPr fontId="8"/>
  </si>
  <si>
    <t>1511</t>
  </si>
  <si>
    <t>紡績糸</t>
    <phoneticPr fontId="8"/>
  </si>
  <si>
    <t>紡績糸</t>
    <rPh sb="0" eb="2">
      <t>ボウセキ</t>
    </rPh>
    <rPh sb="2" eb="3">
      <t>イト</t>
    </rPh>
    <phoneticPr fontId="8"/>
  </si>
  <si>
    <t>151</t>
    <phoneticPr fontId="8"/>
  </si>
  <si>
    <t>繊維工業製品</t>
  </si>
  <si>
    <t>15</t>
    <phoneticPr fontId="8"/>
  </si>
  <si>
    <t>繊維製品　</t>
    <phoneticPr fontId="8"/>
  </si>
  <si>
    <t>1512</t>
  </si>
  <si>
    <t>綿・スフ織物（合繊短繊維織物を含む。）</t>
    <phoneticPr fontId="8"/>
  </si>
  <si>
    <t>1512</t>
    <phoneticPr fontId="8"/>
  </si>
  <si>
    <t>織物</t>
  </si>
  <si>
    <t>絹・人絹織物（合繊長繊維織物を含む。）</t>
    <phoneticPr fontId="8"/>
  </si>
  <si>
    <t>その他の織物</t>
    <phoneticPr fontId="8"/>
  </si>
  <si>
    <t>1513</t>
  </si>
  <si>
    <t>ニット生地</t>
  </si>
  <si>
    <t>1513</t>
    <phoneticPr fontId="8"/>
  </si>
  <si>
    <t>1514</t>
  </si>
  <si>
    <t>染色整理</t>
  </si>
  <si>
    <t>1514</t>
    <phoneticPr fontId="8"/>
  </si>
  <si>
    <t>1519</t>
    <phoneticPr fontId="8"/>
  </si>
  <si>
    <t>その他の繊維工業製品</t>
  </si>
  <si>
    <t>その他の繊維工業製品</t>
    <rPh sb="2" eb="3">
      <t>タ</t>
    </rPh>
    <rPh sb="4" eb="6">
      <t>センイ</t>
    </rPh>
    <rPh sb="6" eb="8">
      <t>コウギョウ</t>
    </rPh>
    <rPh sb="8" eb="10">
      <t>セイヒン</t>
    </rPh>
    <phoneticPr fontId="8"/>
  </si>
  <si>
    <t>1519</t>
  </si>
  <si>
    <t>綱・網</t>
  </si>
  <si>
    <t>他に分類されない繊維工業製品</t>
    <rPh sb="0" eb="1">
      <t>タ</t>
    </rPh>
    <rPh sb="2" eb="4">
      <t>ブンルイ</t>
    </rPh>
    <rPh sb="8" eb="10">
      <t>センイ</t>
    </rPh>
    <rPh sb="10" eb="12">
      <t>コウギョウ</t>
    </rPh>
    <rPh sb="12" eb="14">
      <t>セイヒン</t>
    </rPh>
    <phoneticPr fontId="8"/>
  </si>
  <si>
    <t>1521</t>
  </si>
  <si>
    <t>織物製衣服</t>
  </si>
  <si>
    <t>1521</t>
    <phoneticPr fontId="8"/>
  </si>
  <si>
    <t>織物製・ニット製衣服</t>
    <rPh sb="0" eb="2">
      <t>オリモノ</t>
    </rPh>
    <rPh sb="2" eb="3">
      <t>セイ</t>
    </rPh>
    <rPh sb="7" eb="8">
      <t>セイ</t>
    </rPh>
    <rPh sb="8" eb="10">
      <t>イフク</t>
    </rPh>
    <phoneticPr fontId="8"/>
  </si>
  <si>
    <t>152</t>
    <phoneticPr fontId="8"/>
  </si>
  <si>
    <t>衣服・その他の繊維既製品</t>
    <rPh sb="9" eb="10">
      <t>スデ</t>
    </rPh>
    <phoneticPr fontId="8"/>
  </si>
  <si>
    <t>ニット製衣服</t>
  </si>
  <si>
    <t>1522</t>
  </si>
  <si>
    <t>その他の衣服・身の回り品</t>
  </si>
  <si>
    <t>1522</t>
    <phoneticPr fontId="8"/>
  </si>
  <si>
    <t>1529</t>
  </si>
  <si>
    <t>寝具</t>
  </si>
  <si>
    <t>1529</t>
    <phoneticPr fontId="8"/>
  </si>
  <si>
    <t>その他の繊維既製品</t>
  </si>
  <si>
    <t>じゅうたん・床敷物</t>
  </si>
  <si>
    <t>繊維製衛生材料</t>
    <phoneticPr fontId="8"/>
  </si>
  <si>
    <t>他に分類されない繊維既製品</t>
    <rPh sb="0" eb="1">
      <t>タ</t>
    </rPh>
    <rPh sb="2" eb="4">
      <t>ブンルイ</t>
    </rPh>
    <rPh sb="8" eb="10">
      <t>センイ</t>
    </rPh>
    <rPh sb="10" eb="13">
      <t>キセイヒン</t>
    </rPh>
    <phoneticPr fontId="8"/>
  </si>
  <si>
    <t>1611</t>
  </si>
  <si>
    <t>製材</t>
  </si>
  <si>
    <t>1611</t>
    <phoneticPr fontId="8"/>
  </si>
  <si>
    <t>木材</t>
    <rPh sb="0" eb="2">
      <t>モクザイ</t>
    </rPh>
    <phoneticPr fontId="8"/>
  </si>
  <si>
    <t>161</t>
    <phoneticPr fontId="8"/>
  </si>
  <si>
    <t>木材・木製品</t>
    <rPh sb="0" eb="2">
      <t>モクザイ</t>
    </rPh>
    <phoneticPr fontId="8"/>
  </si>
  <si>
    <t>16</t>
    <phoneticPr fontId="8"/>
  </si>
  <si>
    <t>合板・集成材</t>
    <rPh sb="3" eb="6">
      <t>シュウセイザイ</t>
    </rPh>
    <phoneticPr fontId="8"/>
  </si>
  <si>
    <t>木材チップ</t>
  </si>
  <si>
    <t>1619</t>
  </si>
  <si>
    <t>その他の木製品</t>
  </si>
  <si>
    <t>1619</t>
    <phoneticPr fontId="8"/>
  </si>
  <si>
    <t>建設用木製品</t>
  </si>
  <si>
    <t>他に分類されない木製品</t>
    <rPh sb="0" eb="1">
      <t>タ</t>
    </rPh>
    <rPh sb="2" eb="4">
      <t>ブンルイ</t>
    </rPh>
    <rPh sb="8" eb="11">
      <t>モクセイヒン</t>
    </rPh>
    <phoneticPr fontId="8"/>
  </si>
  <si>
    <t>1621</t>
    <phoneticPr fontId="8"/>
  </si>
  <si>
    <t>木製家具</t>
    <phoneticPr fontId="8"/>
  </si>
  <si>
    <t>家具・装備品</t>
  </si>
  <si>
    <t>162</t>
    <phoneticPr fontId="8"/>
  </si>
  <si>
    <t>金属製家具</t>
    <phoneticPr fontId="8"/>
  </si>
  <si>
    <t>木製建具</t>
  </si>
  <si>
    <t>その他の家具・装備品</t>
    <rPh sb="2" eb="3">
      <t>タ</t>
    </rPh>
    <phoneticPr fontId="8"/>
  </si>
  <si>
    <t>1631</t>
    <phoneticPr fontId="8"/>
  </si>
  <si>
    <t>パルプ</t>
  </si>
  <si>
    <t>163</t>
    <phoneticPr fontId="8"/>
  </si>
  <si>
    <t>パルプ・紙・板紙・加工紙</t>
  </si>
  <si>
    <t>021P</t>
    <phoneticPr fontId="8"/>
  </si>
  <si>
    <t>古紙</t>
  </si>
  <si>
    <t>1632</t>
    <phoneticPr fontId="8"/>
  </si>
  <si>
    <t>洋紙・和紙</t>
  </si>
  <si>
    <t>紙・板紙</t>
  </si>
  <si>
    <t>板紙</t>
  </si>
  <si>
    <t>1633</t>
    <phoneticPr fontId="8"/>
  </si>
  <si>
    <t>段ボール</t>
  </si>
  <si>
    <t>加工紙</t>
  </si>
  <si>
    <t>塗工紙・建設用加工紙</t>
  </si>
  <si>
    <t>1641</t>
    <phoneticPr fontId="8"/>
  </si>
  <si>
    <t>段ボール箱</t>
  </si>
  <si>
    <t>紙製容器</t>
  </si>
  <si>
    <t>164</t>
    <phoneticPr fontId="8"/>
  </si>
  <si>
    <t>紙加工品</t>
  </si>
  <si>
    <t>その他の紙製容器</t>
  </si>
  <si>
    <t>1649</t>
    <phoneticPr fontId="8"/>
  </si>
  <si>
    <t>紙製衛生材料・用品</t>
  </si>
  <si>
    <t>その他の紙加工品</t>
  </si>
  <si>
    <t>その他のパルプ・紙・紙加工品</t>
    <rPh sb="2" eb="3">
      <t>タ</t>
    </rPh>
    <rPh sb="8" eb="9">
      <t>カミ</t>
    </rPh>
    <rPh sb="10" eb="11">
      <t>カミ</t>
    </rPh>
    <rPh sb="11" eb="14">
      <t>カコウヒン</t>
    </rPh>
    <phoneticPr fontId="8"/>
  </si>
  <si>
    <t>1911</t>
  </si>
  <si>
    <t>印刷・製版・製本</t>
  </si>
  <si>
    <t>1911</t>
    <phoneticPr fontId="8"/>
  </si>
  <si>
    <t>印刷・製版・製本</t>
    <rPh sb="3" eb="5">
      <t>セイハン</t>
    </rPh>
    <rPh sb="6" eb="8">
      <t>セイホン</t>
    </rPh>
    <phoneticPr fontId="8"/>
  </si>
  <si>
    <t>191</t>
    <phoneticPr fontId="8"/>
  </si>
  <si>
    <t>39</t>
    <phoneticPr fontId="8"/>
  </si>
  <si>
    <t>その他の製造工業製品（１／３）</t>
    <phoneticPr fontId="8"/>
  </si>
  <si>
    <t>2011</t>
  </si>
  <si>
    <t>化学肥料</t>
  </si>
  <si>
    <t>2011</t>
    <phoneticPr fontId="8"/>
  </si>
  <si>
    <t>201</t>
    <phoneticPr fontId="8"/>
  </si>
  <si>
    <t>20</t>
    <phoneticPr fontId="8"/>
  </si>
  <si>
    <t>化学製品  　　　  　</t>
  </si>
  <si>
    <t>2021</t>
  </si>
  <si>
    <t>ソーダ工業製品</t>
  </si>
  <si>
    <t>2021</t>
    <phoneticPr fontId="8"/>
  </si>
  <si>
    <t>202</t>
    <phoneticPr fontId="8"/>
  </si>
  <si>
    <t>無機化学工業製品</t>
    <rPh sb="4" eb="6">
      <t>コウギョウ</t>
    </rPh>
    <rPh sb="6" eb="8">
      <t>セイヒン</t>
    </rPh>
    <phoneticPr fontId="8"/>
  </si>
  <si>
    <t>ソーダ灰</t>
  </si>
  <si>
    <t>か性ソーダ</t>
  </si>
  <si>
    <t>液体塩素</t>
  </si>
  <si>
    <t>その他のソーダ工業製品</t>
  </si>
  <si>
    <t>2029</t>
  </si>
  <si>
    <t>無機顔料</t>
  </si>
  <si>
    <t>2029</t>
    <phoneticPr fontId="8"/>
  </si>
  <si>
    <t>その他の無機化学工業製品</t>
    <rPh sb="8" eb="10">
      <t>コウギョウ</t>
    </rPh>
    <phoneticPr fontId="8"/>
  </si>
  <si>
    <t>酸化チタン</t>
  </si>
  <si>
    <t>カーボンブラック</t>
  </si>
  <si>
    <t>その他の無機顔料</t>
  </si>
  <si>
    <t>圧縮ガス・液化ガス</t>
  </si>
  <si>
    <t>塩</t>
  </si>
  <si>
    <t>原塩</t>
  </si>
  <si>
    <t>032</t>
  </si>
  <si>
    <t>その他の無機化学工業製品</t>
  </si>
  <si>
    <t>2031</t>
  </si>
  <si>
    <t>石油化学基礎製品</t>
  </si>
  <si>
    <t>2031</t>
    <phoneticPr fontId="8"/>
  </si>
  <si>
    <t>石油化学系基礎製品</t>
    <rPh sb="0" eb="2">
      <t>セキユ</t>
    </rPh>
    <rPh sb="2" eb="4">
      <t>カガク</t>
    </rPh>
    <rPh sb="4" eb="5">
      <t>ケイ</t>
    </rPh>
    <rPh sb="5" eb="7">
      <t>キソ</t>
    </rPh>
    <rPh sb="7" eb="9">
      <t>セイヒン</t>
    </rPh>
    <phoneticPr fontId="8"/>
  </si>
  <si>
    <t>203</t>
    <phoneticPr fontId="8"/>
  </si>
  <si>
    <t>石油化学系基礎製品</t>
    <rPh sb="0" eb="2">
      <t>セキユ</t>
    </rPh>
    <rPh sb="4" eb="5">
      <t>ケイ</t>
    </rPh>
    <rPh sb="7" eb="9">
      <t>セイヒン</t>
    </rPh>
    <phoneticPr fontId="8"/>
  </si>
  <si>
    <t>エチレン</t>
  </si>
  <si>
    <t>プロピレン</t>
  </si>
  <si>
    <t>その他の石油化学基礎製品</t>
  </si>
  <si>
    <t>石油化学系芳香族製品</t>
  </si>
  <si>
    <t>純ベンゼン</t>
  </si>
  <si>
    <t>022</t>
  </si>
  <si>
    <t>純トルエン</t>
  </si>
  <si>
    <t>023</t>
  </si>
  <si>
    <t>キシレン</t>
  </si>
  <si>
    <t>その他の石油化学系芳香族製品</t>
  </si>
  <si>
    <t>2041</t>
    <phoneticPr fontId="8"/>
  </si>
  <si>
    <t>脂肪族中間物</t>
  </si>
  <si>
    <t>脂肪族中間物・環式中間物・合成染料・有機顔料</t>
    <rPh sb="0" eb="2">
      <t>シボウ</t>
    </rPh>
    <rPh sb="2" eb="3">
      <t>ゾク</t>
    </rPh>
    <rPh sb="3" eb="5">
      <t>チュウカン</t>
    </rPh>
    <rPh sb="5" eb="6">
      <t>ブツ</t>
    </rPh>
    <rPh sb="7" eb="8">
      <t>カン</t>
    </rPh>
    <rPh sb="8" eb="9">
      <t>シキ</t>
    </rPh>
    <rPh sb="9" eb="11">
      <t>チュウカン</t>
    </rPh>
    <rPh sb="11" eb="12">
      <t>ブツ</t>
    </rPh>
    <rPh sb="13" eb="15">
      <t>ゴウセイ</t>
    </rPh>
    <rPh sb="15" eb="17">
      <t>センリョウ</t>
    </rPh>
    <rPh sb="18" eb="20">
      <t>ユウキ</t>
    </rPh>
    <rPh sb="20" eb="22">
      <t>ガンリョウ</t>
    </rPh>
    <phoneticPr fontId="8"/>
  </si>
  <si>
    <t>204</t>
    <phoneticPr fontId="8"/>
  </si>
  <si>
    <t>有機化学工業製品（石油化学系基礎製品・合成樹脂を除く。）</t>
    <rPh sb="0" eb="2">
      <t>ユウキ</t>
    </rPh>
    <rPh sb="2" eb="4">
      <t>カガク</t>
    </rPh>
    <rPh sb="4" eb="6">
      <t>コウギョウ</t>
    </rPh>
    <rPh sb="6" eb="8">
      <t>セイヒン</t>
    </rPh>
    <rPh sb="9" eb="11">
      <t>セキユ</t>
    </rPh>
    <rPh sb="11" eb="13">
      <t>カガク</t>
    </rPh>
    <rPh sb="13" eb="14">
      <t>ケイ</t>
    </rPh>
    <rPh sb="14" eb="16">
      <t>キソ</t>
    </rPh>
    <rPh sb="16" eb="18">
      <t>セイヒン</t>
    </rPh>
    <rPh sb="19" eb="21">
      <t>ゴウセイ</t>
    </rPh>
    <rPh sb="21" eb="23">
      <t>ジュシ</t>
    </rPh>
    <phoneticPr fontId="8"/>
  </si>
  <si>
    <t>合成オクタノール・ブタノール</t>
    <phoneticPr fontId="8"/>
  </si>
  <si>
    <t>2041</t>
  </si>
  <si>
    <t>酢酸</t>
  </si>
  <si>
    <t>二塩化エチレン</t>
  </si>
  <si>
    <t>アクリロニトリル</t>
  </si>
  <si>
    <t>エチレングリコール</t>
  </si>
  <si>
    <t>016</t>
  </si>
  <si>
    <t>酢酸ビニルモノマー</t>
  </si>
  <si>
    <t>その他の脂肪族中間物</t>
  </si>
  <si>
    <t>環式中間物・合成染料・有機顔料</t>
    <rPh sb="6" eb="8">
      <t>ゴウセイ</t>
    </rPh>
    <rPh sb="8" eb="10">
      <t>センリョウ</t>
    </rPh>
    <rPh sb="11" eb="13">
      <t>ユウキ</t>
    </rPh>
    <rPh sb="13" eb="15">
      <t>ガンリョウ</t>
    </rPh>
    <phoneticPr fontId="8"/>
  </si>
  <si>
    <t>合成染料・有機顔料</t>
    <rPh sb="5" eb="7">
      <t>ユウキ</t>
    </rPh>
    <rPh sb="7" eb="9">
      <t>ガンリョウ</t>
    </rPh>
    <phoneticPr fontId="8"/>
  </si>
  <si>
    <t>スチレンモノマー</t>
  </si>
  <si>
    <t>023</t>
    <phoneticPr fontId="8"/>
  </si>
  <si>
    <t>合成石炭酸</t>
  </si>
  <si>
    <t>024</t>
    <phoneticPr fontId="8"/>
  </si>
  <si>
    <t>テレフタル酸・ジメチルテレフタレート</t>
    <phoneticPr fontId="8"/>
  </si>
  <si>
    <t>025</t>
    <phoneticPr fontId="8"/>
  </si>
  <si>
    <t>カプロラクタム</t>
  </si>
  <si>
    <t>その他の環式中間物</t>
  </si>
  <si>
    <t>2042</t>
    <phoneticPr fontId="8"/>
  </si>
  <si>
    <t>合成ゴム</t>
  </si>
  <si>
    <t>2049</t>
    <phoneticPr fontId="8"/>
  </si>
  <si>
    <t>メタン誘導品</t>
  </si>
  <si>
    <t>その他の有機化学工業製品</t>
    <rPh sb="8" eb="10">
      <t>コウギョウ</t>
    </rPh>
    <phoneticPr fontId="8"/>
  </si>
  <si>
    <t>可塑剤</t>
  </si>
  <si>
    <t>その他の有機化学工業製品</t>
  </si>
  <si>
    <t>2051</t>
    <phoneticPr fontId="8"/>
  </si>
  <si>
    <t>熱硬化性樹脂</t>
  </si>
  <si>
    <t>合成樹脂</t>
  </si>
  <si>
    <t>205</t>
    <phoneticPr fontId="8"/>
  </si>
  <si>
    <t>熱可塑性樹脂</t>
  </si>
  <si>
    <t>ポリエチレン（低密度）</t>
  </si>
  <si>
    <t>2051</t>
  </si>
  <si>
    <t>ポリエチレン（高密度）</t>
  </si>
  <si>
    <t>ポリスチレン</t>
  </si>
  <si>
    <t>024</t>
  </si>
  <si>
    <t>ポリプロピレン</t>
  </si>
  <si>
    <t>025</t>
  </si>
  <si>
    <t>塩化ビニル樹脂</t>
  </si>
  <si>
    <t>高機能性樹脂</t>
  </si>
  <si>
    <t>その他の合成樹脂</t>
  </si>
  <si>
    <t>2061</t>
  </si>
  <si>
    <t>化学繊維</t>
    <rPh sb="0" eb="2">
      <t>カガク</t>
    </rPh>
    <rPh sb="2" eb="4">
      <t>センイ</t>
    </rPh>
    <phoneticPr fontId="8"/>
  </si>
  <si>
    <t>2061</t>
    <phoneticPr fontId="8"/>
  </si>
  <si>
    <t>化学繊維</t>
  </si>
  <si>
    <t>206</t>
    <phoneticPr fontId="8"/>
  </si>
  <si>
    <t>レーヨン・アセテート</t>
    <phoneticPr fontId="8"/>
  </si>
  <si>
    <t>合成繊維</t>
    <rPh sb="0" eb="2">
      <t>ゴウセイ</t>
    </rPh>
    <rPh sb="2" eb="4">
      <t>センイ</t>
    </rPh>
    <phoneticPr fontId="8"/>
  </si>
  <si>
    <t>2071</t>
    <phoneticPr fontId="8"/>
  </si>
  <si>
    <t>医薬品</t>
    <rPh sb="0" eb="3">
      <t>イヤクヒン</t>
    </rPh>
    <phoneticPr fontId="8"/>
  </si>
  <si>
    <t>207</t>
    <phoneticPr fontId="8"/>
  </si>
  <si>
    <t>2081</t>
    <phoneticPr fontId="8"/>
  </si>
  <si>
    <t>油脂加工製品・界面活性剤</t>
    <phoneticPr fontId="8"/>
  </si>
  <si>
    <t>208</t>
    <phoneticPr fontId="8"/>
  </si>
  <si>
    <t>化学最終製品（医薬品を除く。）</t>
    <rPh sb="7" eb="9">
      <t>イヤク</t>
    </rPh>
    <rPh sb="9" eb="10">
      <t>ヒン</t>
    </rPh>
    <phoneticPr fontId="8"/>
  </si>
  <si>
    <t>油脂加工製品</t>
    <phoneticPr fontId="8"/>
  </si>
  <si>
    <t>2081</t>
  </si>
  <si>
    <t>石けん・合成洗剤</t>
  </si>
  <si>
    <t>界面活性剤（石けん・合成洗剤を除く。）</t>
    <rPh sb="6" eb="7">
      <t>セッ</t>
    </rPh>
    <rPh sb="10" eb="12">
      <t>ゴウセイ</t>
    </rPh>
    <rPh sb="12" eb="14">
      <t>センザイ</t>
    </rPh>
    <rPh sb="15" eb="16">
      <t>ノゾ</t>
    </rPh>
    <phoneticPr fontId="8"/>
  </si>
  <si>
    <t>2082</t>
    <phoneticPr fontId="8"/>
  </si>
  <si>
    <t>化粧品・歯磨</t>
  </si>
  <si>
    <t>化粧品・歯磨</t>
    <rPh sb="0" eb="3">
      <t>ケショウヒン</t>
    </rPh>
    <rPh sb="4" eb="6">
      <t>ハミガ</t>
    </rPh>
    <phoneticPr fontId="8"/>
  </si>
  <si>
    <t>2083</t>
    <phoneticPr fontId="8"/>
  </si>
  <si>
    <t>塗料</t>
  </si>
  <si>
    <t>塗料・印刷インキ</t>
  </si>
  <si>
    <t>印刷インキ</t>
    <phoneticPr fontId="8"/>
  </si>
  <si>
    <t>2084</t>
    <phoneticPr fontId="8"/>
  </si>
  <si>
    <t>農薬</t>
  </si>
  <si>
    <t>2089</t>
    <phoneticPr fontId="8"/>
  </si>
  <si>
    <t>ゼラチン・接着剤</t>
  </si>
  <si>
    <t>その他の化学最終製品</t>
  </si>
  <si>
    <t>2089</t>
  </si>
  <si>
    <t>写真感光材料</t>
  </si>
  <si>
    <t>触媒</t>
  </si>
  <si>
    <t>他に分類されない化学最終製品</t>
    <rPh sb="0" eb="1">
      <t>タ</t>
    </rPh>
    <rPh sb="2" eb="4">
      <t>ブンルイ</t>
    </rPh>
    <rPh sb="8" eb="10">
      <t>カガク</t>
    </rPh>
    <rPh sb="10" eb="12">
      <t>サイシュウ</t>
    </rPh>
    <rPh sb="12" eb="14">
      <t>セイヒン</t>
    </rPh>
    <phoneticPr fontId="8"/>
  </si>
  <si>
    <t>2111</t>
  </si>
  <si>
    <t>石油製品</t>
  </si>
  <si>
    <t>2111</t>
    <phoneticPr fontId="8"/>
  </si>
  <si>
    <t>211</t>
    <phoneticPr fontId="8"/>
  </si>
  <si>
    <t>21</t>
    <phoneticPr fontId="8"/>
  </si>
  <si>
    <t>石油・石炭製品　　　</t>
  </si>
  <si>
    <t>ガソリン</t>
    <phoneticPr fontId="8"/>
  </si>
  <si>
    <t>ジェット燃料油</t>
  </si>
  <si>
    <t>灯油</t>
  </si>
  <si>
    <t>軽油</t>
  </si>
  <si>
    <t>Ａ重油</t>
  </si>
  <si>
    <t>Ｂ重油・Ｃ重油</t>
  </si>
  <si>
    <t>017</t>
  </si>
  <si>
    <t>ナフサ</t>
  </si>
  <si>
    <t>018</t>
  </si>
  <si>
    <t>液化石油ガス</t>
  </si>
  <si>
    <t>その他の石油製品</t>
  </si>
  <si>
    <t>2121</t>
  </si>
  <si>
    <t>石炭製品</t>
  </si>
  <si>
    <t>2121</t>
    <phoneticPr fontId="8"/>
  </si>
  <si>
    <t>212</t>
    <phoneticPr fontId="8"/>
  </si>
  <si>
    <t>コークス</t>
  </si>
  <si>
    <t>その他の石炭製品</t>
  </si>
  <si>
    <t>舗装材料</t>
  </si>
  <si>
    <t>2211</t>
  </si>
  <si>
    <t>プラスチック製品</t>
  </si>
  <si>
    <t>2211</t>
    <phoneticPr fontId="8"/>
  </si>
  <si>
    <t>221</t>
    <phoneticPr fontId="8"/>
  </si>
  <si>
    <t>22</t>
    <phoneticPr fontId="8"/>
  </si>
  <si>
    <t>プラスチック・ゴム製品</t>
    <rPh sb="9" eb="11">
      <t>セイヒン</t>
    </rPh>
    <phoneticPr fontId="8"/>
  </si>
  <si>
    <t>プラスチックフィルム・シート</t>
  </si>
  <si>
    <t>プラスチック板・管・棒</t>
  </si>
  <si>
    <t>プラスチック発泡製品</t>
  </si>
  <si>
    <t>工業用プラスチック製品</t>
  </si>
  <si>
    <t>強化プラスチック製品</t>
  </si>
  <si>
    <t>プラスチック製容器</t>
  </si>
  <si>
    <t>プラスチック製日用雑貨・食卓用品</t>
  </si>
  <si>
    <t>その他のプラスチック製品</t>
  </si>
  <si>
    <t>2221</t>
    <phoneticPr fontId="8"/>
  </si>
  <si>
    <t>タイヤ・チューブ</t>
  </si>
  <si>
    <t>222</t>
    <phoneticPr fontId="8"/>
  </si>
  <si>
    <t>ゴム製品</t>
  </si>
  <si>
    <t>2229</t>
  </si>
  <si>
    <t>その他のゴム製品</t>
  </si>
  <si>
    <t>2229</t>
    <phoneticPr fontId="8"/>
  </si>
  <si>
    <t>ゴム製・プラスチック製履物</t>
    <phoneticPr fontId="8"/>
  </si>
  <si>
    <t>他に分類されないゴム製品</t>
    <rPh sb="2" eb="4">
      <t>ブンルイ</t>
    </rPh>
    <phoneticPr fontId="8"/>
  </si>
  <si>
    <t>2311</t>
    <phoneticPr fontId="8"/>
  </si>
  <si>
    <t>革製履物</t>
  </si>
  <si>
    <t>231</t>
    <phoneticPr fontId="8"/>
  </si>
  <si>
    <t>なめし革・革製品・毛皮</t>
    <rPh sb="5" eb="6">
      <t>カワ</t>
    </rPh>
    <rPh sb="6" eb="8">
      <t>セイヒン</t>
    </rPh>
    <rPh sb="9" eb="11">
      <t>ケガワ</t>
    </rPh>
    <phoneticPr fontId="8"/>
  </si>
  <si>
    <t>その他の製造工業製品（２／３）</t>
    <phoneticPr fontId="8"/>
  </si>
  <si>
    <t>2312</t>
  </si>
  <si>
    <t>なめし皮・革製品・毛皮（革製履物を除く。）</t>
    <rPh sb="3" eb="4">
      <t>カワ</t>
    </rPh>
    <rPh sb="5" eb="8">
      <t>カワセイヒン</t>
    </rPh>
    <rPh sb="9" eb="11">
      <t>ケガワ</t>
    </rPh>
    <rPh sb="12" eb="14">
      <t>カワセイ</t>
    </rPh>
    <rPh sb="14" eb="15">
      <t>ハ</t>
    </rPh>
    <rPh sb="15" eb="16">
      <t>モノ</t>
    </rPh>
    <rPh sb="17" eb="18">
      <t>ノゾ</t>
    </rPh>
    <phoneticPr fontId="8"/>
  </si>
  <si>
    <t>2312</t>
    <phoneticPr fontId="8"/>
  </si>
  <si>
    <t>なめし革・革製品・毛皮（革製履物を除く。）</t>
    <rPh sb="9" eb="11">
      <t>ケガワ</t>
    </rPh>
    <rPh sb="12" eb="14">
      <t>カワセイ</t>
    </rPh>
    <rPh sb="14" eb="15">
      <t>ハ</t>
    </rPh>
    <rPh sb="15" eb="16">
      <t>モノ</t>
    </rPh>
    <rPh sb="17" eb="18">
      <t>ノゾ</t>
    </rPh>
    <phoneticPr fontId="8"/>
  </si>
  <si>
    <t>製革・毛皮</t>
  </si>
  <si>
    <t>かばん・袋物・その他の革製品</t>
  </si>
  <si>
    <t>2511</t>
  </si>
  <si>
    <t>板ガラス・安全ガラス</t>
  </si>
  <si>
    <t>2511</t>
    <phoneticPr fontId="8"/>
  </si>
  <si>
    <t>ガラス・ガラス製品</t>
  </si>
  <si>
    <t>251</t>
    <phoneticPr fontId="8"/>
  </si>
  <si>
    <t>25</t>
    <phoneticPr fontId="8"/>
  </si>
  <si>
    <t>窯業・土石製品　　</t>
  </si>
  <si>
    <t>板ガラス</t>
  </si>
  <si>
    <t>安全ガラス・複層ガラス</t>
  </si>
  <si>
    <t>ガラス繊維・同製品</t>
  </si>
  <si>
    <t>その他のガラス製品</t>
  </si>
  <si>
    <t>ガラス製加工素材</t>
  </si>
  <si>
    <t>他に分類されないガラス製品</t>
    <rPh sb="0" eb="1">
      <t>タ</t>
    </rPh>
    <rPh sb="2" eb="4">
      <t>ブンルイ</t>
    </rPh>
    <rPh sb="11" eb="13">
      <t>セイヒン</t>
    </rPh>
    <phoneticPr fontId="8"/>
  </si>
  <si>
    <t>2521</t>
  </si>
  <si>
    <t>セメント</t>
  </si>
  <si>
    <t>2521</t>
    <phoneticPr fontId="8"/>
  </si>
  <si>
    <t>セメント・セメント製品</t>
  </si>
  <si>
    <t>252</t>
    <phoneticPr fontId="8"/>
  </si>
  <si>
    <t>生コンクリート</t>
  </si>
  <si>
    <t>セメント製品</t>
  </si>
  <si>
    <t>2531</t>
  </si>
  <si>
    <t>陶磁器</t>
  </si>
  <si>
    <t>2531</t>
    <phoneticPr fontId="8"/>
  </si>
  <si>
    <t>253</t>
    <phoneticPr fontId="8"/>
  </si>
  <si>
    <t>建設用陶磁器</t>
  </si>
  <si>
    <t>工業用陶磁器</t>
  </si>
  <si>
    <t>日用陶磁器</t>
  </si>
  <si>
    <t>2591</t>
    <phoneticPr fontId="8"/>
  </si>
  <si>
    <t>耐火物</t>
  </si>
  <si>
    <t>建設用土石製品</t>
    <phoneticPr fontId="8"/>
  </si>
  <si>
    <t>259</t>
    <phoneticPr fontId="8"/>
  </si>
  <si>
    <t>その他の窯業・土石
製品</t>
    <phoneticPr fontId="8"/>
  </si>
  <si>
    <t>その他の建設用土石製品</t>
  </si>
  <si>
    <t>2599</t>
  </si>
  <si>
    <t>炭素・黒鉛製品</t>
  </si>
  <si>
    <t>2599</t>
    <phoneticPr fontId="8"/>
  </si>
  <si>
    <t>研磨材</t>
  </si>
  <si>
    <t>その他の窯業・土石製品</t>
  </si>
  <si>
    <t>2611</t>
  </si>
  <si>
    <t>銑鉄</t>
  </si>
  <si>
    <t>2611</t>
    <phoneticPr fontId="8"/>
  </si>
  <si>
    <t>銑鉄・粗鋼</t>
  </si>
  <si>
    <t>261</t>
    <phoneticPr fontId="8"/>
  </si>
  <si>
    <t>26</t>
    <phoneticPr fontId="8"/>
  </si>
  <si>
    <t>鉄鋼　　　　　　　　</t>
  </si>
  <si>
    <t>フェロアロイ</t>
  </si>
  <si>
    <t>粗鋼（転炉）</t>
  </si>
  <si>
    <t>粗鋼（電気炉）</t>
  </si>
  <si>
    <t>2612</t>
  </si>
  <si>
    <t>011P</t>
  </si>
  <si>
    <t>鉄屑</t>
  </si>
  <si>
    <t>2612</t>
    <phoneticPr fontId="8"/>
  </si>
  <si>
    <t>2621</t>
  </si>
  <si>
    <t>熱間圧延鋼材</t>
  </si>
  <si>
    <t>2621</t>
    <phoneticPr fontId="8"/>
  </si>
  <si>
    <t>262</t>
    <phoneticPr fontId="8"/>
  </si>
  <si>
    <t>鋼材</t>
  </si>
  <si>
    <t>普通鋼形鋼</t>
  </si>
  <si>
    <t>普通鋼鋼板</t>
  </si>
  <si>
    <t>普通鋼鋼帯</t>
  </si>
  <si>
    <t>普通鋼小棒</t>
  </si>
  <si>
    <t>その他の普通鋼熱間圧延鋼材</t>
  </si>
  <si>
    <t>特殊鋼熱間圧延鋼材</t>
  </si>
  <si>
    <t>熱間圧延鋼半製品</t>
    <rPh sb="0" eb="2">
      <t>ネツカン</t>
    </rPh>
    <rPh sb="2" eb="3">
      <t>アツ</t>
    </rPh>
    <rPh sb="3" eb="4">
      <t>ノ</t>
    </rPh>
    <rPh sb="4" eb="5">
      <t>ハガネ</t>
    </rPh>
    <rPh sb="5" eb="8">
      <t>ハンセイヒン</t>
    </rPh>
    <phoneticPr fontId="8"/>
  </si>
  <si>
    <t>2622</t>
  </si>
  <si>
    <t>鋼管</t>
  </si>
  <si>
    <t>2622</t>
    <phoneticPr fontId="8"/>
  </si>
  <si>
    <t>普通鋼鋼管</t>
  </si>
  <si>
    <t>特殊鋼鋼管</t>
  </si>
  <si>
    <t>2623</t>
  </si>
  <si>
    <t>冷間仕上鋼材</t>
  </si>
  <si>
    <t>2623</t>
    <phoneticPr fontId="8"/>
  </si>
  <si>
    <t>冷延・めっき鋼材</t>
  </si>
  <si>
    <t>普通鋼冷間仕上鋼材</t>
    <rPh sb="0" eb="2">
      <t>フツウ</t>
    </rPh>
    <rPh sb="2" eb="3">
      <t>コウ</t>
    </rPh>
    <rPh sb="3" eb="5">
      <t>レイカン</t>
    </rPh>
    <phoneticPr fontId="8"/>
  </si>
  <si>
    <t>特殊鋼冷間仕上鋼材</t>
    <rPh sb="0" eb="2">
      <t>トクシュ</t>
    </rPh>
    <rPh sb="2" eb="3">
      <t>コウ</t>
    </rPh>
    <phoneticPr fontId="8"/>
  </si>
  <si>
    <t>めっき鋼材</t>
  </si>
  <si>
    <t>2631</t>
  </si>
  <si>
    <t>鋳鍛鋼</t>
  </si>
  <si>
    <t>2631</t>
    <phoneticPr fontId="8"/>
  </si>
  <si>
    <t>鋳鍛造品（鉄）</t>
    <rPh sb="5" eb="6">
      <t>テツ</t>
    </rPh>
    <phoneticPr fontId="8"/>
  </si>
  <si>
    <t>263</t>
    <phoneticPr fontId="8"/>
  </si>
  <si>
    <t>鍛鋼</t>
  </si>
  <si>
    <t>鋳鋼</t>
  </si>
  <si>
    <t>鋳鉄管</t>
  </si>
  <si>
    <t>鋳鉄品・鍛工品（鉄）</t>
    <phoneticPr fontId="8"/>
  </si>
  <si>
    <t>鋳鉄品</t>
  </si>
  <si>
    <t>鍛工品（鉄）</t>
  </si>
  <si>
    <t>2699</t>
    <phoneticPr fontId="8"/>
  </si>
  <si>
    <t>鉄鋼シャースリット業</t>
  </si>
  <si>
    <t>その他の鉄鋼製品</t>
  </si>
  <si>
    <t>269</t>
    <phoneticPr fontId="8"/>
  </si>
  <si>
    <t>その他の鉄鋼製品</t>
    <rPh sb="2" eb="3">
      <t>タ</t>
    </rPh>
    <rPh sb="4" eb="6">
      <t>テッコウ</t>
    </rPh>
    <rPh sb="6" eb="8">
      <t>セイヒン</t>
    </rPh>
    <phoneticPr fontId="8"/>
  </si>
  <si>
    <t>2711</t>
  </si>
  <si>
    <t>銅</t>
  </si>
  <si>
    <t>2711</t>
    <phoneticPr fontId="8"/>
  </si>
  <si>
    <t>非鉄金属製錬・精製</t>
  </si>
  <si>
    <t>271</t>
    <phoneticPr fontId="8"/>
  </si>
  <si>
    <t>27</t>
    <phoneticPr fontId="8"/>
  </si>
  <si>
    <t>非鉄金属　　　　　　</t>
  </si>
  <si>
    <t>鉛・亜鉛（再生を含む。）</t>
    <phoneticPr fontId="8"/>
  </si>
  <si>
    <t>アルミニウム（再生を含む。）</t>
    <phoneticPr fontId="8"/>
  </si>
  <si>
    <t>その他の非鉄金属地金</t>
  </si>
  <si>
    <t>2712</t>
  </si>
  <si>
    <t>011P</t>
    <phoneticPr fontId="8"/>
  </si>
  <si>
    <t>非鉄金属屑</t>
  </si>
  <si>
    <t>2712</t>
    <phoneticPr fontId="8"/>
  </si>
  <si>
    <t>2721</t>
  </si>
  <si>
    <t>電線・ケーブル</t>
  </si>
  <si>
    <t>2721</t>
    <phoneticPr fontId="8"/>
  </si>
  <si>
    <t>272</t>
    <phoneticPr fontId="8"/>
  </si>
  <si>
    <t>非鉄金属加工製品</t>
  </si>
  <si>
    <t>光ファイバケーブル</t>
  </si>
  <si>
    <t>2729</t>
    <phoneticPr fontId="8"/>
  </si>
  <si>
    <t>伸銅品</t>
  </si>
  <si>
    <t>その他の非鉄金属製品</t>
  </si>
  <si>
    <t>アルミ圧延製品</t>
  </si>
  <si>
    <t>非鉄金属素形材</t>
  </si>
  <si>
    <t>核燃料</t>
  </si>
  <si>
    <t>2811</t>
  </si>
  <si>
    <t>建設用金属製品</t>
  </si>
  <si>
    <t>2811</t>
    <phoneticPr fontId="8"/>
  </si>
  <si>
    <t>281</t>
    <phoneticPr fontId="8"/>
  </si>
  <si>
    <t>建設用・建築用金属製品</t>
    <rPh sb="2" eb="3">
      <t>ヨウ</t>
    </rPh>
    <phoneticPr fontId="8"/>
  </si>
  <si>
    <t>28</t>
    <phoneticPr fontId="8"/>
  </si>
  <si>
    <t>金属製品　　　　　　</t>
  </si>
  <si>
    <t>2812</t>
  </si>
  <si>
    <t>建築用金属製品</t>
  </si>
  <si>
    <t>2812</t>
    <phoneticPr fontId="8"/>
  </si>
  <si>
    <t>2891</t>
  </si>
  <si>
    <t>ガス・石油機器・暖房・調理装置</t>
    <rPh sb="11" eb="13">
      <t>チョウリ</t>
    </rPh>
    <rPh sb="13" eb="15">
      <t>ソウチ</t>
    </rPh>
    <phoneticPr fontId="8"/>
  </si>
  <si>
    <t>2891</t>
    <phoneticPr fontId="8"/>
  </si>
  <si>
    <t>289</t>
    <phoneticPr fontId="8"/>
  </si>
  <si>
    <t>その他の金属製品</t>
  </si>
  <si>
    <t>2899</t>
  </si>
  <si>
    <t>ボルト・ナット・リベット・スプリング</t>
    <phoneticPr fontId="8"/>
  </si>
  <si>
    <t>2899</t>
    <phoneticPr fontId="8"/>
  </si>
  <si>
    <t>金属製容器・製缶板金製品</t>
    <phoneticPr fontId="8"/>
  </si>
  <si>
    <t>配管工事附属品・粉末や金製品・道具類</t>
    <rPh sb="4" eb="6">
      <t>フゾク</t>
    </rPh>
    <phoneticPr fontId="8"/>
  </si>
  <si>
    <t>配管工事附属品</t>
    <rPh sb="4" eb="6">
      <t>フゾク</t>
    </rPh>
    <phoneticPr fontId="8"/>
  </si>
  <si>
    <t>粉末や金製品</t>
    <phoneticPr fontId="8"/>
  </si>
  <si>
    <t>033</t>
  </si>
  <si>
    <t>刃物・道具類</t>
    <phoneticPr fontId="8"/>
  </si>
  <si>
    <t>金属プレス製品</t>
  </si>
  <si>
    <t>金属線製品</t>
  </si>
  <si>
    <t>他に分類されない金属製品</t>
    <rPh sb="0" eb="1">
      <t>タ</t>
    </rPh>
    <rPh sb="2" eb="4">
      <t>ブンルイ</t>
    </rPh>
    <rPh sb="8" eb="10">
      <t>キンゾク</t>
    </rPh>
    <rPh sb="10" eb="12">
      <t>セイヒン</t>
    </rPh>
    <phoneticPr fontId="8"/>
  </si>
  <si>
    <t>2911</t>
    <phoneticPr fontId="8"/>
  </si>
  <si>
    <t>ボイラ</t>
  </si>
  <si>
    <t>ボイラ・原動機</t>
    <phoneticPr fontId="8"/>
  </si>
  <si>
    <t>291</t>
    <phoneticPr fontId="8"/>
  </si>
  <si>
    <t>はん用機械</t>
    <rPh sb="2" eb="3">
      <t>ヨウ</t>
    </rPh>
    <rPh sb="3" eb="5">
      <t>キカイ</t>
    </rPh>
    <phoneticPr fontId="8"/>
  </si>
  <si>
    <t>29</t>
    <phoneticPr fontId="8"/>
  </si>
  <si>
    <t>タービン</t>
  </si>
  <si>
    <t>原動機</t>
  </si>
  <si>
    <t>2912</t>
    <phoneticPr fontId="8"/>
  </si>
  <si>
    <t>ポンプ・圧縮機</t>
    <phoneticPr fontId="8"/>
  </si>
  <si>
    <t>2913</t>
    <phoneticPr fontId="8"/>
  </si>
  <si>
    <t>運搬機械</t>
  </si>
  <si>
    <t>2914</t>
    <phoneticPr fontId="8"/>
  </si>
  <si>
    <t>冷凍機・温湿調整装置</t>
  </si>
  <si>
    <t>2919</t>
    <phoneticPr fontId="8"/>
  </si>
  <si>
    <t>ベアリング</t>
  </si>
  <si>
    <t>その他のはん用機械</t>
    <rPh sb="2" eb="3">
      <t>タ</t>
    </rPh>
    <rPh sb="6" eb="7">
      <t>ヨウ</t>
    </rPh>
    <rPh sb="7" eb="9">
      <t>キカイ</t>
    </rPh>
    <phoneticPr fontId="8"/>
  </si>
  <si>
    <t>動力伝導装置</t>
    <rPh sb="0" eb="2">
      <t>ドウリョク</t>
    </rPh>
    <rPh sb="2" eb="4">
      <t>デンドウ</t>
    </rPh>
    <rPh sb="4" eb="6">
      <t>ソウチ</t>
    </rPh>
    <phoneticPr fontId="8"/>
  </si>
  <si>
    <t>他に分類されないはん用機械</t>
    <rPh sb="0" eb="1">
      <t>タ</t>
    </rPh>
    <rPh sb="2" eb="4">
      <t>ブンルイ</t>
    </rPh>
    <rPh sb="10" eb="11">
      <t>ヨウ</t>
    </rPh>
    <rPh sb="11" eb="13">
      <t>キカイ</t>
    </rPh>
    <phoneticPr fontId="8"/>
  </si>
  <si>
    <t>3011</t>
    <phoneticPr fontId="8"/>
  </si>
  <si>
    <t>農業用機械</t>
    <rPh sb="2" eb="3">
      <t>ヨウ</t>
    </rPh>
    <phoneticPr fontId="8"/>
  </si>
  <si>
    <t>301</t>
    <phoneticPr fontId="8"/>
  </si>
  <si>
    <t>生産用機械</t>
    <rPh sb="0" eb="2">
      <t>セイサン</t>
    </rPh>
    <rPh sb="2" eb="3">
      <t>ヨウ</t>
    </rPh>
    <rPh sb="3" eb="5">
      <t>キカイ</t>
    </rPh>
    <phoneticPr fontId="8"/>
  </si>
  <si>
    <t>30</t>
    <phoneticPr fontId="8"/>
  </si>
  <si>
    <t>3012</t>
    <phoneticPr fontId="8"/>
  </si>
  <si>
    <t>建設・鉱山機械</t>
    <rPh sb="0" eb="2">
      <t>ケンセツ</t>
    </rPh>
    <rPh sb="3" eb="5">
      <t>コウザン</t>
    </rPh>
    <phoneticPr fontId="8"/>
  </si>
  <si>
    <t>3013</t>
    <phoneticPr fontId="8"/>
  </si>
  <si>
    <t>繊維機械</t>
  </si>
  <si>
    <t>3014</t>
    <phoneticPr fontId="8"/>
  </si>
  <si>
    <t>生活関連産業用機械</t>
    <rPh sb="7" eb="9">
      <t>キカイ</t>
    </rPh>
    <phoneticPr fontId="8"/>
  </si>
  <si>
    <t>食品機械・同装置</t>
    <rPh sb="5" eb="6">
      <t>ドウ</t>
    </rPh>
    <rPh sb="6" eb="8">
      <t>ソウチ</t>
    </rPh>
    <phoneticPr fontId="8"/>
  </si>
  <si>
    <t>木材加工機械</t>
    <rPh sb="0" eb="2">
      <t>モクザイ</t>
    </rPh>
    <rPh sb="2" eb="4">
      <t>カコウ</t>
    </rPh>
    <phoneticPr fontId="8"/>
  </si>
  <si>
    <t>パルプ装置・製紙機械</t>
  </si>
  <si>
    <t>014</t>
    <phoneticPr fontId="8"/>
  </si>
  <si>
    <t>印刷・製本・紙工機械</t>
    <phoneticPr fontId="8"/>
  </si>
  <si>
    <t>包装・荷造機械</t>
    <rPh sb="0" eb="2">
      <t>ホウソウ</t>
    </rPh>
    <rPh sb="3" eb="4">
      <t>ニ</t>
    </rPh>
    <rPh sb="4" eb="5">
      <t>ヅクリ</t>
    </rPh>
    <rPh sb="5" eb="7">
      <t>キカイ</t>
    </rPh>
    <phoneticPr fontId="8"/>
  </si>
  <si>
    <t>3015</t>
    <phoneticPr fontId="8"/>
  </si>
  <si>
    <t>化学機械</t>
  </si>
  <si>
    <t>基礎素材産業用機械</t>
    <phoneticPr fontId="8"/>
  </si>
  <si>
    <t>鋳造装置・プラスチック加工機械</t>
    <phoneticPr fontId="8"/>
  </si>
  <si>
    <t>鋳造装置</t>
    <phoneticPr fontId="8"/>
  </si>
  <si>
    <t>プラスチック加工機械</t>
    <phoneticPr fontId="8"/>
  </si>
  <si>
    <t>3016</t>
    <phoneticPr fontId="8"/>
  </si>
  <si>
    <t>金属工作機械</t>
  </si>
  <si>
    <t>金属加工機械</t>
    <rPh sb="0" eb="2">
      <t>キンゾク</t>
    </rPh>
    <rPh sb="2" eb="4">
      <t>カコウ</t>
    </rPh>
    <rPh sb="4" eb="6">
      <t>キカイ</t>
    </rPh>
    <phoneticPr fontId="8"/>
  </si>
  <si>
    <t>金属加工機械</t>
  </si>
  <si>
    <t>機械工具</t>
  </si>
  <si>
    <t>3017</t>
    <phoneticPr fontId="8"/>
  </si>
  <si>
    <t>半導体製造装置</t>
  </si>
  <si>
    <t>3019</t>
    <phoneticPr fontId="8"/>
  </si>
  <si>
    <t>金型</t>
  </si>
  <si>
    <t>その他の生産用機械</t>
    <phoneticPr fontId="8"/>
  </si>
  <si>
    <t>真空装置・真空機器</t>
    <rPh sb="0" eb="2">
      <t>シンクウ</t>
    </rPh>
    <rPh sb="2" eb="4">
      <t>ソウチ</t>
    </rPh>
    <rPh sb="5" eb="7">
      <t>シンクウ</t>
    </rPh>
    <rPh sb="7" eb="9">
      <t>キキ</t>
    </rPh>
    <phoneticPr fontId="8"/>
  </si>
  <si>
    <t>ロボット</t>
    <phoneticPr fontId="8"/>
  </si>
  <si>
    <t>その他の生産用機械</t>
    <rPh sb="4" eb="7">
      <t>セイサンヨウ</t>
    </rPh>
    <rPh sb="7" eb="9">
      <t>キカイ</t>
    </rPh>
    <phoneticPr fontId="8"/>
  </si>
  <si>
    <t>3111</t>
  </si>
  <si>
    <t>複写機</t>
  </si>
  <si>
    <t>3111</t>
    <phoneticPr fontId="8"/>
  </si>
  <si>
    <t>事務用機械</t>
  </si>
  <si>
    <t>311</t>
    <phoneticPr fontId="8"/>
  </si>
  <si>
    <t>業務用機械</t>
    <rPh sb="0" eb="2">
      <t>ギョウム</t>
    </rPh>
    <rPh sb="2" eb="3">
      <t>ヨウ</t>
    </rPh>
    <rPh sb="3" eb="5">
      <t>キカイ</t>
    </rPh>
    <phoneticPr fontId="8"/>
  </si>
  <si>
    <t>31</t>
    <phoneticPr fontId="8"/>
  </si>
  <si>
    <t>その他の事務用機械</t>
  </si>
  <si>
    <t>3112</t>
  </si>
  <si>
    <t>サービス用・娯楽用機器　</t>
    <rPh sb="6" eb="9">
      <t>ゴラクヨウ</t>
    </rPh>
    <phoneticPr fontId="8"/>
  </si>
  <si>
    <t>3112</t>
    <phoneticPr fontId="8"/>
  </si>
  <si>
    <t>サービス用・娯楽用機器</t>
    <rPh sb="6" eb="9">
      <t>ゴラクヨウ</t>
    </rPh>
    <phoneticPr fontId="8"/>
  </si>
  <si>
    <t>自動販売機</t>
  </si>
  <si>
    <t>娯楽用機器</t>
  </si>
  <si>
    <t>その他のサービス用機器</t>
    <phoneticPr fontId="8"/>
  </si>
  <si>
    <t>3113</t>
    <phoneticPr fontId="8"/>
  </si>
  <si>
    <t>計測機器</t>
    <rPh sb="0" eb="2">
      <t>ケイソク</t>
    </rPh>
    <rPh sb="2" eb="4">
      <t>キキ</t>
    </rPh>
    <phoneticPr fontId="8"/>
  </si>
  <si>
    <t>3114</t>
    <phoneticPr fontId="8"/>
  </si>
  <si>
    <t>医療用機械器具</t>
  </si>
  <si>
    <t>3115</t>
    <phoneticPr fontId="8"/>
  </si>
  <si>
    <t>光学機械・レンズ</t>
    <rPh sb="0" eb="2">
      <t>コウガク</t>
    </rPh>
    <rPh sb="2" eb="4">
      <t>キカイ</t>
    </rPh>
    <phoneticPr fontId="8"/>
  </si>
  <si>
    <t>3116</t>
    <phoneticPr fontId="8"/>
  </si>
  <si>
    <t>武器</t>
  </si>
  <si>
    <t>3211</t>
    <phoneticPr fontId="8"/>
  </si>
  <si>
    <t>0１</t>
    <phoneticPr fontId="8"/>
  </si>
  <si>
    <t>0１1</t>
    <phoneticPr fontId="8"/>
  </si>
  <si>
    <t>半導体素子</t>
  </si>
  <si>
    <t>電子デバイス</t>
    <rPh sb="0" eb="2">
      <t>デンシ</t>
    </rPh>
    <phoneticPr fontId="8"/>
  </si>
  <si>
    <t>321</t>
    <phoneticPr fontId="8"/>
  </si>
  <si>
    <t>32</t>
    <phoneticPr fontId="8"/>
  </si>
  <si>
    <t>電子部品</t>
    <rPh sb="0" eb="2">
      <t>デンシ</t>
    </rPh>
    <rPh sb="2" eb="4">
      <t>ブヒン</t>
    </rPh>
    <phoneticPr fontId="8"/>
  </si>
  <si>
    <t>3211</t>
  </si>
  <si>
    <t>集積回路</t>
  </si>
  <si>
    <t>集積回路後工程</t>
    <rPh sb="0" eb="2">
      <t>シュウセキ</t>
    </rPh>
    <rPh sb="2" eb="4">
      <t>カイロ</t>
    </rPh>
    <rPh sb="4" eb="7">
      <t>アトコウテイ</t>
    </rPh>
    <phoneticPr fontId="8"/>
  </si>
  <si>
    <t>集積回路前工程</t>
    <rPh sb="0" eb="2">
      <t>シュウセキ</t>
    </rPh>
    <rPh sb="2" eb="4">
      <t>カイロ</t>
    </rPh>
    <rPh sb="4" eb="7">
      <t>マエコウテイ</t>
    </rPh>
    <phoneticPr fontId="8"/>
  </si>
  <si>
    <t>0３1</t>
    <phoneticPr fontId="8"/>
  </si>
  <si>
    <t>液晶パネル</t>
    <phoneticPr fontId="8"/>
  </si>
  <si>
    <t>0４1</t>
    <phoneticPr fontId="8"/>
  </si>
  <si>
    <t>フラットパネル・電子管</t>
    <rPh sb="8" eb="11">
      <t>デンシカン</t>
    </rPh>
    <phoneticPr fontId="8"/>
  </si>
  <si>
    <t>3299</t>
    <phoneticPr fontId="8"/>
  </si>
  <si>
    <t>記録メディア</t>
    <rPh sb="0" eb="2">
      <t>キロク</t>
    </rPh>
    <phoneticPr fontId="8"/>
  </si>
  <si>
    <t>その他の電子部品</t>
    <rPh sb="2" eb="3">
      <t>タ</t>
    </rPh>
    <rPh sb="4" eb="6">
      <t>デンシ</t>
    </rPh>
    <rPh sb="6" eb="8">
      <t>ブヒン</t>
    </rPh>
    <phoneticPr fontId="8"/>
  </si>
  <si>
    <t>329</t>
    <phoneticPr fontId="8"/>
  </si>
  <si>
    <t>電子回路</t>
    <rPh sb="0" eb="2">
      <t>デンシ</t>
    </rPh>
    <rPh sb="2" eb="4">
      <t>カイロ</t>
    </rPh>
    <phoneticPr fontId="8"/>
  </si>
  <si>
    <t>その他の電子部品</t>
    <rPh sb="6" eb="7">
      <t>ブ</t>
    </rPh>
    <phoneticPr fontId="8"/>
  </si>
  <si>
    <t>3311</t>
    <phoneticPr fontId="8"/>
  </si>
  <si>
    <t>回転電気機械</t>
  </si>
  <si>
    <t>産業用電気機器</t>
    <rPh sb="0" eb="3">
      <t>サンギョウヨウ</t>
    </rPh>
    <rPh sb="3" eb="5">
      <t>デンキ</t>
    </rPh>
    <rPh sb="5" eb="7">
      <t>キキ</t>
    </rPh>
    <phoneticPr fontId="8"/>
  </si>
  <si>
    <t>331</t>
    <phoneticPr fontId="8"/>
  </si>
  <si>
    <t>33</t>
    <phoneticPr fontId="8"/>
  </si>
  <si>
    <t>電気機械　　　　　　</t>
  </si>
  <si>
    <t>発電機器</t>
  </si>
  <si>
    <t>電動機</t>
  </si>
  <si>
    <t>3311</t>
  </si>
  <si>
    <t>変圧器・変成器</t>
  </si>
  <si>
    <t>開閉制御装置・配電盤</t>
    <phoneticPr fontId="8"/>
  </si>
  <si>
    <t>配線器具</t>
    <rPh sb="0" eb="2">
      <t>ハイセン</t>
    </rPh>
    <rPh sb="2" eb="4">
      <t>キグ</t>
    </rPh>
    <phoneticPr fontId="8"/>
  </si>
  <si>
    <t>内燃機関電装品</t>
    <rPh sb="0" eb="2">
      <t>ナイネン</t>
    </rPh>
    <rPh sb="2" eb="4">
      <t>キカン</t>
    </rPh>
    <rPh sb="4" eb="7">
      <t>デンソウヒン</t>
    </rPh>
    <phoneticPr fontId="8"/>
  </si>
  <si>
    <t>その他の産業用電気機器</t>
    <rPh sb="7" eb="9">
      <t>デンキ</t>
    </rPh>
    <rPh sb="9" eb="11">
      <t>キキ</t>
    </rPh>
    <phoneticPr fontId="8"/>
  </si>
  <si>
    <t>3321</t>
    <phoneticPr fontId="8"/>
  </si>
  <si>
    <t>民生用エアコンディショナ</t>
    <rPh sb="0" eb="2">
      <t>ミンセイ</t>
    </rPh>
    <rPh sb="2" eb="3">
      <t>ヨウ</t>
    </rPh>
    <phoneticPr fontId="8"/>
  </si>
  <si>
    <t>民生用電気機器</t>
    <rPh sb="0" eb="3">
      <t>ミンセイヨウ</t>
    </rPh>
    <rPh sb="3" eb="5">
      <t>デンキ</t>
    </rPh>
    <rPh sb="5" eb="7">
      <t>キキ</t>
    </rPh>
    <phoneticPr fontId="8"/>
  </si>
  <si>
    <t>332</t>
    <phoneticPr fontId="8"/>
  </si>
  <si>
    <t>民生用電気機器</t>
    <rPh sb="5" eb="7">
      <t>キキ</t>
    </rPh>
    <phoneticPr fontId="8"/>
  </si>
  <si>
    <t>民生用電気機器（エアコンを除く。）</t>
    <rPh sb="0" eb="2">
      <t>ミンセイ</t>
    </rPh>
    <rPh sb="2" eb="3">
      <t>ヨウ</t>
    </rPh>
    <rPh sb="3" eb="5">
      <t>デンキ</t>
    </rPh>
    <rPh sb="5" eb="7">
      <t>キキ</t>
    </rPh>
    <phoneticPr fontId="8"/>
  </si>
  <si>
    <t>3331</t>
    <phoneticPr fontId="8"/>
  </si>
  <si>
    <t>電子応用装置</t>
  </si>
  <si>
    <t>電子応用装置</t>
    <rPh sb="0" eb="2">
      <t>デンシ</t>
    </rPh>
    <rPh sb="2" eb="4">
      <t>オウヨウ</t>
    </rPh>
    <rPh sb="4" eb="6">
      <t>ソウチ</t>
    </rPh>
    <phoneticPr fontId="8"/>
  </si>
  <si>
    <t>333</t>
    <phoneticPr fontId="8"/>
  </si>
  <si>
    <t>電子応用装置・電気計測器</t>
    <rPh sb="0" eb="2">
      <t>デンシ</t>
    </rPh>
    <rPh sb="2" eb="4">
      <t>オウヨウ</t>
    </rPh>
    <rPh sb="4" eb="6">
      <t>ソウチ</t>
    </rPh>
    <rPh sb="7" eb="9">
      <t>デンキ</t>
    </rPh>
    <rPh sb="9" eb="12">
      <t>ケイソクキ</t>
    </rPh>
    <phoneticPr fontId="8"/>
  </si>
  <si>
    <t>3332</t>
    <phoneticPr fontId="8"/>
  </si>
  <si>
    <t>電気計測器</t>
  </si>
  <si>
    <t>電気計測器</t>
    <rPh sb="0" eb="2">
      <t>デンキ</t>
    </rPh>
    <rPh sb="2" eb="5">
      <t>ケイソクキ</t>
    </rPh>
    <phoneticPr fontId="8"/>
  </si>
  <si>
    <t>3399</t>
    <phoneticPr fontId="8"/>
  </si>
  <si>
    <t>電球類</t>
  </si>
  <si>
    <t>その他の電気機械</t>
    <rPh sb="2" eb="3">
      <t>タ</t>
    </rPh>
    <rPh sb="4" eb="6">
      <t>デンキ</t>
    </rPh>
    <rPh sb="6" eb="8">
      <t>キカイ</t>
    </rPh>
    <phoneticPr fontId="8"/>
  </si>
  <si>
    <t>339</t>
    <phoneticPr fontId="8"/>
  </si>
  <si>
    <t>電気照明器具</t>
  </si>
  <si>
    <t>電池</t>
  </si>
  <si>
    <t>その他の電気機械器具</t>
  </si>
  <si>
    <t>3411</t>
  </si>
  <si>
    <t>有線電気通信機器</t>
  </si>
  <si>
    <t>3411</t>
    <phoneticPr fontId="8"/>
  </si>
  <si>
    <t>通信機械</t>
  </si>
  <si>
    <t>341</t>
    <phoneticPr fontId="8"/>
  </si>
  <si>
    <t>通信・映像・音響機器</t>
    <rPh sb="0" eb="2">
      <t>ツウシン</t>
    </rPh>
    <rPh sb="3" eb="5">
      <t>エイゾウ</t>
    </rPh>
    <rPh sb="6" eb="8">
      <t>オンキョウ</t>
    </rPh>
    <rPh sb="8" eb="10">
      <t>キキ</t>
    </rPh>
    <phoneticPr fontId="8"/>
  </si>
  <si>
    <t>34</t>
    <phoneticPr fontId="8"/>
  </si>
  <si>
    <t>情報通信機器</t>
    <rPh sb="0" eb="2">
      <t>ジョウホウ</t>
    </rPh>
    <rPh sb="2" eb="4">
      <t>ツウシン</t>
    </rPh>
    <rPh sb="4" eb="6">
      <t>キキ</t>
    </rPh>
    <phoneticPr fontId="8"/>
  </si>
  <si>
    <t>携帯電話機</t>
    <rPh sb="0" eb="2">
      <t>ケイタイ</t>
    </rPh>
    <rPh sb="2" eb="4">
      <t>デンワ</t>
    </rPh>
    <rPh sb="4" eb="5">
      <t>キ</t>
    </rPh>
    <phoneticPr fontId="8"/>
  </si>
  <si>
    <t>無線電気通信機器（携帯電話機を除く。）</t>
    <rPh sb="9" eb="11">
      <t>ケイタイ</t>
    </rPh>
    <rPh sb="11" eb="13">
      <t>デンワ</t>
    </rPh>
    <rPh sb="13" eb="14">
      <t>キ</t>
    </rPh>
    <phoneticPr fontId="8"/>
  </si>
  <si>
    <t>ラジオ・テレビ受信機</t>
  </si>
  <si>
    <t>その他の電気通信機器</t>
  </si>
  <si>
    <t>3412</t>
    <phoneticPr fontId="8"/>
  </si>
  <si>
    <t>3412</t>
  </si>
  <si>
    <t>ビデオ機器・デジタルカメラ</t>
    <phoneticPr fontId="8"/>
  </si>
  <si>
    <t>映像・音響機器</t>
    <rPh sb="0" eb="2">
      <t>エイゾウ</t>
    </rPh>
    <rPh sb="3" eb="5">
      <t>オンキョウ</t>
    </rPh>
    <rPh sb="5" eb="7">
      <t>キキ</t>
    </rPh>
    <phoneticPr fontId="8"/>
  </si>
  <si>
    <t>電気音響機器</t>
  </si>
  <si>
    <t>3421</t>
    <phoneticPr fontId="8"/>
  </si>
  <si>
    <t>パーソナルコンピュータ</t>
    <phoneticPr fontId="8"/>
  </si>
  <si>
    <t>電子計算機・同附属装置</t>
    <rPh sb="0" eb="2">
      <t>デンシ</t>
    </rPh>
    <rPh sb="2" eb="5">
      <t>ケイサンキ</t>
    </rPh>
    <rPh sb="6" eb="7">
      <t>ドウ</t>
    </rPh>
    <rPh sb="7" eb="9">
      <t>フゾク</t>
    </rPh>
    <rPh sb="9" eb="11">
      <t>ソウチ</t>
    </rPh>
    <phoneticPr fontId="8"/>
  </si>
  <si>
    <t>342</t>
    <phoneticPr fontId="8"/>
  </si>
  <si>
    <t>電子計算機本体（パソコンを除く。）</t>
    <rPh sb="0" eb="2">
      <t>デンシ</t>
    </rPh>
    <rPh sb="2" eb="5">
      <t>ケイサンキ</t>
    </rPh>
    <rPh sb="5" eb="7">
      <t>ホンタイ</t>
    </rPh>
    <phoneticPr fontId="8"/>
  </si>
  <si>
    <t>電子計算機附属装置</t>
    <rPh sb="5" eb="7">
      <t>フゾク</t>
    </rPh>
    <phoneticPr fontId="8"/>
  </si>
  <si>
    <t>3511</t>
    <phoneticPr fontId="8"/>
  </si>
  <si>
    <t>乗用車</t>
  </si>
  <si>
    <t>乗用車</t>
    <phoneticPr fontId="8"/>
  </si>
  <si>
    <t>351</t>
    <phoneticPr fontId="8"/>
  </si>
  <si>
    <t>乗用車</t>
    <rPh sb="0" eb="3">
      <t>ジョウヨウシャ</t>
    </rPh>
    <phoneticPr fontId="8"/>
  </si>
  <si>
    <t>35</t>
    <phoneticPr fontId="8"/>
  </si>
  <si>
    <t>輸送機械  　　　　　</t>
  </si>
  <si>
    <t>3521</t>
    <phoneticPr fontId="8"/>
  </si>
  <si>
    <t>トラック・バス・その他の自動車</t>
  </si>
  <si>
    <t>352</t>
    <phoneticPr fontId="8"/>
  </si>
  <si>
    <t>その他の自動車</t>
    <rPh sb="2" eb="3">
      <t>タ</t>
    </rPh>
    <rPh sb="4" eb="7">
      <t>ジドウシャ</t>
    </rPh>
    <phoneticPr fontId="8"/>
  </si>
  <si>
    <t>3522</t>
    <phoneticPr fontId="8"/>
  </si>
  <si>
    <t>二輪自動車</t>
  </si>
  <si>
    <t>3531</t>
    <phoneticPr fontId="8"/>
  </si>
  <si>
    <t>自動車用内燃機関</t>
    <phoneticPr fontId="8"/>
  </si>
  <si>
    <t>自動車部品・同附属品</t>
    <phoneticPr fontId="8"/>
  </si>
  <si>
    <t>353</t>
    <phoneticPr fontId="8"/>
  </si>
  <si>
    <t>自動車部品</t>
  </si>
  <si>
    <t>3541</t>
    <phoneticPr fontId="8"/>
  </si>
  <si>
    <t>鋼船</t>
  </si>
  <si>
    <t>船舶・同修理</t>
  </si>
  <si>
    <t>354</t>
    <phoneticPr fontId="8"/>
  </si>
  <si>
    <t>その他の船舶</t>
  </si>
  <si>
    <t>舶用内燃機関</t>
  </si>
  <si>
    <t>101</t>
  </si>
  <si>
    <t>船舶修理</t>
  </si>
  <si>
    <t>3591</t>
    <phoneticPr fontId="8"/>
  </si>
  <si>
    <t>鉄道車両</t>
  </si>
  <si>
    <t>鉄道車両・同修理</t>
  </si>
  <si>
    <t>359</t>
    <phoneticPr fontId="8"/>
  </si>
  <si>
    <t>その他の輸送機械・同修理</t>
  </si>
  <si>
    <t>鉄道車両修理</t>
  </si>
  <si>
    <t>3592</t>
    <phoneticPr fontId="8"/>
  </si>
  <si>
    <t>航空機</t>
  </si>
  <si>
    <t>航空機・同修理</t>
  </si>
  <si>
    <t>航空機修理</t>
  </si>
  <si>
    <t>3599</t>
    <phoneticPr fontId="8"/>
  </si>
  <si>
    <t>自転車</t>
  </si>
  <si>
    <t>その他の輸送機械</t>
  </si>
  <si>
    <t>産業用運搬車両</t>
  </si>
  <si>
    <t>他に分類されない輸送機械</t>
    <rPh sb="0" eb="1">
      <t>タ</t>
    </rPh>
    <rPh sb="2" eb="4">
      <t>ブンルイ</t>
    </rPh>
    <rPh sb="8" eb="10">
      <t>ユソウ</t>
    </rPh>
    <rPh sb="10" eb="12">
      <t>キカイ</t>
    </rPh>
    <phoneticPr fontId="8"/>
  </si>
  <si>
    <t>3911</t>
  </si>
  <si>
    <t>がん具</t>
    <phoneticPr fontId="8"/>
  </si>
  <si>
    <t>3911</t>
    <phoneticPr fontId="8"/>
  </si>
  <si>
    <t>がん具・運動用品</t>
    <rPh sb="2" eb="3">
      <t>グ</t>
    </rPh>
    <rPh sb="4" eb="6">
      <t>ウンドウ</t>
    </rPh>
    <rPh sb="6" eb="8">
      <t>ヨウヒン</t>
    </rPh>
    <phoneticPr fontId="8"/>
  </si>
  <si>
    <t>391</t>
    <phoneticPr fontId="8"/>
  </si>
  <si>
    <t>その他の製造工業製品</t>
  </si>
  <si>
    <t>その他の製造工業製品（３／３）</t>
    <phoneticPr fontId="8"/>
  </si>
  <si>
    <t>運動用品</t>
  </si>
  <si>
    <t>3919</t>
  </si>
  <si>
    <t>身辺細貨品</t>
  </si>
  <si>
    <t>3919</t>
    <phoneticPr fontId="8"/>
  </si>
  <si>
    <t>時計</t>
  </si>
  <si>
    <t>楽器</t>
  </si>
  <si>
    <t>筆記具・文具</t>
  </si>
  <si>
    <t>051</t>
  </si>
  <si>
    <t>畳・わら加工品</t>
  </si>
  <si>
    <t>情報記録物</t>
  </si>
  <si>
    <t>3921</t>
    <phoneticPr fontId="8"/>
  </si>
  <si>
    <t>再生資源回収・加工処理</t>
    <rPh sb="0" eb="2">
      <t>サイセイ</t>
    </rPh>
    <rPh sb="2" eb="4">
      <t>シゲン</t>
    </rPh>
    <rPh sb="4" eb="6">
      <t>カイシュウ</t>
    </rPh>
    <rPh sb="7" eb="9">
      <t>カコウ</t>
    </rPh>
    <rPh sb="9" eb="11">
      <t>ショリ</t>
    </rPh>
    <phoneticPr fontId="8"/>
  </si>
  <si>
    <t>392</t>
    <phoneticPr fontId="8"/>
  </si>
  <si>
    <t>4111</t>
  </si>
  <si>
    <t>住宅建築（木造）</t>
  </si>
  <si>
    <t>4111</t>
    <phoneticPr fontId="8"/>
  </si>
  <si>
    <t>住宅建築</t>
  </si>
  <si>
    <t>411</t>
    <phoneticPr fontId="8"/>
  </si>
  <si>
    <t>建築</t>
    <phoneticPr fontId="8"/>
  </si>
  <si>
    <t>41</t>
    <phoneticPr fontId="8"/>
  </si>
  <si>
    <t>建設　　　　　　　　</t>
  </si>
  <si>
    <t>住宅建築（非木造）</t>
  </si>
  <si>
    <t>4112</t>
  </si>
  <si>
    <t>非住宅建築（木造）</t>
  </si>
  <si>
    <t>4112</t>
    <phoneticPr fontId="8"/>
  </si>
  <si>
    <t>非住宅建築</t>
  </si>
  <si>
    <t>非住宅建築（非木造）</t>
  </si>
  <si>
    <t>4121</t>
  </si>
  <si>
    <t>建設補修</t>
  </si>
  <si>
    <t>4121</t>
    <phoneticPr fontId="8"/>
  </si>
  <si>
    <t>412</t>
    <phoneticPr fontId="8"/>
  </si>
  <si>
    <t>4131</t>
  </si>
  <si>
    <t>道路関係公共事業</t>
  </si>
  <si>
    <t>4131</t>
    <phoneticPr fontId="8"/>
  </si>
  <si>
    <t>公共事業</t>
  </si>
  <si>
    <t>413</t>
    <phoneticPr fontId="8"/>
  </si>
  <si>
    <t>公共事業</t>
    <rPh sb="0" eb="2">
      <t>コウキョウ</t>
    </rPh>
    <rPh sb="2" eb="4">
      <t>ジギョウ</t>
    </rPh>
    <phoneticPr fontId="8"/>
  </si>
  <si>
    <t>河川・下水道・その他の公共事業</t>
  </si>
  <si>
    <t>農林関係公共事業</t>
  </si>
  <si>
    <t>4191</t>
    <phoneticPr fontId="8"/>
  </si>
  <si>
    <t>鉄道軌道建設</t>
  </si>
  <si>
    <t>その他の土木建設</t>
  </si>
  <si>
    <t>419</t>
    <phoneticPr fontId="8"/>
  </si>
  <si>
    <t>その他の土木建設</t>
    <rPh sb="2" eb="3">
      <t>タ</t>
    </rPh>
    <rPh sb="4" eb="6">
      <t>ドボク</t>
    </rPh>
    <rPh sb="6" eb="8">
      <t>ケンセツ</t>
    </rPh>
    <phoneticPr fontId="8"/>
  </si>
  <si>
    <t>4191</t>
  </si>
  <si>
    <t>電力施設建設</t>
  </si>
  <si>
    <t>電気通信施設建設</t>
  </si>
  <si>
    <t>4611</t>
    <phoneticPr fontId="8"/>
  </si>
  <si>
    <t>事業用電力</t>
  </si>
  <si>
    <t>電力</t>
  </si>
  <si>
    <t>461</t>
    <phoneticPr fontId="8"/>
  </si>
  <si>
    <t>46</t>
    <phoneticPr fontId="8"/>
  </si>
  <si>
    <t>電力・ガス・熱供給</t>
    <phoneticPr fontId="8"/>
  </si>
  <si>
    <t>事業用火力発電</t>
  </si>
  <si>
    <t>事業用発電（火力発電を除く。）</t>
    <rPh sb="6" eb="8">
      <t>カリョク</t>
    </rPh>
    <rPh sb="8" eb="10">
      <t>ハツデン</t>
    </rPh>
    <rPh sb="11" eb="12">
      <t>ノゾ</t>
    </rPh>
    <phoneticPr fontId="8"/>
  </si>
  <si>
    <t>自家発電</t>
  </si>
  <si>
    <t>4621</t>
    <phoneticPr fontId="8"/>
  </si>
  <si>
    <t>都市ガス</t>
  </si>
  <si>
    <t>462</t>
    <phoneticPr fontId="8"/>
  </si>
  <si>
    <t>ガス・熱供給</t>
  </si>
  <si>
    <t>4622</t>
    <phoneticPr fontId="8"/>
  </si>
  <si>
    <t>熱供給業</t>
  </si>
  <si>
    <t>4711</t>
    <phoneticPr fontId="8"/>
  </si>
  <si>
    <t>上水道・簡易水道</t>
  </si>
  <si>
    <t>水道</t>
  </si>
  <si>
    <t>471</t>
    <phoneticPr fontId="8"/>
  </si>
  <si>
    <t>47</t>
    <phoneticPr fontId="8"/>
  </si>
  <si>
    <t>工業用水</t>
  </si>
  <si>
    <t>下水道★★</t>
  </si>
  <si>
    <t>4811</t>
    <phoneticPr fontId="8"/>
  </si>
  <si>
    <t>廃棄物処理（公営）★★</t>
  </si>
  <si>
    <t>廃棄物処理</t>
  </si>
  <si>
    <t>481</t>
    <phoneticPr fontId="8"/>
  </si>
  <si>
    <t>48</t>
    <phoneticPr fontId="8"/>
  </si>
  <si>
    <t>廃棄物処理</t>
    <phoneticPr fontId="8"/>
  </si>
  <si>
    <t>5111</t>
  </si>
  <si>
    <t>卸売</t>
  </si>
  <si>
    <t>5111</t>
    <phoneticPr fontId="8"/>
  </si>
  <si>
    <t>511</t>
    <phoneticPr fontId="8"/>
  </si>
  <si>
    <t>商業</t>
  </si>
  <si>
    <t>51</t>
    <phoneticPr fontId="8"/>
  </si>
  <si>
    <t>商業　　　　　　　　</t>
  </si>
  <si>
    <t>5112</t>
  </si>
  <si>
    <t>小売</t>
  </si>
  <si>
    <t>5112</t>
    <phoneticPr fontId="8"/>
  </si>
  <si>
    <t>5311</t>
    <phoneticPr fontId="8"/>
  </si>
  <si>
    <t>金融</t>
  </si>
  <si>
    <t>531</t>
    <phoneticPr fontId="8"/>
  </si>
  <si>
    <t>金融・保険</t>
  </si>
  <si>
    <t>53</t>
    <phoneticPr fontId="8"/>
  </si>
  <si>
    <t>金融・保険　　　　　</t>
  </si>
  <si>
    <t>公的金融（ＦＩＳＩＭ）</t>
    <phoneticPr fontId="8"/>
  </si>
  <si>
    <t>民間金融（ＦＩＳＩＭ）</t>
    <phoneticPr fontId="8"/>
  </si>
  <si>
    <t>公的金融（手数料）</t>
  </si>
  <si>
    <t>民間金融（手数料）</t>
  </si>
  <si>
    <t>5312</t>
    <phoneticPr fontId="8"/>
  </si>
  <si>
    <t>生命保険</t>
  </si>
  <si>
    <t>保険</t>
  </si>
  <si>
    <t>損害保険</t>
  </si>
  <si>
    <t>5511</t>
    <phoneticPr fontId="8"/>
  </si>
  <si>
    <t>不動産仲介・管理業</t>
  </si>
  <si>
    <t>不動産仲介及び賃貸</t>
  </si>
  <si>
    <t>551</t>
    <phoneticPr fontId="8"/>
  </si>
  <si>
    <t>55</t>
    <phoneticPr fontId="8"/>
  </si>
  <si>
    <t>不動産　　　　　　　</t>
  </si>
  <si>
    <t>不動産賃貸業</t>
  </si>
  <si>
    <t>5521</t>
  </si>
  <si>
    <t>住宅賃貸料</t>
    <phoneticPr fontId="8"/>
  </si>
  <si>
    <t>5521</t>
    <phoneticPr fontId="8"/>
  </si>
  <si>
    <t>住宅賃貸料</t>
  </si>
  <si>
    <t>552</t>
    <phoneticPr fontId="8"/>
  </si>
  <si>
    <t>5531</t>
  </si>
  <si>
    <t>住宅賃貸料（帰属家賃）</t>
    <rPh sb="0" eb="2">
      <t>ジュウタク</t>
    </rPh>
    <rPh sb="2" eb="5">
      <t>チンタイリョウ</t>
    </rPh>
    <rPh sb="6" eb="8">
      <t>キゾク</t>
    </rPh>
    <rPh sb="8" eb="10">
      <t>ヤチン</t>
    </rPh>
    <phoneticPr fontId="8"/>
  </si>
  <si>
    <t>5531</t>
    <phoneticPr fontId="8"/>
  </si>
  <si>
    <t>553</t>
    <phoneticPr fontId="8"/>
  </si>
  <si>
    <t>5711</t>
    <phoneticPr fontId="8"/>
  </si>
  <si>
    <t>鉄道旅客輸送</t>
  </si>
  <si>
    <t>571</t>
    <phoneticPr fontId="8"/>
  </si>
  <si>
    <t>鉄道輸送</t>
  </si>
  <si>
    <t>57</t>
    <phoneticPr fontId="8"/>
  </si>
  <si>
    <t>運輸・郵便　　　</t>
    <rPh sb="3" eb="5">
      <t>ユウビン</t>
    </rPh>
    <phoneticPr fontId="8"/>
  </si>
  <si>
    <t>5712</t>
    <phoneticPr fontId="8"/>
  </si>
  <si>
    <t>鉄道貨物輸送</t>
  </si>
  <si>
    <t>5721</t>
    <phoneticPr fontId="8"/>
  </si>
  <si>
    <t>バス</t>
  </si>
  <si>
    <t>道路旅客輸送</t>
  </si>
  <si>
    <t>572</t>
    <phoneticPr fontId="8"/>
  </si>
  <si>
    <t>道路輸送（自家輸送を除く。）</t>
    <rPh sb="7" eb="9">
      <t>ユソウ</t>
    </rPh>
    <phoneticPr fontId="8"/>
  </si>
  <si>
    <t>ハイヤー・タクシー</t>
  </si>
  <si>
    <t>5722</t>
    <phoneticPr fontId="8"/>
  </si>
  <si>
    <t>道路貨物輸送（自家輸送を除く。）</t>
    <rPh sb="7" eb="9">
      <t>ジカ</t>
    </rPh>
    <rPh sb="9" eb="11">
      <t>ユソウ</t>
    </rPh>
    <phoneticPr fontId="8"/>
  </si>
  <si>
    <t>5731</t>
    <phoneticPr fontId="8"/>
  </si>
  <si>
    <t>01P</t>
  </si>
  <si>
    <t>自家輸送（旅客自動車）</t>
    <rPh sb="2" eb="4">
      <t>ユソウ</t>
    </rPh>
    <rPh sb="7" eb="10">
      <t>ジドウシャ</t>
    </rPh>
    <phoneticPr fontId="8"/>
  </si>
  <si>
    <t>自家輸送（旅客自動車）</t>
    <rPh sb="7" eb="10">
      <t>ジドウシャ</t>
    </rPh>
    <phoneticPr fontId="8"/>
  </si>
  <si>
    <t>573</t>
    <phoneticPr fontId="8"/>
  </si>
  <si>
    <t>自家輸送</t>
    <phoneticPr fontId="8"/>
  </si>
  <si>
    <t>5732</t>
    <phoneticPr fontId="8"/>
  </si>
  <si>
    <t>自家輸送（貨物自動車）</t>
    <rPh sb="2" eb="4">
      <t>ユソウ</t>
    </rPh>
    <rPh sb="7" eb="10">
      <t>ジドウシャ</t>
    </rPh>
    <phoneticPr fontId="8"/>
  </si>
  <si>
    <t>自家輸送（貨物自動車）</t>
    <rPh sb="7" eb="10">
      <t>ジドウシャ</t>
    </rPh>
    <phoneticPr fontId="8"/>
  </si>
  <si>
    <t>5741</t>
    <phoneticPr fontId="8"/>
  </si>
  <si>
    <t>外洋輸送</t>
  </si>
  <si>
    <t>574</t>
    <phoneticPr fontId="8"/>
  </si>
  <si>
    <t>水運</t>
  </si>
  <si>
    <t>5742</t>
    <phoneticPr fontId="8"/>
  </si>
  <si>
    <t>沿海・内水面輸送</t>
  </si>
  <si>
    <t>沿海・内水面旅客輸送</t>
  </si>
  <si>
    <t>沿海・内水面貨物輸送</t>
  </si>
  <si>
    <t>5743</t>
    <phoneticPr fontId="8"/>
  </si>
  <si>
    <t>港湾運送</t>
  </si>
  <si>
    <t>5751</t>
    <phoneticPr fontId="8"/>
  </si>
  <si>
    <t>航空輸送</t>
  </si>
  <si>
    <t>575</t>
    <phoneticPr fontId="8"/>
  </si>
  <si>
    <t>国際航空輸送</t>
  </si>
  <si>
    <t>5751</t>
  </si>
  <si>
    <t>国内航空旅客輸送</t>
  </si>
  <si>
    <t>国内航空貨物輸送</t>
  </si>
  <si>
    <t>航空機使用事業</t>
  </si>
  <si>
    <t>5761</t>
    <phoneticPr fontId="8"/>
  </si>
  <si>
    <t>貨物利用運送</t>
    <rPh sb="2" eb="4">
      <t>リヨウ</t>
    </rPh>
    <rPh sb="4" eb="6">
      <t>ウンソウ</t>
    </rPh>
    <phoneticPr fontId="8"/>
  </si>
  <si>
    <t>576</t>
    <phoneticPr fontId="8"/>
  </si>
  <si>
    <t>5771</t>
    <phoneticPr fontId="8"/>
  </si>
  <si>
    <t>倉庫</t>
  </si>
  <si>
    <t>577</t>
    <phoneticPr fontId="8"/>
  </si>
  <si>
    <t>5781</t>
    <phoneticPr fontId="8"/>
  </si>
  <si>
    <t>こん包</t>
  </si>
  <si>
    <t>578</t>
    <phoneticPr fontId="8"/>
  </si>
  <si>
    <t>運輸附帯サービス</t>
    <rPh sb="2" eb="4">
      <t>フタイ</t>
    </rPh>
    <phoneticPr fontId="8"/>
  </si>
  <si>
    <t>5789</t>
  </si>
  <si>
    <t>道路輸送施設提供</t>
  </si>
  <si>
    <t>5789</t>
    <phoneticPr fontId="8"/>
  </si>
  <si>
    <t>その他の運輸附帯サービス</t>
    <rPh sb="6" eb="8">
      <t>フタイ</t>
    </rPh>
    <phoneticPr fontId="8"/>
  </si>
  <si>
    <t>水運施設管理（国公営）★★</t>
    <rPh sb="7" eb="8">
      <t>クニ</t>
    </rPh>
    <rPh sb="8" eb="10">
      <t>コウエイ</t>
    </rPh>
    <phoneticPr fontId="8"/>
  </si>
  <si>
    <t>水運施設管理</t>
    <phoneticPr fontId="8"/>
  </si>
  <si>
    <t>水運附帯サービス</t>
    <rPh sb="2" eb="4">
      <t>フタイ</t>
    </rPh>
    <phoneticPr fontId="8"/>
  </si>
  <si>
    <t>05</t>
  </si>
  <si>
    <t>航空施設管理（公営）★★</t>
    <phoneticPr fontId="8"/>
  </si>
  <si>
    <t>06</t>
  </si>
  <si>
    <t>061</t>
  </si>
  <si>
    <t>航空施設管理</t>
    <phoneticPr fontId="8"/>
  </si>
  <si>
    <t>0７</t>
    <phoneticPr fontId="8"/>
  </si>
  <si>
    <t>0７1</t>
    <phoneticPr fontId="8"/>
  </si>
  <si>
    <t>航空附帯サービス</t>
    <rPh sb="2" eb="4">
      <t>フタイ</t>
    </rPh>
    <phoneticPr fontId="8"/>
  </si>
  <si>
    <t>旅行・その他の運輸附帯サービス</t>
    <rPh sb="9" eb="11">
      <t>フタイ</t>
    </rPh>
    <phoneticPr fontId="8"/>
  </si>
  <si>
    <t>5791</t>
    <phoneticPr fontId="8"/>
  </si>
  <si>
    <t>郵便・信書便</t>
    <rPh sb="3" eb="5">
      <t>シンショ</t>
    </rPh>
    <rPh sb="5" eb="6">
      <t>ビン</t>
    </rPh>
    <phoneticPr fontId="8"/>
  </si>
  <si>
    <t>579</t>
    <phoneticPr fontId="8"/>
  </si>
  <si>
    <t>5911</t>
    <phoneticPr fontId="8"/>
  </si>
  <si>
    <t>固定電気通信</t>
    <rPh sb="0" eb="2">
      <t>コテイ</t>
    </rPh>
    <rPh sb="2" eb="4">
      <t>デンキ</t>
    </rPh>
    <rPh sb="4" eb="6">
      <t>ツウシン</t>
    </rPh>
    <phoneticPr fontId="8"/>
  </si>
  <si>
    <t>通信</t>
    <phoneticPr fontId="8"/>
  </si>
  <si>
    <t>591</t>
    <phoneticPr fontId="8"/>
  </si>
  <si>
    <t>通信</t>
    <rPh sb="0" eb="2">
      <t>ツウシン</t>
    </rPh>
    <phoneticPr fontId="8"/>
  </si>
  <si>
    <t>59</t>
    <phoneticPr fontId="8"/>
  </si>
  <si>
    <t>情報通信</t>
    <rPh sb="0" eb="2">
      <t>ジョウホウ</t>
    </rPh>
    <rPh sb="2" eb="4">
      <t>ツウシン</t>
    </rPh>
    <phoneticPr fontId="8"/>
  </si>
  <si>
    <t>移動電気通信</t>
    <rPh sb="0" eb="2">
      <t>イドウ</t>
    </rPh>
    <rPh sb="2" eb="4">
      <t>デンキ</t>
    </rPh>
    <rPh sb="4" eb="6">
      <t>ツウシン</t>
    </rPh>
    <phoneticPr fontId="8"/>
  </si>
  <si>
    <t>電気通信に附帯するサービス</t>
    <rPh sb="0" eb="2">
      <t>デンキ</t>
    </rPh>
    <rPh sb="2" eb="4">
      <t>ツウシン</t>
    </rPh>
    <rPh sb="5" eb="7">
      <t>フタイ</t>
    </rPh>
    <phoneticPr fontId="8"/>
  </si>
  <si>
    <t>5921</t>
    <phoneticPr fontId="8"/>
  </si>
  <si>
    <t>公共放送</t>
  </si>
  <si>
    <t>放送</t>
  </si>
  <si>
    <t>592</t>
    <phoneticPr fontId="8"/>
  </si>
  <si>
    <t>民間放送</t>
  </si>
  <si>
    <t>有線放送</t>
  </si>
  <si>
    <t>5931</t>
    <phoneticPr fontId="8"/>
  </si>
  <si>
    <t>情報サービス</t>
  </si>
  <si>
    <t>情報サービス</t>
    <rPh sb="0" eb="2">
      <t>ジョウホウ</t>
    </rPh>
    <phoneticPr fontId="8"/>
  </si>
  <si>
    <t>593</t>
    <phoneticPr fontId="8"/>
  </si>
  <si>
    <t>ソフトウェア業</t>
  </si>
  <si>
    <t>情報処理・提供サービス</t>
  </si>
  <si>
    <t>5941</t>
    <phoneticPr fontId="8"/>
  </si>
  <si>
    <t>インターネット附随サービス</t>
    <rPh sb="7" eb="9">
      <t>フズイ</t>
    </rPh>
    <phoneticPr fontId="8"/>
  </si>
  <si>
    <t>594</t>
    <phoneticPr fontId="8"/>
  </si>
  <si>
    <t>5951</t>
    <phoneticPr fontId="8"/>
  </si>
  <si>
    <t>映像・音声・文字情報制作（新聞・出版を除く。）</t>
    <rPh sb="0" eb="2">
      <t>エイゾウ</t>
    </rPh>
    <rPh sb="3" eb="5">
      <t>オンセイ</t>
    </rPh>
    <rPh sb="6" eb="8">
      <t>モジ</t>
    </rPh>
    <rPh sb="8" eb="10">
      <t>ジョウホウ</t>
    </rPh>
    <rPh sb="10" eb="12">
      <t>セイサク</t>
    </rPh>
    <rPh sb="13" eb="15">
      <t>シンブン</t>
    </rPh>
    <rPh sb="16" eb="18">
      <t>シュッパン</t>
    </rPh>
    <rPh sb="19" eb="20">
      <t>ノゾ</t>
    </rPh>
    <phoneticPr fontId="8"/>
  </si>
  <si>
    <t>映像・音声・文字情報制作</t>
    <rPh sb="0" eb="2">
      <t>エイゾウ</t>
    </rPh>
    <rPh sb="3" eb="5">
      <t>オンセイ</t>
    </rPh>
    <rPh sb="6" eb="8">
      <t>モジ</t>
    </rPh>
    <rPh sb="8" eb="10">
      <t>ジョウホウ</t>
    </rPh>
    <rPh sb="10" eb="12">
      <t>セイサク</t>
    </rPh>
    <phoneticPr fontId="8"/>
  </si>
  <si>
    <t>595</t>
    <phoneticPr fontId="8"/>
  </si>
  <si>
    <t>新聞</t>
    <rPh sb="0" eb="2">
      <t>シンブン</t>
    </rPh>
    <phoneticPr fontId="8"/>
  </si>
  <si>
    <t>出版</t>
    <rPh sb="0" eb="2">
      <t>シュッパン</t>
    </rPh>
    <phoneticPr fontId="8"/>
  </si>
  <si>
    <t>6111</t>
  </si>
  <si>
    <t>公務（中央）★★</t>
  </si>
  <si>
    <t>6111</t>
    <phoneticPr fontId="8"/>
  </si>
  <si>
    <t>公務（中央）</t>
  </si>
  <si>
    <t>611</t>
    <phoneticPr fontId="8"/>
  </si>
  <si>
    <t>公務</t>
  </si>
  <si>
    <t>61</t>
    <phoneticPr fontId="8"/>
  </si>
  <si>
    <t>公務　　　　　　　　</t>
  </si>
  <si>
    <t>6112</t>
  </si>
  <si>
    <t>公務（地方）★★</t>
  </si>
  <si>
    <t>6112</t>
    <phoneticPr fontId="8"/>
  </si>
  <si>
    <t>公務（地方）</t>
  </si>
  <si>
    <t>6311</t>
    <phoneticPr fontId="8"/>
  </si>
  <si>
    <t>学校教育（国公立）★★</t>
  </si>
  <si>
    <t>学校教育</t>
  </si>
  <si>
    <t>631</t>
    <phoneticPr fontId="8"/>
  </si>
  <si>
    <t>63</t>
    <phoneticPr fontId="8"/>
  </si>
  <si>
    <t>教育・研究　　　　　</t>
  </si>
  <si>
    <t>学校教育（私立）★</t>
  </si>
  <si>
    <t>6311</t>
  </si>
  <si>
    <t>学校給食（国公立）★★</t>
  </si>
  <si>
    <t>学校給食（私立）★</t>
  </si>
  <si>
    <t>6312</t>
  </si>
  <si>
    <t>社会教育（国公立）★★</t>
  </si>
  <si>
    <t>6312</t>
    <phoneticPr fontId="8"/>
  </si>
  <si>
    <t>社会教育・その他の教育</t>
    <phoneticPr fontId="8"/>
  </si>
  <si>
    <t>社会教育（非営利）★</t>
  </si>
  <si>
    <t>その他の教育訓練機関（国公立）★★</t>
    <phoneticPr fontId="8"/>
  </si>
  <si>
    <t>その他の教育訓練機関</t>
    <phoneticPr fontId="8"/>
  </si>
  <si>
    <t>6321</t>
  </si>
  <si>
    <t>自然科学研究機関（国公立）★★</t>
  </si>
  <si>
    <t>6321</t>
    <phoneticPr fontId="8"/>
  </si>
  <si>
    <t>学術研究機関</t>
  </si>
  <si>
    <t>632</t>
    <phoneticPr fontId="8"/>
  </si>
  <si>
    <t>研究</t>
  </si>
  <si>
    <t>人文・社会科学研究機関（国公立）★★</t>
    <rPh sb="3" eb="5">
      <t>シャカイ</t>
    </rPh>
    <phoneticPr fontId="8"/>
  </si>
  <si>
    <t>自然科学研究機関（非営利）★</t>
  </si>
  <si>
    <t>人文・社会科学研究機関（非営利）★</t>
    <rPh sb="3" eb="5">
      <t>シャカイ</t>
    </rPh>
    <phoneticPr fontId="8"/>
  </si>
  <si>
    <t>自然科学研究機関</t>
    <phoneticPr fontId="8"/>
  </si>
  <si>
    <t>人文・社会科学研究機関</t>
    <rPh sb="3" eb="5">
      <t>シャカイ</t>
    </rPh>
    <phoneticPr fontId="8"/>
  </si>
  <si>
    <t>6322</t>
    <phoneticPr fontId="8"/>
  </si>
  <si>
    <t>企業内研究開発</t>
  </si>
  <si>
    <t>6411</t>
  </si>
  <si>
    <t>医療（入院診療）</t>
    <rPh sb="3" eb="5">
      <t>ニュウイン</t>
    </rPh>
    <rPh sb="5" eb="7">
      <t>シンリョウ</t>
    </rPh>
    <phoneticPr fontId="8"/>
  </si>
  <si>
    <t>6411</t>
    <phoneticPr fontId="8"/>
  </si>
  <si>
    <t>医療</t>
    <rPh sb="0" eb="2">
      <t>イリョウ</t>
    </rPh>
    <phoneticPr fontId="8"/>
  </si>
  <si>
    <t>641</t>
    <phoneticPr fontId="8"/>
  </si>
  <si>
    <t>64</t>
    <phoneticPr fontId="8"/>
  </si>
  <si>
    <t>医療・福祉</t>
    <rPh sb="0" eb="2">
      <t>イリョウ</t>
    </rPh>
    <rPh sb="3" eb="5">
      <t>フクシ</t>
    </rPh>
    <phoneticPr fontId="8"/>
  </si>
  <si>
    <t>医療（入院外診療）</t>
    <rPh sb="3" eb="5">
      <t>ニュウイン</t>
    </rPh>
    <rPh sb="5" eb="6">
      <t>ガイ</t>
    </rPh>
    <rPh sb="6" eb="8">
      <t>シンリョウ</t>
    </rPh>
    <phoneticPr fontId="8"/>
  </si>
  <si>
    <t>医療（歯科診療）</t>
    <rPh sb="3" eb="5">
      <t>シカ</t>
    </rPh>
    <rPh sb="5" eb="7">
      <t>シンリョウ</t>
    </rPh>
    <phoneticPr fontId="8"/>
  </si>
  <si>
    <t>医療（調剤）</t>
    <rPh sb="0" eb="2">
      <t>イリョウ</t>
    </rPh>
    <rPh sb="3" eb="5">
      <t>チョウザイ</t>
    </rPh>
    <phoneticPr fontId="8"/>
  </si>
  <si>
    <t>医療（その他の医療サービス）</t>
    <rPh sb="0" eb="2">
      <t>イリョウ</t>
    </rPh>
    <rPh sb="5" eb="6">
      <t>タ</t>
    </rPh>
    <rPh sb="7" eb="9">
      <t>イリョウ</t>
    </rPh>
    <phoneticPr fontId="8"/>
  </si>
  <si>
    <t>6421</t>
  </si>
  <si>
    <t>保健衛生（国公立）★★</t>
  </si>
  <si>
    <t>6421</t>
    <phoneticPr fontId="8"/>
  </si>
  <si>
    <t>保健衛生</t>
    <rPh sb="0" eb="2">
      <t>ホケン</t>
    </rPh>
    <rPh sb="2" eb="4">
      <t>エイセイ</t>
    </rPh>
    <phoneticPr fontId="8"/>
  </si>
  <si>
    <t>642</t>
    <phoneticPr fontId="8"/>
  </si>
  <si>
    <t>保健衛生</t>
    <phoneticPr fontId="8"/>
  </si>
  <si>
    <t>6431</t>
  </si>
  <si>
    <t>社会保険事業★★</t>
    <phoneticPr fontId="8"/>
  </si>
  <si>
    <t>6431</t>
    <phoneticPr fontId="8"/>
  </si>
  <si>
    <t>社会保険・社会福祉</t>
    <rPh sb="0" eb="2">
      <t>シャカイ</t>
    </rPh>
    <rPh sb="2" eb="4">
      <t>ホケン</t>
    </rPh>
    <rPh sb="5" eb="7">
      <t>シャカイ</t>
    </rPh>
    <rPh sb="7" eb="9">
      <t>フクシ</t>
    </rPh>
    <phoneticPr fontId="8"/>
  </si>
  <si>
    <t>643</t>
    <phoneticPr fontId="8"/>
  </si>
  <si>
    <t>社会福祉（国公立）★★</t>
  </si>
  <si>
    <t>社会福祉（非営利）★</t>
  </si>
  <si>
    <t>社会福祉</t>
    <phoneticPr fontId="8"/>
  </si>
  <si>
    <t>0５1</t>
    <phoneticPr fontId="8"/>
  </si>
  <si>
    <t>保育所</t>
    <rPh sb="0" eb="3">
      <t>ホイクショ</t>
    </rPh>
    <phoneticPr fontId="8"/>
  </si>
  <si>
    <t>6441</t>
  </si>
  <si>
    <t>介護（施設サービス）</t>
    <rPh sb="0" eb="2">
      <t>カイゴ</t>
    </rPh>
    <rPh sb="3" eb="5">
      <t>シセツ</t>
    </rPh>
    <phoneticPr fontId="8"/>
  </si>
  <si>
    <t>6441</t>
    <phoneticPr fontId="8"/>
  </si>
  <si>
    <t>介護</t>
    <rPh sb="0" eb="2">
      <t>カイゴ</t>
    </rPh>
    <phoneticPr fontId="8"/>
  </si>
  <si>
    <t>644</t>
    <phoneticPr fontId="8"/>
  </si>
  <si>
    <t>02</t>
    <phoneticPr fontId="8"/>
  </si>
  <si>
    <t>021</t>
    <phoneticPr fontId="8"/>
  </si>
  <si>
    <t>介護（施設サービスを除く。）</t>
    <rPh sb="0" eb="2">
      <t>カイゴ</t>
    </rPh>
    <rPh sb="3" eb="5">
      <t>シセツ</t>
    </rPh>
    <rPh sb="10" eb="11">
      <t>ノゾ</t>
    </rPh>
    <phoneticPr fontId="8"/>
  </si>
  <si>
    <t>6599</t>
    <phoneticPr fontId="8"/>
  </si>
  <si>
    <t>会員制企業団体</t>
    <rPh sb="0" eb="3">
      <t>カイインセイ</t>
    </rPh>
    <phoneticPr fontId="8"/>
  </si>
  <si>
    <t>他に分類されない会員制団体</t>
    <rPh sb="2" eb="4">
      <t>ブンルイ</t>
    </rPh>
    <rPh sb="8" eb="10">
      <t>カイイン</t>
    </rPh>
    <rPh sb="10" eb="11">
      <t>セイ</t>
    </rPh>
    <rPh sb="11" eb="13">
      <t>ダンタイ</t>
    </rPh>
    <phoneticPr fontId="8"/>
  </si>
  <si>
    <t>659</t>
    <phoneticPr fontId="8"/>
  </si>
  <si>
    <t>他に分類されない会員制団体</t>
    <rPh sb="2" eb="4">
      <t>ブンルイ</t>
    </rPh>
    <rPh sb="8" eb="11">
      <t>カイインセイ</t>
    </rPh>
    <rPh sb="11" eb="13">
      <t>ダンタイ</t>
    </rPh>
    <phoneticPr fontId="8"/>
  </si>
  <si>
    <t>65</t>
    <phoneticPr fontId="8"/>
  </si>
  <si>
    <t>対家計民間非営利団体（別掲を除く。）★</t>
    <phoneticPr fontId="8"/>
  </si>
  <si>
    <t>6611</t>
  </si>
  <si>
    <t>物品賃貸業（貸自動車を除く。）</t>
    <phoneticPr fontId="8"/>
  </si>
  <si>
    <t>6611</t>
    <phoneticPr fontId="8"/>
  </si>
  <si>
    <t>物品賃貸業（貸自動車業を除く。）</t>
    <phoneticPr fontId="8"/>
  </si>
  <si>
    <t>661</t>
    <phoneticPr fontId="8"/>
  </si>
  <si>
    <t>物品賃貸サービス</t>
  </si>
  <si>
    <t>66</t>
    <phoneticPr fontId="8"/>
  </si>
  <si>
    <t>対事業所サービス</t>
    <phoneticPr fontId="8"/>
  </si>
  <si>
    <t>産業用機械器具（建設機械器具を除く。）賃貸業</t>
    <phoneticPr fontId="8"/>
  </si>
  <si>
    <t>建設機械器具賃貸業</t>
  </si>
  <si>
    <t>電子計算機・同関連機器賃貸業</t>
  </si>
  <si>
    <t>事務用機械器具（電算機等を除く。）賃貸業</t>
    <phoneticPr fontId="8"/>
  </si>
  <si>
    <t>スポーツ・娯楽用品・その他の物品賃貸業</t>
  </si>
  <si>
    <t>6612</t>
  </si>
  <si>
    <t>貸自動車業</t>
  </si>
  <si>
    <t>6612</t>
    <phoneticPr fontId="8"/>
  </si>
  <si>
    <t>貸自動車業</t>
    <rPh sb="0" eb="1">
      <t>カ</t>
    </rPh>
    <rPh sb="1" eb="4">
      <t>ジドウシャ</t>
    </rPh>
    <rPh sb="4" eb="5">
      <t>ギョウ</t>
    </rPh>
    <phoneticPr fontId="8"/>
  </si>
  <si>
    <t>6621</t>
  </si>
  <si>
    <t>広告</t>
  </si>
  <si>
    <t>6621</t>
    <phoneticPr fontId="8"/>
  </si>
  <si>
    <t>662</t>
    <phoneticPr fontId="8"/>
  </si>
  <si>
    <t>広告</t>
    <phoneticPr fontId="8"/>
  </si>
  <si>
    <t>テレビ・ラジオ広告</t>
  </si>
  <si>
    <t>新聞・雑誌・その他の広告</t>
  </si>
  <si>
    <t>6631</t>
  </si>
  <si>
    <t>自動車整備</t>
    <rPh sb="0" eb="3">
      <t>ジドウシャ</t>
    </rPh>
    <rPh sb="3" eb="5">
      <t>セイビ</t>
    </rPh>
    <phoneticPr fontId="8"/>
  </si>
  <si>
    <t>6631</t>
    <phoneticPr fontId="8"/>
  </si>
  <si>
    <t>663</t>
    <phoneticPr fontId="8"/>
  </si>
  <si>
    <t>自動車整備・機械修理</t>
    <phoneticPr fontId="8"/>
  </si>
  <si>
    <t>6632</t>
  </si>
  <si>
    <t>機械修理</t>
  </si>
  <si>
    <t>6632</t>
    <phoneticPr fontId="8"/>
  </si>
  <si>
    <t>6699</t>
  </si>
  <si>
    <t>01</t>
    <phoneticPr fontId="8"/>
  </si>
  <si>
    <t>011</t>
    <phoneticPr fontId="8"/>
  </si>
  <si>
    <t>法務・財務・会計サービス</t>
  </si>
  <si>
    <t>6699</t>
    <phoneticPr fontId="8"/>
  </si>
  <si>
    <t>その他の対事業所サービス</t>
    <rPh sb="2" eb="3">
      <t>ホカ</t>
    </rPh>
    <rPh sb="4" eb="5">
      <t>タイ</t>
    </rPh>
    <rPh sb="5" eb="8">
      <t>ジギョウショ</t>
    </rPh>
    <phoneticPr fontId="8"/>
  </si>
  <si>
    <t>669</t>
    <phoneticPr fontId="8"/>
  </si>
  <si>
    <t>土木建築サービス</t>
  </si>
  <si>
    <t>03</t>
    <phoneticPr fontId="8"/>
  </si>
  <si>
    <t>031</t>
    <phoneticPr fontId="8"/>
  </si>
  <si>
    <t>労働者派遣サービス</t>
  </si>
  <si>
    <t>04</t>
    <phoneticPr fontId="8"/>
  </si>
  <si>
    <t>041</t>
    <phoneticPr fontId="8"/>
  </si>
  <si>
    <t>建物サービス</t>
  </si>
  <si>
    <t>05</t>
    <phoneticPr fontId="8"/>
  </si>
  <si>
    <t>051</t>
    <phoneticPr fontId="8"/>
  </si>
  <si>
    <t>警備業</t>
    <rPh sb="0" eb="3">
      <t>ケイビギョウ</t>
    </rPh>
    <phoneticPr fontId="8"/>
  </si>
  <si>
    <t>その他の対事業所サービス</t>
  </si>
  <si>
    <t>6711</t>
  </si>
  <si>
    <t>宿泊業</t>
    <rPh sb="0" eb="2">
      <t>シュクハク</t>
    </rPh>
    <rPh sb="2" eb="3">
      <t>ギョウ</t>
    </rPh>
    <phoneticPr fontId="8"/>
  </si>
  <si>
    <t>6711</t>
    <phoneticPr fontId="8"/>
  </si>
  <si>
    <t>671</t>
    <phoneticPr fontId="8"/>
  </si>
  <si>
    <t>67</t>
    <phoneticPr fontId="8"/>
  </si>
  <si>
    <t>6721</t>
  </si>
  <si>
    <t>飲食店</t>
    <rPh sb="0" eb="2">
      <t>インショク</t>
    </rPh>
    <rPh sb="2" eb="3">
      <t>ミセ</t>
    </rPh>
    <phoneticPr fontId="8"/>
  </si>
  <si>
    <t>6721</t>
    <phoneticPr fontId="8"/>
  </si>
  <si>
    <t>飲食サービス</t>
    <rPh sb="0" eb="2">
      <t>インショク</t>
    </rPh>
    <phoneticPr fontId="8"/>
  </si>
  <si>
    <t>672</t>
    <phoneticPr fontId="8"/>
  </si>
  <si>
    <t>持ち帰り・配達飲食サービス</t>
    <rPh sb="0" eb="1">
      <t>モ</t>
    </rPh>
    <rPh sb="2" eb="3">
      <t>カエ</t>
    </rPh>
    <rPh sb="5" eb="7">
      <t>ハイタツ</t>
    </rPh>
    <rPh sb="7" eb="9">
      <t>インショク</t>
    </rPh>
    <phoneticPr fontId="8"/>
  </si>
  <si>
    <t>6731</t>
  </si>
  <si>
    <t>洗濯業</t>
    <phoneticPr fontId="8"/>
  </si>
  <si>
    <t>6731</t>
    <phoneticPr fontId="8"/>
  </si>
  <si>
    <t>洗濯・理容・美容・浴場業</t>
    <rPh sb="0" eb="2">
      <t>センタク</t>
    </rPh>
    <rPh sb="3" eb="5">
      <t>リヨウ</t>
    </rPh>
    <rPh sb="6" eb="8">
      <t>ビヨウ</t>
    </rPh>
    <rPh sb="9" eb="11">
      <t>ヨクジョウ</t>
    </rPh>
    <rPh sb="11" eb="12">
      <t>ギョウ</t>
    </rPh>
    <phoneticPr fontId="8"/>
  </si>
  <si>
    <t>673</t>
    <phoneticPr fontId="8"/>
  </si>
  <si>
    <t>理容業</t>
  </si>
  <si>
    <t>美容業</t>
  </si>
  <si>
    <t>浴場業</t>
  </si>
  <si>
    <t>09</t>
    <phoneticPr fontId="8"/>
  </si>
  <si>
    <t>099</t>
    <phoneticPr fontId="8"/>
  </si>
  <si>
    <t>その他の洗濯・理容・美容・浴場業</t>
    <rPh sb="2" eb="3">
      <t>タ</t>
    </rPh>
    <rPh sb="4" eb="6">
      <t>センタク</t>
    </rPh>
    <rPh sb="7" eb="9">
      <t>リヨウ</t>
    </rPh>
    <rPh sb="10" eb="12">
      <t>ビヨウ</t>
    </rPh>
    <rPh sb="13" eb="15">
      <t>ヨクジョウ</t>
    </rPh>
    <rPh sb="15" eb="16">
      <t>ギョウ</t>
    </rPh>
    <phoneticPr fontId="8"/>
  </si>
  <si>
    <t>6741</t>
  </si>
  <si>
    <t>映画館</t>
  </si>
  <si>
    <t>6741</t>
    <phoneticPr fontId="8"/>
  </si>
  <si>
    <t>娯楽サービス</t>
    <rPh sb="0" eb="2">
      <t>ゴラク</t>
    </rPh>
    <phoneticPr fontId="8"/>
  </si>
  <si>
    <t>674</t>
    <phoneticPr fontId="8"/>
  </si>
  <si>
    <t>興行場（映画館を除く。）・興行団</t>
    <rPh sb="0" eb="2">
      <t>コウギョウ</t>
    </rPh>
    <rPh sb="2" eb="3">
      <t>ジョウ</t>
    </rPh>
    <rPh sb="4" eb="7">
      <t>エイガカン</t>
    </rPh>
    <rPh sb="13" eb="15">
      <t>コウギョウ</t>
    </rPh>
    <rPh sb="15" eb="16">
      <t>ダン</t>
    </rPh>
    <phoneticPr fontId="8"/>
  </si>
  <si>
    <t>競輪・競馬等の競走場・競技団</t>
  </si>
  <si>
    <t>スポーツ施設提供業・公園・遊園地</t>
  </si>
  <si>
    <t>遊戯場</t>
  </si>
  <si>
    <t>その他の娯楽</t>
  </si>
  <si>
    <t>6799</t>
  </si>
  <si>
    <t>写真業</t>
  </si>
  <si>
    <t>6799</t>
    <phoneticPr fontId="8"/>
  </si>
  <si>
    <t>その他の対個人サービス</t>
  </si>
  <si>
    <t>679</t>
    <phoneticPr fontId="8"/>
  </si>
  <si>
    <t>冠婚葬祭業</t>
  </si>
  <si>
    <t>個人教授業</t>
    <rPh sb="4" eb="5">
      <t>ギョウ</t>
    </rPh>
    <phoneticPr fontId="8"/>
  </si>
  <si>
    <t>各種修理業（別掲を除く。）</t>
    <phoneticPr fontId="8"/>
  </si>
  <si>
    <t>6811</t>
    <phoneticPr fontId="8"/>
  </si>
  <si>
    <t>00P</t>
  </si>
  <si>
    <t>000P</t>
  </si>
  <si>
    <t>事務用品</t>
  </si>
  <si>
    <t>事務用品</t>
    <rPh sb="0" eb="2">
      <t>ジム</t>
    </rPh>
    <rPh sb="2" eb="4">
      <t>ヨウヒン</t>
    </rPh>
    <phoneticPr fontId="8"/>
  </si>
  <si>
    <t>681</t>
    <phoneticPr fontId="8"/>
  </si>
  <si>
    <t>68</t>
    <phoneticPr fontId="8"/>
  </si>
  <si>
    <t>6911</t>
    <phoneticPr fontId="8"/>
  </si>
  <si>
    <t>00</t>
  </si>
  <si>
    <t>000</t>
  </si>
  <si>
    <t>分類不明</t>
    <phoneticPr fontId="8"/>
  </si>
  <si>
    <t>分類不明</t>
    <rPh sb="0" eb="2">
      <t>ブンルイ</t>
    </rPh>
    <rPh sb="2" eb="4">
      <t>フメイ</t>
    </rPh>
    <phoneticPr fontId="8"/>
  </si>
  <si>
    <t>691</t>
    <phoneticPr fontId="8"/>
  </si>
  <si>
    <t>69</t>
    <phoneticPr fontId="8"/>
  </si>
  <si>
    <t>7000</t>
    <phoneticPr fontId="8"/>
  </si>
  <si>
    <t>内生部門計</t>
  </si>
  <si>
    <t>700</t>
    <phoneticPr fontId="8"/>
  </si>
  <si>
    <t>70</t>
    <phoneticPr fontId="8"/>
  </si>
  <si>
    <t>内生部門計　　</t>
  </si>
  <si>
    <t>２　最終需要部門</t>
    <rPh sb="2" eb="4">
      <t>サイシュウ</t>
    </rPh>
    <rPh sb="4" eb="6">
      <t>ジュヨウ</t>
    </rPh>
    <rPh sb="6" eb="8">
      <t>ブモン</t>
    </rPh>
    <phoneticPr fontId="8"/>
  </si>
  <si>
    <t>基本分類</t>
    <rPh sb="0" eb="2">
      <t>キホン</t>
    </rPh>
    <rPh sb="2" eb="4">
      <t>ブンルイ</t>
    </rPh>
    <phoneticPr fontId="8"/>
  </si>
  <si>
    <t>統合小分類</t>
    <rPh sb="0" eb="2">
      <t>トウゴウ</t>
    </rPh>
    <rPh sb="2" eb="5">
      <t>ショウブンルイ</t>
    </rPh>
    <phoneticPr fontId="8"/>
  </si>
  <si>
    <t>統合中分類</t>
    <rPh sb="0" eb="2">
      <t>トウゴウ</t>
    </rPh>
    <rPh sb="2" eb="5">
      <t>チュウブンルイ</t>
    </rPh>
    <phoneticPr fontId="8"/>
  </si>
  <si>
    <t>統合大分類</t>
    <rPh sb="0" eb="2">
      <t>トウゴウ</t>
    </rPh>
    <rPh sb="2" eb="5">
      <t>ダイブンルイ</t>
    </rPh>
    <phoneticPr fontId="8"/>
  </si>
  <si>
    <t>7111</t>
    <phoneticPr fontId="8"/>
  </si>
  <si>
    <t>家計外消費支出（列）</t>
  </si>
  <si>
    <t>711</t>
    <phoneticPr fontId="8"/>
  </si>
  <si>
    <t>71</t>
    <phoneticPr fontId="8"/>
  </si>
  <si>
    <t>7211</t>
    <phoneticPr fontId="8"/>
  </si>
  <si>
    <t>家計消費支出</t>
  </si>
  <si>
    <t>721</t>
    <phoneticPr fontId="8"/>
  </si>
  <si>
    <t>民間消費支出</t>
  </si>
  <si>
    <t>72</t>
    <phoneticPr fontId="8"/>
  </si>
  <si>
    <t>7212</t>
    <phoneticPr fontId="8"/>
  </si>
  <si>
    <t>対家計民間非営利団体消費支出</t>
    <phoneticPr fontId="8"/>
  </si>
  <si>
    <t>対家計民間非営利団体消費支出</t>
  </si>
  <si>
    <t>7311</t>
  </si>
  <si>
    <t>中央政府集合的消費支出</t>
  </si>
  <si>
    <t>7311</t>
    <phoneticPr fontId="8"/>
  </si>
  <si>
    <t>一般政府消費支出</t>
  </si>
  <si>
    <t>731</t>
    <phoneticPr fontId="8"/>
  </si>
  <si>
    <t>73</t>
    <phoneticPr fontId="8"/>
  </si>
  <si>
    <t>地方政府集合的消費支出</t>
  </si>
  <si>
    <t>中央政府個別的消費支出</t>
  </si>
  <si>
    <t>地方政府個別的消費支出</t>
  </si>
  <si>
    <t>7321</t>
  </si>
  <si>
    <t>中央政府集合的消費支出（社会資本等減耗分）</t>
    <rPh sb="16" eb="17">
      <t>トウ</t>
    </rPh>
    <rPh sb="19" eb="20">
      <t>ブン</t>
    </rPh>
    <phoneticPr fontId="8"/>
  </si>
  <si>
    <t>7321</t>
    <phoneticPr fontId="8"/>
  </si>
  <si>
    <t>一般政府消費支出（社会資本等減耗分）</t>
    <rPh sb="9" eb="11">
      <t>シャカイ</t>
    </rPh>
    <rPh sb="11" eb="13">
      <t>シホン</t>
    </rPh>
    <rPh sb="13" eb="14">
      <t>トウ</t>
    </rPh>
    <rPh sb="14" eb="16">
      <t>ゲンモウ</t>
    </rPh>
    <rPh sb="16" eb="17">
      <t>ブン</t>
    </rPh>
    <phoneticPr fontId="8"/>
  </si>
  <si>
    <t>732</t>
    <phoneticPr fontId="8"/>
  </si>
  <si>
    <t>地方政府集合的消費支出（社会資本等減耗分）</t>
    <phoneticPr fontId="8"/>
  </si>
  <si>
    <t>中央政府個別的消費支出（社会資本等減耗分）</t>
    <phoneticPr fontId="8"/>
  </si>
  <si>
    <t>地方政府個別的消費支出（社会資本等減耗分）</t>
    <phoneticPr fontId="8"/>
  </si>
  <si>
    <t>7411</t>
    <phoneticPr fontId="8"/>
  </si>
  <si>
    <t>県内総固定資本形成（公的）</t>
    <rPh sb="0" eb="1">
      <t>ケン</t>
    </rPh>
    <phoneticPr fontId="8"/>
  </si>
  <si>
    <t>741</t>
    <phoneticPr fontId="8"/>
  </si>
  <si>
    <t>74</t>
    <phoneticPr fontId="8"/>
  </si>
  <si>
    <t>7511</t>
    <phoneticPr fontId="8"/>
  </si>
  <si>
    <t>県内総固定資本形成（民間）</t>
    <rPh sb="0" eb="1">
      <t>ケン</t>
    </rPh>
    <phoneticPr fontId="8"/>
  </si>
  <si>
    <t>751</t>
    <phoneticPr fontId="8"/>
  </si>
  <si>
    <t>75</t>
    <phoneticPr fontId="8"/>
  </si>
  <si>
    <t>7611</t>
    <phoneticPr fontId="8"/>
  </si>
  <si>
    <t>生産者製品在庫純増</t>
  </si>
  <si>
    <t>在庫純増</t>
  </si>
  <si>
    <t>761</t>
    <phoneticPr fontId="8"/>
  </si>
  <si>
    <t>76</t>
    <phoneticPr fontId="8"/>
  </si>
  <si>
    <t>7611</t>
  </si>
  <si>
    <t>半製品・仕掛品在庫純増</t>
    <rPh sb="0" eb="1">
      <t>ハン</t>
    </rPh>
    <phoneticPr fontId="8"/>
  </si>
  <si>
    <t>流通在庫純増</t>
  </si>
  <si>
    <t>原材料在庫純増</t>
  </si>
  <si>
    <t>7800</t>
    <phoneticPr fontId="8"/>
  </si>
  <si>
    <t>県内最終需要計</t>
    <rPh sb="0" eb="1">
      <t>ケン</t>
    </rPh>
    <phoneticPr fontId="8"/>
  </si>
  <si>
    <t>780</t>
    <phoneticPr fontId="8"/>
  </si>
  <si>
    <t>78</t>
    <phoneticPr fontId="8"/>
  </si>
  <si>
    <t>7900</t>
    <phoneticPr fontId="8"/>
  </si>
  <si>
    <t>県内需要合計</t>
    <rPh sb="0" eb="1">
      <t>ケン</t>
    </rPh>
    <phoneticPr fontId="8"/>
  </si>
  <si>
    <t>790</t>
    <phoneticPr fontId="8"/>
  </si>
  <si>
    <t>79</t>
    <phoneticPr fontId="8"/>
  </si>
  <si>
    <t>8011</t>
    <phoneticPr fontId="8"/>
  </si>
  <si>
    <t>輸出（普通貿易）</t>
  </si>
  <si>
    <t>輸出</t>
  </si>
  <si>
    <t>801</t>
    <phoneticPr fontId="8"/>
  </si>
  <si>
    <t>輸出</t>
    <phoneticPr fontId="8"/>
  </si>
  <si>
    <t>80</t>
    <phoneticPr fontId="8"/>
  </si>
  <si>
    <t>輸出（特殊貿易）</t>
  </si>
  <si>
    <t>8012</t>
    <phoneticPr fontId="8"/>
  </si>
  <si>
    <t>輸出（直接購入）</t>
  </si>
  <si>
    <t>8100</t>
    <phoneticPr fontId="8"/>
  </si>
  <si>
    <t>00</t>
    <phoneticPr fontId="8"/>
  </si>
  <si>
    <t>輸出計</t>
    <rPh sb="0" eb="2">
      <t>ユシュツ</t>
    </rPh>
    <rPh sb="2" eb="3">
      <t>ケイ</t>
    </rPh>
    <phoneticPr fontId="8"/>
  </si>
  <si>
    <t>810</t>
    <phoneticPr fontId="8"/>
  </si>
  <si>
    <t>81</t>
    <phoneticPr fontId="8"/>
  </si>
  <si>
    <t>8200</t>
    <phoneticPr fontId="8"/>
  </si>
  <si>
    <t>最終需要計</t>
  </si>
  <si>
    <t>820</t>
    <phoneticPr fontId="8"/>
  </si>
  <si>
    <t>82</t>
    <phoneticPr fontId="8"/>
  </si>
  <si>
    <t>8300</t>
    <phoneticPr fontId="8"/>
  </si>
  <si>
    <t>需要合計</t>
  </si>
  <si>
    <t>830</t>
    <phoneticPr fontId="8"/>
  </si>
  <si>
    <t>83</t>
    <phoneticPr fontId="8"/>
  </si>
  <si>
    <t>8411</t>
    <phoneticPr fontId="8"/>
  </si>
  <si>
    <t>（控除）輸入（普通貿易）</t>
  </si>
  <si>
    <t>（控除）輸入</t>
  </si>
  <si>
    <t>841</t>
    <phoneticPr fontId="8"/>
  </si>
  <si>
    <t>84</t>
    <phoneticPr fontId="8"/>
  </si>
  <si>
    <t>（控除）輸入（特殊貿易）</t>
  </si>
  <si>
    <t>8412</t>
    <phoneticPr fontId="8"/>
  </si>
  <si>
    <t>（控除）輸入（直接購入）</t>
  </si>
  <si>
    <t>8511</t>
    <phoneticPr fontId="8"/>
  </si>
  <si>
    <t>（控除）関税</t>
  </si>
  <si>
    <t>851</t>
    <phoneticPr fontId="8"/>
  </si>
  <si>
    <t>85</t>
    <phoneticPr fontId="8"/>
  </si>
  <si>
    <t>8611</t>
    <phoneticPr fontId="8"/>
  </si>
  <si>
    <t>（控除）輸入品商品税</t>
  </si>
  <si>
    <t>861</t>
    <phoneticPr fontId="8"/>
  </si>
  <si>
    <t>86</t>
    <phoneticPr fontId="8"/>
  </si>
  <si>
    <t>8700</t>
    <phoneticPr fontId="8"/>
  </si>
  <si>
    <t>（控除）輸入計</t>
  </si>
  <si>
    <t>870</t>
    <phoneticPr fontId="8"/>
  </si>
  <si>
    <t>87</t>
    <phoneticPr fontId="8"/>
  </si>
  <si>
    <t>8800</t>
    <phoneticPr fontId="8"/>
  </si>
  <si>
    <t>最終需要部門計</t>
    <rPh sb="4" eb="6">
      <t>ブモン</t>
    </rPh>
    <phoneticPr fontId="8"/>
  </si>
  <si>
    <t>880</t>
    <phoneticPr fontId="8"/>
  </si>
  <si>
    <t>88</t>
    <phoneticPr fontId="8"/>
  </si>
  <si>
    <t>8911</t>
    <phoneticPr fontId="8"/>
  </si>
  <si>
    <t>商業マージン（卸売）</t>
  </si>
  <si>
    <t>891</t>
    <phoneticPr fontId="8"/>
  </si>
  <si>
    <t>商業マージン</t>
  </si>
  <si>
    <t>89</t>
    <phoneticPr fontId="8"/>
  </si>
  <si>
    <t>8912</t>
    <phoneticPr fontId="8"/>
  </si>
  <si>
    <t>商業マージン（小売）</t>
  </si>
  <si>
    <t>9011</t>
    <phoneticPr fontId="8"/>
  </si>
  <si>
    <t>貨物運賃（鉄道）</t>
  </si>
  <si>
    <t>901</t>
    <phoneticPr fontId="8"/>
  </si>
  <si>
    <t>貨物運賃</t>
  </si>
  <si>
    <t>90</t>
    <phoneticPr fontId="8"/>
  </si>
  <si>
    <t>9012</t>
    <phoneticPr fontId="8"/>
  </si>
  <si>
    <t>貨物運賃（道路）</t>
  </si>
  <si>
    <t>9013</t>
    <phoneticPr fontId="8"/>
  </si>
  <si>
    <t>貨物運賃（沿海内水面）</t>
  </si>
  <si>
    <t>貨物運賃（水運）</t>
  </si>
  <si>
    <t>貨物運賃（港湾運送）</t>
  </si>
  <si>
    <t>9014</t>
    <phoneticPr fontId="8"/>
  </si>
  <si>
    <t>貨物運賃（航空）</t>
  </si>
  <si>
    <t>9015</t>
    <phoneticPr fontId="8"/>
  </si>
  <si>
    <t>貨物運賃（利用運送）</t>
    <rPh sb="5" eb="7">
      <t>リヨウ</t>
    </rPh>
    <rPh sb="7" eb="9">
      <t>ウンソウ</t>
    </rPh>
    <phoneticPr fontId="8"/>
  </si>
  <si>
    <t>貨物運賃（利用運送）</t>
    <rPh sb="5" eb="7">
      <t>リヨウ</t>
    </rPh>
    <phoneticPr fontId="8"/>
  </si>
  <si>
    <t>9016</t>
    <phoneticPr fontId="8"/>
  </si>
  <si>
    <t>貨物運賃（倉庫）</t>
  </si>
  <si>
    <t>9700</t>
  </si>
  <si>
    <t>県内生産額</t>
    <rPh sb="0" eb="1">
      <t>ケン</t>
    </rPh>
    <phoneticPr fontId="8"/>
  </si>
  <si>
    <t>9700</t>
    <phoneticPr fontId="8"/>
  </si>
  <si>
    <t>970</t>
    <phoneticPr fontId="8"/>
  </si>
  <si>
    <t>97</t>
    <phoneticPr fontId="8"/>
  </si>
  <si>
    <t>３　粗付加価値部門</t>
    <rPh sb="2" eb="5">
      <t>ソフカ</t>
    </rPh>
    <rPh sb="5" eb="7">
      <t>カチ</t>
    </rPh>
    <rPh sb="7" eb="9">
      <t>ブモン</t>
    </rPh>
    <phoneticPr fontId="8"/>
  </si>
  <si>
    <t>001</t>
    <phoneticPr fontId="8"/>
  </si>
  <si>
    <t>宿泊・日当</t>
  </si>
  <si>
    <t>家計外消費支出（行）</t>
  </si>
  <si>
    <t>002</t>
    <phoneticPr fontId="8"/>
  </si>
  <si>
    <t>003</t>
    <phoneticPr fontId="8"/>
  </si>
  <si>
    <t>福利厚生費</t>
  </si>
  <si>
    <t>9111</t>
    <phoneticPr fontId="8"/>
  </si>
  <si>
    <t>賃金・俸給</t>
  </si>
  <si>
    <t>911</t>
    <phoneticPr fontId="8"/>
  </si>
  <si>
    <t>雇用者所得</t>
  </si>
  <si>
    <t>91</t>
    <phoneticPr fontId="8"/>
  </si>
  <si>
    <t>9112</t>
    <phoneticPr fontId="8"/>
  </si>
  <si>
    <t>社会保険料（雇用主負担）</t>
  </si>
  <si>
    <t>9113</t>
    <phoneticPr fontId="8"/>
  </si>
  <si>
    <t>その他の給与及び手当</t>
  </si>
  <si>
    <t>9211</t>
    <phoneticPr fontId="8"/>
  </si>
  <si>
    <t>営業余剰</t>
  </si>
  <si>
    <t>921</t>
    <phoneticPr fontId="8"/>
  </si>
  <si>
    <t>92</t>
    <phoneticPr fontId="8"/>
  </si>
  <si>
    <t>9311</t>
    <phoneticPr fontId="8"/>
  </si>
  <si>
    <t>000</t>
    <phoneticPr fontId="8"/>
  </si>
  <si>
    <t>資本減耗引当</t>
  </si>
  <si>
    <t>931</t>
    <phoneticPr fontId="8"/>
  </si>
  <si>
    <t>93</t>
    <phoneticPr fontId="8"/>
  </si>
  <si>
    <t>9321</t>
    <phoneticPr fontId="8"/>
  </si>
  <si>
    <t>資本減耗引当（社会資本等減耗分）</t>
    <rPh sb="0" eb="2">
      <t>シホン</t>
    </rPh>
    <rPh sb="2" eb="4">
      <t>ゲンモウ</t>
    </rPh>
    <rPh sb="4" eb="6">
      <t>ヒキアテ</t>
    </rPh>
    <rPh sb="7" eb="9">
      <t>シャカイ</t>
    </rPh>
    <rPh sb="9" eb="11">
      <t>シホン</t>
    </rPh>
    <rPh sb="11" eb="12">
      <t>トウ</t>
    </rPh>
    <rPh sb="12" eb="14">
      <t>ゲンモウ</t>
    </rPh>
    <rPh sb="14" eb="15">
      <t>ブン</t>
    </rPh>
    <phoneticPr fontId="8"/>
  </si>
  <si>
    <t>資本減耗引当（社会資本等減耗分）</t>
    <rPh sb="7" eb="9">
      <t>シャカイ</t>
    </rPh>
    <rPh sb="9" eb="11">
      <t>シホン</t>
    </rPh>
    <rPh sb="11" eb="12">
      <t>トウ</t>
    </rPh>
    <rPh sb="12" eb="14">
      <t>ゲンモウ</t>
    </rPh>
    <rPh sb="14" eb="15">
      <t>ブン</t>
    </rPh>
    <phoneticPr fontId="8"/>
  </si>
  <si>
    <t>932</t>
    <phoneticPr fontId="8"/>
  </si>
  <si>
    <t>9411</t>
    <phoneticPr fontId="8"/>
  </si>
  <si>
    <t>間接税（関税・輸入品商品税を除く。）</t>
    <rPh sb="7" eb="9">
      <t>ユニュウ</t>
    </rPh>
    <rPh sb="9" eb="10">
      <t>ヒン</t>
    </rPh>
    <rPh sb="10" eb="12">
      <t>ショウヒン</t>
    </rPh>
    <rPh sb="12" eb="13">
      <t>ゼイ</t>
    </rPh>
    <phoneticPr fontId="8"/>
  </si>
  <si>
    <t>941</t>
    <phoneticPr fontId="8"/>
  </si>
  <si>
    <t>94</t>
    <phoneticPr fontId="8"/>
  </si>
  <si>
    <t>9511</t>
    <phoneticPr fontId="8"/>
  </si>
  <si>
    <t>（控除）経常補助金</t>
  </si>
  <si>
    <t>951</t>
    <phoneticPr fontId="8"/>
  </si>
  <si>
    <t>95</t>
    <phoneticPr fontId="8"/>
  </si>
  <si>
    <t>9600</t>
    <phoneticPr fontId="8"/>
  </si>
  <si>
    <t>粗付加価値部門計</t>
  </si>
  <si>
    <t>960</t>
    <phoneticPr fontId="8"/>
  </si>
  <si>
    <t>96</t>
    <phoneticPr fontId="8"/>
  </si>
  <si>
    <t>経済波及効果概要</t>
    <rPh sb="0" eb="2">
      <t>ケイザイ</t>
    </rPh>
    <rPh sb="2" eb="4">
      <t>ハキュウ</t>
    </rPh>
    <rPh sb="4" eb="6">
      <t>コウカ</t>
    </rPh>
    <rPh sb="6" eb="8">
      <t>ガイヨウ</t>
    </rPh>
    <phoneticPr fontId="1"/>
  </si>
  <si>
    <t>28兵庫県</t>
  </si>
  <si>
    <t>2015年</t>
  </si>
  <si>
    <t>一般世帯数</t>
    <rPh sb="0" eb="2">
      <t>イッパン</t>
    </rPh>
    <rPh sb="2" eb="4">
      <t>セタイ</t>
    </rPh>
    <rPh sb="4" eb="5">
      <t>スウ</t>
    </rPh>
    <phoneticPr fontId="19"/>
  </si>
  <si>
    <t>割合（％）</t>
    <rPh sb="0" eb="2">
      <t>ワリアイ</t>
    </rPh>
    <phoneticPr fontId="19"/>
  </si>
  <si>
    <t>核家族世帯</t>
    <rPh sb="0" eb="3">
      <t>カクカゾク</t>
    </rPh>
    <rPh sb="3" eb="5">
      <t>セタイ</t>
    </rPh>
    <phoneticPr fontId="19"/>
  </si>
  <si>
    <t>年齢</t>
  </si>
  <si>
    <t>総数</t>
  </si>
  <si>
    <t>単独世帯</t>
  </si>
  <si>
    <t>夫婦のみの世帯</t>
  </si>
  <si>
    <t>夫婦と子から成る世帯</t>
    <phoneticPr fontId="19"/>
  </si>
  <si>
    <t>ひとり親と子から成る世帯</t>
    <phoneticPr fontId="19"/>
  </si>
  <si>
    <t>その他の一般世帯</t>
  </si>
  <si>
    <t>ひとり親と子から成る世帯</t>
  </si>
  <si>
    <t>20歳未満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</si>
  <si>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</si>
  <si>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</si>
  <si>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</si>
  <si>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</si>
  <si>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</si>
  <si>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</si>
  <si>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</si>
  <si>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</si>
  <si>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</si>
  <si>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</si>
  <si>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</si>
  <si>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</si>
  <si>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</si>
  <si>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85歳以上</t>
  </si>
  <si>
    <t>65歳以上（再掲）</t>
  </si>
  <si>
    <t>75歳以上（再掲）</t>
  </si>
  <si>
    <t>男</t>
  </si>
  <si>
    <t>女</t>
  </si>
  <si>
    <t>注）四捨五入のため合計は必ずしも一致しない。</t>
    <rPh sb="0" eb="1">
      <t>チュウ</t>
    </rPh>
    <rPh sb="2" eb="6">
      <t>シシャゴニュウ</t>
    </rPh>
    <rPh sb="9" eb="11">
      <t>ゴウケイ</t>
    </rPh>
    <rPh sb="12" eb="13">
      <t>カナラ</t>
    </rPh>
    <rPh sb="16" eb="18">
      <t>イッチ</t>
    </rPh>
    <phoneticPr fontId="19"/>
  </si>
  <si>
    <t>2020年</t>
  </si>
  <si>
    <t>2025年</t>
  </si>
  <si>
    <t>2030年</t>
  </si>
  <si>
    <t>2035年</t>
  </si>
  <si>
    <t>2040年</t>
  </si>
  <si>
    <t>(百万円）</t>
    <rPh sb="1" eb="2">
      <t>ヒャク</t>
    </rPh>
    <rPh sb="2" eb="4">
      <t>マンエン</t>
    </rPh>
    <phoneticPr fontId="1"/>
  </si>
  <si>
    <t>金額</t>
    <rPh sb="0" eb="2">
      <t>キンガク</t>
    </rPh>
    <phoneticPr fontId="1"/>
  </si>
  <si>
    <t>環境モデル都市スマートコミュニティ推進事業</t>
    <rPh sb="0" eb="2">
      <t>カンキョウ</t>
    </rPh>
    <rPh sb="5" eb="7">
      <t>トシ</t>
    </rPh>
    <rPh sb="17" eb="19">
      <t>スイシン</t>
    </rPh>
    <rPh sb="19" eb="21">
      <t>ジギョウ</t>
    </rPh>
    <phoneticPr fontId="8"/>
  </si>
  <si>
    <t>環境保全の啓発・活動支援事業</t>
    <phoneticPr fontId="8"/>
  </si>
  <si>
    <t>市雨水貯留タンク設置助成金交付事業</t>
    <phoneticPr fontId="1"/>
  </si>
  <si>
    <t>かんきょうモデル都市探検事業</t>
    <rPh sb="8" eb="10">
      <t>トシ</t>
    </rPh>
    <rPh sb="10" eb="12">
      <t>タンケン</t>
    </rPh>
    <rPh sb="12" eb="14">
      <t>ジギョウ</t>
    </rPh>
    <phoneticPr fontId="8"/>
  </si>
  <si>
    <t>運河再生プロジェクト事業</t>
    <rPh sb="0" eb="2">
      <t>ウンガ</t>
    </rPh>
    <rPh sb="2" eb="4">
      <t>サイセイ</t>
    </rPh>
    <rPh sb="10" eb="12">
      <t>ジギョウ</t>
    </rPh>
    <phoneticPr fontId="8"/>
  </si>
  <si>
    <t>2040年</t>
    <rPh sb="4" eb="5">
      <t>ネン</t>
    </rPh>
    <phoneticPr fontId="1"/>
  </si>
  <si>
    <t>直接税・</t>
    <rPh sb="0" eb="3">
      <t>チョクセツゼイ</t>
    </rPh>
    <phoneticPr fontId="8"/>
  </si>
  <si>
    <t>直接税計</t>
    <rPh sb="0" eb="3">
      <t>チョクセツゼイ</t>
    </rPh>
    <rPh sb="3" eb="4">
      <t>ケイ</t>
    </rPh>
    <phoneticPr fontId="8"/>
  </si>
  <si>
    <t>法人分</t>
    <rPh sb="0" eb="2">
      <t>ホウジン</t>
    </rPh>
    <rPh sb="2" eb="3">
      <t>ブン</t>
    </rPh>
    <phoneticPr fontId="8"/>
  </si>
  <si>
    <t>個人分</t>
    <rPh sb="0" eb="3">
      <t>コジンブン</t>
    </rPh>
    <phoneticPr fontId="8"/>
  </si>
  <si>
    <t>間接税</t>
    <rPh sb="0" eb="2">
      <t>カンセツ</t>
    </rPh>
    <rPh sb="2" eb="3">
      <t>ゼイ</t>
    </rPh>
    <phoneticPr fontId="8"/>
  </si>
  <si>
    <t>生産誘発額</t>
    <rPh sb="0" eb="2">
      <t>セイサン</t>
    </rPh>
    <rPh sb="2" eb="5">
      <t>ユウハツガク</t>
    </rPh>
    <phoneticPr fontId="8"/>
  </si>
  <si>
    <t>間接税計</t>
    <rPh sb="0" eb="3">
      <t>カンセツゼイ</t>
    </rPh>
    <rPh sb="3" eb="4">
      <t>ケイ</t>
    </rPh>
    <phoneticPr fontId="8"/>
  </si>
  <si>
    <t>法人＋個人</t>
    <rPh sb="0" eb="2">
      <t>ホウジン</t>
    </rPh>
    <rPh sb="3" eb="5">
      <t>コジン</t>
    </rPh>
    <phoneticPr fontId="8"/>
  </si>
  <si>
    <t>営業余剰率</t>
    <rPh sb="0" eb="2">
      <t>エイギョウ</t>
    </rPh>
    <rPh sb="2" eb="4">
      <t>ヨジョウ</t>
    </rPh>
    <rPh sb="4" eb="5">
      <t>リツ</t>
    </rPh>
    <phoneticPr fontId="8"/>
  </si>
  <si>
    <t>営業余剰誘発額</t>
    <rPh sb="0" eb="2">
      <t>エイギョウ</t>
    </rPh>
    <rPh sb="2" eb="4">
      <t>ヨジョウ</t>
    </rPh>
    <rPh sb="4" eb="7">
      <t>ユウハツガク</t>
    </rPh>
    <phoneticPr fontId="8"/>
  </si>
  <si>
    <t>実効税率</t>
    <rPh sb="0" eb="2">
      <t>ジッコウ</t>
    </rPh>
    <rPh sb="2" eb="4">
      <t>ゼイリツ</t>
    </rPh>
    <phoneticPr fontId="8"/>
  </si>
  <si>
    <t>法人直接税</t>
    <rPh sb="0" eb="2">
      <t>ホウジン</t>
    </rPh>
    <rPh sb="2" eb="4">
      <t>チョクセツ</t>
    </rPh>
    <rPh sb="4" eb="5">
      <t>ゼイ</t>
    </rPh>
    <phoneticPr fontId="8"/>
  </si>
  <si>
    <t>雇用者所得率</t>
    <rPh sb="0" eb="3">
      <t>コヨウシャ</t>
    </rPh>
    <rPh sb="3" eb="6">
      <t>ショトクリツ</t>
    </rPh>
    <phoneticPr fontId="8"/>
  </si>
  <si>
    <t>雇用者所得誘発額</t>
    <rPh sb="0" eb="3">
      <t>コヨウシャ</t>
    </rPh>
    <rPh sb="3" eb="5">
      <t>ショトク</t>
    </rPh>
    <rPh sb="5" eb="8">
      <t>ユウハツガク</t>
    </rPh>
    <phoneticPr fontId="8"/>
  </si>
  <si>
    <t>個人直接税</t>
    <rPh sb="0" eb="2">
      <t>コジン</t>
    </rPh>
    <rPh sb="2" eb="4">
      <t>チョクセツ</t>
    </rPh>
    <rPh sb="4" eb="5">
      <t>ゼイ</t>
    </rPh>
    <phoneticPr fontId="8"/>
  </si>
  <si>
    <t>粗付加価値率</t>
    <rPh sb="0" eb="1">
      <t>ホボ</t>
    </rPh>
    <rPh sb="1" eb="3">
      <t>フカ</t>
    </rPh>
    <rPh sb="3" eb="5">
      <t>カチ</t>
    </rPh>
    <rPh sb="5" eb="6">
      <t>リツ</t>
    </rPh>
    <phoneticPr fontId="8"/>
  </si>
  <si>
    <t>粗付加価値誘発額</t>
    <rPh sb="0" eb="1">
      <t>アラ</t>
    </rPh>
    <rPh sb="1" eb="3">
      <t>フカ</t>
    </rPh>
    <rPh sb="3" eb="5">
      <t>カチ</t>
    </rPh>
    <rPh sb="5" eb="8">
      <t>ユウハツガク</t>
    </rPh>
    <phoneticPr fontId="8"/>
  </si>
  <si>
    <t>A=B+N</t>
    <phoneticPr fontId="8"/>
  </si>
  <si>
    <t>B=F+J</t>
    <phoneticPr fontId="8"/>
  </si>
  <si>
    <t>C</t>
    <phoneticPr fontId="8"/>
  </si>
  <si>
    <t>D＝C*O</t>
    <phoneticPr fontId="8"/>
  </si>
  <si>
    <t>E</t>
    <phoneticPr fontId="8"/>
  </si>
  <si>
    <t>F=D*E</t>
    <phoneticPr fontId="8"/>
  </si>
  <si>
    <t>G</t>
    <phoneticPr fontId="8"/>
  </si>
  <si>
    <t>H=G*O</t>
    <phoneticPr fontId="8"/>
  </si>
  <si>
    <t>I</t>
    <phoneticPr fontId="8"/>
  </si>
  <si>
    <t>J＝H*I</t>
    <phoneticPr fontId="8"/>
  </si>
  <si>
    <t>K</t>
    <phoneticPr fontId="8"/>
  </si>
  <si>
    <t>L=K*O</t>
    <phoneticPr fontId="8"/>
  </si>
  <si>
    <t>M</t>
    <phoneticPr fontId="8"/>
  </si>
  <si>
    <t>N＝L*M</t>
    <phoneticPr fontId="8"/>
  </si>
  <si>
    <t>O</t>
    <phoneticPr fontId="8"/>
  </si>
  <si>
    <t>１</t>
  </si>
  <si>
    <t>農業</t>
    <rPh sb="0" eb="2">
      <t>ノウギョウ</t>
    </rPh>
    <phoneticPr fontId="21"/>
  </si>
  <si>
    <t>林業</t>
    <rPh sb="0" eb="2">
      <t>リンギョウ</t>
    </rPh>
    <phoneticPr fontId="22"/>
  </si>
  <si>
    <t>漁業</t>
    <rPh sb="0" eb="2">
      <t>ギョギョウ</t>
    </rPh>
    <phoneticPr fontId="22"/>
  </si>
  <si>
    <t>鉱業</t>
  </si>
  <si>
    <t>飲食料品　　　　　　　</t>
  </si>
  <si>
    <t>繊維製品</t>
  </si>
  <si>
    <t>化学製品</t>
  </si>
  <si>
    <t>石油・石炭製品</t>
  </si>
  <si>
    <t>11</t>
  </si>
  <si>
    <t>窯業・土石製品</t>
  </si>
  <si>
    <t>12</t>
  </si>
  <si>
    <t>鉄鋼</t>
  </si>
  <si>
    <t>13</t>
  </si>
  <si>
    <t>非鉄金属</t>
  </si>
  <si>
    <t>14</t>
  </si>
  <si>
    <t>金属製品</t>
  </si>
  <si>
    <t>15</t>
  </si>
  <si>
    <t>はん用機械</t>
  </si>
  <si>
    <t>16</t>
  </si>
  <si>
    <t>生産用機械</t>
  </si>
  <si>
    <t>17</t>
  </si>
  <si>
    <t>業務用機械</t>
  </si>
  <si>
    <t>18</t>
  </si>
  <si>
    <t>電子部品</t>
    <rPh sb="0" eb="2">
      <t>デンシ</t>
    </rPh>
    <rPh sb="2" eb="4">
      <t>ブヒン</t>
    </rPh>
    <phoneticPr fontId="22"/>
  </si>
  <si>
    <t>19</t>
  </si>
  <si>
    <t>電気機械</t>
  </si>
  <si>
    <t>20</t>
  </si>
  <si>
    <t>情報通信機器</t>
  </si>
  <si>
    <t>21</t>
  </si>
  <si>
    <t>22</t>
  </si>
  <si>
    <t>23</t>
  </si>
  <si>
    <t>建設</t>
  </si>
  <si>
    <t>24</t>
  </si>
  <si>
    <t>電力・ガス・熱供給　</t>
  </si>
  <si>
    <t>25</t>
  </si>
  <si>
    <t>水道　　</t>
  </si>
  <si>
    <t>26</t>
  </si>
  <si>
    <t>廃棄物処理</t>
    <rPh sb="0" eb="3">
      <t>ハイキブツ</t>
    </rPh>
    <rPh sb="3" eb="5">
      <t>ショリ</t>
    </rPh>
    <phoneticPr fontId="22"/>
  </si>
  <si>
    <t>27</t>
  </si>
  <si>
    <t>商業</t>
    <rPh sb="0" eb="2">
      <t>ショウギョウ</t>
    </rPh>
    <phoneticPr fontId="22"/>
  </si>
  <si>
    <t>28</t>
  </si>
  <si>
    <t>29</t>
  </si>
  <si>
    <t>不動産</t>
  </si>
  <si>
    <t>30</t>
  </si>
  <si>
    <t>運輸・郵便</t>
    <rPh sb="3" eb="5">
      <t>ユウビン</t>
    </rPh>
    <phoneticPr fontId="22"/>
  </si>
  <si>
    <t>31</t>
  </si>
  <si>
    <t>情報通信</t>
  </si>
  <si>
    <t>32</t>
  </si>
  <si>
    <t>33</t>
  </si>
  <si>
    <t>教育・研究</t>
  </si>
  <si>
    <t>34</t>
  </si>
  <si>
    <t>医療・福祉</t>
    <rPh sb="3" eb="5">
      <t>フクシ</t>
    </rPh>
    <phoneticPr fontId="22"/>
  </si>
  <si>
    <t>35</t>
  </si>
  <si>
    <t>他に分類されない会員制団体</t>
    <rPh sb="0" eb="1">
      <t>ホカ</t>
    </rPh>
    <rPh sb="2" eb="4">
      <t>ブンルイ</t>
    </rPh>
    <rPh sb="8" eb="11">
      <t>カイインセイ</t>
    </rPh>
    <rPh sb="11" eb="13">
      <t>ダンタイ</t>
    </rPh>
    <phoneticPr fontId="22"/>
  </si>
  <si>
    <t>36</t>
  </si>
  <si>
    <t>対事業所サービス</t>
  </si>
  <si>
    <t>37</t>
  </si>
  <si>
    <t>対個人サービス</t>
  </si>
  <si>
    <t>38</t>
  </si>
  <si>
    <t>事務用品</t>
    <rPh sb="0" eb="2">
      <t>ジム</t>
    </rPh>
    <rPh sb="2" eb="4">
      <t>ヨウヒン</t>
    </rPh>
    <phoneticPr fontId="22"/>
  </si>
  <si>
    <t>39</t>
  </si>
  <si>
    <t>分類不明</t>
    <rPh sb="0" eb="2">
      <t>ブンルイ</t>
    </rPh>
    <rPh sb="2" eb="4">
      <t>フメイ</t>
    </rPh>
    <phoneticPr fontId="22"/>
  </si>
  <si>
    <t>合計</t>
  </si>
  <si>
    <t>（資料）兵庫県統計課「平成29年度兵庫県民経済計算」</t>
    <rPh sb="1" eb="3">
      <t>シリョウ</t>
    </rPh>
    <rPh sb="4" eb="7">
      <t>ヒョウゴケン</t>
    </rPh>
    <rPh sb="7" eb="9">
      <t>トウケイ</t>
    </rPh>
    <rPh sb="9" eb="10">
      <t>カ</t>
    </rPh>
    <rPh sb="11" eb="13">
      <t>ヘイセイ</t>
    </rPh>
    <rPh sb="15" eb="17">
      <t>ネンド</t>
    </rPh>
    <rPh sb="17" eb="19">
      <t>ヒョウゴ</t>
    </rPh>
    <rPh sb="19" eb="21">
      <t>ケンミン</t>
    </rPh>
    <rPh sb="21" eb="23">
      <t>ケイザイ</t>
    </rPh>
    <rPh sb="23" eb="25">
      <t>ケイサン</t>
    </rPh>
    <phoneticPr fontId="8"/>
  </si>
  <si>
    <t>税収係数1</t>
    <rPh sb="0" eb="2">
      <t>ゼイシュウ</t>
    </rPh>
    <rPh sb="2" eb="4">
      <t>ケイスウ</t>
    </rPh>
    <phoneticPr fontId="8"/>
  </si>
  <si>
    <t>税収係数2</t>
    <rPh sb="0" eb="2">
      <t>ゼイシュウ</t>
    </rPh>
    <rPh sb="2" eb="4">
      <t>ケイスウ</t>
    </rPh>
    <phoneticPr fontId="8"/>
  </si>
  <si>
    <t>部門別まとめ</t>
    <rPh sb="0" eb="3">
      <t>ブモンベツ</t>
    </rPh>
    <phoneticPr fontId="8"/>
  </si>
  <si>
    <t>　　　発生係数：CO2（二酸化炭素）、SO2（二酸化硫黄）の生産額（百万円）当たりの発生量</t>
    <rPh sb="3" eb="5">
      <t>ハッセイ</t>
    </rPh>
    <rPh sb="5" eb="7">
      <t>ケイスウ</t>
    </rPh>
    <rPh sb="12" eb="15">
      <t>ニサンカ</t>
    </rPh>
    <rPh sb="15" eb="17">
      <t>タンソ</t>
    </rPh>
    <rPh sb="23" eb="26">
      <t>ニサンカ</t>
    </rPh>
    <rPh sb="26" eb="28">
      <t>イオウ</t>
    </rPh>
    <rPh sb="30" eb="33">
      <t>セイサンガク</t>
    </rPh>
    <rPh sb="34" eb="35">
      <t>ヒャク</t>
    </rPh>
    <rPh sb="35" eb="37">
      <t>マンエン</t>
    </rPh>
    <rPh sb="38" eb="39">
      <t>ア</t>
    </rPh>
    <rPh sb="42" eb="44">
      <t>ハッセイ</t>
    </rPh>
    <rPh sb="44" eb="45">
      <t>リョウ</t>
    </rPh>
    <phoneticPr fontId="8"/>
  </si>
  <si>
    <t>H29年度</t>
    <rPh sb="3" eb="5">
      <t>ネンド</t>
    </rPh>
    <phoneticPr fontId="8"/>
  </si>
  <si>
    <t>　</t>
    <phoneticPr fontId="1"/>
  </si>
  <si>
    <t>設備管理</t>
    <rPh sb="0" eb="2">
      <t>セツビ</t>
    </rPh>
    <rPh sb="2" eb="4">
      <t>カンリ</t>
    </rPh>
    <phoneticPr fontId="1"/>
  </si>
  <si>
    <t>設備管理その他</t>
    <rPh sb="0" eb="2">
      <t>セツビ</t>
    </rPh>
    <rPh sb="2" eb="4">
      <t>カンリ</t>
    </rPh>
    <rPh sb="6" eb="7">
      <t>タ</t>
    </rPh>
    <phoneticPr fontId="1"/>
  </si>
  <si>
    <t>内部機器等</t>
    <rPh sb="0" eb="2">
      <t>ナイブ</t>
    </rPh>
    <rPh sb="2" eb="4">
      <t>キキ</t>
    </rPh>
    <rPh sb="4" eb="5">
      <t>トウ</t>
    </rPh>
    <phoneticPr fontId="1"/>
  </si>
  <si>
    <t xml:space="preserve"> </t>
    <phoneticPr fontId="1"/>
  </si>
  <si>
    <t>移転等</t>
    <rPh sb="0" eb="2">
      <t>イテン</t>
    </rPh>
    <rPh sb="2" eb="3">
      <t>トウ</t>
    </rPh>
    <phoneticPr fontId="1"/>
  </si>
  <si>
    <t>センター運営</t>
    <rPh sb="4" eb="6">
      <t>ウンエイ</t>
    </rPh>
    <phoneticPr fontId="1"/>
  </si>
  <si>
    <t>院外処方</t>
    <rPh sb="0" eb="2">
      <t>インガイ</t>
    </rPh>
    <rPh sb="2" eb="4">
      <t>ショホウ</t>
    </rPh>
    <phoneticPr fontId="1"/>
  </si>
  <si>
    <t>委託業者</t>
    <rPh sb="0" eb="2">
      <t>イタク</t>
    </rPh>
    <rPh sb="2" eb="4">
      <t>ギョウシャ</t>
    </rPh>
    <phoneticPr fontId="1"/>
  </si>
  <si>
    <t>管理・保守費等</t>
    <rPh sb="0" eb="2">
      <t>カンリ</t>
    </rPh>
    <rPh sb="3" eb="5">
      <t>ホシュ</t>
    </rPh>
    <rPh sb="5" eb="6">
      <t>ヒ</t>
    </rPh>
    <rPh sb="6" eb="7">
      <t>トウ</t>
    </rPh>
    <phoneticPr fontId="1"/>
  </si>
  <si>
    <t>患者交通費</t>
    <rPh sb="0" eb="2">
      <t>カンジャ</t>
    </rPh>
    <rPh sb="2" eb="5">
      <t>コウツウヒ</t>
    </rPh>
    <phoneticPr fontId="1"/>
  </si>
  <si>
    <t>通院</t>
    <rPh sb="0" eb="2">
      <t>ツウイン</t>
    </rPh>
    <phoneticPr fontId="1"/>
  </si>
  <si>
    <t>見舞客消費支出</t>
    <rPh sb="0" eb="3">
      <t>ミマイキャク</t>
    </rPh>
    <rPh sb="3" eb="5">
      <t>ショウヒ</t>
    </rPh>
    <rPh sb="5" eb="7">
      <t>シシュツ</t>
    </rPh>
    <phoneticPr fontId="1"/>
  </si>
  <si>
    <t>　</t>
    <phoneticPr fontId="1"/>
  </si>
  <si>
    <t>関連業者</t>
    <rPh sb="0" eb="2">
      <t>カンレン</t>
    </rPh>
    <rPh sb="2" eb="4">
      <t>ギョウシャ</t>
    </rPh>
    <phoneticPr fontId="1"/>
  </si>
  <si>
    <t>医療センター内店舗</t>
    <rPh sb="0" eb="2">
      <t>イリョウ</t>
    </rPh>
    <rPh sb="6" eb="7">
      <t>インナイ</t>
    </rPh>
    <rPh sb="7" eb="9">
      <t>テンポ</t>
    </rPh>
    <phoneticPr fontId="1"/>
  </si>
  <si>
    <t>薬局</t>
    <rPh sb="0" eb="2">
      <t>ヤッキョク</t>
    </rPh>
    <phoneticPr fontId="1"/>
  </si>
  <si>
    <t>小売店(関連分）</t>
    <rPh sb="0" eb="3">
      <t>コウリテン</t>
    </rPh>
    <rPh sb="4" eb="6">
      <t>カンレン</t>
    </rPh>
    <rPh sb="6" eb="7">
      <t>ブン</t>
    </rPh>
    <phoneticPr fontId="1"/>
  </si>
  <si>
    <t xml:space="preserve"> </t>
    <phoneticPr fontId="1"/>
  </si>
  <si>
    <t>うち建設</t>
    <rPh sb="2" eb="4">
      <t>ケンセツ</t>
    </rPh>
    <phoneticPr fontId="1"/>
  </si>
  <si>
    <t>1＋2＋3＋4</t>
    <phoneticPr fontId="1"/>
  </si>
  <si>
    <t>うち運営</t>
    <rPh sb="2" eb="4">
      <t>ウンエイ</t>
    </rPh>
    <phoneticPr fontId="1"/>
  </si>
  <si>
    <t>5＋6＋7＋8</t>
    <phoneticPr fontId="1"/>
  </si>
  <si>
    <t xml:space="preserve">   給与費</t>
    <phoneticPr fontId="1"/>
  </si>
  <si>
    <t xml:space="preserve">   材料費</t>
    <phoneticPr fontId="1"/>
  </si>
  <si>
    <t xml:space="preserve">   経費</t>
    <phoneticPr fontId="1"/>
  </si>
  <si>
    <t xml:space="preserve">   研究研修費</t>
    <phoneticPr fontId="1"/>
  </si>
  <si>
    <t>省エネルギー活動支援事業</t>
    <rPh sb="0" eb="1">
      <t>ショウ</t>
    </rPh>
    <rPh sb="6" eb="8">
      <t>カツドウ</t>
    </rPh>
    <rPh sb="8" eb="10">
      <t>シエン</t>
    </rPh>
    <rPh sb="10" eb="12">
      <t>ジギョウ</t>
    </rPh>
    <phoneticPr fontId="8"/>
  </si>
  <si>
    <t>合計</t>
    <rPh sb="0" eb="2">
      <t>ゴウケイ</t>
    </rPh>
    <phoneticPr fontId="1"/>
  </si>
  <si>
    <t>直接効果（最終需要額）</t>
    <rPh sb="0" eb="2">
      <t>チョクセツ</t>
    </rPh>
    <rPh sb="2" eb="4">
      <t>コウカ</t>
    </rPh>
    <rPh sb="5" eb="7">
      <t>サイシュウ</t>
    </rPh>
    <rPh sb="7" eb="10">
      <t>ジュヨウガク</t>
    </rPh>
    <phoneticPr fontId="8"/>
  </si>
  <si>
    <t>第２表　男女，年齢階級別１世帯当たり１か月間の</t>
    <rPh sb="0" eb="1">
      <t>ダイ</t>
    </rPh>
    <rPh sb="2" eb="3">
      <t>ヒョウ</t>
    </rPh>
    <rPh sb="4" eb="6">
      <t>ダンジョ</t>
    </rPh>
    <rPh sb="7" eb="9">
      <t>ネンレイ</t>
    </rPh>
    <rPh sb="9" eb="11">
      <t>カイキュウ</t>
    </rPh>
    <rPh sb="11" eb="12">
      <t>ベツ</t>
    </rPh>
    <rPh sb="13" eb="15">
      <t>セタイ</t>
    </rPh>
    <rPh sb="15" eb="16">
      <t>ア</t>
    </rPh>
    <rPh sb="20" eb="21">
      <t>ゲツ</t>
    </rPh>
    <rPh sb="21" eb="22">
      <t>カン</t>
    </rPh>
    <phoneticPr fontId="19"/>
  </si>
  <si>
    <t>収入と支出（単身世帯）</t>
    <rPh sb="6" eb="8">
      <t>タンシン</t>
    </rPh>
    <phoneticPr fontId="19"/>
  </si>
  <si>
    <t>収入と支出（単身世帯）（続き）</t>
    <rPh sb="6" eb="8">
      <t>タンシン</t>
    </rPh>
    <phoneticPr fontId="19"/>
  </si>
  <si>
    <r>
      <t xml:space="preserve">Table </t>
    </r>
    <r>
      <rPr>
        <sz val="12"/>
        <rFont val="ＭＳ 明朝"/>
        <family val="1"/>
        <charset val="128"/>
      </rPr>
      <t>２</t>
    </r>
    <r>
      <rPr>
        <sz val="12"/>
        <rFont val="Century"/>
        <family val="1"/>
      </rPr>
      <t xml:space="preserve">.  Average of  Monthly Receipts and  Disbursements  per Household  by </t>
    </r>
    <phoneticPr fontId="19"/>
  </si>
  <si>
    <r>
      <t xml:space="preserve"> Sex and  Age Group  (One-person Households</t>
    </r>
    <r>
      <rPr>
        <sz val="12"/>
        <rFont val="Century"/>
        <family val="1"/>
      </rPr>
      <t xml:space="preserve">)  </t>
    </r>
    <phoneticPr fontId="19"/>
  </si>
  <si>
    <r>
      <t xml:space="preserve">Table </t>
    </r>
    <r>
      <rPr>
        <sz val="12"/>
        <rFont val="ＭＳ 明朝"/>
        <family val="1"/>
        <charset val="128"/>
      </rPr>
      <t>２</t>
    </r>
    <r>
      <rPr>
        <sz val="12"/>
        <rFont val="Century"/>
        <family val="1"/>
      </rPr>
      <t xml:space="preserve">.  Average of  Monthly Receipts and  Disbursements per  Household  by  </t>
    </r>
    <phoneticPr fontId="19"/>
  </si>
  <si>
    <r>
      <t xml:space="preserve"> Sex and  Age Group (One-person Households</t>
    </r>
    <r>
      <rPr>
        <sz val="12"/>
        <rFont val="Century"/>
        <family val="1"/>
      </rPr>
      <t xml:space="preserve">) </t>
    </r>
    <r>
      <rPr>
        <sz val="12"/>
        <rFont val="ＭＳ 明朝"/>
        <family val="1"/>
        <charset val="128"/>
      </rPr>
      <t>－</t>
    </r>
    <r>
      <rPr>
        <sz val="12"/>
        <rFont val="Century"/>
        <family val="1"/>
      </rPr>
      <t xml:space="preserve"> Continued  </t>
    </r>
    <phoneticPr fontId="19"/>
  </si>
  <si>
    <t xml:space="preserve">       </t>
    <phoneticPr fontId="23"/>
  </si>
  <si>
    <t>2019年</t>
    <phoneticPr fontId="23"/>
  </si>
  <si>
    <t>単位　円</t>
    <phoneticPr fontId="19"/>
  </si>
  <si>
    <t>2019</t>
    <phoneticPr fontId="23"/>
  </si>
  <si>
    <t>In  Yen</t>
    <phoneticPr fontId="19"/>
  </si>
  <si>
    <t>項      目</t>
    <rPh sb="0" eb="1">
      <t>コウ</t>
    </rPh>
    <rPh sb="7" eb="8">
      <t>モク</t>
    </rPh>
    <phoneticPr fontId="19"/>
  </si>
  <si>
    <t>単　　　　　身　　　　　世　　　　　帯　　</t>
    <rPh sb="0" eb="1">
      <t>タン</t>
    </rPh>
    <rPh sb="6" eb="7">
      <t>ミ</t>
    </rPh>
    <phoneticPr fontId="23"/>
  </si>
  <si>
    <t>One-person households</t>
    <phoneticPr fontId="23"/>
  </si>
  <si>
    <t>うち   勤   労   者   世   帯</t>
    <phoneticPr fontId="23"/>
  </si>
  <si>
    <t>of  which  Workers' households</t>
    <phoneticPr fontId="19"/>
  </si>
  <si>
    <t>Item</t>
  </si>
  <si>
    <t xml:space="preserve">   </t>
    <phoneticPr fontId="19"/>
  </si>
  <si>
    <t>平     均</t>
    <phoneticPr fontId="19"/>
  </si>
  <si>
    <t>Average</t>
    <phoneticPr fontId="19"/>
  </si>
  <si>
    <t>男</t>
    <phoneticPr fontId="19"/>
  </si>
  <si>
    <t xml:space="preserve">  Male</t>
    <phoneticPr fontId="19"/>
  </si>
  <si>
    <t xml:space="preserve">  </t>
    <phoneticPr fontId="19"/>
  </si>
  <si>
    <t>女</t>
    <phoneticPr fontId="19"/>
  </si>
  <si>
    <t>Female</t>
    <phoneticPr fontId="19"/>
  </si>
  <si>
    <r>
      <t xml:space="preserve"> </t>
    </r>
    <r>
      <rPr>
        <sz val="11"/>
        <color theme="1"/>
        <rFont val="游ゴシック"/>
        <family val="2"/>
        <charset val="128"/>
        <scheme val="minor"/>
      </rPr>
      <t xml:space="preserve">平     均    </t>
    </r>
    <r>
      <rPr>
        <sz val="10"/>
        <rFont val="Century"/>
        <family val="1"/>
      </rPr>
      <t xml:space="preserve"> </t>
    </r>
    <rPh sb="1" eb="8">
      <t>ヘイキン</t>
    </rPh>
    <phoneticPr fontId="19"/>
  </si>
  <si>
    <t>Average</t>
  </si>
  <si>
    <t xml:space="preserve"> Male </t>
  </si>
  <si>
    <r>
      <t xml:space="preserve">女   </t>
    </r>
    <r>
      <rPr>
        <sz val="10"/>
        <rFont val="Century"/>
        <family val="1"/>
      </rPr>
      <t xml:space="preserve"> </t>
    </r>
    <rPh sb="0" eb="1">
      <t>オンナ</t>
    </rPh>
    <phoneticPr fontId="19"/>
  </si>
  <si>
    <t>平　均</t>
    <rPh sb="0" eb="3">
      <t>ヘイキン</t>
    </rPh>
    <phoneticPr fontId="19"/>
  </si>
  <si>
    <t>～34歳</t>
    <rPh sb="3" eb="4">
      <t>サイ</t>
    </rPh>
    <phoneticPr fontId="19"/>
  </si>
  <si>
    <t>35～59歳</t>
    <rPh sb="5" eb="6">
      <t>サイ</t>
    </rPh>
    <phoneticPr fontId="19"/>
  </si>
  <si>
    <t>60歳～</t>
    <rPh sb="2" eb="3">
      <t>サイ</t>
    </rPh>
    <phoneticPr fontId="19"/>
  </si>
  <si>
    <t>平　均</t>
  </si>
  <si>
    <r>
      <t>うち6</t>
    </r>
    <r>
      <rPr>
        <sz val="11"/>
        <color theme="1"/>
        <rFont val="游ゴシック"/>
        <family val="2"/>
        <charset val="128"/>
        <scheme val="minor"/>
      </rPr>
      <t>5</t>
    </r>
    <r>
      <rPr>
        <sz val="11"/>
        <rFont val="ＭＳ 明朝"/>
        <family val="1"/>
        <charset val="128"/>
      </rPr>
      <t>歳～</t>
    </r>
    <phoneticPr fontId="19"/>
  </si>
  <si>
    <t>うち～34歳</t>
    <phoneticPr fontId="23"/>
  </si>
  <si>
    <t>うち35～59歳</t>
    <phoneticPr fontId="23"/>
  </si>
  <si>
    <t>of which</t>
    <phoneticPr fontId="19"/>
  </si>
  <si>
    <t>years</t>
  </si>
  <si>
    <t>0200H</t>
  </si>
  <si>
    <t xml:space="preserve">  </t>
  </si>
  <si>
    <r>
      <t>世    帯    数    分    布</t>
    </r>
    <r>
      <rPr>
        <sz val="11"/>
        <rFont val="ＭＳ 明朝"/>
        <family val="1"/>
        <charset val="128"/>
      </rPr>
      <t>(抽出率調整)</t>
    </r>
    <phoneticPr fontId="19"/>
  </si>
  <si>
    <t>Distribution of households</t>
  </si>
  <si>
    <t>集計世帯数</t>
    <phoneticPr fontId="19"/>
  </si>
  <si>
    <t>Num. of tabulated households</t>
  </si>
  <si>
    <r>
      <t>年                              齢</t>
    </r>
    <r>
      <rPr>
        <sz val="11"/>
        <rFont val="ＭＳ 明朝"/>
        <family val="1"/>
        <charset val="128"/>
      </rPr>
      <t>(歳)</t>
    </r>
    <phoneticPr fontId="19"/>
  </si>
  <si>
    <t>Age (years old)</t>
  </si>
  <si>
    <t>有     業     者     比     率</t>
    <phoneticPr fontId="19"/>
  </si>
  <si>
    <t>Rate of earners</t>
  </si>
  <si>
    <r>
      <t>持              家              率</t>
    </r>
    <r>
      <rPr>
        <sz val="11"/>
        <rFont val="ＭＳ 明朝"/>
        <family val="1"/>
        <charset val="128"/>
      </rPr>
      <t>(％)</t>
    </r>
    <phoneticPr fontId="19"/>
  </si>
  <si>
    <t>Rate of owned dwellings (%)</t>
  </si>
  <si>
    <t>家賃・地代を支払っている世帯の割合(％)</t>
    <rPh sb="12" eb="14">
      <t>セタイ</t>
    </rPh>
    <phoneticPr fontId="19"/>
  </si>
  <si>
    <t>Rate of rented dwellings &amp; land (%)</t>
    <phoneticPr fontId="19"/>
  </si>
  <si>
    <t>受取</t>
    <phoneticPr fontId="19"/>
  </si>
  <si>
    <t>Receipts</t>
  </si>
  <si>
    <t>実収入</t>
    <phoneticPr fontId="19"/>
  </si>
  <si>
    <t>Income</t>
  </si>
  <si>
    <t>経常収入</t>
    <phoneticPr fontId="19"/>
  </si>
  <si>
    <t>Current income</t>
  </si>
  <si>
    <t>勤め先収入</t>
    <phoneticPr fontId="19"/>
  </si>
  <si>
    <t>Wages &amp; salaries</t>
  </si>
  <si>
    <t>定期収入</t>
    <phoneticPr fontId="19"/>
  </si>
  <si>
    <t>Regular</t>
  </si>
  <si>
    <t>臨時収入・賞与</t>
    <rPh sb="0" eb="2">
      <t>リンジ</t>
    </rPh>
    <rPh sb="2" eb="4">
      <t>シュウニュウ</t>
    </rPh>
    <rPh sb="5" eb="7">
      <t>ショウヨ</t>
    </rPh>
    <phoneticPr fontId="19"/>
  </si>
  <si>
    <t>Temporary &amp; bonuses</t>
    <phoneticPr fontId="19"/>
  </si>
  <si>
    <t>臨時収入</t>
    <rPh sb="0" eb="2">
      <t>リンジ</t>
    </rPh>
    <rPh sb="2" eb="4">
      <t>シュウニュウ</t>
    </rPh>
    <phoneticPr fontId="19"/>
  </si>
  <si>
    <t>Temporary</t>
  </si>
  <si>
    <t>賞与</t>
    <rPh sb="0" eb="2">
      <t>ショウヨ</t>
    </rPh>
    <phoneticPr fontId="19"/>
  </si>
  <si>
    <t>Bonuses</t>
  </si>
  <si>
    <t>事業・内職収入</t>
    <phoneticPr fontId="19"/>
  </si>
  <si>
    <t>Income from self-employment &amp; piecework</t>
    <phoneticPr fontId="19"/>
  </si>
  <si>
    <t>家賃収入</t>
    <phoneticPr fontId="19"/>
  </si>
  <si>
    <t>Houses rents</t>
  </si>
  <si>
    <t>他の事業収入</t>
    <phoneticPr fontId="19"/>
  </si>
  <si>
    <t>Other self-employment</t>
  </si>
  <si>
    <t>内職収入</t>
    <phoneticPr fontId="19"/>
  </si>
  <si>
    <t>Piecework</t>
    <phoneticPr fontId="19"/>
  </si>
  <si>
    <t>農林漁業収入</t>
    <phoneticPr fontId="19"/>
  </si>
  <si>
    <t>Income from agriculture, forestry &amp; fisheries</t>
    <phoneticPr fontId="19"/>
  </si>
  <si>
    <t>他の経常収入</t>
    <phoneticPr fontId="19"/>
  </si>
  <si>
    <t>Other current income</t>
  </si>
  <si>
    <t>財産収入</t>
    <phoneticPr fontId="19"/>
  </si>
  <si>
    <t>Property income</t>
    <phoneticPr fontId="19"/>
  </si>
  <si>
    <t>社会保障給付</t>
    <phoneticPr fontId="19"/>
  </si>
  <si>
    <t>Social security benefits</t>
  </si>
  <si>
    <t>公的年金給付</t>
    <phoneticPr fontId="19"/>
  </si>
  <si>
    <t>Public pension benefits</t>
  </si>
  <si>
    <t>他の社会保障給付</t>
    <phoneticPr fontId="19"/>
  </si>
  <si>
    <t>Other social security benefits</t>
  </si>
  <si>
    <t>仕送り金</t>
    <phoneticPr fontId="19"/>
  </si>
  <si>
    <t>Remittance</t>
  </si>
  <si>
    <t>特別収入</t>
    <phoneticPr fontId="19"/>
  </si>
  <si>
    <t>Non-current income</t>
  </si>
  <si>
    <t>受贈金</t>
    <phoneticPr fontId="19"/>
  </si>
  <si>
    <t>Gifts</t>
  </si>
  <si>
    <t>他の特別収入</t>
    <phoneticPr fontId="19"/>
  </si>
  <si>
    <t>Other non-current income</t>
    <phoneticPr fontId="19"/>
  </si>
  <si>
    <t xml:space="preserve">   実収入以外の収入</t>
  </si>
  <si>
    <t>実収入以外の受取(繰入金を除く)</t>
    <phoneticPr fontId="19"/>
  </si>
  <si>
    <t>Receipts other than income</t>
  </si>
  <si>
    <t>預貯金引出</t>
    <phoneticPr fontId="19"/>
  </si>
  <si>
    <t>Withdraw of deposits</t>
    <phoneticPr fontId="19"/>
  </si>
  <si>
    <t>保険金</t>
    <phoneticPr fontId="19"/>
  </si>
  <si>
    <t>Insurance proceeds</t>
  </si>
  <si>
    <t>個人・企業年金保険金</t>
    <phoneticPr fontId="19"/>
  </si>
  <si>
    <t>Private &amp; corporate pension insurance proceeds</t>
  </si>
  <si>
    <t>他の保険金</t>
    <phoneticPr fontId="19"/>
  </si>
  <si>
    <t>Other insurance proceeds</t>
  </si>
  <si>
    <t>有価証券売却</t>
    <phoneticPr fontId="19"/>
  </si>
  <si>
    <t>Securities sold</t>
  </si>
  <si>
    <t>土地家屋借入金</t>
    <phoneticPr fontId="19"/>
  </si>
  <si>
    <t>Loans for house &amp; land purchases</t>
    <phoneticPr fontId="19"/>
  </si>
  <si>
    <t>他の借入金</t>
    <phoneticPr fontId="19"/>
  </si>
  <si>
    <t>Loans for other debts</t>
    <phoneticPr fontId="19"/>
  </si>
  <si>
    <t>分割払購入借入金</t>
    <phoneticPr fontId="19"/>
  </si>
  <si>
    <t>Loans for installment purchases</t>
    <phoneticPr fontId="19"/>
  </si>
  <si>
    <t>一括払購入借入金</t>
    <phoneticPr fontId="19"/>
  </si>
  <si>
    <t>Loans for purchases in a lump sum</t>
    <phoneticPr fontId="19"/>
  </si>
  <si>
    <t>財産売却</t>
    <phoneticPr fontId="19"/>
  </si>
  <si>
    <t>Properties sold</t>
  </si>
  <si>
    <t>実収入以外の受取のその他</t>
    <phoneticPr fontId="19"/>
  </si>
  <si>
    <t>Others</t>
  </si>
  <si>
    <t xml:space="preserve">   繰入金</t>
  </si>
  <si>
    <t>繰入金</t>
    <phoneticPr fontId="19"/>
  </si>
  <si>
    <t>Carry-over from previous month</t>
  </si>
  <si>
    <t>支払</t>
    <phoneticPr fontId="19"/>
  </si>
  <si>
    <t>Disbursements</t>
  </si>
  <si>
    <t>実支出</t>
    <phoneticPr fontId="19"/>
  </si>
  <si>
    <t>Expenditures</t>
    <phoneticPr fontId="19"/>
  </si>
  <si>
    <t>消費支出</t>
    <phoneticPr fontId="19"/>
  </si>
  <si>
    <t>Consumption expenditures</t>
    <phoneticPr fontId="19"/>
  </si>
  <si>
    <t>食料</t>
    <phoneticPr fontId="19"/>
  </si>
  <si>
    <t>Food</t>
  </si>
  <si>
    <t>穀類</t>
    <phoneticPr fontId="19"/>
  </si>
  <si>
    <t>Cereals</t>
  </si>
  <si>
    <t>米</t>
    <phoneticPr fontId="19"/>
  </si>
  <si>
    <t>Rice</t>
  </si>
  <si>
    <t>パン</t>
    <phoneticPr fontId="19"/>
  </si>
  <si>
    <t>Bread</t>
  </si>
  <si>
    <t>麺類</t>
    <rPh sb="0" eb="1">
      <t>メン</t>
    </rPh>
    <phoneticPr fontId="19"/>
  </si>
  <si>
    <t>Noodles</t>
  </si>
  <si>
    <t>他の穀類</t>
    <phoneticPr fontId="19"/>
  </si>
  <si>
    <t>Other cereals</t>
  </si>
  <si>
    <t>魚介類</t>
    <phoneticPr fontId="19"/>
  </si>
  <si>
    <t>Fish &amp; shellfish</t>
  </si>
  <si>
    <t>生鮮魚介</t>
    <phoneticPr fontId="19"/>
  </si>
  <si>
    <t>Raw fish &amp; shellfish</t>
    <phoneticPr fontId="19"/>
  </si>
  <si>
    <t>塩干魚介</t>
    <phoneticPr fontId="19"/>
  </si>
  <si>
    <t>Salted &amp; dried fish</t>
  </si>
  <si>
    <t>魚肉練製品</t>
    <phoneticPr fontId="19"/>
  </si>
  <si>
    <t>Fish-paste products</t>
  </si>
  <si>
    <t>他の魚介加工品</t>
    <phoneticPr fontId="19"/>
  </si>
  <si>
    <t>Other processed fish</t>
  </si>
  <si>
    <t>肉類</t>
    <phoneticPr fontId="19"/>
  </si>
  <si>
    <t>Meat</t>
  </si>
  <si>
    <t>生鮮肉</t>
    <phoneticPr fontId="19"/>
  </si>
  <si>
    <t>Raw meat</t>
    <phoneticPr fontId="19"/>
  </si>
  <si>
    <t>加工肉</t>
    <phoneticPr fontId="19"/>
  </si>
  <si>
    <t>Processed meat</t>
    <phoneticPr fontId="19"/>
  </si>
  <si>
    <t>乳卵類</t>
    <phoneticPr fontId="19"/>
  </si>
  <si>
    <t>Dairy products &amp; eggs</t>
  </si>
  <si>
    <t>牛乳</t>
    <phoneticPr fontId="19"/>
  </si>
  <si>
    <t>Fresh milk</t>
  </si>
  <si>
    <t>乳製品</t>
    <phoneticPr fontId="19"/>
  </si>
  <si>
    <t>Dairy products</t>
  </si>
  <si>
    <t>Eggs</t>
  </si>
  <si>
    <t>野菜・海藻</t>
    <phoneticPr fontId="19"/>
  </si>
  <si>
    <t>Vegetables &amp; seaweeds</t>
  </si>
  <si>
    <t>生鮮野菜</t>
    <phoneticPr fontId="19"/>
  </si>
  <si>
    <t>Fresh vegetables</t>
  </si>
  <si>
    <t>乾物・海藻</t>
    <phoneticPr fontId="19"/>
  </si>
  <si>
    <t>Dried vegetables &amp; seaweeds</t>
  </si>
  <si>
    <t>大豆加工品</t>
    <phoneticPr fontId="19"/>
  </si>
  <si>
    <t>Soybean products</t>
  </si>
  <si>
    <t>他の野菜・海藻加工品</t>
    <rPh sb="9" eb="10">
      <t>ヒン</t>
    </rPh>
    <phoneticPr fontId="19"/>
  </si>
  <si>
    <t>Other processed vegetables &amp; seaweeds</t>
  </si>
  <si>
    <t>果物</t>
    <phoneticPr fontId="19"/>
  </si>
  <si>
    <t>Fruits</t>
  </si>
  <si>
    <t>生鮮果物</t>
    <phoneticPr fontId="19"/>
  </si>
  <si>
    <t>Fresh fruits</t>
  </si>
  <si>
    <t>果物加工品</t>
    <phoneticPr fontId="19"/>
  </si>
  <si>
    <t>Processed fruits</t>
    <phoneticPr fontId="19"/>
  </si>
  <si>
    <t>油脂・調味料</t>
    <phoneticPr fontId="19"/>
  </si>
  <si>
    <t>Oils, fats &amp; seasonings</t>
  </si>
  <si>
    <t>油脂</t>
    <phoneticPr fontId="19"/>
  </si>
  <si>
    <t>Oils &amp; fats</t>
  </si>
  <si>
    <t>調味料</t>
    <phoneticPr fontId="19"/>
  </si>
  <si>
    <t>Seasonings</t>
  </si>
  <si>
    <t>菓子類</t>
    <phoneticPr fontId="19"/>
  </si>
  <si>
    <t>Cakes &amp; candies</t>
  </si>
  <si>
    <t>調理食品</t>
    <phoneticPr fontId="19"/>
  </si>
  <si>
    <t>Cooked food</t>
  </si>
  <si>
    <t>主食的調理食品</t>
    <phoneticPr fontId="19"/>
  </si>
  <si>
    <t>Cooked food with rice, bread or noodles</t>
  </si>
  <si>
    <t>他の調理食品</t>
    <phoneticPr fontId="19"/>
  </si>
  <si>
    <t>Other cooked food</t>
  </si>
  <si>
    <t>飲料</t>
    <phoneticPr fontId="19"/>
  </si>
  <si>
    <t>Beverages</t>
  </si>
  <si>
    <t>茶類</t>
    <phoneticPr fontId="19"/>
  </si>
  <si>
    <t>Tea</t>
  </si>
  <si>
    <t>コーヒー・ココア</t>
    <phoneticPr fontId="19"/>
  </si>
  <si>
    <t>Coffee &amp; cocoa</t>
  </si>
  <si>
    <t>他の飲料</t>
    <phoneticPr fontId="19"/>
  </si>
  <si>
    <t>Other beverages</t>
  </si>
  <si>
    <t>酒類</t>
    <phoneticPr fontId="19"/>
  </si>
  <si>
    <t>Alcoholic beverages</t>
  </si>
  <si>
    <t>外食</t>
    <phoneticPr fontId="19"/>
  </si>
  <si>
    <t>Meals outside the home</t>
    <phoneticPr fontId="19"/>
  </si>
  <si>
    <t>賄い費</t>
    <phoneticPr fontId="19"/>
  </si>
  <si>
    <t>Charges for board</t>
  </si>
  <si>
    <t>住居</t>
    <phoneticPr fontId="19"/>
  </si>
  <si>
    <t>Housing</t>
  </si>
  <si>
    <t>家賃地代</t>
    <phoneticPr fontId="19"/>
  </si>
  <si>
    <t>Rents for dwelling &amp; land</t>
  </si>
  <si>
    <t>設備修繕・維持</t>
    <phoneticPr fontId="19"/>
  </si>
  <si>
    <t>Repairs &amp; maintenance</t>
  </si>
  <si>
    <t>設備材料</t>
    <phoneticPr fontId="19"/>
  </si>
  <si>
    <t>Tools &amp; materials for repairs &amp; maintenance</t>
    <phoneticPr fontId="19"/>
  </si>
  <si>
    <t>Service charges for repairs &amp; maintenance</t>
  </si>
  <si>
    <t>光熱・水道</t>
    <phoneticPr fontId="19"/>
  </si>
  <si>
    <t>Fuel, light &amp; water charges</t>
  </si>
  <si>
    <t>電気代</t>
    <phoneticPr fontId="19"/>
  </si>
  <si>
    <t>Electricity</t>
  </si>
  <si>
    <t>ガス代</t>
    <phoneticPr fontId="19"/>
  </si>
  <si>
    <t>Gas</t>
  </si>
  <si>
    <t>他の光熱</t>
    <phoneticPr fontId="19"/>
  </si>
  <si>
    <t>Other fuel &amp; light</t>
  </si>
  <si>
    <t>上下水道料</t>
    <phoneticPr fontId="19"/>
  </si>
  <si>
    <t>Water &amp; sewerage charges</t>
  </si>
  <si>
    <t>家具・家事用品</t>
    <phoneticPr fontId="19"/>
  </si>
  <si>
    <t>Furniture &amp; household utensils</t>
  </si>
  <si>
    <t>家庭用耐久財</t>
    <phoneticPr fontId="19"/>
  </si>
  <si>
    <t>Household durable goods</t>
    <phoneticPr fontId="19"/>
  </si>
  <si>
    <t>家事用耐久財</t>
    <phoneticPr fontId="19"/>
  </si>
  <si>
    <t>Durable goods assisting housework</t>
    <phoneticPr fontId="19"/>
  </si>
  <si>
    <t>冷暖房用器具</t>
    <phoneticPr fontId="19"/>
  </si>
  <si>
    <t>Heating &amp; cooling appliances</t>
  </si>
  <si>
    <t>一般家具</t>
    <phoneticPr fontId="19"/>
  </si>
  <si>
    <t>General furniture</t>
  </si>
  <si>
    <t>室内装備・装飾品</t>
    <phoneticPr fontId="19"/>
  </si>
  <si>
    <t>Interior furnishings &amp; decorations</t>
  </si>
  <si>
    <t>寝具類</t>
    <phoneticPr fontId="19"/>
  </si>
  <si>
    <t>Bedding</t>
  </si>
  <si>
    <t>家事雑貨</t>
    <phoneticPr fontId="19"/>
  </si>
  <si>
    <t>Domestic utensils</t>
  </si>
  <si>
    <t>家事用消耗品</t>
    <phoneticPr fontId="19"/>
  </si>
  <si>
    <t>Domestic non-durable goods</t>
  </si>
  <si>
    <t>家事サービス</t>
    <phoneticPr fontId="19"/>
  </si>
  <si>
    <t>Domestic services</t>
  </si>
  <si>
    <t>被服及び履物</t>
    <phoneticPr fontId="19"/>
  </si>
  <si>
    <t>Clothing &amp; footwear</t>
    <phoneticPr fontId="19"/>
  </si>
  <si>
    <t>和服</t>
    <phoneticPr fontId="19"/>
  </si>
  <si>
    <t>Japanese clothing</t>
  </si>
  <si>
    <t>洋服</t>
    <phoneticPr fontId="19"/>
  </si>
  <si>
    <t>Clothing</t>
  </si>
  <si>
    <t>シャツ・セーター類</t>
    <rPh sb="8" eb="9">
      <t>ルイ</t>
    </rPh>
    <phoneticPr fontId="19"/>
  </si>
  <si>
    <t>Shirts &amp; sweaters</t>
  </si>
  <si>
    <t>下着類</t>
    <phoneticPr fontId="19"/>
  </si>
  <si>
    <t>Underwear</t>
  </si>
  <si>
    <t>生地・糸類</t>
    <phoneticPr fontId="19"/>
  </si>
  <si>
    <t>Cloth &amp; thread</t>
  </si>
  <si>
    <t>他の被服</t>
    <phoneticPr fontId="19"/>
  </si>
  <si>
    <t>Other clothing</t>
  </si>
  <si>
    <t>履物類</t>
    <phoneticPr fontId="19"/>
  </si>
  <si>
    <t>Footwear</t>
  </si>
  <si>
    <t>被服関連サービス</t>
    <rPh sb="0" eb="2">
      <t>ヒフク</t>
    </rPh>
    <rPh sb="2" eb="4">
      <t>カンレン</t>
    </rPh>
    <phoneticPr fontId="19"/>
  </si>
  <si>
    <t>Services related to clothing</t>
  </si>
  <si>
    <t>保健医療</t>
    <phoneticPr fontId="19"/>
  </si>
  <si>
    <t>Medical care</t>
  </si>
  <si>
    <t>医薬品</t>
    <phoneticPr fontId="19"/>
  </si>
  <si>
    <t>Medicines</t>
  </si>
  <si>
    <t>健康保持用摂取品</t>
    <phoneticPr fontId="19"/>
  </si>
  <si>
    <t>Health fortification</t>
  </si>
  <si>
    <t>保健医療用品・器具</t>
    <phoneticPr fontId="19"/>
  </si>
  <si>
    <t>Medical supplies &amp; appliances</t>
  </si>
  <si>
    <t>保健医療サービス</t>
    <rPh sb="0" eb="4">
      <t>ホケンイリョウ</t>
    </rPh>
    <phoneticPr fontId="19"/>
  </si>
  <si>
    <t>Medical services</t>
  </si>
  <si>
    <t>交通・通信</t>
    <phoneticPr fontId="19"/>
  </si>
  <si>
    <t>Transportation &amp; communication</t>
  </si>
  <si>
    <t>交通</t>
    <phoneticPr fontId="19"/>
  </si>
  <si>
    <t>Public transportation</t>
  </si>
  <si>
    <t>自動車等関係費</t>
    <phoneticPr fontId="19"/>
  </si>
  <si>
    <t>Private transportation</t>
  </si>
  <si>
    <t>自動車等購入</t>
    <phoneticPr fontId="19"/>
  </si>
  <si>
    <t>Purchase of vehicles</t>
    <phoneticPr fontId="19"/>
  </si>
  <si>
    <t>自転車購入</t>
    <phoneticPr fontId="19"/>
  </si>
  <si>
    <t>Purchase of bicycles</t>
    <phoneticPr fontId="19"/>
  </si>
  <si>
    <t>自動車等維持</t>
    <phoneticPr fontId="19"/>
  </si>
  <si>
    <t>Maintenance of vehicles</t>
    <phoneticPr fontId="19"/>
  </si>
  <si>
    <t>通信</t>
    <phoneticPr fontId="19"/>
  </si>
  <si>
    <t>Communication</t>
  </si>
  <si>
    <t>教育</t>
    <phoneticPr fontId="19"/>
  </si>
  <si>
    <t>Education</t>
  </si>
  <si>
    <t>教養娯楽</t>
    <phoneticPr fontId="19"/>
  </si>
  <si>
    <t>Culture &amp; recreation</t>
    <phoneticPr fontId="19"/>
  </si>
  <si>
    <t>教養娯楽用耐久財</t>
    <phoneticPr fontId="19"/>
  </si>
  <si>
    <t>Recreational durable goods</t>
  </si>
  <si>
    <t>教養娯楽用品</t>
    <phoneticPr fontId="19"/>
  </si>
  <si>
    <t>Recreational goods</t>
  </si>
  <si>
    <t>書籍・他の印刷物</t>
    <phoneticPr fontId="19"/>
  </si>
  <si>
    <t>Books &amp; other reading materials</t>
  </si>
  <si>
    <t>教養娯楽サービス</t>
    <rPh sb="0" eb="2">
      <t>キョウヨウ</t>
    </rPh>
    <rPh sb="2" eb="4">
      <t>ゴラク</t>
    </rPh>
    <phoneticPr fontId="19"/>
  </si>
  <si>
    <t>Recreational services</t>
  </si>
  <si>
    <t>宿泊料</t>
    <phoneticPr fontId="19"/>
  </si>
  <si>
    <t>Accommodation services</t>
    <phoneticPr fontId="19"/>
  </si>
  <si>
    <t>パック旅行費</t>
    <phoneticPr fontId="19"/>
  </si>
  <si>
    <t>Package tours</t>
  </si>
  <si>
    <t>月謝類</t>
    <phoneticPr fontId="19"/>
  </si>
  <si>
    <t>Lesson fees</t>
  </si>
  <si>
    <t>他の教養娯楽サービス</t>
    <phoneticPr fontId="19"/>
  </si>
  <si>
    <t>Other recreational services</t>
  </si>
  <si>
    <t>その他の消費支出</t>
    <phoneticPr fontId="19"/>
  </si>
  <si>
    <t>Other consumption expenditures</t>
    <phoneticPr fontId="19"/>
  </si>
  <si>
    <t>諸雑費</t>
    <phoneticPr fontId="19"/>
  </si>
  <si>
    <t>Miscellaneous</t>
  </si>
  <si>
    <t>理美容サービス</t>
    <phoneticPr fontId="19"/>
  </si>
  <si>
    <t>Personal care services</t>
  </si>
  <si>
    <t>理美容用品</t>
    <phoneticPr fontId="19"/>
  </si>
  <si>
    <t>Personal care goods</t>
    <phoneticPr fontId="19"/>
  </si>
  <si>
    <t>身の回り用品</t>
    <phoneticPr fontId="19"/>
  </si>
  <si>
    <t>Personal effects</t>
  </si>
  <si>
    <t>たばこ</t>
    <phoneticPr fontId="19"/>
  </si>
  <si>
    <t>Tobacco</t>
  </si>
  <si>
    <t>Other miscellaneous</t>
  </si>
  <si>
    <t>使途不明金</t>
    <rPh sb="4" eb="5">
      <t>キン</t>
    </rPh>
    <phoneticPr fontId="19"/>
  </si>
  <si>
    <t>Detailed uses unknown</t>
  </si>
  <si>
    <t>交際費</t>
    <phoneticPr fontId="19"/>
  </si>
  <si>
    <t>Social expenses</t>
  </si>
  <si>
    <t>他の物品サービス</t>
    <rPh sb="0" eb="1">
      <t>タ</t>
    </rPh>
    <rPh sb="2" eb="4">
      <t>ブッピン</t>
    </rPh>
    <phoneticPr fontId="19"/>
  </si>
  <si>
    <t>Other goods &amp; services</t>
  </si>
  <si>
    <t>贈与金</t>
    <phoneticPr fontId="19"/>
  </si>
  <si>
    <t>Money gifts</t>
  </si>
  <si>
    <t>他の交際費</t>
    <phoneticPr fontId="19"/>
  </si>
  <si>
    <t>Other social expenses</t>
  </si>
  <si>
    <t>(再掲)</t>
    <phoneticPr fontId="19"/>
  </si>
  <si>
    <t>教養娯楽関係費</t>
    <rPh sb="0" eb="2">
      <t>キョウヨウ</t>
    </rPh>
    <rPh sb="2" eb="4">
      <t>ゴラク</t>
    </rPh>
    <rPh sb="4" eb="7">
      <t>カンケイヒ</t>
    </rPh>
    <phoneticPr fontId="19"/>
  </si>
  <si>
    <t>(Regrouped) Expenses for culture &amp; recreation</t>
    <phoneticPr fontId="19"/>
  </si>
  <si>
    <t>情報通信関係費</t>
    <rPh sb="0" eb="2">
      <t>ジョウホウ</t>
    </rPh>
    <rPh sb="2" eb="4">
      <t>ツウシン</t>
    </rPh>
    <rPh sb="4" eb="7">
      <t>カンケイヒ</t>
    </rPh>
    <phoneticPr fontId="19"/>
  </si>
  <si>
    <t>(a)</t>
    <phoneticPr fontId="19"/>
  </si>
  <si>
    <t>消費支出(除く住居等) 1)</t>
    <rPh sb="0" eb="2">
      <t>ショウヒ</t>
    </rPh>
    <rPh sb="2" eb="4">
      <t>シシュツ</t>
    </rPh>
    <rPh sb="5" eb="6">
      <t>ノゾ</t>
    </rPh>
    <rPh sb="7" eb="10">
      <t>ジュウキョナド</t>
    </rPh>
    <phoneticPr fontId="19"/>
  </si>
  <si>
    <t>(b)</t>
    <phoneticPr fontId="19"/>
  </si>
  <si>
    <t>財・サービス支出計 2)</t>
    <rPh sb="0" eb="1">
      <t>ザイ</t>
    </rPh>
    <rPh sb="6" eb="8">
      <t>シシュツ</t>
    </rPh>
    <rPh sb="8" eb="9">
      <t>ケイ</t>
    </rPh>
    <phoneticPr fontId="19"/>
  </si>
  <si>
    <t>(Regrouped) Sum of Goods &amp; Services 1)</t>
    <phoneticPr fontId="19"/>
  </si>
  <si>
    <t>財(商品)</t>
  </si>
  <si>
    <t>Goods (commodities)</t>
    <phoneticPr fontId="19"/>
  </si>
  <si>
    <t>耐久財</t>
    <phoneticPr fontId="19"/>
  </si>
  <si>
    <t>Durable goods</t>
    <phoneticPr fontId="19"/>
  </si>
  <si>
    <t>半耐久財</t>
    <phoneticPr fontId="19"/>
  </si>
  <si>
    <t>Semi-durable goods</t>
    <phoneticPr fontId="19"/>
  </si>
  <si>
    <t>非耐久財</t>
    <phoneticPr fontId="19"/>
  </si>
  <si>
    <t>Non-durable goods</t>
    <phoneticPr fontId="19"/>
  </si>
  <si>
    <t>サービス</t>
    <phoneticPr fontId="19"/>
  </si>
  <si>
    <t>Services</t>
  </si>
  <si>
    <t>非消費支出</t>
    <phoneticPr fontId="19"/>
  </si>
  <si>
    <t>Non-consumption expenditures</t>
    <phoneticPr fontId="19"/>
  </si>
  <si>
    <t>直接税</t>
    <phoneticPr fontId="19"/>
  </si>
  <si>
    <t>Direct taxes</t>
  </si>
  <si>
    <t>勤労所得税</t>
    <phoneticPr fontId="19"/>
  </si>
  <si>
    <t>Earned income taxes</t>
    <phoneticPr fontId="19"/>
  </si>
  <si>
    <t>個人住民税</t>
    <phoneticPr fontId="19"/>
  </si>
  <si>
    <t>Residence taxes</t>
    <phoneticPr fontId="19"/>
  </si>
  <si>
    <t>他の税</t>
    <phoneticPr fontId="19"/>
  </si>
  <si>
    <t>Other taxes</t>
  </si>
  <si>
    <t>社会保険料</t>
    <phoneticPr fontId="19"/>
  </si>
  <si>
    <t>Social insurance premiums</t>
  </si>
  <si>
    <t>公的年金保険料</t>
    <phoneticPr fontId="19"/>
  </si>
  <si>
    <t>Public pension insurance</t>
  </si>
  <si>
    <t>健康保険料</t>
    <phoneticPr fontId="19"/>
  </si>
  <si>
    <t>Health insurance</t>
  </si>
  <si>
    <t>介護保険料</t>
    <rPh sb="0" eb="2">
      <t>カイゴ</t>
    </rPh>
    <phoneticPr fontId="19"/>
  </si>
  <si>
    <t>Nursing care insurance</t>
    <phoneticPr fontId="19"/>
  </si>
  <si>
    <t>他の社会保険料</t>
    <phoneticPr fontId="19"/>
  </si>
  <si>
    <t>Other social insurance</t>
  </si>
  <si>
    <t>他の非消費支出</t>
    <phoneticPr fontId="19"/>
  </si>
  <si>
    <t>Other non-consumption expenditures</t>
    <phoneticPr fontId="19"/>
  </si>
  <si>
    <t>実支出以外の支払(繰越金を除く)</t>
    <phoneticPr fontId="19"/>
  </si>
  <si>
    <t>Disbursements other than expenditures</t>
    <phoneticPr fontId="19"/>
  </si>
  <si>
    <t>預貯金</t>
    <phoneticPr fontId="19"/>
  </si>
  <si>
    <t>Savings</t>
  </si>
  <si>
    <t>保険料</t>
    <phoneticPr fontId="19"/>
  </si>
  <si>
    <t>Insurance premium payments</t>
  </si>
  <si>
    <t>個人・企業年金保険料</t>
    <phoneticPr fontId="19"/>
  </si>
  <si>
    <t>(c)</t>
    <phoneticPr fontId="23"/>
  </si>
  <si>
    <t>他の保険料</t>
    <phoneticPr fontId="19"/>
  </si>
  <si>
    <t>Other insurance premium payments</t>
  </si>
  <si>
    <t>有価証券購入</t>
    <phoneticPr fontId="19"/>
  </si>
  <si>
    <t>Purchase of securities</t>
    <phoneticPr fontId="19"/>
  </si>
  <si>
    <t>土地家屋借金返済</t>
    <phoneticPr fontId="19"/>
  </si>
  <si>
    <t>Repayment of loans for house &amp; land purchases</t>
    <phoneticPr fontId="19"/>
  </si>
  <si>
    <t>他の借金返済</t>
    <phoneticPr fontId="19"/>
  </si>
  <si>
    <t>Repayment of loans for other debts</t>
    <phoneticPr fontId="19"/>
  </si>
  <si>
    <t>分割払購入借入金返済</t>
    <phoneticPr fontId="19"/>
  </si>
  <si>
    <t>Repayment of loans for installment purchases</t>
    <phoneticPr fontId="19"/>
  </si>
  <si>
    <t>一括払購入借入金返済</t>
    <phoneticPr fontId="19"/>
  </si>
  <si>
    <t>Repayment of loans for purchases in a lump sum</t>
    <phoneticPr fontId="19"/>
  </si>
  <si>
    <t>財産購入</t>
    <phoneticPr fontId="19"/>
  </si>
  <si>
    <t>Purchase of properties</t>
    <phoneticPr fontId="19"/>
  </si>
  <si>
    <t>実支出以外の支払のその他</t>
    <phoneticPr fontId="19"/>
  </si>
  <si>
    <t>繰越金</t>
    <phoneticPr fontId="19"/>
  </si>
  <si>
    <t>Carry-over to next month</t>
  </si>
  <si>
    <t>可処分所得</t>
    <phoneticPr fontId="19"/>
  </si>
  <si>
    <t>Disposable income</t>
  </si>
  <si>
    <t>黒字</t>
    <phoneticPr fontId="19"/>
  </si>
  <si>
    <t>Surplus</t>
  </si>
  <si>
    <t>金融資産純増</t>
    <phoneticPr fontId="19"/>
  </si>
  <si>
    <t>Net increase in financial assets</t>
    <phoneticPr fontId="19"/>
  </si>
  <si>
    <t>貯蓄純増</t>
    <phoneticPr fontId="19"/>
  </si>
  <si>
    <t>Net increase in deposits &amp; insurance</t>
    <phoneticPr fontId="19"/>
  </si>
  <si>
    <t>預貯金純増</t>
    <phoneticPr fontId="19"/>
  </si>
  <si>
    <t>Net increase in deposits</t>
    <phoneticPr fontId="19"/>
  </si>
  <si>
    <t>保険純増</t>
    <phoneticPr fontId="19"/>
  </si>
  <si>
    <t>Net increase in insurance</t>
    <phoneticPr fontId="19"/>
  </si>
  <si>
    <t>個人・企業年金保険純増</t>
    <phoneticPr fontId="19"/>
  </si>
  <si>
    <t>Net increase in private &amp; corporate pension insurance</t>
    <phoneticPr fontId="19"/>
  </si>
  <si>
    <t>他の保険純増</t>
    <phoneticPr fontId="19"/>
  </si>
  <si>
    <t>Net increase in other insurance</t>
    <phoneticPr fontId="23"/>
  </si>
  <si>
    <t>有価証券純購入</t>
    <phoneticPr fontId="19"/>
  </si>
  <si>
    <t>Net increase in securities</t>
    <phoneticPr fontId="19"/>
  </si>
  <si>
    <t>土地家屋借金純減</t>
    <phoneticPr fontId="19"/>
  </si>
  <si>
    <t>Net decrease in loans for house &amp; land purchases</t>
    <phoneticPr fontId="19"/>
  </si>
  <si>
    <t>他の借金純減</t>
    <phoneticPr fontId="19"/>
  </si>
  <si>
    <t>Net decrease in loans for other debts</t>
    <phoneticPr fontId="23"/>
  </si>
  <si>
    <t>分割払購入借入金純減</t>
    <phoneticPr fontId="19"/>
  </si>
  <si>
    <t>Net decrease in loans for installment purchases</t>
    <phoneticPr fontId="19"/>
  </si>
  <si>
    <t>一括払購入借入金純減</t>
    <phoneticPr fontId="19"/>
  </si>
  <si>
    <t>Net decrease in loans for purchases in a lump sum</t>
    <phoneticPr fontId="19"/>
  </si>
  <si>
    <t>財産純増</t>
    <phoneticPr fontId="19"/>
  </si>
  <si>
    <t>Net increase in properties</t>
    <phoneticPr fontId="19"/>
  </si>
  <si>
    <t>その他の純増</t>
    <phoneticPr fontId="19"/>
  </si>
  <si>
    <t>Net increase in others</t>
    <phoneticPr fontId="19"/>
  </si>
  <si>
    <t>繰越純増</t>
    <phoneticPr fontId="19"/>
  </si>
  <si>
    <t>Net increase in carry-over</t>
    <phoneticPr fontId="19"/>
  </si>
  <si>
    <t>(再掲)可処分所得に対する割合
平    均    消    費    性    向(％)</t>
    <phoneticPr fontId="32"/>
  </si>
  <si>
    <t>(Regrouped) Ratio to disposable income
Average propensity to consume (%)</t>
    <phoneticPr fontId="19"/>
  </si>
  <si>
    <t>黒             字             率(％)</t>
    <phoneticPr fontId="32"/>
  </si>
  <si>
    <t>Ratio of surplus to disposable income (%)</t>
    <phoneticPr fontId="19"/>
  </si>
  <si>
    <r>
      <t>金   融  資   産   純  増  率</t>
    </r>
    <r>
      <rPr>
        <sz val="11"/>
        <rFont val="ＭＳ 明朝"/>
        <family val="1"/>
        <charset val="128"/>
      </rPr>
      <t>(％)</t>
    </r>
    <phoneticPr fontId="32"/>
  </si>
  <si>
    <t>(d)</t>
    <phoneticPr fontId="23"/>
  </si>
  <si>
    <r>
      <t>貯 蓄 純 増(平 均 貯 蓄 率)</t>
    </r>
    <r>
      <rPr>
        <sz val="11"/>
        <rFont val="ＭＳ 明朝"/>
        <family val="1"/>
        <charset val="128"/>
      </rPr>
      <t>(％)</t>
    </r>
    <rPh sb="8" eb="11">
      <t>ヘイキン</t>
    </rPh>
    <rPh sb="12" eb="17">
      <t>チョチクリツ</t>
    </rPh>
    <phoneticPr fontId="32"/>
  </si>
  <si>
    <t>(e)</t>
    <phoneticPr fontId="19"/>
  </si>
  <si>
    <t>エ    ン    ゲ    ル     係    数(％)</t>
    <phoneticPr fontId="19"/>
  </si>
  <si>
    <t>Engel's coefficient (%)</t>
  </si>
  <si>
    <t>年　　間　　収　　入　　(万　　円)</t>
    <rPh sb="0" eb="1">
      <t>トシ</t>
    </rPh>
    <rPh sb="3" eb="4">
      <t>アイダ</t>
    </rPh>
    <rPh sb="6" eb="7">
      <t>オサム</t>
    </rPh>
    <rPh sb="9" eb="10">
      <t>イ</t>
    </rPh>
    <rPh sb="13" eb="14">
      <t>マン</t>
    </rPh>
    <rPh sb="16" eb="17">
      <t>エン</t>
    </rPh>
    <phoneticPr fontId="23"/>
  </si>
  <si>
    <t>Yearly income (in 10,000 yen)</t>
  </si>
  <si>
    <t>調整集計世帯数</t>
    <rPh sb="0" eb="2">
      <t>チョウセイ</t>
    </rPh>
    <rPh sb="2" eb="4">
      <t>シュウケイ</t>
    </rPh>
    <rPh sb="4" eb="7">
      <t>セタイスウ</t>
    </rPh>
    <phoneticPr fontId="23"/>
  </si>
  <si>
    <t>Adjusted num. of tabulated households</t>
  </si>
  <si>
    <t>注：1) 「住居」のほか，「自動車等購入」，「贈与金」，「仕送り金」を除いている。</t>
    <phoneticPr fontId="8"/>
  </si>
  <si>
    <t>Note: 1)  Sum of Goods &amp; Services is obtained according to commodity classification,</t>
    <phoneticPr fontId="8"/>
  </si>
  <si>
    <t>　　2)   財・サービス区分別消費支出は，品目分類の結果から集計しており，財・サービス支出計には，</t>
    <rPh sb="13" eb="15">
      <t>クブン</t>
    </rPh>
    <rPh sb="15" eb="16">
      <t>ベツ</t>
    </rPh>
    <rPh sb="16" eb="18">
      <t>ショウヒ</t>
    </rPh>
    <rPh sb="18" eb="20">
      <t>シシュツ</t>
    </rPh>
    <rPh sb="27" eb="29">
      <t>ケッカ</t>
    </rPh>
    <rPh sb="38" eb="39">
      <t>ザイ</t>
    </rPh>
    <rPh sb="44" eb="46">
      <t>シシュツ</t>
    </rPh>
    <rPh sb="46" eb="47">
      <t>ケイ</t>
    </rPh>
    <phoneticPr fontId="23"/>
  </si>
  <si>
    <t xml:space="preserve">              and does not include “Detailed uses unknown”, “Money gifts”, “Other social expenses” </t>
    <phoneticPr fontId="19"/>
  </si>
  <si>
    <t>　　　 「使途不明金」，「贈与金」，「他の交際費」及び「仕送り金」は含まれていない。</t>
    <phoneticPr fontId="19"/>
  </si>
  <si>
    <t xml:space="preserve">              and “Remittance”.</t>
    <phoneticPr fontId="8"/>
  </si>
  <si>
    <t>(a) (Regrouped) Expenses for information &amp; communication</t>
    <phoneticPr fontId="23"/>
  </si>
  <si>
    <t>(b) (Regrouped) Consumption expenditures excluding “Housing”, “Purchase of vehicles”, “Money gifts” &amp; “Remittance”</t>
    <phoneticPr fontId="23"/>
  </si>
  <si>
    <t>(b) (Regrouped) Consumption expenditures excluding “Housing”, “Purchase of vehicles”, “Money gifts” and “Remittance”</t>
    <phoneticPr fontId="23"/>
  </si>
  <si>
    <t>(c)Private &amp; corporate pension insurance premium payments</t>
    <phoneticPr fontId="23"/>
  </si>
  <si>
    <t>(d)Ratio of net increase in financial assets to disposable income (%)</t>
    <phoneticPr fontId="23"/>
  </si>
  <si>
    <t>(e)Ratio of net increase in deposits &amp; insurance(Ratio of savings to disposable income)(%)</t>
    <phoneticPr fontId="23"/>
  </si>
  <si>
    <t>二人以上の世帯</t>
    <phoneticPr fontId="8"/>
  </si>
  <si>
    <t>70 ～ 74</t>
    <phoneticPr fontId="6"/>
  </si>
  <si>
    <t>75 ～ 79</t>
    <phoneticPr fontId="6"/>
  </si>
  <si>
    <t>80 ～ 84</t>
    <phoneticPr fontId="6"/>
  </si>
  <si>
    <t>85歳 ～</t>
    <rPh sb="2" eb="3">
      <t>７０サイ</t>
    </rPh>
    <phoneticPr fontId="6"/>
  </si>
  <si>
    <t xml:space="preserve"> ～ 39歳</t>
    <rPh sb="5" eb="6">
      <t>サイ</t>
    </rPh>
    <phoneticPr fontId="6"/>
  </si>
  <si>
    <t xml:space="preserve"> ～ 59歳</t>
    <rPh sb="5" eb="6">
      <t>サイ</t>
    </rPh>
    <phoneticPr fontId="6"/>
  </si>
  <si>
    <t xml:space="preserve"> 60歳 ～</t>
    <rPh sb="3" eb="4">
      <t>サイ</t>
    </rPh>
    <phoneticPr fontId="6"/>
  </si>
  <si>
    <t xml:space="preserve"> 65歳 ～ 74 </t>
    <rPh sb="3" eb="4">
      <t>サイ</t>
    </rPh>
    <phoneticPr fontId="6"/>
  </si>
  <si>
    <t xml:space="preserve"> 75歳 ～ </t>
    <rPh sb="3" eb="4">
      <t>サイ</t>
    </rPh>
    <phoneticPr fontId="6"/>
  </si>
  <si>
    <t>30201</t>
  </si>
  <si>
    <t xml:space="preserve"> 世帯数分布(抽出率調整)</t>
    <phoneticPr fontId="6"/>
  </si>
  <si>
    <t xml:space="preserve"> 集計世帯数</t>
    <phoneticPr fontId="6"/>
  </si>
  <si>
    <t xml:space="preserve"> 世帯人員(人)</t>
    <phoneticPr fontId="6"/>
  </si>
  <si>
    <t>　18歳未満人員(人)</t>
  </si>
  <si>
    <t>　65歳以上人員(人)</t>
  </si>
  <si>
    <t>　 うち無職者人員(人)</t>
  </si>
  <si>
    <t xml:space="preserve"> 有業人員(人)</t>
    <phoneticPr fontId="6"/>
  </si>
  <si>
    <t xml:space="preserve"> 世帯主の配偶者のうち女の有業率(％)</t>
  </si>
  <si>
    <t xml:space="preserve"> 世帯主の年齢(歳)</t>
    <phoneticPr fontId="6"/>
  </si>
  <si>
    <t xml:space="preserve"> 持家率(％)</t>
  </si>
  <si>
    <t>　  平均畳数</t>
  </si>
  <si>
    <t>　 うち住宅ローンを支払っている世帯の割合(％)</t>
  </si>
  <si>
    <t>米</t>
    <phoneticPr fontId="6"/>
  </si>
  <si>
    <t>他の諸雑費</t>
    <phoneticPr fontId="6"/>
  </si>
  <si>
    <t>(再掲) 教育関係費</t>
    <phoneticPr fontId="6"/>
  </si>
  <si>
    <t>(再掲) 教養娯楽関係費</t>
    <phoneticPr fontId="6"/>
  </si>
  <si>
    <t>(再掲) 移転支出(贈与金＋仕送り金)</t>
    <phoneticPr fontId="6"/>
  </si>
  <si>
    <t>(再掲) 経常消費支出</t>
    <phoneticPr fontId="6"/>
  </si>
  <si>
    <t>(再掲) 情報通信関係費</t>
    <rPh sb="5" eb="7">
      <t>ジョウホウ</t>
    </rPh>
    <rPh sb="7" eb="9">
      <t>ツウシン</t>
    </rPh>
    <rPh sb="9" eb="12">
      <t>カンケイヒ</t>
    </rPh>
    <phoneticPr fontId="6"/>
  </si>
  <si>
    <t>(再掲) 消費支出(除く住居等) 1)</t>
    <rPh sb="5" eb="7">
      <t>ショウヒ</t>
    </rPh>
    <rPh sb="7" eb="9">
      <t>シシュツ</t>
    </rPh>
    <rPh sb="10" eb="11">
      <t>ノゾ</t>
    </rPh>
    <rPh sb="12" eb="15">
      <t>ジュウキョナド</t>
    </rPh>
    <phoneticPr fontId="8"/>
  </si>
  <si>
    <t>エンゲル係数(％)</t>
    <phoneticPr fontId="6"/>
  </si>
  <si>
    <t>年間収入(万円)</t>
    <phoneticPr fontId="6"/>
  </si>
  <si>
    <t>調整集計世帯数</t>
    <phoneticPr fontId="6"/>
  </si>
  <si>
    <t>注：1) 「住居」のほか，「自動車等購入」，「贈与金」，「仕送り金」を除いている。</t>
  </si>
  <si>
    <t>医療及び付随業務に関わる費用内訳</t>
    <rPh sb="0" eb="2">
      <t>イリョウ</t>
    </rPh>
    <rPh sb="2" eb="3">
      <t>オヨ</t>
    </rPh>
    <rPh sb="4" eb="6">
      <t>フズイ</t>
    </rPh>
    <rPh sb="6" eb="8">
      <t>ギョウム</t>
    </rPh>
    <rPh sb="9" eb="10">
      <t>カカ</t>
    </rPh>
    <rPh sb="12" eb="14">
      <t>ヒヨウ</t>
    </rPh>
    <rPh sb="14" eb="16">
      <t>ウチワケ</t>
    </rPh>
    <phoneticPr fontId="1"/>
  </si>
  <si>
    <t>管理・保守及び院外費用</t>
    <rPh sb="5" eb="6">
      <t>オヨ</t>
    </rPh>
    <rPh sb="9" eb="11">
      <t>ヒヨウ</t>
    </rPh>
    <phoneticPr fontId="1"/>
  </si>
  <si>
    <t>30 ～ 39</t>
  </si>
  <si>
    <t>40 ～ 49</t>
  </si>
  <si>
    <t>50 ～ 59</t>
  </si>
  <si>
    <t>60 ～ 69</t>
  </si>
  <si>
    <t>スポーツ消費</t>
    <rPh sb="4" eb="6">
      <t>ショウヒ</t>
    </rPh>
    <phoneticPr fontId="1"/>
  </si>
  <si>
    <t>病院運営</t>
    <rPh sb="0" eb="2">
      <t>ビョウイン</t>
    </rPh>
    <rPh sb="2" eb="4">
      <t>ウンエイ</t>
    </rPh>
    <phoneticPr fontId="1"/>
  </si>
  <si>
    <t>学校運営</t>
    <rPh sb="0" eb="2">
      <t>ガッコウ</t>
    </rPh>
    <rPh sb="2" eb="4">
      <t>ウンエイ</t>
    </rPh>
    <phoneticPr fontId="1"/>
  </si>
  <si>
    <t>エコ事業</t>
    <rPh sb="2" eb="4">
      <t>ジギョウ</t>
    </rPh>
    <phoneticPr fontId="1"/>
  </si>
  <si>
    <t>工業団地</t>
    <rPh sb="0" eb="2">
      <t>コウギョウ</t>
    </rPh>
    <rPh sb="2" eb="4">
      <t>ダンチ</t>
    </rPh>
    <phoneticPr fontId="1"/>
  </si>
  <si>
    <t>人口減少影響効果</t>
    <rPh sb="6" eb="8">
      <t>コウカ</t>
    </rPh>
    <phoneticPr fontId="1"/>
  </si>
  <si>
    <t>2020年</t>
    <rPh sb="4" eb="5">
      <t>ネン</t>
    </rPh>
    <phoneticPr fontId="1"/>
  </si>
  <si>
    <t>大学運営最終需要額</t>
    <rPh sb="0" eb="2">
      <t>ダイガク</t>
    </rPh>
    <rPh sb="2" eb="4">
      <t>ウンエイ</t>
    </rPh>
    <rPh sb="4" eb="6">
      <t>サイシュウ</t>
    </rPh>
    <rPh sb="6" eb="8">
      <t>ジュヨウ</t>
    </rPh>
    <rPh sb="8" eb="9">
      <t>ガク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</si>
  <si>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</si>
  <si>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</si>
  <si>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(単位：百万円）</t>
    <rPh sb="1" eb="3">
      <t>タンイ</t>
    </rPh>
    <rPh sb="4" eb="5">
      <t>ヒャク</t>
    </rPh>
    <rPh sb="5" eb="7">
      <t>マンエン</t>
    </rPh>
    <phoneticPr fontId="8"/>
  </si>
  <si>
    <t>従業員数（人）</t>
    <rPh sb="0" eb="3">
      <t>ジュウギョウイン</t>
    </rPh>
    <rPh sb="3" eb="4">
      <t>スウ</t>
    </rPh>
    <rPh sb="5" eb="6">
      <t>ニン</t>
    </rPh>
    <phoneticPr fontId="8"/>
  </si>
  <si>
    <t>項目</t>
    <rPh sb="0" eb="2">
      <t>コウモク</t>
    </rPh>
    <phoneticPr fontId="1"/>
  </si>
  <si>
    <t>直接照会</t>
    <rPh sb="0" eb="2">
      <t>チョクセツ</t>
    </rPh>
    <rPh sb="2" eb="4">
      <t>ショウカイ</t>
    </rPh>
    <phoneticPr fontId="2"/>
  </si>
  <si>
    <t>土地代を除く</t>
    <rPh sb="0" eb="3">
      <t>トチダイ</t>
    </rPh>
    <rPh sb="4" eb="5">
      <t>ノゾ</t>
    </rPh>
    <phoneticPr fontId="1"/>
  </si>
  <si>
    <t>推計項目</t>
    <rPh sb="0" eb="2">
      <t>スイケイ</t>
    </rPh>
    <rPh sb="2" eb="4">
      <t>コウモク</t>
    </rPh>
    <phoneticPr fontId="1"/>
  </si>
  <si>
    <t>(注）統計表の数値は、表章単位(円）未満を四捨五入しているため、合計欄数値と内訳の和と一致しない</t>
    <rPh sb="1" eb="2">
      <t>チュウ</t>
    </rPh>
    <rPh sb="3" eb="6">
      <t>トウケイヒョウ</t>
    </rPh>
    <rPh sb="7" eb="9">
      <t>スウチ</t>
    </rPh>
    <rPh sb="11" eb="13">
      <t>ヒョウショウ</t>
    </rPh>
    <rPh sb="13" eb="15">
      <t>タンイ</t>
    </rPh>
    <rPh sb="16" eb="17">
      <t>エン</t>
    </rPh>
    <rPh sb="18" eb="20">
      <t>ミマン</t>
    </rPh>
    <rPh sb="21" eb="25">
      <t>シシャゴニュウ</t>
    </rPh>
    <rPh sb="32" eb="34">
      <t>ゴウケイ</t>
    </rPh>
    <rPh sb="34" eb="35">
      <t>ラン</t>
    </rPh>
    <rPh sb="35" eb="37">
      <t>スウチ</t>
    </rPh>
    <rPh sb="38" eb="40">
      <t>ウチワケ</t>
    </rPh>
    <rPh sb="41" eb="42">
      <t>ワ</t>
    </rPh>
    <rPh sb="43" eb="45">
      <t>イッチ</t>
    </rPh>
    <phoneticPr fontId="1"/>
  </si>
  <si>
    <t>平成22年度</t>
    <rPh sb="0" eb="2">
      <t>ヘイセイ</t>
    </rPh>
    <rPh sb="4" eb="6">
      <t>ネンド</t>
    </rPh>
    <phoneticPr fontId="8"/>
  </si>
  <si>
    <t>平成26年度</t>
    <rPh sb="0" eb="2">
      <t>ヘイセイ</t>
    </rPh>
    <rPh sb="4" eb="6">
      <t>ネンド</t>
    </rPh>
    <phoneticPr fontId="8"/>
  </si>
  <si>
    <t>H22</t>
    <phoneticPr fontId="8"/>
  </si>
  <si>
    <t>建設(×0.1)</t>
    <rPh sb="0" eb="2">
      <t>ケンセツ</t>
    </rPh>
    <phoneticPr fontId="8"/>
  </si>
  <si>
    <t>二人以上世帯</t>
    <rPh sb="0" eb="2">
      <t>フタリ</t>
    </rPh>
    <rPh sb="2" eb="4">
      <t>イジョウ</t>
    </rPh>
    <rPh sb="4" eb="6">
      <t>セタイ</t>
    </rPh>
    <phoneticPr fontId="1"/>
  </si>
  <si>
    <t>域内自給率0.8</t>
    <rPh sb="0" eb="2">
      <t>イキナイ</t>
    </rPh>
    <rPh sb="2" eb="4">
      <t>ジキュウ</t>
    </rPh>
    <rPh sb="4" eb="5">
      <t>リツ</t>
    </rPh>
    <phoneticPr fontId="1"/>
  </si>
  <si>
    <t>県内分</t>
    <rPh sb="0" eb="2">
      <t>ケンナイ</t>
    </rPh>
    <rPh sb="2" eb="3">
      <t>ブン</t>
    </rPh>
    <phoneticPr fontId="1"/>
  </si>
  <si>
    <t>神戸市内分</t>
    <rPh sb="0" eb="2">
      <t>コウベ</t>
    </rPh>
    <rPh sb="2" eb="4">
      <t>シナイ</t>
    </rPh>
    <rPh sb="4" eb="5">
      <t>ブン</t>
    </rPh>
    <phoneticPr fontId="1"/>
  </si>
  <si>
    <t>県内比</t>
    <rPh sb="0" eb="2">
      <t>ケンナイ</t>
    </rPh>
    <rPh sb="2" eb="3">
      <t>ヒ</t>
    </rPh>
    <phoneticPr fontId="1"/>
  </si>
  <si>
    <t>神戸市内比</t>
    <rPh sb="0" eb="2">
      <t>コウベ</t>
    </rPh>
    <rPh sb="2" eb="4">
      <t>シナイ</t>
    </rPh>
    <rPh sb="4" eb="5">
      <t>ヒ</t>
    </rPh>
    <phoneticPr fontId="1"/>
  </si>
  <si>
    <t>項　　目</t>
    <rPh sb="0" eb="1">
      <t>コウ</t>
    </rPh>
    <rPh sb="3" eb="4">
      <t>メ</t>
    </rPh>
    <phoneticPr fontId="1"/>
  </si>
  <si>
    <t>構成比（%）</t>
    <rPh sb="0" eb="3">
      <t>コウセイヒ</t>
    </rPh>
    <phoneticPr fontId="1"/>
  </si>
  <si>
    <t>構成比2</t>
    <rPh sb="0" eb="3">
      <t>コウセイヒ</t>
    </rPh>
    <phoneticPr fontId="1"/>
  </si>
  <si>
    <t>事前購入</t>
    <rPh sb="0" eb="2">
      <t>ジゼン</t>
    </rPh>
    <rPh sb="2" eb="4">
      <t>コウニュウ</t>
    </rPh>
    <phoneticPr fontId="1"/>
  </si>
  <si>
    <t>当日支出計</t>
    <rPh sb="0" eb="2">
      <t>トウジツ</t>
    </rPh>
    <rPh sb="2" eb="4">
      <t>シシュツ</t>
    </rPh>
    <rPh sb="4" eb="5">
      <t>ケイ</t>
    </rPh>
    <phoneticPr fontId="1"/>
  </si>
  <si>
    <t>応援観戦者</t>
    <rPh sb="0" eb="2">
      <t>オウエン</t>
    </rPh>
    <rPh sb="2" eb="5">
      <t>カンセンシャ</t>
    </rPh>
    <phoneticPr fontId="1"/>
  </si>
  <si>
    <t>近隣</t>
  </si>
  <si>
    <t>近隣</t>
    <rPh sb="0" eb="2">
      <t>キンリン</t>
    </rPh>
    <phoneticPr fontId="1"/>
  </si>
  <si>
    <t>神戸市(除く近隣）</t>
  </si>
  <si>
    <t>神戸市内</t>
    <rPh sb="0" eb="2">
      <t>コウベ</t>
    </rPh>
    <rPh sb="2" eb="4">
      <t>シナイ</t>
    </rPh>
    <phoneticPr fontId="1"/>
  </si>
  <si>
    <t>兵庫県（除く神戸市）</t>
  </si>
  <si>
    <t>兵庫県内</t>
    <rPh sb="0" eb="2">
      <t>ヒョウゴ</t>
    </rPh>
    <rPh sb="2" eb="4">
      <t>ケンナイ</t>
    </rPh>
    <phoneticPr fontId="1"/>
  </si>
  <si>
    <t>関西(除く兵庫県）</t>
  </si>
  <si>
    <t>関西地域</t>
    <rPh sb="0" eb="2">
      <t>カンサイ</t>
    </rPh>
    <rPh sb="2" eb="4">
      <t>チイキ</t>
    </rPh>
    <phoneticPr fontId="1"/>
  </si>
  <si>
    <t>中国・四国</t>
  </si>
  <si>
    <t>その他地域</t>
    <rPh sb="2" eb="3">
      <t>タ</t>
    </rPh>
    <rPh sb="3" eb="5">
      <t>チイキ</t>
    </rPh>
    <phoneticPr fontId="1"/>
  </si>
  <si>
    <t>九州・沖縄</t>
  </si>
  <si>
    <t>東海・北陸</t>
  </si>
  <si>
    <t>関東・甲信越　以東</t>
  </si>
  <si>
    <t>(注）消費額＝来場者×消費単価</t>
    <rPh sb="1" eb="2">
      <t>チュウ</t>
    </rPh>
    <rPh sb="3" eb="6">
      <t>ショウヒガク</t>
    </rPh>
    <rPh sb="7" eb="10">
      <t>ライジョウシャ</t>
    </rPh>
    <rPh sb="11" eb="13">
      <t>ショウヒ</t>
    </rPh>
    <rPh sb="13" eb="15">
      <t>タンカ</t>
    </rPh>
    <phoneticPr fontId="1"/>
  </si>
  <si>
    <t>合　　計</t>
    <rPh sb="0" eb="1">
      <t>ア</t>
    </rPh>
    <rPh sb="3" eb="4">
      <t>ケイ</t>
    </rPh>
    <phoneticPr fontId="1"/>
  </si>
  <si>
    <t>兵庫県</t>
    <rPh sb="0" eb="3">
      <t>ヒョウゴケン</t>
    </rPh>
    <phoneticPr fontId="1"/>
  </si>
  <si>
    <t>項目</t>
    <rPh sb="0" eb="2">
      <t>コウモク</t>
    </rPh>
    <phoneticPr fontId="1"/>
  </si>
  <si>
    <t>部門</t>
    <rPh sb="0" eb="2">
      <t>ブモン</t>
    </rPh>
    <phoneticPr fontId="1"/>
  </si>
  <si>
    <t>県外客</t>
    <rPh sb="0" eb="2">
      <t>ケンガイ</t>
    </rPh>
    <rPh sb="2" eb="3">
      <t>キャク</t>
    </rPh>
    <phoneticPr fontId="1"/>
  </si>
  <si>
    <t>県内客</t>
    <rPh sb="0" eb="2">
      <t>ケンナイ</t>
    </rPh>
    <rPh sb="2" eb="3">
      <t>キャク</t>
    </rPh>
    <phoneticPr fontId="1"/>
  </si>
  <si>
    <t>項　目</t>
    <rPh sb="0" eb="1">
      <t>コウ</t>
    </rPh>
    <rPh sb="2" eb="3">
      <t>メ</t>
    </rPh>
    <phoneticPr fontId="1"/>
  </si>
  <si>
    <t>来場者（新)</t>
    <rPh sb="0" eb="3">
      <t>ライジョウシャ</t>
    </rPh>
    <rPh sb="4" eb="5">
      <t>シン</t>
    </rPh>
    <phoneticPr fontId="1"/>
  </si>
  <si>
    <t>金額（新)</t>
    <rPh sb="0" eb="2">
      <t>キンガク</t>
    </rPh>
    <rPh sb="3" eb="4">
      <t>シン</t>
    </rPh>
    <phoneticPr fontId="1"/>
  </si>
  <si>
    <t>単 価</t>
    <rPh sb="0" eb="1">
      <t>タン</t>
    </rPh>
    <rPh sb="2" eb="3">
      <t>アタイ</t>
    </rPh>
    <phoneticPr fontId="1"/>
  </si>
  <si>
    <t>県外遠隔地</t>
    <rPh sb="0" eb="2">
      <t>ケンガイ</t>
    </rPh>
    <rPh sb="2" eb="5">
      <t>エンカクチ</t>
    </rPh>
    <phoneticPr fontId="1"/>
  </si>
  <si>
    <t>お土産</t>
    <rPh sb="1" eb="3">
      <t>ミヤゲ</t>
    </rPh>
    <phoneticPr fontId="1"/>
  </si>
  <si>
    <t>居住地別</t>
    <rPh sb="3" eb="4">
      <t>ベツ</t>
    </rPh>
    <phoneticPr fontId="1"/>
  </si>
  <si>
    <t>消費支出単価</t>
    <rPh sb="0" eb="2">
      <t>ショウヒ</t>
    </rPh>
    <rPh sb="2" eb="4">
      <t>シシュツ</t>
    </rPh>
    <rPh sb="4" eb="6">
      <t>タンカ</t>
    </rPh>
    <phoneticPr fontId="1"/>
  </si>
  <si>
    <t>来場者数</t>
    <rPh sb="0" eb="3">
      <t>ライジョウシャ</t>
    </rPh>
    <rPh sb="3" eb="4">
      <t>スウ</t>
    </rPh>
    <phoneticPr fontId="1"/>
  </si>
  <si>
    <t>（資料）応援観戦者調査(2019)</t>
    <rPh sb="1" eb="3">
      <t>シリョウ</t>
    </rPh>
    <rPh sb="4" eb="6">
      <t>オウエン</t>
    </rPh>
    <rPh sb="6" eb="9">
      <t>カンセンシャ</t>
    </rPh>
    <rPh sb="9" eb="11">
      <t>チョウサ</t>
    </rPh>
    <phoneticPr fontId="1"/>
  </si>
  <si>
    <t>ホテル運営</t>
    <rPh sb="3" eb="5">
      <t>ウンエイ</t>
    </rPh>
    <phoneticPr fontId="1"/>
  </si>
  <si>
    <t>単価</t>
    <rPh sb="0" eb="2">
      <t>タンカ</t>
    </rPh>
    <phoneticPr fontId="1"/>
  </si>
  <si>
    <t>飲食費</t>
    <rPh sb="0" eb="3">
      <t>インショクヒ</t>
    </rPh>
    <phoneticPr fontId="1"/>
  </si>
  <si>
    <t>単価</t>
    <rPh sb="0" eb="2">
      <t>タンカ</t>
    </rPh>
    <phoneticPr fontId="1"/>
  </si>
  <si>
    <t>金額（円）</t>
    <rPh sb="0" eb="2">
      <t>キンガク</t>
    </rPh>
    <rPh sb="3" eb="4">
      <t>エン</t>
    </rPh>
    <phoneticPr fontId="1"/>
  </si>
  <si>
    <t>サプライチェーン</t>
    <phoneticPr fontId="1"/>
  </si>
  <si>
    <t>項目</t>
    <rPh sb="0" eb="2">
      <t>コウモク</t>
    </rPh>
    <phoneticPr fontId="1"/>
  </si>
  <si>
    <t>部門</t>
    <rPh sb="0" eb="2">
      <t>ブモン</t>
    </rPh>
    <phoneticPr fontId="1"/>
  </si>
  <si>
    <t>開催経費</t>
    <rPh sb="0" eb="2">
      <t>カイサイ</t>
    </rPh>
    <rPh sb="2" eb="4">
      <t>ケイヒ</t>
    </rPh>
    <phoneticPr fontId="1"/>
  </si>
  <si>
    <t>事務所費</t>
    <rPh sb="0" eb="2">
      <t>ジム</t>
    </rPh>
    <rPh sb="2" eb="3">
      <t>ショ</t>
    </rPh>
    <rPh sb="3" eb="4">
      <t>ヒ</t>
    </rPh>
    <phoneticPr fontId="8"/>
  </si>
  <si>
    <t>管理費</t>
    <rPh sb="0" eb="3">
      <t>カンリヒ</t>
    </rPh>
    <phoneticPr fontId="8"/>
  </si>
  <si>
    <t>企画費</t>
    <rPh sb="0" eb="2">
      <t>キカク</t>
    </rPh>
    <rPh sb="2" eb="3">
      <t>ヒ</t>
    </rPh>
    <phoneticPr fontId="8"/>
  </si>
  <si>
    <t>フラワーデザイン事業費</t>
    <rPh sb="8" eb="11">
      <t>ジギョウヒ</t>
    </rPh>
    <phoneticPr fontId="8"/>
  </si>
  <si>
    <t>人件費</t>
    <rPh sb="0" eb="3">
      <t>ジンケンヒ</t>
    </rPh>
    <phoneticPr fontId="8"/>
  </si>
  <si>
    <t>関連事業費</t>
    <rPh sb="0" eb="2">
      <t>カンレン</t>
    </rPh>
    <rPh sb="2" eb="5">
      <t>ジギョウヒ</t>
    </rPh>
    <phoneticPr fontId="8"/>
  </si>
  <si>
    <t>交流部会事業費</t>
    <rPh sb="0" eb="3">
      <t>コウリュウブ</t>
    </rPh>
    <rPh sb="3" eb="4">
      <t>カイ</t>
    </rPh>
    <rPh sb="4" eb="6">
      <t>ジギョウ</t>
    </rPh>
    <rPh sb="6" eb="7">
      <t>ヒ</t>
    </rPh>
    <phoneticPr fontId="8"/>
  </si>
  <si>
    <t>イベント関連事業費</t>
    <rPh sb="4" eb="6">
      <t>カンレン</t>
    </rPh>
    <rPh sb="6" eb="9">
      <t>ジギョウヒ</t>
    </rPh>
    <phoneticPr fontId="8"/>
  </si>
  <si>
    <t>ホームページ運営費</t>
    <rPh sb="6" eb="8">
      <t>ウンエイ</t>
    </rPh>
    <rPh sb="8" eb="9">
      <t>ヒ</t>
    </rPh>
    <phoneticPr fontId="8"/>
  </si>
  <si>
    <t>会議場借上等</t>
    <rPh sb="0" eb="3">
      <t>カイギジョウ</t>
    </rPh>
    <rPh sb="3" eb="4">
      <t>カ</t>
    </rPh>
    <rPh sb="4" eb="5">
      <t>ア</t>
    </rPh>
    <rPh sb="5" eb="6">
      <t>トウ</t>
    </rPh>
    <phoneticPr fontId="8"/>
  </si>
  <si>
    <t>会場運営・警備費</t>
    <phoneticPr fontId="8"/>
  </si>
  <si>
    <t>バス運行費</t>
    <rPh sb="2" eb="4">
      <t>ウンコウ</t>
    </rPh>
    <rPh sb="4" eb="5">
      <t>ヒ</t>
    </rPh>
    <phoneticPr fontId="8"/>
  </si>
  <si>
    <t>公式記録作成費</t>
    <rPh sb="0" eb="2">
      <t>コウシキ</t>
    </rPh>
    <rPh sb="2" eb="4">
      <t>キロク</t>
    </rPh>
    <rPh sb="4" eb="6">
      <t>サクセイ</t>
    </rPh>
    <rPh sb="6" eb="7">
      <t>ヒ</t>
    </rPh>
    <phoneticPr fontId="8"/>
  </si>
  <si>
    <t>開閉会式関連費</t>
    <rPh sb="0" eb="2">
      <t>カイヘイ</t>
    </rPh>
    <rPh sb="2" eb="3">
      <t>カイ</t>
    </rPh>
    <rPh sb="3" eb="4">
      <t>シキ</t>
    </rPh>
    <rPh sb="4" eb="6">
      <t>カンレン</t>
    </rPh>
    <rPh sb="6" eb="7">
      <t>ヒ</t>
    </rPh>
    <phoneticPr fontId="8"/>
  </si>
  <si>
    <t>イルミネーション事業費</t>
    <rPh sb="8" eb="11">
      <t>ジギョウヒ</t>
    </rPh>
    <phoneticPr fontId="8"/>
  </si>
  <si>
    <t>展示事業費</t>
    <rPh sb="2" eb="5">
      <t>ジギョウヒ</t>
    </rPh>
    <phoneticPr fontId="8"/>
  </si>
  <si>
    <t>フェスティバル事業費</t>
    <rPh sb="7" eb="10">
      <t>ジギョウヒ</t>
    </rPh>
    <phoneticPr fontId="8"/>
  </si>
  <si>
    <t>ステージイベント事業費</t>
    <rPh sb="8" eb="11">
      <t>ジギョウヒ</t>
    </rPh>
    <phoneticPr fontId="8"/>
  </si>
  <si>
    <t>イベント保険</t>
    <rPh sb="4" eb="6">
      <t>ホケン</t>
    </rPh>
    <phoneticPr fontId="8"/>
  </si>
  <si>
    <t>事業費</t>
    <rPh sb="0" eb="3">
      <t>ジギョウヒ</t>
    </rPh>
    <phoneticPr fontId="8"/>
  </si>
  <si>
    <t>会場費</t>
    <rPh sb="0" eb="3">
      <t>カイジョウヒ</t>
    </rPh>
    <phoneticPr fontId="1"/>
  </si>
  <si>
    <t>誘客促進事業費</t>
    <rPh sb="0" eb="2">
      <t>ユウキャク</t>
    </rPh>
    <rPh sb="2" eb="4">
      <t>ソクシン</t>
    </rPh>
    <rPh sb="4" eb="7">
      <t>ジギョウヒ</t>
    </rPh>
    <phoneticPr fontId="8"/>
  </si>
  <si>
    <t>提案事業費</t>
    <rPh sb="0" eb="2">
      <t>テイアン</t>
    </rPh>
    <rPh sb="2" eb="4">
      <t>ジギョウ</t>
    </rPh>
    <rPh sb="4" eb="5">
      <t>ヒ</t>
    </rPh>
    <phoneticPr fontId="8"/>
  </si>
  <si>
    <t>広報関連イベント</t>
    <rPh sb="0" eb="2">
      <t>コウホウ</t>
    </rPh>
    <rPh sb="2" eb="4">
      <t>カンレン</t>
    </rPh>
    <phoneticPr fontId="8"/>
  </si>
  <si>
    <t>広報・ＰＲ費</t>
    <rPh sb="0" eb="2">
      <t>コウホウ</t>
    </rPh>
    <rPh sb="5" eb="6">
      <t>ヒ</t>
    </rPh>
    <phoneticPr fontId="8"/>
  </si>
  <si>
    <t>旅行造成費</t>
    <rPh sb="0" eb="2">
      <t>リョコウ</t>
    </rPh>
    <rPh sb="2" eb="4">
      <t>ゾウセイ</t>
    </rPh>
    <rPh sb="4" eb="5">
      <t>ヒ</t>
    </rPh>
    <phoneticPr fontId="8"/>
  </si>
  <si>
    <t>チラシ作成費</t>
    <rPh sb="3" eb="5">
      <t>サクセイ</t>
    </rPh>
    <rPh sb="5" eb="6">
      <t>ヒ</t>
    </rPh>
    <phoneticPr fontId="8"/>
  </si>
  <si>
    <t>会場花装飾事業費</t>
    <rPh sb="5" eb="8">
      <t>ジギョウヒ</t>
    </rPh>
    <phoneticPr fontId="8"/>
  </si>
  <si>
    <t>ガイドマップ作成費</t>
    <rPh sb="6" eb="8">
      <t>サクセイ</t>
    </rPh>
    <rPh sb="8" eb="9">
      <t>ヒ</t>
    </rPh>
    <phoneticPr fontId="8"/>
  </si>
  <si>
    <t>鉄道、道路</t>
    <rPh sb="0" eb="2">
      <t>テツドウ</t>
    </rPh>
    <rPh sb="3" eb="5">
      <t>ドウロ</t>
    </rPh>
    <phoneticPr fontId="1"/>
  </si>
  <si>
    <t>備考</t>
    <rPh sb="0" eb="2">
      <t>ビコウ</t>
    </rPh>
    <phoneticPr fontId="1"/>
  </si>
  <si>
    <t>（単位：億円）</t>
    <rPh sb="1" eb="3">
      <t>タンイ</t>
    </rPh>
    <rPh sb="4" eb="6">
      <t>オクエン</t>
    </rPh>
    <phoneticPr fontId="8"/>
  </si>
  <si>
    <t>　　（図）　　公共投資（建設部門）１００億円の波及効果フローチャート</t>
    <rPh sb="3" eb="4">
      <t>ズ</t>
    </rPh>
    <rPh sb="7" eb="9">
      <t>コウキョウ</t>
    </rPh>
    <rPh sb="9" eb="11">
      <t>トウシ</t>
    </rPh>
    <rPh sb="12" eb="14">
      <t>ケンセツ</t>
    </rPh>
    <rPh sb="14" eb="16">
      <t>ブモン</t>
    </rPh>
    <rPh sb="20" eb="21">
      <t>オク</t>
    </rPh>
    <rPh sb="21" eb="22">
      <t>エン</t>
    </rPh>
    <rPh sb="23" eb="25">
      <t>ハキュウ</t>
    </rPh>
    <rPh sb="25" eb="27">
      <t>コウカ</t>
    </rPh>
    <phoneticPr fontId="8"/>
  </si>
  <si>
    <t>ビジネス開業等最終需要額推計</t>
    <rPh sb="4" eb="6">
      <t>カイギョウ</t>
    </rPh>
    <rPh sb="6" eb="7">
      <t>トウ</t>
    </rPh>
    <rPh sb="7" eb="9">
      <t>サイシュウ</t>
    </rPh>
    <rPh sb="9" eb="12">
      <t>ジュヨウガク</t>
    </rPh>
    <rPh sb="12" eb="14">
      <t>スイケイ</t>
    </rPh>
    <phoneticPr fontId="1"/>
  </si>
  <si>
    <t>将来人口・世帯消費最終需要額推計</t>
    <rPh sb="0" eb="2">
      <t>ショウライ</t>
    </rPh>
    <rPh sb="2" eb="4">
      <t>ジンコウ</t>
    </rPh>
    <rPh sb="5" eb="7">
      <t>セタイ</t>
    </rPh>
    <rPh sb="7" eb="9">
      <t>ショウヒ</t>
    </rPh>
    <rPh sb="9" eb="11">
      <t>サイシュウ</t>
    </rPh>
    <rPh sb="11" eb="14">
      <t>ジュヨウガク</t>
    </rPh>
    <rPh sb="14" eb="16">
      <t>スイケイ</t>
    </rPh>
    <phoneticPr fontId="1"/>
  </si>
  <si>
    <t>病院運営最終需要額推計</t>
    <rPh sb="0" eb="2">
      <t>ビョウイン</t>
    </rPh>
    <rPh sb="2" eb="4">
      <t>ウンエイ</t>
    </rPh>
    <rPh sb="4" eb="6">
      <t>サイシュウ</t>
    </rPh>
    <rPh sb="6" eb="9">
      <t>ジュヨウガク</t>
    </rPh>
    <rPh sb="9" eb="11">
      <t>スイケイ</t>
    </rPh>
    <phoneticPr fontId="1"/>
  </si>
  <si>
    <t>工業団地最終需要額推計</t>
  </si>
  <si>
    <t>エコ事業最終需要額推計</t>
  </si>
  <si>
    <t>税収効果最終需要額推計</t>
  </si>
  <si>
    <t>学校運営最終需要額推計</t>
    <rPh sb="0" eb="2">
      <t>ガッコウ</t>
    </rPh>
    <rPh sb="2" eb="4">
      <t>ウンエイ</t>
    </rPh>
    <rPh sb="4" eb="6">
      <t>サイシュウ</t>
    </rPh>
    <rPh sb="6" eb="9">
      <t>ジュヨウガク</t>
    </rPh>
    <rPh sb="9" eb="11">
      <t>スイケイ</t>
    </rPh>
    <phoneticPr fontId="1"/>
  </si>
  <si>
    <t>サプライチェーン最終需要額推計</t>
    <rPh sb="8" eb="10">
      <t>サイシュウ</t>
    </rPh>
    <rPh sb="10" eb="13">
      <t>ジュヨウガク</t>
    </rPh>
    <rPh sb="13" eb="15">
      <t>スイケイ</t>
    </rPh>
    <phoneticPr fontId="1"/>
  </si>
  <si>
    <t>イベント消費最終需要額推計</t>
    <rPh sb="4" eb="6">
      <t>ショウヒ</t>
    </rPh>
    <rPh sb="6" eb="8">
      <t>サイシュウ</t>
    </rPh>
    <rPh sb="8" eb="11">
      <t>ジュヨウガク</t>
    </rPh>
    <rPh sb="11" eb="13">
      <t>スイケイ</t>
    </rPh>
    <phoneticPr fontId="1"/>
  </si>
  <si>
    <t>経済波及効果推計の考え方等</t>
    <rPh sb="0" eb="2">
      <t>ケイザイ</t>
    </rPh>
    <rPh sb="2" eb="4">
      <t>ハキュウ</t>
    </rPh>
    <rPh sb="4" eb="6">
      <t>コウカ</t>
    </rPh>
    <rPh sb="6" eb="8">
      <t>スイケイ</t>
    </rPh>
    <rPh sb="9" eb="10">
      <t>カンガ</t>
    </rPh>
    <rPh sb="11" eb="12">
      <t>カタ</t>
    </rPh>
    <rPh sb="12" eb="13">
      <t>トウ</t>
    </rPh>
    <phoneticPr fontId="1"/>
  </si>
  <si>
    <t>スポーツイベント最終需要額推計</t>
    <rPh sb="8" eb="10">
      <t>サイシュウ</t>
    </rPh>
    <rPh sb="10" eb="13">
      <t>ジュヨウガク</t>
    </rPh>
    <rPh sb="13" eb="15">
      <t>スイケイ</t>
    </rPh>
    <phoneticPr fontId="1"/>
  </si>
  <si>
    <t>観光消費最終需要額推計</t>
    <rPh sb="0" eb="2">
      <t>カンコウ</t>
    </rPh>
    <rPh sb="2" eb="4">
      <t>ショウヒ</t>
    </rPh>
    <rPh sb="4" eb="6">
      <t>サイシュウ</t>
    </rPh>
    <rPh sb="6" eb="8">
      <t>ジュヨウ</t>
    </rPh>
    <rPh sb="8" eb="9">
      <t>ガク</t>
    </rPh>
    <rPh sb="9" eb="11">
      <t>スイケイ</t>
    </rPh>
    <phoneticPr fontId="1"/>
  </si>
  <si>
    <t>（資料)兵庫県立大学地域経済指標研究会等分析事例から作成</t>
    <rPh sb="1" eb="3">
      <t>シリョウ</t>
    </rPh>
    <rPh sb="4" eb="6">
      <t>ヒョウゴ</t>
    </rPh>
    <rPh sb="6" eb="8">
      <t>ケンリツ</t>
    </rPh>
    <rPh sb="8" eb="10">
      <t>ダイガク</t>
    </rPh>
    <rPh sb="10" eb="12">
      <t>チイキ</t>
    </rPh>
    <rPh sb="12" eb="14">
      <t>ケイザイ</t>
    </rPh>
    <rPh sb="14" eb="16">
      <t>シヒョウ</t>
    </rPh>
    <rPh sb="16" eb="19">
      <t>ケンキュウカイ</t>
    </rPh>
    <rPh sb="19" eb="20">
      <t>トウ</t>
    </rPh>
    <rPh sb="20" eb="22">
      <t>ブンセキ</t>
    </rPh>
    <rPh sb="22" eb="24">
      <t>ジレイ</t>
    </rPh>
    <rPh sb="26" eb="28">
      <t>サクセイ</t>
    </rPh>
    <phoneticPr fontId="1"/>
  </si>
  <si>
    <t>運輸(道路輸送提供）</t>
    <rPh sb="0" eb="2">
      <t>ウンユ</t>
    </rPh>
    <rPh sb="3" eb="5">
      <t>ドウロ</t>
    </rPh>
    <rPh sb="5" eb="7">
      <t>ユソウ</t>
    </rPh>
    <rPh sb="7" eb="9">
      <t>テイキョウ</t>
    </rPh>
    <phoneticPr fontId="1"/>
  </si>
  <si>
    <t>兵庫県内観光消費額</t>
    <rPh sb="0" eb="2">
      <t>ヒョウゴ</t>
    </rPh>
    <rPh sb="2" eb="4">
      <t>ケンナイ</t>
    </rPh>
    <rPh sb="4" eb="6">
      <t>カンコウ</t>
    </rPh>
    <rPh sb="6" eb="9">
      <t>ショウヒガク</t>
    </rPh>
    <phoneticPr fontId="8"/>
  </si>
  <si>
    <t>旧基準</t>
    <rPh sb="0" eb="1">
      <t>キュウ</t>
    </rPh>
    <rPh sb="1" eb="3">
      <t>キジュン</t>
    </rPh>
    <phoneticPr fontId="8"/>
  </si>
  <si>
    <t>新基準</t>
    <rPh sb="0" eb="1">
      <t>シン</t>
    </rPh>
    <rPh sb="1" eb="3">
      <t>キジュン</t>
    </rPh>
    <phoneticPr fontId="8"/>
  </si>
  <si>
    <t>平成2年度</t>
    <rPh sb="0" eb="2">
      <t>ヘイセイ</t>
    </rPh>
    <rPh sb="3" eb="5">
      <t>ネンド</t>
    </rPh>
    <phoneticPr fontId="8"/>
  </si>
  <si>
    <t>平成3年度</t>
    <rPh sb="0" eb="2">
      <t>ヘイセイ</t>
    </rPh>
    <rPh sb="3" eb="5">
      <t>ネンド</t>
    </rPh>
    <phoneticPr fontId="8"/>
  </si>
  <si>
    <t>平成4年度</t>
    <rPh sb="0" eb="2">
      <t>ヘイセイ</t>
    </rPh>
    <rPh sb="3" eb="5">
      <t>ネンド</t>
    </rPh>
    <phoneticPr fontId="8"/>
  </si>
  <si>
    <t>平成5年度</t>
    <rPh sb="0" eb="2">
      <t>ヘイセイ</t>
    </rPh>
    <rPh sb="3" eb="5">
      <t>ネンド</t>
    </rPh>
    <phoneticPr fontId="8"/>
  </si>
  <si>
    <t>平成6年度</t>
    <rPh sb="0" eb="2">
      <t>ヘイセイ</t>
    </rPh>
    <rPh sb="3" eb="5">
      <t>ネンド</t>
    </rPh>
    <phoneticPr fontId="8"/>
  </si>
  <si>
    <t>平成7年度</t>
    <rPh sb="0" eb="2">
      <t>ヘイセイ</t>
    </rPh>
    <rPh sb="3" eb="5">
      <t>ネンド</t>
    </rPh>
    <phoneticPr fontId="8"/>
  </si>
  <si>
    <t>平成8年度</t>
    <rPh sb="0" eb="2">
      <t>ヘイセイ</t>
    </rPh>
    <rPh sb="3" eb="5">
      <t>ネンド</t>
    </rPh>
    <phoneticPr fontId="8"/>
  </si>
  <si>
    <t>平成9年度</t>
    <rPh sb="0" eb="2">
      <t>ヘイセイ</t>
    </rPh>
    <rPh sb="3" eb="5">
      <t>ネンド</t>
    </rPh>
    <phoneticPr fontId="8"/>
  </si>
  <si>
    <t>平成10年度</t>
    <rPh sb="0" eb="2">
      <t>ヘイセイ</t>
    </rPh>
    <rPh sb="4" eb="6">
      <t>ネンド</t>
    </rPh>
    <phoneticPr fontId="8"/>
  </si>
  <si>
    <t>平成11年度</t>
    <rPh sb="0" eb="2">
      <t>ヘイセイ</t>
    </rPh>
    <rPh sb="4" eb="6">
      <t>ネンド</t>
    </rPh>
    <phoneticPr fontId="8"/>
  </si>
  <si>
    <t>平成12年度</t>
    <rPh sb="0" eb="2">
      <t>ヘイセイ</t>
    </rPh>
    <rPh sb="4" eb="6">
      <t>ネンド</t>
    </rPh>
    <phoneticPr fontId="8"/>
  </si>
  <si>
    <t>平成13年度</t>
    <rPh sb="0" eb="2">
      <t>ヘイセイ</t>
    </rPh>
    <rPh sb="4" eb="6">
      <t>ネンド</t>
    </rPh>
    <phoneticPr fontId="8"/>
  </si>
  <si>
    <t>平成14年度</t>
    <rPh sb="0" eb="2">
      <t>ヘイセイ</t>
    </rPh>
    <rPh sb="4" eb="6">
      <t>ネンド</t>
    </rPh>
    <phoneticPr fontId="8"/>
  </si>
  <si>
    <t>平成15年度</t>
    <rPh sb="0" eb="2">
      <t>ヘイセイ</t>
    </rPh>
    <rPh sb="4" eb="6">
      <t>ネンド</t>
    </rPh>
    <phoneticPr fontId="8"/>
  </si>
  <si>
    <t>平成16年度</t>
    <rPh sb="0" eb="2">
      <t>ヘイセイ</t>
    </rPh>
    <rPh sb="4" eb="6">
      <t>ネンド</t>
    </rPh>
    <phoneticPr fontId="8"/>
  </si>
  <si>
    <t>平成17年度</t>
    <rPh sb="0" eb="2">
      <t>ヘイセイ</t>
    </rPh>
    <rPh sb="4" eb="6">
      <t>ネンド</t>
    </rPh>
    <phoneticPr fontId="8"/>
  </si>
  <si>
    <t>平成18年度</t>
    <rPh sb="0" eb="2">
      <t>ヘイセイ</t>
    </rPh>
    <rPh sb="4" eb="6">
      <t>ネンド</t>
    </rPh>
    <phoneticPr fontId="8"/>
  </si>
  <si>
    <t>平成19年度</t>
    <rPh sb="0" eb="2">
      <t>ヘイセイ</t>
    </rPh>
    <rPh sb="4" eb="6">
      <t>ネンド</t>
    </rPh>
    <phoneticPr fontId="8"/>
  </si>
  <si>
    <t>平成20年度</t>
    <rPh sb="0" eb="2">
      <t>ヘイセイ</t>
    </rPh>
    <rPh sb="4" eb="6">
      <t>ネンド</t>
    </rPh>
    <phoneticPr fontId="8"/>
  </si>
  <si>
    <t>平成21年度</t>
    <rPh sb="0" eb="2">
      <t>ヘイセイ</t>
    </rPh>
    <rPh sb="4" eb="6">
      <t>ネンド</t>
    </rPh>
    <phoneticPr fontId="8"/>
  </si>
  <si>
    <t>平成22年度2</t>
    <rPh sb="0" eb="2">
      <t>ヘイセイ</t>
    </rPh>
    <rPh sb="4" eb="6">
      <t>ネンド</t>
    </rPh>
    <phoneticPr fontId="8"/>
  </si>
  <si>
    <t>平成23年度</t>
    <rPh sb="0" eb="2">
      <t>ヘイセイ</t>
    </rPh>
    <rPh sb="4" eb="5">
      <t>ネン</t>
    </rPh>
    <rPh sb="5" eb="6">
      <t>ド</t>
    </rPh>
    <phoneticPr fontId="8"/>
  </si>
  <si>
    <t>平成24年度</t>
    <rPh sb="0" eb="2">
      <t>ヘイセイ</t>
    </rPh>
    <rPh sb="4" eb="5">
      <t>ネン</t>
    </rPh>
    <rPh sb="5" eb="6">
      <t>ド</t>
    </rPh>
    <phoneticPr fontId="8"/>
  </si>
  <si>
    <t>平成25年度</t>
    <rPh sb="0" eb="2">
      <t>ヘイセイ</t>
    </rPh>
    <rPh sb="4" eb="5">
      <t>ネン</t>
    </rPh>
    <rPh sb="5" eb="6">
      <t>ド</t>
    </rPh>
    <phoneticPr fontId="8"/>
  </si>
  <si>
    <t>平成26年度</t>
    <rPh sb="0" eb="2">
      <t>ヘイセイ</t>
    </rPh>
    <rPh sb="4" eb="5">
      <t>ネン</t>
    </rPh>
    <rPh sb="5" eb="6">
      <t>ド</t>
    </rPh>
    <phoneticPr fontId="8"/>
  </si>
  <si>
    <t>平成27年度</t>
    <rPh sb="0" eb="2">
      <t>ヘイセイ</t>
    </rPh>
    <rPh sb="4" eb="5">
      <t>ネン</t>
    </rPh>
    <rPh sb="5" eb="6">
      <t>ド</t>
    </rPh>
    <phoneticPr fontId="8"/>
  </si>
  <si>
    <t>平成28年度</t>
    <rPh sb="0" eb="2">
      <t>ヘイセイ</t>
    </rPh>
    <rPh sb="4" eb="5">
      <t>ネン</t>
    </rPh>
    <rPh sb="5" eb="6">
      <t>ド</t>
    </rPh>
    <phoneticPr fontId="8"/>
  </si>
  <si>
    <t>平成29年度</t>
    <rPh sb="0" eb="2">
      <t>ヘイセイ</t>
    </rPh>
    <rPh sb="4" eb="5">
      <t>ネン</t>
    </rPh>
    <rPh sb="5" eb="6">
      <t>ド</t>
    </rPh>
    <phoneticPr fontId="8"/>
  </si>
  <si>
    <t>平成30年度</t>
    <rPh sb="0" eb="2">
      <t>ヘイセイ</t>
    </rPh>
    <rPh sb="4" eb="5">
      <t>ネン</t>
    </rPh>
    <rPh sb="5" eb="6">
      <t>ド</t>
    </rPh>
    <phoneticPr fontId="8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</si>
  <si>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8"/>
  </si>
  <si>
    <t>リンク係数</t>
    <rPh sb="3" eb="5">
      <t>ケイスウ</t>
    </rPh>
    <phoneticPr fontId="8"/>
  </si>
  <si>
    <t>旧基準換算</t>
    <rPh sb="0" eb="1">
      <t>キュウ</t>
    </rPh>
    <rPh sb="1" eb="3">
      <t>キジュン</t>
    </rPh>
    <rPh sb="3" eb="5">
      <t>カンサン</t>
    </rPh>
    <phoneticPr fontId="8"/>
  </si>
  <si>
    <t>年度</t>
    <rPh sb="0" eb="2">
      <t>ネンド</t>
    </rPh>
    <phoneticPr fontId="8"/>
  </si>
  <si>
    <t>1990年度</t>
    <rPh sb="4" eb="6">
      <t>ネンド</t>
    </rPh>
    <phoneticPr fontId="8"/>
  </si>
  <si>
    <t>1991年度</t>
    <rPh sb="4" eb="6">
      <t>ネンド</t>
    </rPh>
    <phoneticPr fontId="8"/>
  </si>
  <si>
    <t>1992年度</t>
    <rPh sb="4" eb="6">
      <t>ネンド</t>
    </rPh>
    <phoneticPr fontId="8"/>
  </si>
  <si>
    <t>1993年度</t>
    <rPh sb="4" eb="6">
      <t>ネンド</t>
    </rPh>
    <phoneticPr fontId="8"/>
  </si>
  <si>
    <t>1994年度</t>
    <rPh sb="4" eb="6">
      <t>ネンド</t>
    </rPh>
    <phoneticPr fontId="8"/>
  </si>
  <si>
    <t>1995年度</t>
    <rPh sb="4" eb="6">
      <t>ネンド</t>
    </rPh>
    <phoneticPr fontId="8"/>
  </si>
  <si>
    <t>1996年度</t>
    <rPh sb="4" eb="6">
      <t>ネンド</t>
    </rPh>
    <phoneticPr fontId="8"/>
  </si>
  <si>
    <t>1997年度</t>
    <rPh sb="4" eb="6">
      <t>ネンド</t>
    </rPh>
    <phoneticPr fontId="8"/>
  </si>
  <si>
    <t>1998年度</t>
    <rPh sb="4" eb="6">
      <t>ネンド</t>
    </rPh>
    <phoneticPr fontId="8"/>
  </si>
  <si>
    <t>1999年度</t>
    <rPh sb="4" eb="6">
      <t>ネンド</t>
    </rPh>
    <phoneticPr fontId="8"/>
  </si>
  <si>
    <t>2000年度</t>
    <rPh sb="4" eb="6">
      <t>ネンド</t>
    </rPh>
    <phoneticPr fontId="8"/>
  </si>
  <si>
    <t>2001年度</t>
    <rPh sb="4" eb="6">
      <t>ネンド</t>
    </rPh>
    <phoneticPr fontId="8"/>
  </si>
  <si>
    <t>2002年度</t>
    <rPh sb="4" eb="6">
      <t>ネンド</t>
    </rPh>
    <phoneticPr fontId="8"/>
  </si>
  <si>
    <t>2003年度</t>
    <rPh sb="4" eb="6">
      <t>ネンド</t>
    </rPh>
    <phoneticPr fontId="8"/>
  </si>
  <si>
    <t>2004年度</t>
    <rPh sb="4" eb="6">
      <t>ネンド</t>
    </rPh>
    <phoneticPr fontId="8"/>
  </si>
  <si>
    <t>2005年度</t>
    <rPh sb="4" eb="6">
      <t>ネンド</t>
    </rPh>
    <phoneticPr fontId="8"/>
  </si>
  <si>
    <t>2006年度</t>
    <rPh sb="4" eb="6">
      <t>ネンド</t>
    </rPh>
    <phoneticPr fontId="8"/>
  </si>
  <si>
    <t>2007年度</t>
    <rPh sb="4" eb="6">
      <t>ネンド</t>
    </rPh>
    <phoneticPr fontId="8"/>
  </si>
  <si>
    <t>2008年度</t>
    <rPh sb="4" eb="6">
      <t>ネンド</t>
    </rPh>
    <phoneticPr fontId="8"/>
  </si>
  <si>
    <t>2009年度</t>
    <rPh sb="4" eb="6">
      <t>ネンド</t>
    </rPh>
    <phoneticPr fontId="8"/>
  </si>
  <si>
    <t>2010年度</t>
    <rPh sb="4" eb="6">
      <t>ネンド</t>
    </rPh>
    <phoneticPr fontId="8"/>
  </si>
  <si>
    <t>2010年度2</t>
    <rPh sb="4" eb="6">
      <t>ネンド</t>
    </rPh>
    <phoneticPr fontId="8"/>
  </si>
  <si>
    <t>2011年度</t>
    <rPh sb="4" eb="6">
      <t>ネンド</t>
    </rPh>
    <phoneticPr fontId="8"/>
  </si>
  <si>
    <t>2012年度</t>
    <rPh sb="4" eb="6">
      <t>ネンド</t>
    </rPh>
    <phoneticPr fontId="8"/>
  </si>
  <si>
    <t>2013年度</t>
    <rPh sb="4" eb="6">
      <t>ネンド</t>
    </rPh>
    <phoneticPr fontId="8"/>
  </si>
  <si>
    <t>2014年度</t>
    <rPh sb="4" eb="6">
      <t>ネンド</t>
    </rPh>
    <phoneticPr fontId="8"/>
  </si>
  <si>
    <t>2015年度</t>
    <rPh sb="4" eb="6">
      <t>ネンド</t>
    </rPh>
    <phoneticPr fontId="8"/>
  </si>
  <si>
    <t>2016年度</t>
    <rPh sb="4" eb="6">
      <t>ネンド</t>
    </rPh>
    <phoneticPr fontId="8"/>
  </si>
  <si>
    <t>2017年度</t>
    <rPh sb="4" eb="6">
      <t>ネンド</t>
    </rPh>
    <phoneticPr fontId="8"/>
  </si>
  <si>
    <t>2018年度</t>
    <rPh sb="4" eb="6">
      <t>ネンド</t>
    </rPh>
    <phoneticPr fontId="8"/>
  </si>
  <si>
    <t>2019年度</t>
    <rPh sb="4" eb="6">
      <t>ネンド</t>
    </rPh>
    <phoneticPr fontId="8"/>
  </si>
  <si>
    <t>H21</t>
    <phoneticPr fontId="8"/>
  </si>
  <si>
    <t>日帰り観光消費額(旧)</t>
    <rPh sb="0" eb="2">
      <t>ヒガエ</t>
    </rPh>
    <rPh sb="3" eb="5">
      <t>カンコウ</t>
    </rPh>
    <rPh sb="5" eb="8">
      <t>ショウヒガク</t>
    </rPh>
    <rPh sb="9" eb="10">
      <t>キュウ</t>
    </rPh>
    <phoneticPr fontId="8"/>
  </si>
  <si>
    <t>入込数で延長</t>
    <rPh sb="0" eb="1">
      <t>イ</t>
    </rPh>
    <rPh sb="1" eb="2">
      <t>コ</t>
    </rPh>
    <rPh sb="2" eb="3">
      <t>スウ</t>
    </rPh>
    <rPh sb="4" eb="6">
      <t>エンチョウ</t>
    </rPh>
    <phoneticPr fontId="8"/>
  </si>
  <si>
    <t>宿泊客観光消費額(旧)</t>
    <rPh sb="0" eb="3">
      <t>シュクハクキャク</t>
    </rPh>
    <rPh sb="3" eb="5">
      <t>カンコウ</t>
    </rPh>
    <rPh sb="5" eb="8">
      <t>ショウヒガク</t>
    </rPh>
    <rPh sb="9" eb="10">
      <t>キュウ</t>
    </rPh>
    <phoneticPr fontId="8"/>
  </si>
  <si>
    <t>観光消費額(旧）</t>
    <rPh sb="0" eb="2">
      <t>カンコウ</t>
    </rPh>
    <rPh sb="2" eb="5">
      <t>ショウヒガク</t>
    </rPh>
    <rPh sb="6" eb="7">
      <t>キュウ</t>
    </rPh>
    <phoneticPr fontId="8"/>
  </si>
  <si>
    <t>日帰り客</t>
    <rPh sb="0" eb="2">
      <t>ヒガエ</t>
    </rPh>
    <rPh sb="3" eb="4">
      <t>キャク</t>
    </rPh>
    <phoneticPr fontId="8"/>
  </si>
  <si>
    <t>宿泊客</t>
    <rPh sb="0" eb="2">
      <t>シュクハク</t>
    </rPh>
    <rPh sb="2" eb="3">
      <t>キャク</t>
    </rPh>
    <phoneticPr fontId="8"/>
  </si>
  <si>
    <t>総入込数</t>
    <rPh sb="0" eb="1">
      <t>ソウ</t>
    </rPh>
    <rPh sb="1" eb="3">
      <t>イリコミ</t>
    </rPh>
    <rPh sb="3" eb="4">
      <t>スウ</t>
    </rPh>
    <phoneticPr fontId="8"/>
  </si>
  <si>
    <t>補正日帰り客数</t>
    <rPh sb="0" eb="2">
      <t>ホセイ</t>
    </rPh>
    <rPh sb="2" eb="4">
      <t>ヒガエ</t>
    </rPh>
    <rPh sb="5" eb="7">
      <t>キャクスウ</t>
    </rPh>
    <phoneticPr fontId="8"/>
  </si>
  <si>
    <t xml:space="preserve">   うち域内客</t>
    <rPh sb="5" eb="7">
      <t>イキナイ</t>
    </rPh>
    <rPh sb="7" eb="8">
      <t>キャク</t>
    </rPh>
    <phoneticPr fontId="8"/>
  </si>
  <si>
    <t>　 うち域外客</t>
    <rPh sb="4" eb="6">
      <t>イキガイ</t>
    </rPh>
    <rPh sb="6" eb="7">
      <t>キャク</t>
    </rPh>
    <phoneticPr fontId="8"/>
  </si>
  <si>
    <t>補正宿泊客数</t>
    <rPh sb="0" eb="2">
      <t>ホセイ</t>
    </rPh>
    <rPh sb="2" eb="4">
      <t>シュクハク</t>
    </rPh>
    <rPh sb="4" eb="6">
      <t>キャクスウ</t>
    </rPh>
    <phoneticPr fontId="8"/>
  </si>
  <si>
    <t>県外・県内客別</t>
    <rPh sb="0" eb="2">
      <t>ケンガイ</t>
    </rPh>
    <rPh sb="3" eb="5">
      <t>ケンナイ</t>
    </rPh>
    <rPh sb="5" eb="6">
      <t>キャク</t>
    </rPh>
    <rPh sb="6" eb="7">
      <t>ベツ</t>
    </rPh>
    <phoneticPr fontId="8"/>
  </si>
  <si>
    <t>2002年度</t>
    <rPh sb="4" eb="5">
      <t>ネン</t>
    </rPh>
    <rPh sb="5" eb="6">
      <t>ド</t>
    </rPh>
    <phoneticPr fontId="8"/>
  </si>
  <si>
    <t>県内客</t>
    <rPh sb="0" eb="2">
      <t>ケンナイ</t>
    </rPh>
    <rPh sb="2" eb="3">
      <t>キャク</t>
    </rPh>
    <phoneticPr fontId="8"/>
  </si>
  <si>
    <t xml:space="preserve"> うち域内客</t>
    <rPh sb="3" eb="5">
      <t>イキナイ</t>
    </rPh>
    <rPh sb="5" eb="6">
      <t>キャク</t>
    </rPh>
    <phoneticPr fontId="8"/>
  </si>
  <si>
    <t xml:space="preserve"> うち域外客</t>
    <rPh sb="3" eb="4">
      <t>イキ</t>
    </rPh>
    <rPh sb="4" eb="5">
      <t>ソト</t>
    </rPh>
    <rPh sb="5" eb="6">
      <t>キャク</t>
    </rPh>
    <phoneticPr fontId="8"/>
  </si>
  <si>
    <t>県外客</t>
    <rPh sb="0" eb="2">
      <t>ケンガイ</t>
    </rPh>
    <rPh sb="2" eb="3">
      <t>キャク</t>
    </rPh>
    <phoneticPr fontId="8"/>
  </si>
  <si>
    <t>総入込数</t>
    <rPh sb="0" eb="1">
      <t>ソウ</t>
    </rPh>
    <rPh sb="1" eb="2">
      <t>イ</t>
    </rPh>
    <rPh sb="2" eb="3">
      <t>コ</t>
    </rPh>
    <rPh sb="3" eb="4">
      <t>スウ</t>
    </rPh>
    <phoneticPr fontId="8"/>
  </si>
  <si>
    <t>1人当たり平均訪問地点数</t>
    <rPh sb="1" eb="2">
      <t>ニン</t>
    </rPh>
    <rPh sb="2" eb="3">
      <t>ア</t>
    </rPh>
    <rPh sb="5" eb="7">
      <t>ヘイキン</t>
    </rPh>
    <rPh sb="7" eb="9">
      <t>ホウモン</t>
    </rPh>
    <rPh sb="9" eb="11">
      <t>チテン</t>
    </rPh>
    <rPh sb="11" eb="12">
      <t>スウ</t>
    </rPh>
    <phoneticPr fontId="8"/>
  </si>
  <si>
    <t>平成24年</t>
    <rPh sb="0" eb="2">
      <t>ヘイセイ</t>
    </rPh>
    <rPh sb="4" eb="5">
      <t>ネン</t>
    </rPh>
    <phoneticPr fontId="8"/>
  </si>
  <si>
    <t>平成25年</t>
    <rPh sb="0" eb="2">
      <t>ヘイセイ</t>
    </rPh>
    <rPh sb="4" eb="5">
      <t>ネン</t>
    </rPh>
    <phoneticPr fontId="8"/>
  </si>
  <si>
    <t>平成26年</t>
    <rPh sb="0" eb="2">
      <t>ヘイセイ</t>
    </rPh>
    <rPh sb="4" eb="5">
      <t>ネン</t>
    </rPh>
    <phoneticPr fontId="8"/>
  </si>
  <si>
    <t>平成27年</t>
    <rPh sb="0" eb="2">
      <t>ヘイセイ</t>
    </rPh>
    <rPh sb="4" eb="5">
      <t>ネン</t>
    </rPh>
    <phoneticPr fontId="8"/>
  </si>
  <si>
    <t>平成28年</t>
    <rPh sb="0" eb="2">
      <t>ヘイセイ</t>
    </rPh>
    <rPh sb="4" eb="5">
      <t>ネン</t>
    </rPh>
    <phoneticPr fontId="8"/>
  </si>
  <si>
    <t>平成29年</t>
    <rPh sb="0" eb="2">
      <t>ヘイセイ</t>
    </rPh>
    <rPh sb="4" eb="5">
      <t>ネン</t>
    </rPh>
    <phoneticPr fontId="8"/>
  </si>
  <si>
    <t>平成30年</t>
    <rPh sb="0" eb="2">
      <t>ヘイセイ</t>
    </rPh>
    <rPh sb="4" eb="5">
      <t>ネン</t>
    </rPh>
    <phoneticPr fontId="8"/>
  </si>
  <si>
    <t>令和元年</t>
    <rPh sb="0" eb="2">
      <t>レイワ</t>
    </rPh>
    <rPh sb="2" eb="4">
      <t>ガンネン</t>
    </rPh>
    <phoneticPr fontId="8"/>
  </si>
  <si>
    <t>１人当たり訪問場所</t>
    <rPh sb="1" eb="2">
      <t>ニン</t>
    </rPh>
    <rPh sb="2" eb="3">
      <t>ア</t>
    </rPh>
    <rPh sb="5" eb="7">
      <t>ホウモン</t>
    </rPh>
    <rPh sb="7" eb="9">
      <t>バショ</t>
    </rPh>
    <phoneticPr fontId="8"/>
  </si>
  <si>
    <t>全国値</t>
    <rPh sb="0" eb="2">
      <t>ゼンコク</t>
    </rPh>
    <rPh sb="2" eb="3">
      <t>アタイ</t>
    </rPh>
    <phoneticPr fontId="8"/>
  </si>
  <si>
    <t>最新値固定</t>
    <rPh sb="0" eb="2">
      <t>サイシン</t>
    </rPh>
    <rPh sb="2" eb="3">
      <t>アタイ</t>
    </rPh>
    <rPh sb="3" eb="5">
      <t>コテイ</t>
    </rPh>
    <phoneticPr fontId="8"/>
  </si>
  <si>
    <t>第1四半期</t>
    <phoneticPr fontId="8"/>
  </si>
  <si>
    <t>A</t>
    <phoneticPr fontId="8"/>
  </si>
  <si>
    <t>交通費</t>
    <rPh sb="0" eb="3">
      <t>コウツウヒ</t>
    </rPh>
    <phoneticPr fontId="8"/>
  </si>
  <si>
    <t>第2四半期</t>
    <rPh sb="0" eb="1">
      <t>ダイ</t>
    </rPh>
    <rPh sb="2" eb="5">
      <t>シハンキ</t>
    </rPh>
    <phoneticPr fontId="8"/>
  </si>
  <si>
    <t>　単価</t>
    <rPh sb="1" eb="3">
      <t>タンカ</t>
    </rPh>
    <phoneticPr fontId="8"/>
  </si>
  <si>
    <t>日帰り・宿泊共通</t>
    <rPh sb="0" eb="2">
      <t>ヒガエ</t>
    </rPh>
    <rPh sb="4" eb="6">
      <t>シュクハク</t>
    </rPh>
    <rPh sb="6" eb="8">
      <t>キョウツウ</t>
    </rPh>
    <phoneticPr fontId="8"/>
  </si>
  <si>
    <t>第3四半期</t>
    <rPh sb="0" eb="1">
      <t>ダイ</t>
    </rPh>
    <rPh sb="2" eb="5">
      <t>シハンキ</t>
    </rPh>
    <phoneticPr fontId="8"/>
  </si>
  <si>
    <t>日帰り交通費</t>
    <rPh sb="0" eb="2">
      <t>ヒガエ</t>
    </rPh>
    <rPh sb="3" eb="6">
      <t>コウツウヒ</t>
    </rPh>
    <phoneticPr fontId="8"/>
  </si>
  <si>
    <t>第4四半期</t>
    <rPh sb="0" eb="1">
      <t>ダイ</t>
    </rPh>
    <rPh sb="2" eb="5">
      <t>シハンキ</t>
    </rPh>
    <phoneticPr fontId="8"/>
  </si>
  <si>
    <t>その他費用</t>
    <rPh sb="2" eb="3">
      <t>タ</t>
    </rPh>
    <rPh sb="3" eb="5">
      <t>ヒヨウ</t>
    </rPh>
    <phoneticPr fontId="8"/>
  </si>
  <si>
    <t>旅行費用（日本観光振興協会）</t>
    <rPh sb="0" eb="2">
      <t>リョコウ</t>
    </rPh>
    <rPh sb="2" eb="4">
      <t>ヒヨウ</t>
    </rPh>
    <rPh sb="5" eb="7">
      <t>ニホン</t>
    </rPh>
    <rPh sb="7" eb="9">
      <t>カンコウ</t>
    </rPh>
    <rPh sb="9" eb="11">
      <t>シンコウ</t>
    </rPh>
    <rPh sb="11" eb="13">
      <t>キョウカイ</t>
    </rPh>
    <phoneticPr fontId="8"/>
  </si>
  <si>
    <t>土産の費用</t>
    <rPh sb="0" eb="2">
      <t>ミヤゲ</t>
    </rPh>
    <rPh sb="3" eb="5">
      <t>ヒヨウ</t>
    </rPh>
    <phoneticPr fontId="8"/>
  </si>
  <si>
    <t>実人員(表2)</t>
    <rPh sb="0" eb="3">
      <t>ジツジンイン</t>
    </rPh>
    <rPh sb="4" eb="5">
      <t>ヒョウ</t>
    </rPh>
    <phoneticPr fontId="8"/>
  </si>
  <si>
    <t>日帰り客消費額(旧）</t>
    <rPh sb="0" eb="2">
      <t>ヒガエ</t>
    </rPh>
    <rPh sb="3" eb="4">
      <t>キャク</t>
    </rPh>
    <rPh sb="4" eb="7">
      <t>ショウヒガク</t>
    </rPh>
    <rPh sb="8" eb="9">
      <t>キュウ</t>
    </rPh>
    <phoneticPr fontId="8"/>
  </si>
  <si>
    <t>延人員(表3)</t>
    <rPh sb="0" eb="1">
      <t>ノ</t>
    </rPh>
    <rPh sb="1" eb="3">
      <t>ジンイン</t>
    </rPh>
    <rPh sb="4" eb="5">
      <t>ヒョウ</t>
    </rPh>
    <phoneticPr fontId="8"/>
  </si>
  <si>
    <t>延／実比率</t>
    <rPh sb="0" eb="1">
      <t>ノ</t>
    </rPh>
    <rPh sb="2" eb="3">
      <t>ジツ</t>
    </rPh>
    <rPh sb="3" eb="5">
      <t>ヒリツ</t>
    </rPh>
    <phoneticPr fontId="8"/>
  </si>
  <si>
    <t>１人当たり宿泊日数</t>
    <rPh sb="1" eb="2">
      <t>ニン</t>
    </rPh>
    <rPh sb="2" eb="3">
      <t>ア</t>
    </rPh>
    <rPh sb="5" eb="7">
      <t>シュクハク</t>
    </rPh>
    <rPh sb="7" eb="9">
      <t>ニッスウ</t>
    </rPh>
    <phoneticPr fontId="8"/>
  </si>
  <si>
    <t>D</t>
    <phoneticPr fontId="8"/>
  </si>
  <si>
    <t>ホテル・ビジネスホテル、旅館平均</t>
    <rPh sb="12" eb="14">
      <t>リョカン</t>
    </rPh>
    <rPh sb="14" eb="16">
      <t>ヘイキン</t>
    </rPh>
    <phoneticPr fontId="8"/>
  </si>
  <si>
    <t>延長推計</t>
    <rPh sb="0" eb="2">
      <t>エンチョウ</t>
    </rPh>
    <rPh sb="2" eb="4">
      <t>スイケイ</t>
    </rPh>
    <phoneticPr fontId="8"/>
  </si>
  <si>
    <t>宿泊客</t>
    <rPh sb="0" eb="3">
      <t>シュクハクキャク</t>
    </rPh>
    <phoneticPr fontId="8"/>
  </si>
  <si>
    <t>宿泊交通費</t>
    <rPh sb="0" eb="2">
      <t>シュクハク</t>
    </rPh>
    <rPh sb="2" eb="5">
      <t>コウツウヒ</t>
    </rPh>
    <phoneticPr fontId="8"/>
  </si>
  <si>
    <t>宿泊費</t>
    <rPh sb="0" eb="3">
      <t>シュクハクヒ</t>
    </rPh>
    <phoneticPr fontId="8"/>
  </si>
  <si>
    <t>補間</t>
    <rPh sb="0" eb="2">
      <t>ホカン</t>
    </rPh>
    <phoneticPr fontId="8"/>
  </si>
  <si>
    <t>R1/H30</t>
    <phoneticPr fontId="8"/>
  </si>
  <si>
    <t>ホテル</t>
    <phoneticPr fontId="8"/>
  </si>
  <si>
    <t>旅館</t>
    <rPh sb="0" eb="2">
      <t>リョカン</t>
    </rPh>
    <phoneticPr fontId="8"/>
  </si>
  <si>
    <t>民宿・ペンション</t>
    <rPh sb="0" eb="2">
      <t>ミンシュク</t>
    </rPh>
    <phoneticPr fontId="8"/>
  </si>
  <si>
    <t>公的宿泊施設</t>
    <rPh sb="0" eb="2">
      <t>コウテキ</t>
    </rPh>
    <rPh sb="2" eb="4">
      <t>シュクハク</t>
    </rPh>
    <rPh sb="4" eb="6">
      <t>シセツ</t>
    </rPh>
    <phoneticPr fontId="8"/>
  </si>
  <si>
    <t>ユースホステル</t>
    <phoneticPr fontId="8"/>
  </si>
  <si>
    <t>寮・保養所</t>
    <rPh sb="0" eb="1">
      <t>リョウ</t>
    </rPh>
    <rPh sb="2" eb="5">
      <t>ホヨウショ</t>
    </rPh>
    <phoneticPr fontId="8"/>
  </si>
  <si>
    <t>　宿泊者数</t>
    <rPh sb="1" eb="4">
      <t>シュクハクシャ</t>
    </rPh>
    <rPh sb="4" eb="5">
      <t>カズ</t>
    </rPh>
    <phoneticPr fontId="8"/>
  </si>
  <si>
    <t>F</t>
    <phoneticPr fontId="8"/>
  </si>
  <si>
    <t>土産・飲食費その他費用</t>
    <rPh sb="0" eb="2">
      <t>ミヤゲ</t>
    </rPh>
    <rPh sb="3" eb="6">
      <t>インショクヒ</t>
    </rPh>
    <rPh sb="8" eb="9">
      <t>タ</t>
    </rPh>
    <rPh sb="9" eb="11">
      <t>ヒヨウ</t>
    </rPh>
    <phoneticPr fontId="8"/>
  </si>
  <si>
    <t>宿泊客消費額(旧）</t>
    <rPh sb="0" eb="2">
      <t>シュクハク</t>
    </rPh>
    <rPh sb="2" eb="3">
      <t>キャク</t>
    </rPh>
    <rPh sb="3" eb="5">
      <t>ショウヒ</t>
    </rPh>
    <rPh sb="5" eb="6">
      <t>ガク</t>
    </rPh>
    <rPh sb="7" eb="8">
      <t>キュウ</t>
    </rPh>
    <phoneticPr fontId="8"/>
  </si>
  <si>
    <t>H</t>
    <phoneticPr fontId="8"/>
  </si>
  <si>
    <t>神戸市観光消費額</t>
    <rPh sb="0" eb="3">
      <t>コウベシ</t>
    </rPh>
    <rPh sb="3" eb="5">
      <t>カンコウ</t>
    </rPh>
    <rPh sb="5" eb="7">
      <t>ショウヒ</t>
    </rPh>
    <rPh sb="7" eb="8">
      <t>ガク</t>
    </rPh>
    <phoneticPr fontId="8"/>
  </si>
  <si>
    <t>－</t>
    <phoneticPr fontId="8"/>
  </si>
  <si>
    <t>観光消費額計(旧）</t>
    <rPh sb="0" eb="2">
      <t>カンコウ</t>
    </rPh>
    <rPh sb="2" eb="4">
      <t>ショウヒ</t>
    </rPh>
    <rPh sb="4" eb="5">
      <t>ガク</t>
    </rPh>
    <rPh sb="5" eb="6">
      <t>ケイ</t>
    </rPh>
    <rPh sb="7" eb="8">
      <t>キュウ</t>
    </rPh>
    <phoneticPr fontId="8"/>
  </si>
  <si>
    <t>（出所）兵庫県産業労働部観光交流課「兵庫県観光動態調査」</t>
    <rPh sb="1" eb="3">
      <t>シュッショ</t>
    </rPh>
    <rPh sb="4" eb="7">
      <t>ヒョウゴケン</t>
    </rPh>
    <rPh sb="7" eb="9">
      <t>サンギョウ</t>
    </rPh>
    <rPh sb="9" eb="11">
      <t>ロウドウ</t>
    </rPh>
    <rPh sb="11" eb="12">
      <t>ブ</t>
    </rPh>
    <rPh sb="12" eb="14">
      <t>カンコウ</t>
    </rPh>
    <rPh sb="14" eb="16">
      <t>コウリュウ</t>
    </rPh>
    <rPh sb="16" eb="17">
      <t>カ</t>
    </rPh>
    <rPh sb="18" eb="21">
      <t>ヒョウゴケン</t>
    </rPh>
    <rPh sb="21" eb="23">
      <t>カンコウ</t>
    </rPh>
    <rPh sb="23" eb="25">
      <t>ドウタイ</t>
    </rPh>
    <rPh sb="25" eb="27">
      <t>チョウサ</t>
    </rPh>
    <phoneticPr fontId="8"/>
  </si>
  <si>
    <t>（出所）（社）日本観光協会「観光の実態と志向」</t>
    <rPh sb="1" eb="3">
      <t>シュッショ</t>
    </rPh>
    <rPh sb="4" eb="7">
      <t>シャ</t>
    </rPh>
    <rPh sb="7" eb="9">
      <t>ニホン</t>
    </rPh>
    <rPh sb="9" eb="11">
      <t>カンコウ</t>
    </rPh>
    <rPh sb="11" eb="13">
      <t>キョウカイ</t>
    </rPh>
    <rPh sb="14" eb="16">
      <t>カンコウ</t>
    </rPh>
    <rPh sb="17" eb="19">
      <t>ジッタイ</t>
    </rPh>
    <rPh sb="20" eb="22">
      <t>シコウ</t>
    </rPh>
    <phoneticPr fontId="8"/>
  </si>
  <si>
    <t>神戸市補正後</t>
    <rPh sb="0" eb="3">
      <t>コウベシ</t>
    </rPh>
    <rPh sb="3" eb="6">
      <t>ホセイゴ</t>
    </rPh>
    <phoneticPr fontId="8"/>
  </si>
  <si>
    <t>(単位：千人）</t>
    <rPh sb="1" eb="3">
      <t>タンイ</t>
    </rPh>
    <rPh sb="4" eb="6">
      <t>センニン</t>
    </rPh>
    <phoneticPr fontId="8"/>
  </si>
  <si>
    <t>観光客入込客数補正</t>
    <rPh sb="0" eb="2">
      <t>カンコウ</t>
    </rPh>
    <rPh sb="2" eb="3">
      <t>キャク</t>
    </rPh>
    <rPh sb="3" eb="5">
      <t>イリコ</t>
    </rPh>
    <rPh sb="5" eb="7">
      <t>キャクスウ</t>
    </rPh>
    <rPh sb="7" eb="9">
      <t>ホセイ</t>
    </rPh>
    <phoneticPr fontId="8"/>
  </si>
  <si>
    <t>姫路市・淡路市</t>
    <rPh sb="0" eb="3">
      <t>ヒメジシ</t>
    </rPh>
    <rPh sb="4" eb="7">
      <t>アワジシ</t>
    </rPh>
    <phoneticPr fontId="8"/>
  </si>
  <si>
    <t>補正</t>
    <rPh sb="0" eb="2">
      <t>ホセイ</t>
    </rPh>
    <phoneticPr fontId="8"/>
  </si>
  <si>
    <t>日帰り観光消費額(A)</t>
    <rPh sb="0" eb="2">
      <t>ヒガエ</t>
    </rPh>
    <rPh sb="3" eb="5">
      <t>カンコウ</t>
    </rPh>
    <rPh sb="5" eb="8">
      <t>ショウヒガク</t>
    </rPh>
    <phoneticPr fontId="8"/>
  </si>
  <si>
    <t>宿泊客観光消費額(B)</t>
    <rPh sb="0" eb="3">
      <t>シュクハクキャク</t>
    </rPh>
    <rPh sb="3" eb="5">
      <t>カンコウ</t>
    </rPh>
    <rPh sb="5" eb="8">
      <t>ショウヒガク</t>
    </rPh>
    <phoneticPr fontId="8"/>
  </si>
  <si>
    <t>観光消費額(A＋B）</t>
    <rPh sb="0" eb="2">
      <t>カンコウ</t>
    </rPh>
    <rPh sb="2" eb="5">
      <t>ショウヒガク</t>
    </rPh>
    <phoneticPr fontId="8"/>
  </si>
  <si>
    <t>別途推計</t>
    <rPh sb="0" eb="2">
      <t>ベット</t>
    </rPh>
    <rPh sb="2" eb="4">
      <t>スイケイ</t>
    </rPh>
    <phoneticPr fontId="1"/>
  </si>
  <si>
    <t>別途推計</t>
    <rPh sb="0" eb="4">
      <t>ベットスイケイ</t>
    </rPh>
    <phoneticPr fontId="1"/>
  </si>
  <si>
    <t>（単位：億円、人）</t>
    <rPh sb="1" eb="3">
      <t>タンイ</t>
    </rPh>
    <rPh sb="4" eb="6">
      <t>オクエン</t>
    </rPh>
    <rPh sb="7" eb="8">
      <t>ニン</t>
    </rPh>
    <phoneticPr fontId="8"/>
  </si>
  <si>
    <t>項　　　目</t>
    <rPh sb="0" eb="1">
      <t>コウ</t>
    </rPh>
    <rPh sb="4" eb="5">
      <t>メ</t>
    </rPh>
    <phoneticPr fontId="1"/>
  </si>
  <si>
    <t>備　　　考</t>
    <rPh sb="0" eb="1">
      <t>ソナエ</t>
    </rPh>
    <rPh sb="4" eb="5">
      <t>コウ</t>
    </rPh>
    <phoneticPr fontId="8"/>
  </si>
  <si>
    <t>経済効果(売上額の合計）</t>
    <rPh sb="0" eb="2">
      <t>ケイザイ</t>
    </rPh>
    <rPh sb="2" eb="4">
      <t>コウカ</t>
    </rPh>
    <rPh sb="5" eb="8">
      <t>ウリアゲガク</t>
    </rPh>
    <rPh sb="9" eb="11">
      <t>ゴウケイ</t>
    </rPh>
    <phoneticPr fontId="1"/>
  </si>
  <si>
    <t>　直接効果</t>
    <rPh sb="1" eb="3">
      <t>チョクセツ</t>
    </rPh>
    <rPh sb="3" eb="5">
      <t>コウカ</t>
    </rPh>
    <phoneticPr fontId="8"/>
  </si>
  <si>
    <t>最終需要額</t>
    <rPh sb="0" eb="2">
      <t>サイシュウ</t>
    </rPh>
    <rPh sb="2" eb="5">
      <t>ジュヨウガク</t>
    </rPh>
    <phoneticPr fontId="1"/>
  </si>
  <si>
    <t>　第一次間接効果</t>
    <rPh sb="1" eb="4">
      <t>ダイイチジ</t>
    </rPh>
    <rPh sb="4" eb="6">
      <t>カンセツ</t>
    </rPh>
    <rPh sb="6" eb="8">
      <t>コウカ</t>
    </rPh>
    <phoneticPr fontId="1"/>
  </si>
  <si>
    <t>原材料消費から誘発効果</t>
    <rPh sb="0" eb="3">
      <t>ゲンザイリョウ</t>
    </rPh>
    <rPh sb="3" eb="5">
      <t>ショウヒ</t>
    </rPh>
    <rPh sb="7" eb="9">
      <t>ユウハツ</t>
    </rPh>
    <rPh sb="9" eb="11">
      <t>コウカ</t>
    </rPh>
    <phoneticPr fontId="1"/>
  </si>
  <si>
    <t>　第二次間接効果</t>
    <rPh sb="1" eb="4">
      <t>ダイニジ</t>
    </rPh>
    <rPh sb="4" eb="6">
      <t>カンセツ</t>
    </rPh>
    <rPh sb="6" eb="8">
      <t>コウカ</t>
    </rPh>
    <phoneticPr fontId="1"/>
  </si>
  <si>
    <t>民間消費支出による誘発効果</t>
    <rPh sb="0" eb="2">
      <t>ミンカン</t>
    </rPh>
    <rPh sb="2" eb="4">
      <t>ショウヒ</t>
    </rPh>
    <rPh sb="4" eb="6">
      <t>シシュツ</t>
    </rPh>
    <rPh sb="9" eb="11">
      <t>ユウハツ</t>
    </rPh>
    <rPh sb="11" eb="13">
      <t>コウカ</t>
    </rPh>
    <phoneticPr fontId="1"/>
  </si>
  <si>
    <t>付加価値誘発額</t>
    <rPh sb="0" eb="2">
      <t>フカ</t>
    </rPh>
    <rPh sb="2" eb="4">
      <t>カチ</t>
    </rPh>
    <rPh sb="4" eb="7">
      <t>ユウハツガク</t>
    </rPh>
    <phoneticPr fontId="8"/>
  </si>
  <si>
    <t>（売上額－経費等）の合計</t>
    <rPh sb="1" eb="4">
      <t>ウリアゲガク</t>
    </rPh>
    <rPh sb="5" eb="7">
      <t>ケイヒ</t>
    </rPh>
    <rPh sb="7" eb="8">
      <t>トウ</t>
    </rPh>
    <rPh sb="10" eb="12">
      <t>ゴウケイ</t>
    </rPh>
    <phoneticPr fontId="1"/>
  </si>
  <si>
    <t>名目GDP</t>
    <rPh sb="0" eb="2">
      <t>メイモク</t>
    </rPh>
    <phoneticPr fontId="1"/>
  </si>
  <si>
    <t>平成30年度速報</t>
    <rPh sb="0" eb="2">
      <t>ヘイセイ</t>
    </rPh>
    <rPh sb="4" eb="6">
      <t>ネンド</t>
    </rPh>
    <rPh sb="6" eb="8">
      <t>ソクホウ</t>
    </rPh>
    <phoneticPr fontId="1"/>
  </si>
  <si>
    <t>名目GDP比（％）</t>
    <rPh sb="0" eb="2">
      <t>メイモク</t>
    </rPh>
    <rPh sb="5" eb="6">
      <t>ヒ</t>
    </rPh>
    <phoneticPr fontId="1"/>
  </si>
  <si>
    <t>就業者誘発数</t>
    <rPh sb="0" eb="3">
      <t>シュウギョウシャ</t>
    </rPh>
    <rPh sb="3" eb="5">
      <t>ユウハツ</t>
    </rPh>
    <rPh sb="5" eb="6">
      <t>スウ</t>
    </rPh>
    <phoneticPr fontId="8"/>
  </si>
  <si>
    <t>個人業主、雇用者等</t>
    <rPh sb="0" eb="2">
      <t>コジン</t>
    </rPh>
    <rPh sb="2" eb="3">
      <t>ギョウ</t>
    </rPh>
    <rPh sb="3" eb="4">
      <t>ヌシ</t>
    </rPh>
    <rPh sb="5" eb="8">
      <t>コヨウシャ</t>
    </rPh>
    <rPh sb="8" eb="9">
      <t>トウ</t>
    </rPh>
    <phoneticPr fontId="1"/>
  </si>
  <si>
    <t>満足度(主観的評価）</t>
    <rPh sb="0" eb="3">
      <t>マンゾクド</t>
    </rPh>
    <rPh sb="4" eb="7">
      <t>シュカンテキ</t>
    </rPh>
    <rPh sb="7" eb="9">
      <t>ヒョウカ</t>
    </rPh>
    <phoneticPr fontId="1"/>
  </si>
  <si>
    <t>部会1事業費</t>
    <rPh sb="0" eb="2">
      <t>ブカイ</t>
    </rPh>
    <rPh sb="3" eb="6">
      <t>ジギョウヒ</t>
    </rPh>
    <phoneticPr fontId="8"/>
  </si>
  <si>
    <t>部会2事業費</t>
    <rPh sb="0" eb="2">
      <t>ブカイ</t>
    </rPh>
    <rPh sb="3" eb="6">
      <t>ジギョウヒ</t>
    </rPh>
    <phoneticPr fontId="8"/>
  </si>
  <si>
    <t>部会3事業費</t>
    <rPh sb="0" eb="2">
      <t>ブカイ</t>
    </rPh>
    <rPh sb="3" eb="6">
      <t>ジギョウヒ</t>
    </rPh>
    <phoneticPr fontId="8"/>
  </si>
  <si>
    <t>部会4事業費</t>
    <rPh sb="0" eb="2">
      <t>ブカイ</t>
    </rPh>
    <rPh sb="3" eb="6">
      <t>ジギョウヒ</t>
    </rPh>
    <phoneticPr fontId="8"/>
  </si>
  <si>
    <t>運輸、郵便</t>
    <rPh sb="0" eb="2">
      <t>ウンユ</t>
    </rPh>
    <rPh sb="3" eb="5">
      <t>ユウビン</t>
    </rPh>
    <phoneticPr fontId="1"/>
  </si>
  <si>
    <t>個人サービス</t>
    <rPh sb="0" eb="2">
      <t>コジン</t>
    </rPh>
    <phoneticPr fontId="1"/>
  </si>
  <si>
    <t>商業</t>
    <rPh sb="0" eb="2">
      <t>ショウギョウ</t>
    </rPh>
    <phoneticPr fontId="1"/>
  </si>
  <si>
    <t>運輸マージン</t>
    <rPh sb="0" eb="2">
      <t>ウンユ</t>
    </rPh>
    <phoneticPr fontId="1"/>
  </si>
  <si>
    <t>商業マージン</t>
    <rPh sb="0" eb="2">
      <t>ショウギョウ</t>
    </rPh>
    <phoneticPr fontId="1"/>
  </si>
  <si>
    <t>農業</t>
    <rPh sb="0" eb="2">
      <t>ノウギョウ</t>
    </rPh>
    <phoneticPr fontId="12"/>
  </si>
  <si>
    <t>林業</t>
    <rPh sb="0" eb="2">
      <t>リンギョウ</t>
    </rPh>
    <phoneticPr fontId="37"/>
  </si>
  <si>
    <t>漁業</t>
    <rPh sb="0" eb="2">
      <t>ギョギョウ</t>
    </rPh>
    <phoneticPr fontId="37"/>
  </si>
  <si>
    <t>プラスチック・ゴム製品</t>
    <rPh sb="9" eb="11">
      <t>セイヒン</t>
    </rPh>
    <phoneticPr fontId="38"/>
  </si>
  <si>
    <t>電子部品</t>
    <rPh sb="0" eb="2">
      <t>デンシ</t>
    </rPh>
    <rPh sb="2" eb="4">
      <t>ブヒン</t>
    </rPh>
    <phoneticPr fontId="37"/>
  </si>
  <si>
    <t>廃棄物処理</t>
    <rPh sb="0" eb="3">
      <t>ハイキブツ</t>
    </rPh>
    <rPh sb="3" eb="5">
      <t>ショリ</t>
    </rPh>
    <phoneticPr fontId="37"/>
  </si>
  <si>
    <t>商業</t>
    <rPh sb="0" eb="2">
      <t>ショウギョウ</t>
    </rPh>
    <phoneticPr fontId="37"/>
  </si>
  <si>
    <t>運輸・郵便</t>
    <rPh sb="3" eb="5">
      <t>ユウビン</t>
    </rPh>
    <phoneticPr fontId="37"/>
  </si>
  <si>
    <t>医療・福祉</t>
    <rPh sb="3" eb="5">
      <t>フクシ</t>
    </rPh>
    <phoneticPr fontId="37"/>
  </si>
  <si>
    <t>他に分類されない会員制団体</t>
    <rPh sb="0" eb="1">
      <t>ホカ</t>
    </rPh>
    <rPh sb="2" eb="4">
      <t>ブンルイ</t>
    </rPh>
    <rPh sb="8" eb="11">
      <t>カイインセイ</t>
    </rPh>
    <rPh sb="11" eb="13">
      <t>ダンタイ</t>
    </rPh>
    <phoneticPr fontId="37"/>
  </si>
  <si>
    <t>事務用品</t>
    <rPh sb="0" eb="2">
      <t>ジム</t>
    </rPh>
    <rPh sb="2" eb="4">
      <t>ヨウヒン</t>
    </rPh>
    <phoneticPr fontId="37"/>
  </si>
  <si>
    <t>分類不明</t>
    <rPh sb="0" eb="2">
      <t>ブンルイ</t>
    </rPh>
    <rPh sb="2" eb="4">
      <t>フメイ</t>
    </rPh>
    <phoneticPr fontId="37"/>
  </si>
  <si>
    <t>40</t>
  </si>
  <si>
    <t>(資料)兵庫県統計課「平成27年兵庫県産業連関表」</t>
    <rPh sb="1" eb="3">
      <t>シリョウ</t>
    </rPh>
    <rPh sb="4" eb="7">
      <t>ヒョウゴケン</t>
    </rPh>
    <rPh sb="7" eb="9">
      <t>トウケイ</t>
    </rPh>
    <rPh sb="9" eb="10">
      <t>カ</t>
    </rPh>
    <rPh sb="11" eb="13">
      <t>ヘイセイ</t>
    </rPh>
    <rPh sb="15" eb="16">
      <t>ネン</t>
    </rPh>
    <rPh sb="16" eb="18">
      <t>ヒョウゴ</t>
    </rPh>
    <rPh sb="18" eb="19">
      <t>ケン</t>
    </rPh>
    <rPh sb="19" eb="21">
      <t>サンギョウ</t>
    </rPh>
    <rPh sb="21" eb="23">
      <t>レンカン</t>
    </rPh>
    <rPh sb="23" eb="24">
      <t>ヒョウ</t>
    </rPh>
    <phoneticPr fontId="1"/>
  </si>
  <si>
    <t>最終需要額</t>
    <rPh sb="0" eb="2">
      <t>サイシュウ</t>
    </rPh>
    <rPh sb="2" eb="5">
      <t>ジュヨウガク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</si>
  <si>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</si>
  <si>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</si>
  <si>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2019年</t>
    <rPh sb="4" eb="5">
      <t>ネン</t>
    </rPh>
    <phoneticPr fontId="1"/>
  </si>
  <si>
    <t>計</t>
    <rPh sb="0" eb="1">
      <t>ケイ</t>
    </rPh>
    <phoneticPr fontId="1"/>
  </si>
  <si>
    <t>消費支出</t>
    <rPh sb="0" eb="2">
      <t>ショウヒ</t>
    </rPh>
    <rPh sb="2" eb="4">
      <t>シシュツ</t>
    </rPh>
    <phoneticPr fontId="1"/>
  </si>
  <si>
    <t>(単位：円）</t>
    <rPh sb="1" eb="3">
      <t>タンイ</t>
    </rPh>
    <rPh sb="4" eb="5">
      <t>エン</t>
    </rPh>
    <phoneticPr fontId="1"/>
  </si>
  <si>
    <t>二人以上世帯消費</t>
    <rPh sb="0" eb="2">
      <t>フタリ</t>
    </rPh>
    <rPh sb="2" eb="4">
      <t>イジョウ</t>
    </rPh>
    <rPh sb="4" eb="6">
      <t>セタイ</t>
    </rPh>
    <rPh sb="6" eb="8">
      <t>ショウヒ</t>
    </rPh>
    <phoneticPr fontId="1"/>
  </si>
  <si>
    <t>単身者消費</t>
    <rPh sb="0" eb="3">
      <t>タンシンシャ</t>
    </rPh>
    <rPh sb="3" eb="5">
      <t>ショウヒ</t>
    </rPh>
    <phoneticPr fontId="1"/>
  </si>
  <si>
    <t>運輸</t>
    <rPh sb="0" eb="2">
      <t>ウンユ</t>
    </rPh>
    <phoneticPr fontId="1"/>
  </si>
  <si>
    <t>対個人サービス</t>
    <rPh sb="0" eb="1">
      <t>タイ</t>
    </rPh>
    <rPh sb="1" eb="3">
      <t>コジン</t>
    </rPh>
    <phoneticPr fontId="1"/>
  </si>
  <si>
    <t>医療・福祉</t>
    <rPh sb="0" eb="2">
      <t>イリョウ</t>
    </rPh>
    <rPh sb="3" eb="5">
      <t>フクシ</t>
    </rPh>
    <phoneticPr fontId="1"/>
  </si>
  <si>
    <t>不動産</t>
    <rPh sb="0" eb="3">
      <t>フドウサン</t>
    </rPh>
    <phoneticPr fontId="1"/>
  </si>
  <si>
    <t>教育・研究</t>
    <rPh sb="0" eb="2">
      <t>キョウイク</t>
    </rPh>
    <rPh sb="3" eb="5">
      <t>ケンキュウ</t>
    </rPh>
    <phoneticPr fontId="1"/>
  </si>
  <si>
    <t>(単位：％）</t>
    <rPh sb="1" eb="3">
      <t>タンイ</t>
    </rPh>
    <phoneticPr fontId="1"/>
  </si>
  <si>
    <t>39部門(統合大分類）</t>
    <rPh sb="2" eb="4">
      <t>ブモン</t>
    </rPh>
    <rPh sb="5" eb="7">
      <t>トウゴウ</t>
    </rPh>
    <rPh sb="7" eb="10">
      <t>ダイブンルイ</t>
    </rPh>
    <phoneticPr fontId="1"/>
  </si>
  <si>
    <t xml:space="preserve"> </t>
    <phoneticPr fontId="1"/>
  </si>
  <si>
    <t>税収係数</t>
    <rPh sb="0" eb="2">
      <t>ゼイシュウ</t>
    </rPh>
    <rPh sb="2" eb="4">
      <t>ケイスウ</t>
    </rPh>
    <phoneticPr fontId="1"/>
  </si>
  <si>
    <t>中間投入</t>
    <rPh sb="0" eb="2">
      <t>チュウカン</t>
    </rPh>
    <rPh sb="2" eb="4">
      <t>トウニュウ</t>
    </rPh>
    <phoneticPr fontId="1"/>
  </si>
  <si>
    <t>付加価値</t>
    <rPh sb="0" eb="2">
      <t>フカ</t>
    </rPh>
    <rPh sb="2" eb="4">
      <t>カチ</t>
    </rPh>
    <phoneticPr fontId="1"/>
  </si>
  <si>
    <t>市内最終需要</t>
    <rPh sb="0" eb="2">
      <t>シナイ</t>
    </rPh>
    <rPh sb="2" eb="4">
      <t>サイシュウ</t>
    </rPh>
    <rPh sb="4" eb="6">
      <t>ジュヨウ</t>
    </rPh>
    <phoneticPr fontId="1"/>
  </si>
  <si>
    <t>経済波及効果概要1</t>
    <rPh sb="0" eb="2">
      <t>ケイザイ</t>
    </rPh>
    <rPh sb="2" eb="4">
      <t>ハキュウ</t>
    </rPh>
    <rPh sb="4" eb="6">
      <t>コウカ</t>
    </rPh>
    <rPh sb="6" eb="8">
      <t>ガイヨウ</t>
    </rPh>
    <phoneticPr fontId="1"/>
  </si>
  <si>
    <t>経済波及効果概要2</t>
    <rPh sb="0" eb="2">
      <t>ケイザイ</t>
    </rPh>
    <rPh sb="2" eb="4">
      <t>ハキュウ</t>
    </rPh>
    <rPh sb="4" eb="6">
      <t>コウカ</t>
    </rPh>
    <rPh sb="6" eb="8">
      <t>ガイヨウ</t>
    </rPh>
    <phoneticPr fontId="1"/>
  </si>
  <si>
    <t>経済波及効果概要3</t>
    <rPh sb="0" eb="2">
      <t>ケイザイ</t>
    </rPh>
    <rPh sb="2" eb="4">
      <t>ハキュウ</t>
    </rPh>
    <rPh sb="4" eb="6">
      <t>コウカ</t>
    </rPh>
    <rPh sb="6" eb="8">
      <t>ガイヨウ</t>
    </rPh>
    <phoneticPr fontId="1"/>
  </si>
  <si>
    <t>平均施設立寄数</t>
    <rPh sb="0" eb="2">
      <t>ヘイキン</t>
    </rPh>
    <rPh sb="2" eb="4">
      <t>シセツ</t>
    </rPh>
    <rPh sb="4" eb="5">
      <t>タ</t>
    </rPh>
    <rPh sb="5" eb="6">
      <t>ヨ</t>
    </rPh>
    <rPh sb="6" eb="7">
      <t>スウ</t>
    </rPh>
    <phoneticPr fontId="1"/>
  </si>
  <si>
    <t>雇用誘発数×就業者1人当たり人口比</t>
    <rPh sb="0" eb="2">
      <t>コヨウ</t>
    </rPh>
    <rPh sb="2" eb="4">
      <t>ユウハツ</t>
    </rPh>
    <rPh sb="4" eb="5">
      <t>スウ</t>
    </rPh>
    <rPh sb="6" eb="9">
      <t>シュウギョウシャ</t>
    </rPh>
    <rPh sb="10" eb="11">
      <t>ニン</t>
    </rPh>
    <rPh sb="11" eb="12">
      <t>ア</t>
    </rPh>
    <rPh sb="14" eb="17">
      <t>ジンコウヒ</t>
    </rPh>
    <phoneticPr fontId="1"/>
  </si>
  <si>
    <t>域内自給率</t>
    <rPh sb="0" eb="2">
      <t>イキナイ</t>
    </rPh>
    <rPh sb="2" eb="5">
      <t>ジキュウリツ</t>
    </rPh>
    <phoneticPr fontId="1"/>
  </si>
  <si>
    <t>営業余剰率</t>
    <rPh sb="0" eb="2">
      <t>エイギョウ</t>
    </rPh>
    <rPh sb="2" eb="4">
      <t>ヨジョウ</t>
    </rPh>
    <rPh sb="4" eb="5">
      <t>リツ</t>
    </rPh>
    <phoneticPr fontId="1"/>
  </si>
  <si>
    <t>雇用者所得率</t>
    <rPh sb="0" eb="3">
      <t>コヨウシャ</t>
    </rPh>
    <rPh sb="3" eb="5">
      <t>ショトク</t>
    </rPh>
    <rPh sb="5" eb="6">
      <t>リツ</t>
    </rPh>
    <phoneticPr fontId="1"/>
  </si>
  <si>
    <t>就業者係数</t>
    <rPh sb="0" eb="3">
      <t>シュウギョウシャ</t>
    </rPh>
    <rPh sb="3" eb="5">
      <t>ケイスウ</t>
    </rPh>
    <phoneticPr fontId="1"/>
  </si>
  <si>
    <t>評価点数</t>
    <rPh sb="0" eb="2">
      <t>ヒョウカ</t>
    </rPh>
    <rPh sb="2" eb="3">
      <t>テン</t>
    </rPh>
    <rPh sb="3" eb="4">
      <t>スウ</t>
    </rPh>
    <phoneticPr fontId="1"/>
  </si>
  <si>
    <t>外生変数</t>
    <rPh sb="0" eb="2">
      <t>ガイセイ</t>
    </rPh>
    <rPh sb="2" eb="4">
      <t>ヘンスウ</t>
    </rPh>
    <phoneticPr fontId="1"/>
  </si>
  <si>
    <t>2地域間</t>
    <rPh sb="1" eb="4">
      <t>チイキカン</t>
    </rPh>
    <phoneticPr fontId="1"/>
  </si>
  <si>
    <t>市内自給率</t>
    <rPh sb="0" eb="2">
      <t>シナイ</t>
    </rPh>
    <rPh sb="2" eb="5">
      <t>ジキュウリツ</t>
    </rPh>
    <phoneticPr fontId="1"/>
  </si>
  <si>
    <t>上流→下流効果</t>
    <rPh sb="0" eb="1">
      <t>ウエ</t>
    </rPh>
    <rPh sb="1" eb="2">
      <t>リュウ</t>
    </rPh>
    <rPh sb="3" eb="4">
      <t>シタ</t>
    </rPh>
    <rPh sb="4" eb="5">
      <t>リュウ</t>
    </rPh>
    <rPh sb="5" eb="7">
      <t>コウカ</t>
    </rPh>
    <phoneticPr fontId="1"/>
  </si>
  <si>
    <t>下流→上流効果</t>
    <rPh sb="0" eb="1">
      <t>シタ</t>
    </rPh>
    <rPh sb="1" eb="2">
      <t>リュウ</t>
    </rPh>
    <rPh sb="3" eb="4">
      <t>ウエ</t>
    </rPh>
    <rPh sb="4" eb="5">
      <t>リュウ</t>
    </rPh>
    <rPh sb="5" eb="7">
      <t>コウカ</t>
    </rPh>
    <phoneticPr fontId="1"/>
  </si>
  <si>
    <t>雇用者数／域内生産額</t>
    <rPh sb="0" eb="2">
      <t>コヨウ</t>
    </rPh>
    <rPh sb="2" eb="3">
      <t>シャ</t>
    </rPh>
    <rPh sb="3" eb="4">
      <t>スウ</t>
    </rPh>
    <rPh sb="5" eb="7">
      <t>イキナイ</t>
    </rPh>
    <rPh sb="7" eb="10">
      <t>セイサンガク</t>
    </rPh>
    <phoneticPr fontId="1"/>
  </si>
  <si>
    <t>雇用者所得／域内生産額</t>
    <rPh sb="0" eb="3">
      <t>コヨウシャ</t>
    </rPh>
    <rPh sb="3" eb="5">
      <t>ショトク</t>
    </rPh>
    <rPh sb="6" eb="8">
      <t>イキナイ</t>
    </rPh>
    <rPh sb="8" eb="11">
      <t>セイサンガク</t>
    </rPh>
    <phoneticPr fontId="1"/>
  </si>
  <si>
    <t>税収額／(付加価値、営業余剰等）</t>
    <rPh sb="0" eb="2">
      <t>ゼイシュウ</t>
    </rPh>
    <rPh sb="2" eb="3">
      <t>ガク</t>
    </rPh>
    <rPh sb="5" eb="7">
      <t>フカ</t>
    </rPh>
    <rPh sb="7" eb="9">
      <t>カチ</t>
    </rPh>
    <rPh sb="10" eb="12">
      <t>エイギョウ</t>
    </rPh>
    <rPh sb="12" eb="14">
      <t>ヨジョウ</t>
    </rPh>
    <rPh sb="14" eb="15">
      <t>トウ</t>
    </rPh>
    <phoneticPr fontId="1"/>
  </si>
  <si>
    <t>事業用地へのメガソーラー導入</t>
    <rPh sb="0" eb="2">
      <t>ジギョウ</t>
    </rPh>
    <rPh sb="2" eb="4">
      <t>ヨウチ</t>
    </rPh>
    <rPh sb="12" eb="14">
      <t>ドウニュウ</t>
    </rPh>
    <phoneticPr fontId="8"/>
  </si>
  <si>
    <t>減少額</t>
    <rPh sb="0" eb="2">
      <t>ゲンショウ</t>
    </rPh>
    <rPh sb="2" eb="3">
      <t>ガク</t>
    </rPh>
    <phoneticPr fontId="1"/>
  </si>
  <si>
    <t>減少率（％）</t>
    <rPh sb="0" eb="2">
      <t>ゲンショウ</t>
    </rPh>
    <rPh sb="2" eb="3">
      <t>リツ</t>
    </rPh>
    <phoneticPr fontId="1"/>
  </si>
  <si>
    <t>情報通信等</t>
    <rPh sb="0" eb="2">
      <t>ジョウホウ</t>
    </rPh>
    <rPh sb="2" eb="4">
      <t>ツウシン</t>
    </rPh>
    <rPh sb="4" eb="5">
      <t>トウ</t>
    </rPh>
    <phoneticPr fontId="1"/>
  </si>
  <si>
    <t>兵庫県</t>
  </si>
  <si>
    <t>神戸市</t>
  </si>
  <si>
    <t>尼崎市</t>
  </si>
  <si>
    <t>西宮市</t>
  </si>
  <si>
    <t>芦屋市</t>
  </si>
  <si>
    <t>伊丹市</t>
  </si>
  <si>
    <t>川西市</t>
  </si>
  <si>
    <t>三田市</t>
  </si>
  <si>
    <t>猪名川町</t>
  </si>
  <si>
    <t>明石市</t>
  </si>
  <si>
    <t>加古川市</t>
  </si>
  <si>
    <t>高砂市</t>
  </si>
  <si>
    <t>稲美町</t>
  </si>
  <si>
    <t>播磨町</t>
  </si>
  <si>
    <t>小野市</t>
  </si>
  <si>
    <t>加西市</t>
  </si>
  <si>
    <t>市川町</t>
  </si>
  <si>
    <t>福崎町</t>
  </si>
  <si>
    <t>相生市</t>
  </si>
  <si>
    <t>赤穂市</t>
  </si>
  <si>
    <t>太子町</t>
  </si>
  <si>
    <t>上郡町</t>
  </si>
  <si>
    <t>平成27年国勢調査従業地・通学地集計　従業地・通学地による人口・就業状態等集計（総務省統計局）</t>
  </si>
  <si>
    <t xml:space="preserve">第1表　常住地又は従業地・通学地(27区分)による人口，就業者数及び通学者数(流出人口，流入人口，昼夜間人口比率－特掲) － 全国，都道府県，市区町村 </t>
  </si>
  <si>
    <t xml:space="preserve">Table 1. Population, Employed Persons and Persons Attending School, based on Place of Usual Residence and Place of Working or Schooling (27 Groups) - Japan, Prefectures, Shi, Ku, Machi and Mura </t>
  </si>
  <si>
    <t>(注)  (a),(k),(o),(p),(q)の算出については，「常住地による人口等の算出方法」を参照。</t>
  </si>
  <si>
    <t>1) 労働力状態「完全失業者」，「家事」及び「その他」</t>
  </si>
  <si>
    <t>2) 労働力状態「不詳」を含む。</t>
  </si>
  <si>
    <t>3) 従業・通学市区町村「不詳・外国」及び従業地・通学地「不詳」で，当地に常住している者を含む。</t>
  </si>
  <si>
    <t>gyo27-1.0001</t>
  </si>
  <si>
    <t>gyo27-1.0002</t>
  </si>
  <si>
    <t>gyo27-1.0003</t>
  </si>
  <si>
    <t>gyo27-1.0004</t>
  </si>
  <si>
    <t>gyo27-1.0005</t>
  </si>
  <si>
    <t>gyo27-1.0006</t>
  </si>
  <si>
    <t>gyo27-1.0007</t>
  </si>
  <si>
    <t>gyo27-1.0008</t>
  </si>
  <si>
    <t>gyo27-1.0009</t>
  </si>
  <si>
    <t>gyo27-2.0000</t>
  </si>
  <si>
    <t>gyo27-2.0001</t>
  </si>
  <si>
    <t>gyo27-2.0002</t>
  </si>
  <si>
    <t>gyo27-2.0003</t>
  </si>
  <si>
    <t>gyo27-2.0004</t>
  </si>
  <si>
    <t>gyo27-2.0005</t>
  </si>
  <si>
    <t>gyo27-2.0006</t>
  </si>
  <si>
    <t>gyo27-2.0007</t>
  </si>
  <si>
    <t>gyo27-2.0008</t>
  </si>
  <si>
    <t>gyo27-2.0009</t>
  </si>
  <si>
    <t>gyo27-3.0000</t>
  </si>
  <si>
    <t>gyo27-3.0001</t>
  </si>
  <si>
    <t>gyo27-3.0002</t>
  </si>
  <si>
    <t>gyo27-3.0003</t>
  </si>
  <si>
    <t>gyo27-4.0000</t>
  </si>
  <si>
    <t>gyo27-4.0001</t>
  </si>
  <si>
    <t>gyo27-4.0002</t>
  </si>
  <si>
    <t>gyo27-4.0003</t>
  </si>
  <si>
    <t>gyo27-4.0004</t>
  </si>
  <si>
    <t>gyo27-4.0005</t>
  </si>
  <si>
    <t>gyo27-4.0006</t>
  </si>
  <si>
    <t>gyo27-4.0007</t>
  </si>
  <si>
    <t>gyo27-4.0008</t>
  </si>
  <si>
    <t>gyo27-5.0000</t>
  </si>
  <si>
    <t>gyo27-5.0001</t>
  </si>
  <si>
    <t>gyo27-5.0002</t>
  </si>
  <si>
    <t>gyo27-5.0003</t>
  </si>
  <si>
    <t>gyo27-6.0000</t>
  </si>
  <si>
    <t>gyo27-6.0001</t>
  </si>
  <si>
    <t>gyo27-6.0002</t>
  </si>
  <si>
    <t>gyo27-6.0003</t>
  </si>
  <si>
    <t>gyo27-6.0004</t>
  </si>
  <si>
    <t>gyo27-6.0005</t>
  </si>
  <si>
    <t>gyo27-6.0006</t>
  </si>
  <si>
    <t>gyo27-6.0007</t>
  </si>
  <si>
    <t>gyo27-7.0000</t>
  </si>
  <si>
    <t>gyo27-7.0001</t>
  </si>
  <si>
    <t>gyo27-7.0002</t>
  </si>
  <si>
    <t>gyo27-7.0003</t>
  </si>
  <si>
    <t>常住地による人口</t>
  </si>
  <si>
    <t>従業地・通学地による人口</t>
  </si>
  <si>
    <t>（再掲）流出人口 (o)</t>
  </si>
  <si>
    <t>（再掲）流入人口 (p)</t>
  </si>
  <si>
    <t>（別掲）昼夜間人口比率 (q)</t>
  </si>
  <si>
    <t>常住地による就業者数</t>
  </si>
  <si>
    <t>従業地による就業者数</t>
  </si>
  <si>
    <t>常住地による通学者数</t>
  </si>
  <si>
    <t>通学地による通学者数</t>
  </si>
  <si>
    <t>※大項目</t>
  </si>
  <si>
    <t>地域コード</t>
  </si>
  <si>
    <t>地域識別コード</t>
  </si>
  <si>
    <t>総数（夜間人口） (a)</t>
  </si>
  <si>
    <t>従業も通学もしていない 1) (b)</t>
  </si>
  <si>
    <t>自宅で従業 (c)</t>
  </si>
  <si>
    <t>自宅外の自市区町村で従業・通学 (d)</t>
  </si>
  <si>
    <t>他市区町村で従業・通学 (e)</t>
  </si>
  <si>
    <t>自市内他区で従業・通学 (f)</t>
  </si>
  <si>
    <t>県内他市区町村で従業・通学 (g)</t>
  </si>
  <si>
    <t>他県で従業・通学 (h)</t>
  </si>
  <si>
    <t>従業・通学市区町村「不詳・外国」 (i)</t>
  </si>
  <si>
    <t>従業地・通学地「不詳」 2) (j)</t>
  </si>
  <si>
    <t>総数（昼間人口） 2)3) (k)</t>
  </si>
  <si>
    <t>うち自市内他区に常住 (l)</t>
  </si>
  <si>
    <t>うち県内他市区町村に常住 (m)</t>
  </si>
  <si>
    <t>うち他県に常住 (n)</t>
  </si>
  <si>
    <t>自宅で従業</t>
  </si>
  <si>
    <t>自宅外の自市区町村で従業</t>
  </si>
  <si>
    <t>他市区町村で従業</t>
  </si>
  <si>
    <t>自市内他区で従業</t>
  </si>
  <si>
    <t>県内他市区町村で従業</t>
  </si>
  <si>
    <t>他県で従業</t>
  </si>
  <si>
    <t>従業市区町村「不詳・外国」</t>
  </si>
  <si>
    <t>従業地「不詳」</t>
  </si>
  <si>
    <t>総数 3)</t>
  </si>
  <si>
    <t>うち自市内他区に常住</t>
  </si>
  <si>
    <t>うち県内他市区町村に常住</t>
  </si>
  <si>
    <t>うち他県に常住</t>
  </si>
  <si>
    <t>自市区町村で通学</t>
  </si>
  <si>
    <t>他市区町村で通学</t>
  </si>
  <si>
    <t>自市内他区で通学</t>
  </si>
  <si>
    <t>県内他市区町村で通学</t>
  </si>
  <si>
    <t>他県で通学</t>
  </si>
  <si>
    <t>通学市区町村「不詳」</t>
  </si>
  <si>
    <t>通学地「不詳」</t>
  </si>
  <si>
    <t>a</t>
  </si>
  <si>
    <t>神戸市 東灘区</t>
  </si>
  <si>
    <t>神戸市 灘区</t>
  </si>
  <si>
    <t>神戸市 兵庫区</t>
  </si>
  <si>
    <t>神戸市 長田区</t>
  </si>
  <si>
    <t>神戸市 須磨区</t>
  </si>
  <si>
    <t>神戸市 垂水区</t>
  </si>
  <si>
    <t>神戸市 北区</t>
  </si>
  <si>
    <t>神戸市 中央区</t>
  </si>
  <si>
    <t>神戸市 西区</t>
  </si>
  <si>
    <t>姫路市</t>
  </si>
  <si>
    <t>洲本市</t>
  </si>
  <si>
    <t>豊岡市</t>
  </si>
  <si>
    <t>西脇市</t>
  </si>
  <si>
    <t>宝塚市</t>
  </si>
  <si>
    <t>三木市</t>
  </si>
  <si>
    <t>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</si>
  <si>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</si>
  <si>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</si>
  <si>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</si>
  <si>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</si>
  <si>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</si>
  <si>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</si>
  <si>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</si>
  <si>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</si>
  <si>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多可町</t>
  </si>
  <si>
    <t>神河町</t>
  </si>
  <si>
    <t>佐用町</t>
  </si>
  <si>
    <t>香美町</t>
  </si>
  <si>
    <t>新温泉町</t>
  </si>
  <si>
    <t>就業者夜間人口比率</t>
    <rPh sb="0" eb="3">
      <t>シュウギョウシャ</t>
    </rPh>
    <rPh sb="3" eb="5">
      <t>ヤカン</t>
    </rPh>
    <rPh sb="5" eb="7">
      <t>ジンコウ</t>
    </rPh>
    <rPh sb="7" eb="9">
      <t>ヒリツ</t>
    </rPh>
    <phoneticPr fontId="1"/>
  </si>
  <si>
    <t>就業者昼間人口比率</t>
    <rPh sb="0" eb="3">
      <t>シュウギョウシャ</t>
    </rPh>
    <rPh sb="3" eb="5">
      <t>チュウカン</t>
    </rPh>
    <rPh sb="5" eb="7">
      <t>ジンコウ</t>
    </rPh>
    <rPh sb="7" eb="9">
      <t>ヒリツ</t>
    </rPh>
    <phoneticPr fontId="1"/>
  </si>
  <si>
    <t>定住人口比率</t>
    <rPh sb="0" eb="2">
      <t>テイジュウ</t>
    </rPh>
    <rPh sb="2" eb="4">
      <t>ジンコウ</t>
    </rPh>
    <rPh sb="4" eb="6">
      <t>ヒリツ</t>
    </rPh>
    <phoneticPr fontId="1"/>
  </si>
  <si>
    <t>平成27年市区町別比率</t>
    <rPh sb="0" eb="2">
      <t>ヘイセイ</t>
    </rPh>
    <rPh sb="4" eb="5">
      <t>ネン</t>
    </rPh>
    <rPh sb="5" eb="8">
      <t>シクチョウ</t>
    </rPh>
    <rPh sb="8" eb="9">
      <t>ベツ</t>
    </rPh>
    <rPh sb="9" eb="11">
      <t>ヒリツ</t>
    </rPh>
    <phoneticPr fontId="1"/>
  </si>
  <si>
    <t>市町</t>
    <rPh sb="0" eb="2">
      <t>シチョウ</t>
    </rPh>
    <phoneticPr fontId="1"/>
  </si>
  <si>
    <t>(資料)兵庫県「平成27年兵庫県産業連関表」、地域経済指標研究会「平成23年兵庫県市町産業連関表」</t>
    <rPh sb="1" eb="3">
      <t>シリョウ</t>
    </rPh>
    <rPh sb="4" eb="7">
      <t>ヒョウゴケン</t>
    </rPh>
    <rPh sb="8" eb="10">
      <t>ヘイセイ</t>
    </rPh>
    <rPh sb="12" eb="13">
      <t>ネン</t>
    </rPh>
    <rPh sb="13" eb="15">
      <t>ヒョウゴ</t>
    </rPh>
    <rPh sb="15" eb="16">
      <t>ケン</t>
    </rPh>
    <rPh sb="16" eb="18">
      <t>サンギョウ</t>
    </rPh>
    <rPh sb="18" eb="20">
      <t>レンカン</t>
    </rPh>
    <rPh sb="20" eb="21">
      <t>ヒョウ</t>
    </rPh>
    <rPh sb="23" eb="25">
      <t>チイキ</t>
    </rPh>
    <rPh sb="25" eb="27">
      <t>ケイザイ</t>
    </rPh>
    <rPh sb="27" eb="29">
      <t>シヒョウ</t>
    </rPh>
    <rPh sb="29" eb="32">
      <t>ケンキュウカイ</t>
    </rPh>
    <rPh sb="33" eb="35">
      <t>ヘイセイ</t>
    </rPh>
    <rPh sb="37" eb="38">
      <t>ネン</t>
    </rPh>
    <rPh sb="38" eb="41">
      <t>ヒョウゴケン</t>
    </rPh>
    <rPh sb="41" eb="43">
      <t>シチョウ</t>
    </rPh>
    <rPh sb="43" eb="45">
      <t>サンギョウ</t>
    </rPh>
    <rPh sb="45" eb="47">
      <t>レンカン</t>
    </rPh>
    <rPh sb="47" eb="48">
      <t>ヒョウ</t>
    </rPh>
    <phoneticPr fontId="1"/>
  </si>
  <si>
    <t xml:space="preserve"> </t>
    <phoneticPr fontId="1"/>
  </si>
  <si>
    <t>※複数の場合は1/2</t>
    <rPh sb="1" eb="3">
      <t>フクスウ</t>
    </rPh>
    <rPh sb="4" eb="6">
      <t>バアイ</t>
    </rPh>
    <phoneticPr fontId="1"/>
  </si>
  <si>
    <t>宿泊代</t>
    <rPh sb="0" eb="2">
      <t>シュクハク</t>
    </rPh>
    <rPh sb="2" eb="3">
      <t>ダイ</t>
    </rPh>
    <phoneticPr fontId="1"/>
  </si>
  <si>
    <t>兵庫県部門別最終需要額推計</t>
    <rPh sb="0" eb="3">
      <t>ヒョウゴケン</t>
    </rPh>
    <rPh sb="3" eb="6">
      <t>ブモンベツ</t>
    </rPh>
    <rPh sb="6" eb="8">
      <t>サイシュウ</t>
    </rPh>
    <rPh sb="8" eb="10">
      <t>ジュヨウ</t>
    </rPh>
    <rPh sb="10" eb="11">
      <t>ガク</t>
    </rPh>
    <rPh sb="11" eb="13">
      <t>スイケイ</t>
    </rPh>
    <phoneticPr fontId="1"/>
  </si>
  <si>
    <t>消費額</t>
    <rPh sb="0" eb="2">
      <t>ショウヒ</t>
    </rPh>
    <rPh sb="2" eb="3">
      <t>ガク</t>
    </rPh>
    <phoneticPr fontId="8"/>
  </si>
  <si>
    <t>a</t>
    <phoneticPr fontId="8"/>
  </si>
  <si>
    <t>土産代</t>
    <rPh sb="0" eb="2">
      <t>ミヤゲ</t>
    </rPh>
    <rPh sb="2" eb="3">
      <t>ダイ</t>
    </rPh>
    <phoneticPr fontId="1"/>
  </si>
  <si>
    <t>土産代の部門別配分</t>
    <rPh sb="0" eb="3">
      <t>ミヤゲダイ</t>
    </rPh>
    <rPh sb="4" eb="7">
      <t>ブモンベツ</t>
    </rPh>
    <rPh sb="7" eb="9">
      <t>ハイブン</t>
    </rPh>
    <phoneticPr fontId="8"/>
  </si>
  <si>
    <t>ﾃﾞｰﾀ入力欄</t>
    <rPh sb="4" eb="6">
      <t>ニュウリョク</t>
    </rPh>
    <rPh sb="6" eb="7">
      <t>ラン</t>
    </rPh>
    <phoneticPr fontId="8"/>
  </si>
  <si>
    <t>土産の部門別構成比　（％）</t>
    <rPh sb="0" eb="2">
      <t>ミヤゲ</t>
    </rPh>
    <rPh sb="3" eb="5">
      <t>ブモン</t>
    </rPh>
    <rPh sb="5" eb="6">
      <t>ベツ</t>
    </rPh>
    <rPh sb="6" eb="9">
      <t>コウセイヒ</t>
    </rPh>
    <phoneticPr fontId="8"/>
  </si>
  <si>
    <t>対応IOコード</t>
    <rPh sb="0" eb="2">
      <t>タイオウ</t>
    </rPh>
    <phoneticPr fontId="8"/>
  </si>
  <si>
    <t>小計</t>
    <rPh sb="0" eb="2">
      <t>ショウケイ</t>
    </rPh>
    <phoneticPr fontId="8"/>
  </si>
  <si>
    <t>a-1</t>
    <phoneticPr fontId="8"/>
  </si>
  <si>
    <t>　生鮮農産物</t>
    <phoneticPr fontId="8"/>
  </si>
  <si>
    <t>農業</t>
  </si>
  <si>
    <t>a-2</t>
  </si>
  <si>
    <t>　菓子類等</t>
    <phoneticPr fontId="8"/>
  </si>
  <si>
    <t>飲食料品</t>
    <rPh sb="0" eb="4">
      <t>インショクリョウヒン</t>
    </rPh>
    <phoneticPr fontId="8"/>
  </si>
  <si>
    <t>a-3</t>
  </si>
  <si>
    <t>　衣料品</t>
    <phoneticPr fontId="8"/>
  </si>
  <si>
    <t>a-4</t>
  </si>
  <si>
    <t>　玩具等</t>
    <phoneticPr fontId="8"/>
  </si>
  <si>
    <t>需要増加額</t>
    <rPh sb="0" eb="2">
      <t>ジュヨウ</t>
    </rPh>
    <rPh sb="2" eb="4">
      <t>ゾウカ</t>
    </rPh>
    <rPh sb="4" eb="5">
      <t>ガク</t>
    </rPh>
    <phoneticPr fontId="8"/>
  </si>
  <si>
    <t>最終需要額</t>
    <rPh sb="0" eb="2">
      <t>サイシュウ</t>
    </rPh>
    <rPh sb="2" eb="4">
      <t>ジュヨウ</t>
    </rPh>
    <rPh sb="4" eb="5">
      <t>ガク</t>
    </rPh>
    <phoneticPr fontId="8"/>
  </si>
  <si>
    <t>購入者価格</t>
    <rPh sb="0" eb="3">
      <t>コウニュウシャ</t>
    </rPh>
    <rPh sb="3" eb="5">
      <t>カカク</t>
    </rPh>
    <phoneticPr fontId="8"/>
  </si>
  <si>
    <t>商業ﾏｰｼﾞﾝ率</t>
    <rPh sb="0" eb="2">
      <t>ショウギョウ</t>
    </rPh>
    <rPh sb="7" eb="8">
      <t>リツ</t>
    </rPh>
    <phoneticPr fontId="8"/>
  </si>
  <si>
    <t>貨物ﾏｰｼﾞﾝ率</t>
    <rPh sb="0" eb="2">
      <t>カモツ</t>
    </rPh>
    <rPh sb="7" eb="8">
      <t>リツ</t>
    </rPh>
    <phoneticPr fontId="8"/>
  </si>
  <si>
    <t>生産者価格</t>
    <rPh sb="0" eb="3">
      <t>セイサンシャ</t>
    </rPh>
    <rPh sb="3" eb="5">
      <t>カカク</t>
    </rPh>
    <phoneticPr fontId="8"/>
  </si>
  <si>
    <t>対応IOコード</t>
  </si>
  <si>
    <t>宿泊費</t>
    <rPh sb="0" eb="2">
      <t>シュクハク</t>
    </rPh>
    <rPh sb="2" eb="3">
      <t>ヒ</t>
    </rPh>
    <phoneticPr fontId="8"/>
  </si>
  <si>
    <t>運輸、郵便</t>
    <rPh sb="3" eb="5">
      <t>ユウビン</t>
    </rPh>
    <phoneticPr fontId="18"/>
  </si>
  <si>
    <t>その他費用</t>
    <phoneticPr fontId="8"/>
  </si>
  <si>
    <t>土産費</t>
    <rPh sb="0" eb="2">
      <t>ミヤゲ</t>
    </rPh>
    <rPh sb="2" eb="3">
      <t>ヒ</t>
    </rPh>
    <phoneticPr fontId="8"/>
  </si>
  <si>
    <t>　生鮮農産物</t>
    <rPh sb="1" eb="3">
      <t>セイセン</t>
    </rPh>
    <rPh sb="3" eb="6">
      <t>ノウサンブツ</t>
    </rPh>
    <phoneticPr fontId="8"/>
  </si>
  <si>
    <t>　菓子類等</t>
    <rPh sb="1" eb="4">
      <t>カシルイ</t>
    </rPh>
    <rPh sb="4" eb="5">
      <t>トウ</t>
    </rPh>
    <phoneticPr fontId="8"/>
  </si>
  <si>
    <t>　衣料品</t>
    <rPh sb="1" eb="4">
      <t>イリョウヒン</t>
    </rPh>
    <phoneticPr fontId="8"/>
  </si>
  <si>
    <t>　玩具等</t>
    <rPh sb="1" eb="3">
      <t>ガング</t>
    </rPh>
    <rPh sb="3" eb="4">
      <t>トウ</t>
    </rPh>
    <phoneticPr fontId="8"/>
  </si>
  <si>
    <t>2２</t>
    <phoneticPr fontId="8"/>
  </si>
  <si>
    <t>　商業マージン</t>
    <rPh sb="1" eb="3">
      <t>ショウギョウ</t>
    </rPh>
    <phoneticPr fontId="8"/>
  </si>
  <si>
    <t>　運輸マージン</t>
    <rPh sb="1" eb="3">
      <t>ウンユ</t>
    </rPh>
    <phoneticPr fontId="8"/>
  </si>
  <si>
    <t>設置費用</t>
    <rPh sb="0" eb="2">
      <t>セッチ</t>
    </rPh>
    <rPh sb="2" eb="4">
      <t>ヒヨウ</t>
    </rPh>
    <phoneticPr fontId="1"/>
  </si>
  <si>
    <t>2016年度</t>
    <rPh sb="4" eb="6">
      <t>ネンド</t>
    </rPh>
    <phoneticPr fontId="1"/>
  </si>
  <si>
    <t>2017年度</t>
    <rPh sb="4" eb="6">
      <t>ネンド</t>
    </rPh>
    <phoneticPr fontId="1"/>
  </si>
  <si>
    <t>2018年度</t>
    <rPh sb="4" eb="6">
      <t>ネンド</t>
    </rPh>
    <phoneticPr fontId="1"/>
  </si>
  <si>
    <t>2011年度</t>
    <rPh sb="4" eb="6">
      <t>ネンド</t>
    </rPh>
    <phoneticPr fontId="1"/>
  </si>
  <si>
    <t>2012年度</t>
    <rPh sb="4" eb="6">
      <t>ネンド</t>
    </rPh>
    <phoneticPr fontId="1"/>
  </si>
  <si>
    <t>2013年度</t>
    <rPh sb="4" eb="6">
      <t>ネンド</t>
    </rPh>
    <phoneticPr fontId="1"/>
  </si>
  <si>
    <t>2014年度</t>
    <rPh sb="4" eb="6">
      <t>ネンド</t>
    </rPh>
    <phoneticPr fontId="1"/>
  </si>
  <si>
    <t>2015年度</t>
    <rPh sb="4" eb="6">
      <t>ネンド</t>
    </rPh>
    <phoneticPr fontId="1"/>
  </si>
  <si>
    <t>農業、漁業</t>
    <rPh sb="0" eb="2">
      <t>ノウギョウ</t>
    </rPh>
    <rPh sb="3" eb="5">
      <t>ギョギョウ</t>
    </rPh>
    <phoneticPr fontId="1"/>
  </si>
  <si>
    <t>飲食料品</t>
    <rPh sb="0" eb="2">
      <t>インショク</t>
    </rPh>
    <rPh sb="2" eb="3">
      <t>リョウ</t>
    </rPh>
    <rPh sb="3" eb="4">
      <t>ヒン</t>
    </rPh>
    <phoneticPr fontId="1"/>
  </si>
  <si>
    <t>購入品</t>
    <rPh sb="0" eb="2">
      <t>コウニュウ</t>
    </rPh>
    <rPh sb="2" eb="3">
      <t>シナ</t>
    </rPh>
    <phoneticPr fontId="1"/>
  </si>
  <si>
    <t>直接効果</t>
    <rPh sb="0" eb="2">
      <t>チョクセツ</t>
    </rPh>
    <rPh sb="2" eb="4">
      <t>コウカ</t>
    </rPh>
    <phoneticPr fontId="1"/>
  </si>
  <si>
    <t>(単位：円）</t>
    <rPh sb="1" eb="3">
      <t>タンイ</t>
    </rPh>
    <rPh sb="4" eb="5">
      <t>エン</t>
    </rPh>
    <phoneticPr fontId="8"/>
  </si>
  <si>
    <t>項  目</t>
    <rPh sb="0" eb="1">
      <t>コウ</t>
    </rPh>
    <rPh sb="3" eb="4">
      <t>メ</t>
    </rPh>
    <phoneticPr fontId="8"/>
  </si>
  <si>
    <t>交通費（市内）</t>
  </si>
  <si>
    <t>交通費（市外）</t>
  </si>
  <si>
    <t>宿泊費</t>
  </si>
  <si>
    <t>お土産</t>
  </si>
  <si>
    <t>飲食費</t>
  </si>
  <si>
    <t>入場料</t>
  </si>
  <si>
    <t>域内分計</t>
    <rPh sb="0" eb="2">
      <t>イキナイ</t>
    </rPh>
    <rPh sb="2" eb="3">
      <t>ブン</t>
    </rPh>
    <rPh sb="3" eb="4">
      <t>ケイ</t>
    </rPh>
    <phoneticPr fontId="8"/>
  </si>
  <si>
    <t>域内分比率（％）</t>
    <rPh sb="0" eb="2">
      <t>イキナイ</t>
    </rPh>
    <rPh sb="2" eb="3">
      <t>ブン</t>
    </rPh>
    <rPh sb="3" eb="5">
      <t>ヒリツ</t>
    </rPh>
    <phoneticPr fontId="8"/>
  </si>
  <si>
    <t>平均宿泊数</t>
    <rPh sb="0" eb="2">
      <t>ヘイキン</t>
    </rPh>
    <rPh sb="2" eb="4">
      <t>シュクハク</t>
    </rPh>
    <rPh sb="4" eb="5">
      <t>スウ</t>
    </rPh>
    <phoneticPr fontId="8"/>
  </si>
  <si>
    <t>市内宿泊数</t>
    <rPh sb="0" eb="2">
      <t>シナイ</t>
    </rPh>
    <rPh sb="2" eb="4">
      <t>シュクハク</t>
    </rPh>
    <rPh sb="4" eb="5">
      <t>スウ</t>
    </rPh>
    <phoneticPr fontId="8"/>
  </si>
  <si>
    <t>域内宿泊費推計</t>
    <rPh sb="0" eb="2">
      <t>イキナイ</t>
    </rPh>
    <rPh sb="2" eb="5">
      <t>シュクハクヒ</t>
    </rPh>
    <rPh sb="5" eb="7">
      <t>スイケイ</t>
    </rPh>
    <phoneticPr fontId="8"/>
  </si>
  <si>
    <t>(再掲)交通費計</t>
    <rPh sb="1" eb="3">
      <t>サイケイ</t>
    </rPh>
    <rPh sb="4" eb="7">
      <t>コウツウヒ</t>
    </rPh>
    <rPh sb="7" eb="8">
      <t>ケイ</t>
    </rPh>
    <phoneticPr fontId="8"/>
  </si>
  <si>
    <t>加西市</t>
    <rPh sb="0" eb="3">
      <t>カサイシ</t>
    </rPh>
    <phoneticPr fontId="8"/>
  </si>
  <si>
    <t>日帰り</t>
    <rPh sb="0" eb="2">
      <t>ヒガエ</t>
    </rPh>
    <phoneticPr fontId="8"/>
  </si>
  <si>
    <t>宿泊</t>
    <rPh sb="0" eb="2">
      <t>シュクハク</t>
    </rPh>
    <phoneticPr fontId="8"/>
  </si>
  <si>
    <t>姫路市</t>
    <rPh sb="0" eb="3">
      <t>ヒメジシ</t>
    </rPh>
    <phoneticPr fontId="8"/>
  </si>
  <si>
    <t>豊岡市</t>
    <rPh sb="0" eb="3">
      <t>トヨオカシ</t>
    </rPh>
    <phoneticPr fontId="8"/>
  </si>
  <si>
    <t>養父市</t>
    <rPh sb="0" eb="3">
      <t>ヤブシ</t>
    </rPh>
    <phoneticPr fontId="8"/>
  </si>
  <si>
    <t>朝来市</t>
    <rPh sb="0" eb="3">
      <t>アサゴシ</t>
    </rPh>
    <phoneticPr fontId="8"/>
  </si>
  <si>
    <t>丹波市</t>
    <rPh sb="0" eb="3">
      <t>タンバシ</t>
    </rPh>
    <phoneticPr fontId="8"/>
  </si>
  <si>
    <t>但馬地域</t>
    <rPh sb="0" eb="2">
      <t>タジマ</t>
    </rPh>
    <rPh sb="2" eb="4">
      <t>チイキ</t>
    </rPh>
    <phoneticPr fontId="8"/>
  </si>
  <si>
    <t>淡路地域</t>
    <rPh sb="0" eb="2">
      <t>アワジ</t>
    </rPh>
    <rPh sb="2" eb="4">
      <t>チイキ</t>
    </rPh>
    <phoneticPr fontId="8"/>
  </si>
  <si>
    <t>平均</t>
    <rPh sb="0" eb="2">
      <t>ヘイキン</t>
    </rPh>
    <phoneticPr fontId="8"/>
  </si>
  <si>
    <t>(出所）兵庫県観光統計研究会(2015)</t>
    <rPh sb="1" eb="3">
      <t>シュッショ</t>
    </rPh>
    <rPh sb="4" eb="7">
      <t>ヒョウゴケン</t>
    </rPh>
    <rPh sb="7" eb="9">
      <t>カンコウ</t>
    </rPh>
    <rPh sb="9" eb="11">
      <t>トウケイ</t>
    </rPh>
    <rPh sb="11" eb="14">
      <t>ケンキュウカイ</t>
    </rPh>
    <phoneticPr fontId="8"/>
  </si>
  <si>
    <t>農水産品等</t>
    <rPh sb="0" eb="3">
      <t>ノウスイサン</t>
    </rPh>
    <rPh sb="3" eb="4">
      <t>シナ</t>
    </rPh>
    <rPh sb="4" eb="5">
      <t>トウ</t>
    </rPh>
    <phoneticPr fontId="1"/>
  </si>
  <si>
    <t>最終消費者からみた飲食費の流れ（平成27年）</t>
    <rPh sb="0" eb="2">
      <t>サイシュウ</t>
    </rPh>
    <rPh sb="2" eb="4">
      <t>ショウヒ</t>
    </rPh>
    <rPh sb="4" eb="5">
      <t>シャ</t>
    </rPh>
    <rPh sb="9" eb="11">
      <t>インショク</t>
    </rPh>
    <rPh sb="11" eb="12">
      <t>ヒ</t>
    </rPh>
    <rPh sb="13" eb="14">
      <t>ナガ</t>
    </rPh>
    <rPh sb="16" eb="18">
      <t>ヘイセイ</t>
    </rPh>
    <rPh sb="20" eb="21">
      <t>ネン</t>
    </rPh>
    <phoneticPr fontId="8"/>
  </si>
  <si>
    <t>2019/11/5</t>
    <phoneticPr fontId="8"/>
  </si>
  <si>
    <t>(単位：百万円)</t>
    <rPh sb="1" eb="3">
      <t>タンイ</t>
    </rPh>
    <rPh sb="4" eb="7">
      <t>ヒャクマンエン</t>
    </rPh>
    <phoneticPr fontId="8"/>
  </si>
  <si>
    <t>直接消費向け</t>
    <rPh sb="0" eb="2">
      <t>チョクセツ</t>
    </rPh>
    <rPh sb="2" eb="4">
      <t>ショウヒ</t>
    </rPh>
    <rPh sb="4" eb="5">
      <t>ム</t>
    </rPh>
    <phoneticPr fontId="8"/>
  </si>
  <si>
    <t>飲食料の最終消費額</t>
    <rPh sb="0" eb="2">
      <t>インショク</t>
    </rPh>
    <rPh sb="2" eb="3">
      <t>リョウ</t>
    </rPh>
    <rPh sb="4" eb="6">
      <t>サイシュウ</t>
    </rPh>
    <rPh sb="6" eb="8">
      <t>ショウヒ</t>
    </rPh>
    <rPh sb="8" eb="9">
      <t>ガク</t>
    </rPh>
    <phoneticPr fontId="8"/>
  </si>
  <si>
    <t>生</t>
    <rPh sb="0" eb="1">
      <t>ショウ</t>
    </rPh>
    <phoneticPr fontId="8"/>
  </si>
  <si>
    <t>農水産業</t>
    <rPh sb="0" eb="1">
      <t>ノウ</t>
    </rPh>
    <rPh sb="1" eb="4">
      <t>スイサンギョウ</t>
    </rPh>
    <phoneticPr fontId="8"/>
  </si>
  <si>
    <t>鮮</t>
    <rPh sb="0" eb="1">
      <t>スクナ</t>
    </rPh>
    <phoneticPr fontId="8"/>
  </si>
  <si>
    <t>食品加工</t>
    <rPh sb="0" eb="2">
      <t>ショクヒン</t>
    </rPh>
    <rPh sb="2" eb="4">
      <t>カコウ</t>
    </rPh>
    <phoneticPr fontId="8"/>
  </si>
  <si>
    <t>食</t>
    <rPh sb="0" eb="1">
      <t>ショク</t>
    </rPh>
    <phoneticPr fontId="8"/>
  </si>
  <si>
    <t>一次加工品の移輸入</t>
    <rPh sb="0" eb="2">
      <t>イチジ</t>
    </rPh>
    <rPh sb="2" eb="4">
      <t>カコウ</t>
    </rPh>
    <rPh sb="4" eb="5">
      <t>ヒン</t>
    </rPh>
    <rPh sb="6" eb="7">
      <t>ワタル</t>
    </rPh>
    <rPh sb="7" eb="9">
      <t>ユニュウ</t>
    </rPh>
    <phoneticPr fontId="8"/>
  </si>
  <si>
    <t>品</t>
    <rPh sb="0" eb="1">
      <t>シナ</t>
    </rPh>
    <phoneticPr fontId="8"/>
  </si>
  <si>
    <t>県</t>
    <rPh sb="0" eb="1">
      <t>ケン</t>
    </rPh>
    <phoneticPr fontId="8"/>
  </si>
  <si>
    <t>二次加工向け</t>
    <rPh sb="0" eb="2">
      <t>ニジ</t>
    </rPh>
    <rPh sb="2" eb="4">
      <t>カコウ</t>
    </rPh>
    <rPh sb="4" eb="5">
      <t>ム</t>
    </rPh>
    <phoneticPr fontId="8"/>
  </si>
  <si>
    <t>内</t>
    <rPh sb="0" eb="1">
      <t>ナイ</t>
    </rPh>
    <phoneticPr fontId="8"/>
  </si>
  <si>
    <t>加工向け</t>
    <rPh sb="0" eb="2">
      <t>カコウ</t>
    </rPh>
    <rPh sb="2" eb="3">
      <t>ム</t>
    </rPh>
    <phoneticPr fontId="8"/>
  </si>
  <si>
    <t>最終消費向け</t>
    <rPh sb="0" eb="2">
      <t>サイシュウ</t>
    </rPh>
    <rPh sb="2" eb="4">
      <t>ショウヒ</t>
    </rPh>
    <rPh sb="4" eb="5">
      <t>ム</t>
    </rPh>
    <phoneticPr fontId="8"/>
  </si>
  <si>
    <t>産</t>
    <rPh sb="0" eb="1">
      <t>サン</t>
    </rPh>
    <phoneticPr fontId="8"/>
  </si>
  <si>
    <t>加</t>
    <rPh sb="0" eb="1">
      <t>クワ</t>
    </rPh>
    <phoneticPr fontId="8"/>
  </si>
  <si>
    <t>県内生産</t>
    <rPh sb="0" eb="2">
      <t>ケンナイ</t>
    </rPh>
    <rPh sb="2" eb="4">
      <t>セイサン</t>
    </rPh>
    <phoneticPr fontId="8"/>
  </si>
  <si>
    <t>工</t>
    <rPh sb="0" eb="1">
      <t>コウ</t>
    </rPh>
    <phoneticPr fontId="8"/>
  </si>
  <si>
    <t>生鮮品の</t>
    <rPh sb="0" eb="2">
      <t>セイセン</t>
    </rPh>
    <rPh sb="2" eb="3">
      <t>シナ</t>
    </rPh>
    <phoneticPr fontId="8"/>
  </si>
  <si>
    <t>移輸入</t>
    <rPh sb="0" eb="1">
      <t>ワタル</t>
    </rPh>
    <rPh sb="1" eb="3">
      <t>ユニュウ</t>
    </rPh>
    <phoneticPr fontId="8"/>
  </si>
  <si>
    <t>最終製品の移輸入</t>
    <rPh sb="0" eb="2">
      <t>サイシュウ</t>
    </rPh>
    <rPh sb="2" eb="4">
      <t>セイヒン</t>
    </rPh>
    <rPh sb="5" eb="6">
      <t>ワタル</t>
    </rPh>
    <rPh sb="6" eb="8">
      <t>ユニュウ</t>
    </rPh>
    <phoneticPr fontId="8"/>
  </si>
  <si>
    <t>外食向け</t>
    <rPh sb="0" eb="2">
      <t>ガイショク</t>
    </rPh>
    <rPh sb="2" eb="3">
      <t>ム</t>
    </rPh>
    <phoneticPr fontId="8"/>
  </si>
  <si>
    <t>飲食店</t>
    <rPh sb="0" eb="2">
      <t>インショク</t>
    </rPh>
    <rPh sb="2" eb="3">
      <t>テン</t>
    </rPh>
    <phoneticPr fontId="8"/>
  </si>
  <si>
    <t>外</t>
    <rPh sb="0" eb="1">
      <t>ソト</t>
    </rPh>
    <phoneticPr fontId="8"/>
  </si>
  <si>
    <t>県外での飲食等</t>
    <rPh sb="0" eb="2">
      <t>ケンガイ</t>
    </rPh>
    <rPh sb="4" eb="6">
      <t>インショク</t>
    </rPh>
    <rPh sb="6" eb="7">
      <t>トウ</t>
    </rPh>
    <phoneticPr fontId="8"/>
  </si>
  <si>
    <t>資料：　</t>
    <rPh sb="0" eb="2">
      <t>シリョウ</t>
    </rPh>
    <phoneticPr fontId="8"/>
  </si>
  <si>
    <t>兵庫県統計課「平成27年兵庫県産業連関表」及び総務省「平成27年産業連関表」から推計した。</t>
    <rPh sb="0" eb="2">
      <t>ヒョウゴ</t>
    </rPh>
    <rPh sb="7" eb="9">
      <t>ヘイセイ</t>
    </rPh>
    <rPh sb="11" eb="12">
      <t>ネン</t>
    </rPh>
    <rPh sb="12" eb="15">
      <t>ヒョウゴケン</t>
    </rPh>
    <rPh sb="21" eb="22">
      <t>オヨ</t>
    </rPh>
    <rPh sb="23" eb="26">
      <t>ソウムショウ</t>
    </rPh>
    <rPh sb="27" eb="29">
      <t>ヘイセイ</t>
    </rPh>
    <rPh sb="31" eb="32">
      <t>ネン</t>
    </rPh>
    <rPh sb="32" eb="34">
      <t>サンギョウ</t>
    </rPh>
    <rPh sb="34" eb="36">
      <t>レンカン</t>
    </rPh>
    <rPh sb="36" eb="37">
      <t>ヒョウ</t>
    </rPh>
    <rPh sb="40" eb="42">
      <t>スイケイ</t>
    </rPh>
    <phoneticPr fontId="8"/>
  </si>
  <si>
    <t>(注１）</t>
    <rPh sb="1" eb="2">
      <t>チュウ</t>
    </rPh>
    <phoneticPr fontId="8"/>
  </si>
  <si>
    <t>飲食料の最終消費額3兆8,238億円に至る流れを現している。</t>
    <phoneticPr fontId="8"/>
  </si>
  <si>
    <t>(注２）</t>
    <rPh sb="1" eb="2">
      <t>チュウ</t>
    </rPh>
    <phoneticPr fontId="8"/>
  </si>
  <si>
    <t>内は、付随する流通経費（商業マージン額と国内貨物運賃の合計）である。</t>
    <rPh sb="0" eb="1">
      <t>ナイ</t>
    </rPh>
    <rPh sb="3" eb="5">
      <t>フズイ</t>
    </rPh>
    <rPh sb="7" eb="9">
      <t>リュウツウ</t>
    </rPh>
    <rPh sb="9" eb="11">
      <t>ケイヒ</t>
    </rPh>
    <rPh sb="12" eb="14">
      <t>ショウギョウ</t>
    </rPh>
    <rPh sb="18" eb="19">
      <t>ガク</t>
    </rPh>
    <rPh sb="20" eb="22">
      <t>コクナイ</t>
    </rPh>
    <rPh sb="22" eb="24">
      <t>カモツ</t>
    </rPh>
    <rPh sb="24" eb="26">
      <t>ウンチン</t>
    </rPh>
    <rPh sb="27" eb="29">
      <t>ゴウケイ</t>
    </rPh>
    <phoneticPr fontId="8"/>
  </si>
  <si>
    <t>(注３）</t>
    <rPh sb="1" eb="2">
      <t>チュウ</t>
    </rPh>
    <phoneticPr fontId="8"/>
  </si>
  <si>
    <t>農水産業には特用林産物（きのこ類等）を含む。</t>
    <rPh sb="0" eb="1">
      <t>ノウ</t>
    </rPh>
    <rPh sb="1" eb="4">
      <t>スイサンギョウ</t>
    </rPh>
    <rPh sb="6" eb="8">
      <t>トクヨウ</t>
    </rPh>
    <rPh sb="8" eb="11">
      <t>リンサンブツ</t>
    </rPh>
    <rPh sb="15" eb="16">
      <t>ルイ</t>
    </rPh>
    <rPh sb="16" eb="17">
      <t>トウ</t>
    </rPh>
    <rPh sb="19" eb="20">
      <t>フク</t>
    </rPh>
    <phoneticPr fontId="8"/>
  </si>
  <si>
    <t>(注４）</t>
    <rPh sb="1" eb="2">
      <t>チュウ</t>
    </rPh>
    <phoneticPr fontId="8"/>
  </si>
  <si>
    <t>精穀（精米、精麦等）、畜産食料品（各種肉類）、冷凍魚介類等は食品工業から除外し、農水産業に含めている。</t>
    <rPh sb="0" eb="1">
      <t>セイ</t>
    </rPh>
    <rPh sb="1" eb="2">
      <t>コク</t>
    </rPh>
    <rPh sb="3" eb="5">
      <t>セイマイ</t>
    </rPh>
    <rPh sb="6" eb="7">
      <t>セイ</t>
    </rPh>
    <rPh sb="7" eb="9">
      <t>ムギナド</t>
    </rPh>
    <rPh sb="11" eb="13">
      <t>チクサン</t>
    </rPh>
    <rPh sb="13" eb="16">
      <t>ショクリョウヒン</t>
    </rPh>
    <rPh sb="17" eb="19">
      <t>カクシュ</t>
    </rPh>
    <rPh sb="19" eb="21">
      <t>ニクルイ</t>
    </rPh>
    <rPh sb="23" eb="25">
      <t>レイトウ</t>
    </rPh>
    <rPh sb="25" eb="29">
      <t>ギョカイルイナド</t>
    </rPh>
    <rPh sb="30" eb="32">
      <t>ショクヒン</t>
    </rPh>
    <rPh sb="32" eb="34">
      <t>コウギョウ</t>
    </rPh>
    <rPh sb="36" eb="38">
      <t>ジョガイ</t>
    </rPh>
    <rPh sb="40" eb="41">
      <t>ノウ</t>
    </rPh>
    <rPh sb="41" eb="44">
      <t>スイサンギョウ</t>
    </rPh>
    <rPh sb="45" eb="46">
      <t>フク</t>
    </rPh>
    <phoneticPr fontId="8"/>
  </si>
  <si>
    <t>(注５）</t>
    <rPh sb="1" eb="2">
      <t>チュウ</t>
    </rPh>
    <phoneticPr fontId="8"/>
  </si>
  <si>
    <t>飲食費には、旅館・ホテル等で消費された食料費部分は含まれていない。</t>
    <rPh sb="0" eb="3">
      <t>インショクヒ</t>
    </rPh>
    <rPh sb="6" eb="8">
      <t>リョカン</t>
    </rPh>
    <rPh sb="12" eb="13">
      <t>トウ</t>
    </rPh>
    <rPh sb="14" eb="16">
      <t>ショウヒ</t>
    </rPh>
    <rPh sb="19" eb="22">
      <t>ショクリョウヒ</t>
    </rPh>
    <rPh sb="22" eb="24">
      <t>ブブン</t>
    </rPh>
    <rPh sb="25" eb="26">
      <t>フク</t>
    </rPh>
    <phoneticPr fontId="8"/>
  </si>
  <si>
    <t>計</t>
    <rPh sb="0" eb="1">
      <t>ケイ</t>
    </rPh>
    <phoneticPr fontId="1"/>
  </si>
  <si>
    <t>運輸、郵便</t>
    <rPh sb="0" eb="2">
      <t>ウンユ</t>
    </rPh>
    <rPh sb="3" eb="5">
      <t>ユウビン</t>
    </rPh>
    <phoneticPr fontId="1"/>
  </si>
  <si>
    <t>水道</t>
    <rPh sb="0" eb="2">
      <t>スイドウ</t>
    </rPh>
    <phoneticPr fontId="1"/>
  </si>
  <si>
    <t>農業</t>
    <rPh sb="0" eb="2">
      <t>ノウギョウ</t>
    </rPh>
    <phoneticPr fontId="1"/>
  </si>
  <si>
    <t>漁業</t>
    <rPh sb="0" eb="2">
      <t>ギョギョウ</t>
    </rPh>
    <phoneticPr fontId="1"/>
  </si>
  <si>
    <t>飲食料品</t>
    <rPh sb="0" eb="4">
      <t>インショクリョウヒン</t>
    </rPh>
    <phoneticPr fontId="1"/>
  </si>
  <si>
    <t>個人サービス</t>
    <rPh sb="0" eb="2">
      <t>コジン</t>
    </rPh>
    <phoneticPr fontId="1"/>
  </si>
  <si>
    <t>建設</t>
    <rPh sb="0" eb="2">
      <t>ケンセツ</t>
    </rPh>
    <phoneticPr fontId="1"/>
  </si>
  <si>
    <t>不動産</t>
    <rPh sb="0" eb="3">
      <t>フドウサン</t>
    </rPh>
    <phoneticPr fontId="1"/>
  </si>
  <si>
    <t>教育・研究</t>
    <rPh sb="0" eb="2">
      <t>キョウイク</t>
    </rPh>
    <rPh sb="3" eb="5">
      <t>ケンキュウ</t>
    </rPh>
    <phoneticPr fontId="1"/>
  </si>
  <si>
    <t>その他製造工業</t>
    <rPh sb="2" eb="3">
      <t>タ</t>
    </rPh>
    <rPh sb="3" eb="5">
      <t>セイゾウ</t>
    </rPh>
    <rPh sb="5" eb="7">
      <t>コウギョウ</t>
    </rPh>
    <phoneticPr fontId="1"/>
  </si>
  <si>
    <t>電気機械</t>
    <rPh sb="0" eb="2">
      <t>デンキ</t>
    </rPh>
    <rPh sb="2" eb="4">
      <t>キカイ</t>
    </rPh>
    <phoneticPr fontId="1"/>
  </si>
  <si>
    <t>情報通信</t>
    <rPh sb="0" eb="2">
      <t>ジョウホウ</t>
    </rPh>
    <rPh sb="2" eb="4">
      <t>ツウシン</t>
    </rPh>
    <phoneticPr fontId="1"/>
  </si>
  <si>
    <t>化学製品</t>
    <rPh sb="0" eb="2">
      <t>カガク</t>
    </rPh>
    <rPh sb="2" eb="4">
      <t>セイヒン</t>
    </rPh>
    <phoneticPr fontId="1"/>
  </si>
  <si>
    <t>金属製品</t>
    <rPh sb="0" eb="2">
      <t>キンゾク</t>
    </rPh>
    <rPh sb="2" eb="4">
      <t>セイヒン</t>
    </rPh>
    <phoneticPr fontId="1"/>
  </si>
  <si>
    <t>医療・保健</t>
    <rPh sb="0" eb="2">
      <t>イリョウ</t>
    </rPh>
    <rPh sb="3" eb="5">
      <t>ホケン</t>
    </rPh>
    <phoneticPr fontId="1"/>
  </si>
  <si>
    <t>繊維製品</t>
    <rPh sb="0" eb="2">
      <t>センイ</t>
    </rPh>
    <rPh sb="2" eb="4">
      <t>セイヒン</t>
    </rPh>
    <phoneticPr fontId="1"/>
  </si>
  <si>
    <t>その他製造</t>
    <rPh sb="2" eb="3">
      <t>タ</t>
    </rPh>
    <rPh sb="3" eb="5">
      <t>セイゾウ</t>
    </rPh>
    <phoneticPr fontId="1"/>
  </si>
  <si>
    <t>計画値</t>
    <rPh sb="0" eb="2">
      <t>ケイカク</t>
    </rPh>
    <rPh sb="2" eb="3">
      <t>アタイ</t>
    </rPh>
    <phoneticPr fontId="8"/>
  </si>
  <si>
    <t>計画値(未操業）</t>
    <rPh sb="0" eb="2">
      <t>ケイカク</t>
    </rPh>
    <rPh sb="2" eb="3">
      <t>アタイ</t>
    </rPh>
    <rPh sb="4" eb="7">
      <t>ミソウギョウ</t>
    </rPh>
    <phoneticPr fontId="8"/>
  </si>
  <si>
    <t>はん用機械</t>
    <rPh sb="2" eb="3">
      <t>ヨウ</t>
    </rPh>
    <rPh sb="3" eb="5">
      <t>キカイ</t>
    </rPh>
    <phoneticPr fontId="1"/>
  </si>
  <si>
    <t>娯楽費</t>
    <rPh sb="0" eb="3">
      <t>ゴラクヒ</t>
    </rPh>
    <phoneticPr fontId="1"/>
  </si>
  <si>
    <t>単価(円）</t>
    <rPh sb="0" eb="2">
      <t>タンカ</t>
    </rPh>
    <rPh sb="3" eb="4">
      <t>エン</t>
    </rPh>
    <phoneticPr fontId="1"/>
  </si>
  <si>
    <t>計</t>
    <rPh sb="0" eb="1">
      <t>ケイ</t>
    </rPh>
    <phoneticPr fontId="1"/>
  </si>
  <si>
    <t>二人以上（2020年）</t>
    <rPh sb="0" eb="2">
      <t>フタリ</t>
    </rPh>
    <rPh sb="2" eb="4">
      <t>イジョウ</t>
    </rPh>
    <rPh sb="9" eb="10">
      <t>ネン</t>
    </rPh>
    <phoneticPr fontId="1"/>
  </si>
  <si>
    <t>二人以上（2040年）</t>
    <rPh sb="0" eb="2">
      <t>フタリ</t>
    </rPh>
    <rPh sb="2" eb="4">
      <t>イジョウ</t>
    </rPh>
    <rPh sb="9" eb="10">
      <t>ネン</t>
    </rPh>
    <phoneticPr fontId="1"/>
  </si>
  <si>
    <t>単身（2020年）</t>
    <rPh sb="0" eb="2">
      <t>タンシン</t>
    </rPh>
    <rPh sb="7" eb="8">
      <t>ネン</t>
    </rPh>
    <phoneticPr fontId="1"/>
  </si>
  <si>
    <t>単身（2040年）</t>
    <rPh sb="0" eb="2">
      <t>タンシン</t>
    </rPh>
    <rPh sb="7" eb="8">
      <t>ネン</t>
    </rPh>
    <phoneticPr fontId="1"/>
  </si>
  <si>
    <t>(単位：百万円）</t>
    <rPh sb="1" eb="3">
      <t>タンイ</t>
    </rPh>
    <rPh sb="4" eb="5">
      <t>ヒャク</t>
    </rPh>
    <rPh sb="5" eb="7">
      <t>マンエン</t>
    </rPh>
    <phoneticPr fontId="1"/>
  </si>
  <si>
    <t>はん用機械器具</t>
    <rPh sb="2" eb="3">
      <t>ヨウ</t>
    </rPh>
    <rPh sb="3" eb="5">
      <t>キカイ</t>
    </rPh>
    <rPh sb="5" eb="7">
      <t>キグ</t>
    </rPh>
    <phoneticPr fontId="8"/>
  </si>
  <si>
    <t>業務用機械器具</t>
    <rPh sb="0" eb="3">
      <t>ギョウムヨウ</t>
    </rPh>
    <rPh sb="3" eb="5">
      <t>キカイ</t>
    </rPh>
    <rPh sb="5" eb="7">
      <t>キグ</t>
    </rPh>
    <phoneticPr fontId="8"/>
  </si>
  <si>
    <t>病院事業最終需要額</t>
    <rPh sb="0" eb="2">
      <t>ビョウイン</t>
    </rPh>
    <rPh sb="2" eb="4">
      <t>ジギョウ</t>
    </rPh>
    <rPh sb="4" eb="6">
      <t>サイシュウ</t>
    </rPh>
    <rPh sb="6" eb="9">
      <t>ジュヨウガク</t>
    </rPh>
    <phoneticPr fontId="1"/>
  </si>
  <si>
    <t>学校運営最終需要額</t>
    <rPh sb="0" eb="2">
      <t>ガッコウ</t>
    </rPh>
    <rPh sb="2" eb="4">
      <t>ウンエイ</t>
    </rPh>
    <rPh sb="4" eb="6">
      <t>サイシュウ</t>
    </rPh>
    <rPh sb="6" eb="9">
      <t>ジュヨウガク</t>
    </rPh>
    <phoneticPr fontId="1"/>
  </si>
  <si>
    <t>推計21000千円×210戸</t>
    <rPh sb="0" eb="2">
      <t>スイケイ</t>
    </rPh>
    <rPh sb="7" eb="9">
      <t>センエン</t>
    </rPh>
    <rPh sb="13" eb="14">
      <t>コ</t>
    </rPh>
    <phoneticPr fontId="2"/>
  </si>
  <si>
    <t>直接照会（投資的経費を除く）</t>
    <rPh sb="0" eb="2">
      <t>チョクセツ</t>
    </rPh>
    <rPh sb="2" eb="4">
      <t>ショウカイ</t>
    </rPh>
    <rPh sb="5" eb="7">
      <t>トウシ</t>
    </rPh>
    <rPh sb="7" eb="8">
      <t>テキ</t>
    </rPh>
    <rPh sb="8" eb="10">
      <t>ケイヒ</t>
    </rPh>
    <rPh sb="11" eb="12">
      <t>ノゾ</t>
    </rPh>
    <phoneticPr fontId="2"/>
  </si>
  <si>
    <t>推計5530千円（家計調査）×505人</t>
    <rPh sb="0" eb="2">
      <t>スイケイ</t>
    </rPh>
    <rPh sb="6" eb="8">
      <t>センエン</t>
    </rPh>
    <rPh sb="9" eb="11">
      <t>カケイ</t>
    </rPh>
    <rPh sb="11" eb="13">
      <t>チョウサ</t>
    </rPh>
    <rPh sb="18" eb="19">
      <t>ニン</t>
    </rPh>
    <phoneticPr fontId="2"/>
  </si>
  <si>
    <t>推計（賃金：産業連関表雇用者報酬比率）</t>
    <rPh sb="0" eb="2">
      <t>スイケイ</t>
    </rPh>
    <rPh sb="3" eb="5">
      <t>チンギン</t>
    </rPh>
    <rPh sb="6" eb="8">
      <t>サンギョウ</t>
    </rPh>
    <rPh sb="8" eb="10">
      <t>レンカン</t>
    </rPh>
    <rPh sb="10" eb="11">
      <t>ヒョウ</t>
    </rPh>
    <rPh sb="11" eb="14">
      <t>コヨウシャ</t>
    </rPh>
    <rPh sb="14" eb="16">
      <t>ホウシュウ</t>
    </rPh>
    <rPh sb="16" eb="18">
      <t>ヒリツ</t>
    </rPh>
    <phoneticPr fontId="2"/>
  </si>
  <si>
    <t>　</t>
    <phoneticPr fontId="2"/>
  </si>
  <si>
    <t>エコ事業最終需要額推計</t>
    <rPh sb="2" eb="4">
      <t>ジギョウ</t>
    </rPh>
    <rPh sb="4" eb="6">
      <t>サイシュウ</t>
    </rPh>
    <rPh sb="6" eb="8">
      <t>ジュヨウ</t>
    </rPh>
    <rPh sb="8" eb="9">
      <t>ガク</t>
    </rPh>
    <rPh sb="9" eb="11">
      <t>スイケイ</t>
    </rPh>
    <phoneticPr fontId="8"/>
  </si>
  <si>
    <t>最終需要額</t>
    <rPh sb="0" eb="2">
      <t>サイシュウ</t>
    </rPh>
    <rPh sb="2" eb="5">
      <t>ジュヨウガク</t>
    </rPh>
    <phoneticPr fontId="1"/>
  </si>
  <si>
    <t>（単位：百万円）</t>
    <rPh sb="1" eb="3">
      <t>タンイ</t>
    </rPh>
    <rPh sb="4" eb="5">
      <t>ヒャク</t>
    </rPh>
    <rPh sb="5" eb="7">
      <t>マンエン</t>
    </rPh>
    <phoneticPr fontId="1"/>
  </si>
  <si>
    <t>最終需要額(直接効果）</t>
    <rPh sb="0" eb="2">
      <t>サイシュウ</t>
    </rPh>
    <rPh sb="2" eb="5">
      <t>ジュヨウガク</t>
    </rPh>
    <rPh sb="6" eb="8">
      <t>チョクセツ</t>
    </rPh>
    <rPh sb="8" eb="10">
      <t>コウカ</t>
    </rPh>
    <phoneticPr fontId="1"/>
  </si>
  <si>
    <t xml:space="preserve"> </t>
  </si>
  <si>
    <t>養父市（冬季）</t>
    <rPh sb="0" eb="3">
      <t>ヤブシ</t>
    </rPh>
    <rPh sb="4" eb="6">
      <t>トウキ</t>
    </rPh>
    <phoneticPr fontId="1"/>
  </si>
  <si>
    <t>スキー場</t>
    <rPh sb="3" eb="4">
      <t>バ</t>
    </rPh>
    <phoneticPr fontId="8"/>
  </si>
  <si>
    <t>(参考）2015年平均観光消費推計単価（パック料金配分後）</t>
    <rPh sb="1" eb="3">
      <t>サンコウ</t>
    </rPh>
    <rPh sb="8" eb="9">
      <t>ネン</t>
    </rPh>
    <rPh sb="9" eb="11">
      <t>ヘイキン</t>
    </rPh>
    <rPh sb="11" eb="13">
      <t>カンコウ</t>
    </rPh>
    <rPh sb="13" eb="15">
      <t>ショウヒ</t>
    </rPh>
    <rPh sb="15" eb="17">
      <t>スイケイ</t>
    </rPh>
    <rPh sb="17" eb="19">
      <t>タンカ</t>
    </rPh>
    <rPh sb="23" eb="25">
      <t>リョウキン</t>
    </rPh>
    <rPh sb="25" eb="27">
      <t>ハイブン</t>
    </rPh>
    <rPh sb="27" eb="28">
      <t>ゴ</t>
    </rPh>
    <phoneticPr fontId="8"/>
  </si>
  <si>
    <t>単価</t>
    <rPh sb="0" eb="2">
      <t>タンカ</t>
    </rPh>
    <phoneticPr fontId="1"/>
  </si>
  <si>
    <t>来場者数</t>
    <rPh sb="0" eb="3">
      <t>ライジョウシャ</t>
    </rPh>
    <rPh sb="3" eb="4">
      <t>スウ</t>
    </rPh>
    <phoneticPr fontId="1"/>
  </si>
  <si>
    <t>計</t>
    <rPh sb="0" eb="1">
      <t>ケイ</t>
    </rPh>
    <phoneticPr fontId="1"/>
  </si>
  <si>
    <t>(単位：人）</t>
    <rPh sb="1" eb="3">
      <t>タンイ</t>
    </rPh>
    <rPh sb="4" eb="5">
      <t>ニン</t>
    </rPh>
    <phoneticPr fontId="1"/>
  </si>
  <si>
    <t>平成27年兵庫県産業連関表</t>
    <rPh sb="5" eb="8">
      <t>ヒョウゴケン</t>
    </rPh>
    <rPh sb="8" eb="10">
      <t>サンギョウ</t>
    </rPh>
    <phoneticPr fontId="43"/>
  </si>
  <si>
    <t>取引基本表（生産者価格表）</t>
  </si>
  <si>
    <t>（単位：百万円）</t>
  </si>
  <si>
    <t>統合大分類（39部門）</t>
    <rPh sb="0" eb="2">
      <t>トウゴウ</t>
    </rPh>
    <rPh sb="2" eb="3">
      <t>ダイ</t>
    </rPh>
    <rPh sb="3" eb="5">
      <t>ブンルイ</t>
    </rPh>
    <phoneticPr fontId="21"/>
  </si>
  <si>
    <t>情報通信機器</t>
    <phoneticPr fontId="8"/>
  </si>
  <si>
    <t>対個人サービス</t>
    <phoneticPr fontId="22"/>
  </si>
  <si>
    <t>県内総固定資本形成（公的）</t>
    <rPh sb="0" eb="1">
      <t>ケン</t>
    </rPh>
    <phoneticPr fontId="21"/>
  </si>
  <si>
    <t>県内総固定資本形成（民間）</t>
    <rPh sb="0" eb="1">
      <t>ケン</t>
    </rPh>
    <phoneticPr fontId="21"/>
  </si>
  <si>
    <t>県内最終需要計</t>
    <rPh sb="0" eb="1">
      <t>ケン</t>
    </rPh>
    <phoneticPr fontId="21"/>
  </si>
  <si>
    <t>県内需要合計</t>
    <rPh sb="0" eb="1">
      <t>ケン</t>
    </rPh>
    <phoneticPr fontId="21"/>
  </si>
  <si>
    <t>移出</t>
  </si>
  <si>
    <t>移輸出計</t>
    <rPh sb="0" eb="1">
      <t>イ</t>
    </rPh>
    <rPh sb="1" eb="3">
      <t>ユシュツ</t>
    </rPh>
    <rPh sb="3" eb="4">
      <t>ケイ</t>
    </rPh>
    <phoneticPr fontId="8"/>
  </si>
  <si>
    <t>（控除）移入</t>
  </si>
  <si>
    <t>（控除）移輸入計</t>
  </si>
  <si>
    <t>最終需要部門計</t>
  </si>
  <si>
    <t>県内生産額</t>
    <rPh sb="0" eb="1">
      <t>ケン</t>
    </rPh>
    <phoneticPr fontId="21"/>
  </si>
  <si>
    <t>移輸出</t>
    <rPh sb="0" eb="1">
      <t>イ</t>
    </rPh>
    <rPh sb="1" eb="3">
      <t>ユシュツ</t>
    </rPh>
    <phoneticPr fontId="8"/>
  </si>
  <si>
    <t>移輸入</t>
    <rPh sb="0" eb="1">
      <t>イ</t>
    </rPh>
    <rPh sb="1" eb="3">
      <t>ユニュウ</t>
    </rPh>
    <phoneticPr fontId="8"/>
  </si>
  <si>
    <t>県際収支</t>
    <rPh sb="0" eb="1">
      <t>ケン</t>
    </rPh>
    <rPh sb="1" eb="2">
      <t>キワ</t>
    </rPh>
    <rPh sb="2" eb="4">
      <t>シュウシ</t>
    </rPh>
    <phoneticPr fontId="8"/>
  </si>
  <si>
    <t>37</t>
    <phoneticPr fontId="8"/>
  </si>
  <si>
    <t>38</t>
    <phoneticPr fontId="8"/>
  </si>
  <si>
    <t>40</t>
    <phoneticPr fontId="8"/>
  </si>
  <si>
    <t>60</t>
    <phoneticPr fontId="8"/>
  </si>
  <si>
    <t>62</t>
    <phoneticPr fontId="8"/>
  </si>
  <si>
    <t>間接税(除関税)</t>
  </si>
  <si>
    <t>(控除)補助金</t>
  </si>
  <si>
    <t>(出所）兵庫県統計課「平成27年兵庫県産業連関表」</t>
    <rPh sb="1" eb="3">
      <t>シュッショ</t>
    </rPh>
    <rPh sb="4" eb="6">
      <t>ヒョウゴ</t>
    </rPh>
    <rPh sb="6" eb="7">
      <t>ケン</t>
    </rPh>
    <rPh sb="7" eb="9">
      <t>トウケイ</t>
    </rPh>
    <rPh sb="9" eb="10">
      <t>カ</t>
    </rPh>
    <rPh sb="11" eb="13">
      <t>ヘイセイ</t>
    </rPh>
    <rPh sb="15" eb="16">
      <t>ネン</t>
    </rPh>
    <rPh sb="16" eb="19">
      <t>ヒョウゴケン</t>
    </rPh>
    <rPh sb="19" eb="21">
      <t>サンギョウ</t>
    </rPh>
    <rPh sb="21" eb="23">
      <t>レンカン</t>
    </rPh>
    <rPh sb="23" eb="24">
      <t>ヒョウ</t>
    </rPh>
    <phoneticPr fontId="21"/>
  </si>
  <si>
    <t>財1-23,38</t>
    <rPh sb="0" eb="1">
      <t>ザイ</t>
    </rPh>
    <phoneticPr fontId="8"/>
  </si>
  <si>
    <t>サービス24-37,39</t>
    <phoneticPr fontId="8"/>
  </si>
  <si>
    <t>平成27年兵庫県産業連関表</t>
    <rPh sb="5" eb="8">
      <t>ヒョウゴケン</t>
    </rPh>
    <rPh sb="8" eb="10">
      <t>サンギョウ</t>
    </rPh>
    <phoneticPr fontId="8"/>
  </si>
  <si>
    <t>各種係数表</t>
  </si>
  <si>
    <t>第８表　その他の分析係数表（その１）　県内自給率・移輸入係数表</t>
    <rPh sb="10" eb="12">
      <t>ケイスウ</t>
    </rPh>
    <phoneticPr fontId="8"/>
  </si>
  <si>
    <t>第８表　その他の分析係数表（その２）　就業・雇用係数表</t>
    <phoneticPr fontId="8"/>
  </si>
  <si>
    <t>第８表　その他の分析係数表（その３）　粗付加価値率・雇用者所得率</t>
  </si>
  <si>
    <t>第８表　その他の分析係数表（その４）　民間消費支出構成比</t>
  </si>
  <si>
    <t>※取引基本表より</t>
    <rPh sb="1" eb="3">
      <t>トリヒキ</t>
    </rPh>
    <rPh sb="3" eb="6">
      <t>キホンヒョウ</t>
    </rPh>
    <phoneticPr fontId="8"/>
  </si>
  <si>
    <t>※就業・雇用者・・・雇用表より、県内生産額・・・取引基本表より</t>
    <rPh sb="1" eb="3">
      <t>シュウギョウ</t>
    </rPh>
    <rPh sb="4" eb="6">
      <t>コヨウ</t>
    </rPh>
    <rPh sb="6" eb="7">
      <t>シャ</t>
    </rPh>
    <rPh sb="10" eb="12">
      <t>コヨウ</t>
    </rPh>
    <rPh sb="12" eb="13">
      <t>ヒョウ</t>
    </rPh>
    <rPh sb="16" eb="18">
      <t>ケンナイ</t>
    </rPh>
    <rPh sb="18" eb="21">
      <t>セイサンガク</t>
    </rPh>
    <rPh sb="24" eb="26">
      <t>トリヒキ</t>
    </rPh>
    <rPh sb="26" eb="29">
      <t>キホンヒョウ</t>
    </rPh>
    <phoneticPr fontId="8"/>
  </si>
  <si>
    <t>※取引基本表より</t>
  </si>
  <si>
    <t>※粗付加価値率は、SNAに合わせるため家計外消費を除いている。</t>
    <rPh sb="1" eb="4">
      <t>ソフカ</t>
    </rPh>
    <rPh sb="4" eb="6">
      <t>カチ</t>
    </rPh>
    <rPh sb="6" eb="7">
      <t>リツ</t>
    </rPh>
    <rPh sb="13" eb="14">
      <t>ア</t>
    </rPh>
    <rPh sb="19" eb="22">
      <t>カケイガイ</t>
    </rPh>
    <rPh sb="22" eb="24">
      <t>ショウヒ</t>
    </rPh>
    <rPh sb="25" eb="26">
      <t>ノゾ</t>
    </rPh>
    <phoneticPr fontId="8"/>
  </si>
  <si>
    <t>平成27年兵庫県産業連関表</t>
    <rPh sb="0" eb="2">
      <t>ヘイセイ</t>
    </rPh>
    <rPh sb="4" eb="5">
      <t>ネン</t>
    </rPh>
    <rPh sb="5" eb="8">
      <t>ヒョウゴケン</t>
    </rPh>
    <rPh sb="8" eb="10">
      <t>サンギョウ</t>
    </rPh>
    <rPh sb="10" eb="13">
      <t>レンカンヒョウ</t>
    </rPh>
    <phoneticPr fontId="8"/>
  </si>
  <si>
    <t>（百万円）</t>
  </si>
  <si>
    <t>（人／百万円）</t>
  </si>
  <si>
    <t>統合大分類（39部門）</t>
    <rPh sb="2" eb="3">
      <t>ダイ</t>
    </rPh>
    <phoneticPr fontId="8"/>
  </si>
  <si>
    <t>県内自給率</t>
    <rPh sb="0" eb="1">
      <t>ケン</t>
    </rPh>
    <phoneticPr fontId="8"/>
  </si>
  <si>
    <t>就業係数</t>
    <phoneticPr fontId="8"/>
  </si>
  <si>
    <t>雇用係数</t>
    <phoneticPr fontId="8"/>
  </si>
  <si>
    <t>粗付加価値率</t>
  </si>
  <si>
    <t>雇用者所得率</t>
  </si>
  <si>
    <t>民間消費支出構成比</t>
  </si>
  <si>
    <t>移輸入計</t>
  </si>
  <si>
    <t>移輸入率</t>
  </si>
  <si>
    <t>従業者</t>
    <rPh sb="0" eb="3">
      <t>ジュウギョウシャ</t>
    </rPh>
    <phoneticPr fontId="8"/>
  </si>
  <si>
    <t>雇用者</t>
    <rPh sb="0" eb="3">
      <t>コヨウシャ</t>
    </rPh>
    <phoneticPr fontId="8"/>
  </si>
  <si>
    <t>雇用係数</t>
    <rPh sb="0" eb="2">
      <t>コヨウ</t>
    </rPh>
    <phoneticPr fontId="8"/>
  </si>
  <si>
    <t>粗付加価値率</t>
    <rPh sb="0" eb="3">
      <t>ソフカ</t>
    </rPh>
    <rPh sb="3" eb="5">
      <t>カチ</t>
    </rPh>
    <rPh sb="5" eb="6">
      <t>リツ</t>
    </rPh>
    <phoneticPr fontId="8"/>
  </si>
  <si>
    <t>民間消費支出構成比</t>
    <rPh sb="0" eb="2">
      <t>ミンカン</t>
    </rPh>
    <rPh sb="2" eb="4">
      <t>ショウヒ</t>
    </rPh>
    <rPh sb="4" eb="6">
      <t>シシュツ</t>
    </rPh>
    <rPh sb="6" eb="9">
      <t>コウセイヒ</t>
    </rPh>
    <phoneticPr fontId="8"/>
  </si>
  <si>
    <t>県際収支</t>
    <rPh sb="0" eb="1">
      <t>ケン</t>
    </rPh>
    <rPh sb="1" eb="2">
      <t>サイ</t>
    </rPh>
    <rPh sb="2" eb="4">
      <t>シュウシ</t>
    </rPh>
    <phoneticPr fontId="8"/>
  </si>
  <si>
    <t>Ａ</t>
  </si>
  <si>
    <t>Ｂ</t>
  </si>
  <si>
    <t>Ｃ＝Ｂ／Ａ</t>
  </si>
  <si>
    <t>Ｄ＝１－Ｃ</t>
  </si>
  <si>
    <t>Ｄ＝Ａ／Ｃ</t>
    <phoneticPr fontId="8"/>
  </si>
  <si>
    <t>Ｅ＝Ｂ／Ｃ</t>
    <phoneticPr fontId="8"/>
  </si>
  <si>
    <t>G=Σ(A:E)/Ｆ</t>
    <phoneticPr fontId="8"/>
  </si>
  <si>
    <t>H=A/F</t>
    <phoneticPr fontId="8"/>
  </si>
  <si>
    <t>B=A/ΣA</t>
    <phoneticPr fontId="8"/>
  </si>
  <si>
    <t>D=B-C</t>
    <phoneticPr fontId="8"/>
  </si>
  <si>
    <t>E=C/A</t>
    <phoneticPr fontId="8"/>
  </si>
  <si>
    <t>F=1-E</t>
    <phoneticPr fontId="8"/>
  </si>
  <si>
    <t>その他対個人サービス</t>
    <rPh sb="2" eb="3">
      <t>タ</t>
    </rPh>
    <phoneticPr fontId="22"/>
  </si>
  <si>
    <t>(出所）兵庫県統計課「平成27年兵庫県雇用表」</t>
    <rPh sb="1" eb="3">
      <t>シュッショ</t>
    </rPh>
    <rPh sb="4" eb="6">
      <t>ヒョウゴ</t>
    </rPh>
    <rPh sb="6" eb="7">
      <t>ケン</t>
    </rPh>
    <rPh sb="7" eb="9">
      <t>トウケイ</t>
    </rPh>
    <rPh sb="9" eb="10">
      <t>カ</t>
    </rPh>
    <rPh sb="11" eb="13">
      <t>ヘイセイ</t>
    </rPh>
    <rPh sb="15" eb="16">
      <t>ネン</t>
    </rPh>
    <rPh sb="16" eb="19">
      <t>ヒョウゴケン</t>
    </rPh>
    <rPh sb="19" eb="21">
      <t>コヨウ</t>
    </rPh>
    <rPh sb="21" eb="22">
      <t>ヒョウ</t>
    </rPh>
    <phoneticPr fontId="21"/>
  </si>
  <si>
    <t>製造業</t>
    <rPh sb="0" eb="3">
      <t>セイゾウギョウ</t>
    </rPh>
    <phoneticPr fontId="8"/>
  </si>
  <si>
    <t>非製造業</t>
    <rPh sb="0" eb="1">
      <t>ヒ</t>
    </rPh>
    <rPh sb="1" eb="4">
      <t>セイゾウギョウ</t>
    </rPh>
    <phoneticPr fontId="8"/>
  </si>
  <si>
    <t>民間最終消費支出</t>
    <rPh sb="0" eb="2">
      <t>ミンカン</t>
    </rPh>
    <rPh sb="2" eb="4">
      <t>サイシュウ</t>
    </rPh>
    <rPh sb="4" eb="6">
      <t>ショウヒ</t>
    </rPh>
    <rPh sb="6" eb="8">
      <t>シシュツ</t>
    </rPh>
    <phoneticPr fontId="1"/>
  </si>
  <si>
    <t>県内総固定資本形成(民間）</t>
    <rPh sb="0" eb="2">
      <t>ケンナイ</t>
    </rPh>
    <rPh sb="2" eb="3">
      <t>ソウ</t>
    </rPh>
    <rPh sb="3" eb="5">
      <t>コテイ</t>
    </rPh>
    <rPh sb="5" eb="7">
      <t>シホン</t>
    </rPh>
    <rPh sb="7" eb="9">
      <t>ケイセイ</t>
    </rPh>
    <rPh sb="10" eb="12">
      <t>ミンカン</t>
    </rPh>
    <phoneticPr fontId="1"/>
  </si>
  <si>
    <t>県内生産額</t>
    <rPh sb="0" eb="2">
      <t>ケンナイ</t>
    </rPh>
    <rPh sb="2" eb="5">
      <t>セイサンガク</t>
    </rPh>
    <phoneticPr fontId="1"/>
  </si>
  <si>
    <t>関連配分指標</t>
    <rPh sb="0" eb="2">
      <t>カンレン</t>
    </rPh>
    <rPh sb="2" eb="4">
      <t>ハイブン</t>
    </rPh>
    <rPh sb="4" eb="6">
      <t>シヒョウ</t>
    </rPh>
    <phoneticPr fontId="1"/>
  </si>
  <si>
    <t>部門別配分</t>
    <rPh sb="0" eb="3">
      <t>ブモンベツ</t>
    </rPh>
    <rPh sb="3" eb="5">
      <t>ハイブン</t>
    </rPh>
    <phoneticPr fontId="1"/>
  </si>
  <si>
    <t>※マイナス値はゼロ</t>
    <rPh sb="5" eb="6">
      <t>アタイ</t>
    </rPh>
    <phoneticPr fontId="1"/>
  </si>
  <si>
    <t>雇用誘発数</t>
    <rPh sb="0" eb="2">
      <t>コヨウ</t>
    </rPh>
    <rPh sb="2" eb="4">
      <t>ユウハツ</t>
    </rPh>
    <rPh sb="4" eb="5">
      <t>スウ</t>
    </rPh>
    <phoneticPr fontId="1"/>
  </si>
  <si>
    <t>定住人口比率</t>
    <rPh sb="0" eb="2">
      <t>テイジュウ</t>
    </rPh>
    <rPh sb="2" eb="4">
      <t>ジンコウ</t>
    </rPh>
    <rPh sb="4" eb="6">
      <t>ヒリツ</t>
    </rPh>
    <phoneticPr fontId="1"/>
  </si>
  <si>
    <t>備考</t>
    <rPh sb="0" eb="2">
      <t>ビコウ</t>
    </rPh>
    <phoneticPr fontId="1"/>
  </si>
  <si>
    <t>構成比</t>
    <rPh sb="0" eb="3">
      <t>コウセイヒ</t>
    </rPh>
    <phoneticPr fontId="1"/>
  </si>
  <si>
    <t>第1次産業</t>
    <rPh sb="0" eb="1">
      <t>ダイ</t>
    </rPh>
    <rPh sb="2" eb="3">
      <t>ツギ</t>
    </rPh>
    <rPh sb="3" eb="5">
      <t>サンギョウ</t>
    </rPh>
    <phoneticPr fontId="1"/>
  </si>
  <si>
    <t>第2次産業</t>
  </si>
  <si>
    <t>第3次産業</t>
  </si>
  <si>
    <t>　</t>
    <phoneticPr fontId="1"/>
  </si>
  <si>
    <t>生鮮食品</t>
    <rPh sb="0" eb="2">
      <t>セイセン</t>
    </rPh>
    <rPh sb="2" eb="4">
      <t>ショクヒン</t>
    </rPh>
    <phoneticPr fontId="1"/>
  </si>
  <si>
    <t>食料品加工</t>
    <rPh sb="0" eb="3">
      <t>ショクリョウヒン</t>
    </rPh>
    <rPh sb="3" eb="5">
      <t>カコウ</t>
    </rPh>
    <phoneticPr fontId="1"/>
  </si>
  <si>
    <t>飲食サービス</t>
    <rPh sb="0" eb="2">
      <t>インショク</t>
    </rPh>
    <phoneticPr fontId="1"/>
  </si>
  <si>
    <t>41市町</t>
    <rPh sb="2" eb="4">
      <t>シチョウ</t>
    </rPh>
    <phoneticPr fontId="1"/>
  </si>
  <si>
    <t>東灘区</t>
  </si>
  <si>
    <t>灘区</t>
  </si>
  <si>
    <t>中央区</t>
    <rPh sb="0" eb="3">
      <t>チュウオウク</t>
    </rPh>
    <phoneticPr fontId="13"/>
  </si>
  <si>
    <t>兵庫区</t>
  </si>
  <si>
    <t>北区</t>
  </si>
  <si>
    <t>長田区</t>
  </si>
  <si>
    <t>須磨区</t>
  </si>
  <si>
    <t>垂水区</t>
  </si>
  <si>
    <t>西区</t>
    <rPh sb="0" eb="2">
      <t>ニシク</t>
    </rPh>
    <phoneticPr fontId="13"/>
  </si>
  <si>
    <t>阪神南地域</t>
  </si>
  <si>
    <t>阪神北地域</t>
  </si>
  <si>
    <t>宝塚市</t>
  </si>
  <si>
    <t>東播磨地域</t>
  </si>
  <si>
    <t>北播磨地域</t>
  </si>
  <si>
    <t>三木市</t>
    <rPh sb="0" eb="3">
      <t>ミキシ</t>
    </rPh>
    <phoneticPr fontId="13"/>
  </si>
  <si>
    <t>加東市</t>
    <rPh sb="0" eb="3">
      <t>カトウシ</t>
    </rPh>
    <phoneticPr fontId="13"/>
  </si>
  <si>
    <t>多可町</t>
    <rPh sb="0" eb="2">
      <t>タカ</t>
    </rPh>
    <rPh sb="2" eb="3">
      <t>チョウ</t>
    </rPh>
    <phoneticPr fontId="13"/>
  </si>
  <si>
    <t>中播磨地域</t>
  </si>
  <si>
    <t>神河町</t>
    <rPh sb="0" eb="3">
      <t>カミカワチョウ</t>
    </rPh>
    <phoneticPr fontId="13"/>
  </si>
  <si>
    <t>西播磨地域</t>
  </si>
  <si>
    <t>宍粟市</t>
    <rPh sb="0" eb="3">
      <t>シソウシ</t>
    </rPh>
    <phoneticPr fontId="13"/>
  </si>
  <si>
    <t>たつの市</t>
    <rPh sb="3" eb="4">
      <t>シ</t>
    </rPh>
    <phoneticPr fontId="13"/>
  </si>
  <si>
    <t>但馬地域</t>
  </si>
  <si>
    <t>豊岡市</t>
    <rPh sb="0" eb="3">
      <t>トヨオカシ</t>
    </rPh>
    <phoneticPr fontId="13"/>
  </si>
  <si>
    <t>養父市</t>
    <rPh sb="0" eb="3">
      <t>ヤブシ</t>
    </rPh>
    <phoneticPr fontId="13"/>
  </si>
  <si>
    <t>朝来市</t>
    <rPh sb="0" eb="3">
      <t>アサゴシ</t>
    </rPh>
    <phoneticPr fontId="13"/>
  </si>
  <si>
    <t>香美町</t>
    <rPh sb="0" eb="3">
      <t>カミチョウ</t>
    </rPh>
    <phoneticPr fontId="13"/>
  </si>
  <si>
    <t>新温泉町</t>
    <rPh sb="0" eb="1">
      <t>シン</t>
    </rPh>
    <rPh sb="1" eb="3">
      <t>オンセン</t>
    </rPh>
    <rPh sb="3" eb="4">
      <t>チョウ</t>
    </rPh>
    <phoneticPr fontId="13"/>
  </si>
  <si>
    <t>丹波地域</t>
  </si>
  <si>
    <t>丹波篠山市</t>
    <rPh sb="0" eb="2">
      <t>タンバ</t>
    </rPh>
    <rPh sb="2" eb="5">
      <t>ササヤマシ</t>
    </rPh>
    <phoneticPr fontId="13"/>
  </si>
  <si>
    <t>丹波市</t>
    <rPh sb="0" eb="3">
      <t>タンバシ</t>
    </rPh>
    <phoneticPr fontId="13"/>
  </si>
  <si>
    <t>淡路地域</t>
  </si>
  <si>
    <t>南あわじ市</t>
    <rPh sb="0" eb="1">
      <t>ミナミ</t>
    </rPh>
    <rPh sb="4" eb="5">
      <t>シ</t>
    </rPh>
    <phoneticPr fontId="13"/>
  </si>
  <si>
    <t>淡路市</t>
    <rPh sb="0" eb="3">
      <t>アワジシ</t>
    </rPh>
    <phoneticPr fontId="13"/>
  </si>
  <si>
    <t xml:space="preserve"> </t>
    <phoneticPr fontId="1"/>
  </si>
  <si>
    <t>イベント事業最終需要額</t>
    <rPh sb="4" eb="6">
      <t>ジギョウ</t>
    </rPh>
    <rPh sb="6" eb="8">
      <t>サイシュウ</t>
    </rPh>
    <rPh sb="8" eb="10">
      <t>ジュヨウ</t>
    </rPh>
    <rPh sb="10" eb="11">
      <t>ガク</t>
    </rPh>
    <phoneticPr fontId="8"/>
  </si>
  <si>
    <t>スポーツイベント来場者消費額推計想定</t>
    <rPh sb="8" eb="11">
      <t>ライジョウシャ</t>
    </rPh>
    <rPh sb="11" eb="14">
      <t>ショウヒガク</t>
    </rPh>
    <rPh sb="14" eb="16">
      <t>スイケイ</t>
    </rPh>
    <rPh sb="16" eb="18">
      <t>ソウテイ</t>
    </rPh>
    <phoneticPr fontId="1"/>
  </si>
  <si>
    <t>スポーツイベント２最終消費額（来場者消費）</t>
    <rPh sb="9" eb="11">
      <t>サイシュウ</t>
    </rPh>
    <rPh sb="11" eb="14">
      <t>ショウヒガク</t>
    </rPh>
    <rPh sb="15" eb="18">
      <t>ライジョウシャ</t>
    </rPh>
    <rPh sb="18" eb="20">
      <t>ショウヒ</t>
    </rPh>
    <phoneticPr fontId="1"/>
  </si>
  <si>
    <t>スポーツイベント１最終需要額(来場者消費）</t>
    <rPh sb="9" eb="11">
      <t>サイシュウ</t>
    </rPh>
    <rPh sb="11" eb="14">
      <t>ジュヨウガク</t>
    </rPh>
    <rPh sb="15" eb="18">
      <t>ライジョウシャ</t>
    </rPh>
    <rPh sb="18" eb="20">
      <t>ショウヒ</t>
    </rPh>
    <phoneticPr fontId="1"/>
  </si>
  <si>
    <t>二人以上世帯消費支出（費目別）</t>
    <rPh sb="0" eb="2">
      <t>フタリ</t>
    </rPh>
    <rPh sb="2" eb="4">
      <t>イジョウ</t>
    </rPh>
    <rPh sb="4" eb="6">
      <t>セタイ</t>
    </rPh>
    <rPh sb="6" eb="8">
      <t>ショウヒ</t>
    </rPh>
    <rPh sb="8" eb="10">
      <t>シシュツ</t>
    </rPh>
    <rPh sb="11" eb="14">
      <t>ヒモクベツ</t>
    </rPh>
    <phoneticPr fontId="1"/>
  </si>
  <si>
    <t>単身世帯消費支出(費目別）</t>
    <rPh sb="0" eb="2">
      <t>タンシン</t>
    </rPh>
    <rPh sb="2" eb="4">
      <t>セタイ</t>
    </rPh>
    <rPh sb="4" eb="6">
      <t>ショウヒ</t>
    </rPh>
    <rPh sb="6" eb="8">
      <t>シシュツ</t>
    </rPh>
    <rPh sb="9" eb="12">
      <t>ヒモクベツ</t>
    </rPh>
    <phoneticPr fontId="1"/>
  </si>
  <si>
    <t>供給網連鎖（サプライチェーン）最終需要額２</t>
    <rPh sb="0" eb="2">
      <t>キョウキュウ</t>
    </rPh>
    <rPh sb="2" eb="3">
      <t>アミ</t>
    </rPh>
    <rPh sb="3" eb="5">
      <t>レンサ</t>
    </rPh>
    <rPh sb="15" eb="17">
      <t>サイシュウ</t>
    </rPh>
    <rPh sb="17" eb="20">
      <t>ジュヨウガク</t>
    </rPh>
    <phoneticPr fontId="1"/>
  </si>
  <si>
    <t>部門</t>
    <rPh sb="0" eb="2">
      <t>ブモン</t>
    </rPh>
    <phoneticPr fontId="8"/>
  </si>
  <si>
    <t>A</t>
    <phoneticPr fontId="1"/>
  </si>
  <si>
    <t>　</t>
    <phoneticPr fontId="1"/>
  </si>
  <si>
    <t>税収効果推計</t>
    <rPh sb="0" eb="2">
      <t>ゼイシュウ</t>
    </rPh>
    <rPh sb="2" eb="4">
      <t>コウカ</t>
    </rPh>
    <rPh sb="4" eb="6">
      <t>スイケイ</t>
    </rPh>
    <phoneticPr fontId="8"/>
  </si>
  <si>
    <t>将来人口消費支出推計</t>
    <rPh sb="0" eb="2">
      <t>ショウライ</t>
    </rPh>
    <rPh sb="2" eb="4">
      <t>ジンコウ</t>
    </rPh>
    <rPh sb="4" eb="6">
      <t>ショウヒ</t>
    </rPh>
    <rPh sb="6" eb="8">
      <t>シシュツ</t>
    </rPh>
    <rPh sb="8" eb="10">
      <t>スイケイ</t>
    </rPh>
    <phoneticPr fontId="1"/>
  </si>
  <si>
    <t>2020年</t>
    <rPh sb="4" eb="5">
      <t>ネン</t>
    </rPh>
    <phoneticPr fontId="1"/>
  </si>
  <si>
    <t>二人以上</t>
    <rPh sb="0" eb="2">
      <t>フタリ</t>
    </rPh>
    <rPh sb="2" eb="4">
      <t>イジョウ</t>
    </rPh>
    <phoneticPr fontId="1"/>
  </si>
  <si>
    <t>単身</t>
    <rPh sb="0" eb="2">
      <t>タンシン</t>
    </rPh>
    <phoneticPr fontId="1"/>
  </si>
  <si>
    <t>計</t>
    <rPh sb="0" eb="1">
      <t>ケイ</t>
    </rPh>
    <phoneticPr fontId="1"/>
  </si>
  <si>
    <t>2040年</t>
    <rPh sb="4" eb="5">
      <t>ネン</t>
    </rPh>
    <phoneticPr fontId="1"/>
  </si>
  <si>
    <t>(単位：百万円）</t>
    <rPh sb="1" eb="3">
      <t>タンイ</t>
    </rPh>
    <rPh sb="4" eb="5">
      <t>ヒャク</t>
    </rPh>
    <rPh sb="5" eb="7">
      <t>マンエン</t>
    </rPh>
    <phoneticPr fontId="1"/>
  </si>
  <si>
    <t>個人所得</t>
    <rPh sb="0" eb="2">
      <t>コジン</t>
    </rPh>
    <rPh sb="2" eb="4">
      <t>ショトク</t>
    </rPh>
    <phoneticPr fontId="1"/>
  </si>
  <si>
    <t>法人所得</t>
    <rPh sb="0" eb="2">
      <t>ホウジン</t>
    </rPh>
    <rPh sb="2" eb="4">
      <t>ショトク</t>
    </rPh>
    <phoneticPr fontId="1"/>
  </si>
  <si>
    <t>生産所得</t>
    <rPh sb="0" eb="2">
      <t>セイサン</t>
    </rPh>
    <rPh sb="2" eb="4">
      <t>ショトク</t>
    </rPh>
    <phoneticPr fontId="1"/>
  </si>
  <si>
    <t>部門調整</t>
    <rPh sb="0" eb="2">
      <t>ブモン</t>
    </rPh>
    <rPh sb="2" eb="4">
      <t>チョウセイ</t>
    </rPh>
    <phoneticPr fontId="1"/>
  </si>
  <si>
    <t>距離〈km）</t>
    <rPh sb="0" eb="2">
      <t>キョリ</t>
    </rPh>
    <phoneticPr fontId="1"/>
  </si>
  <si>
    <t>料金（円）</t>
    <rPh sb="0" eb="2">
      <t>リョウキン</t>
    </rPh>
    <rPh sb="3" eb="4">
      <t>エン</t>
    </rPh>
    <phoneticPr fontId="1"/>
  </si>
  <si>
    <t>燃料（ℓ）</t>
    <rPh sb="0" eb="2">
      <t>ネンリョウ</t>
    </rPh>
    <phoneticPr fontId="1"/>
  </si>
  <si>
    <t>時間（分）</t>
    <rPh sb="0" eb="2">
      <t>ジカン</t>
    </rPh>
    <rPh sb="3" eb="4">
      <t>フン</t>
    </rPh>
    <phoneticPr fontId="1"/>
  </si>
  <si>
    <t>数量</t>
    <rPh sb="0" eb="2">
      <t>スウリョウ</t>
    </rPh>
    <phoneticPr fontId="1"/>
  </si>
  <si>
    <t>金額(百万円）</t>
    <rPh sb="0" eb="2">
      <t>キンガク</t>
    </rPh>
    <rPh sb="3" eb="4">
      <t>ヒャク</t>
    </rPh>
    <rPh sb="4" eb="6">
      <t>マンエン</t>
    </rPh>
    <phoneticPr fontId="1"/>
  </si>
  <si>
    <t>金額(百万円）</t>
    <rPh sb="0" eb="2">
      <t>キンガク</t>
    </rPh>
    <rPh sb="3" eb="4">
      <t>ヒャク</t>
    </rPh>
    <rPh sb="4" eb="6">
      <t>マンエン</t>
    </rPh>
    <phoneticPr fontId="1"/>
  </si>
  <si>
    <t>部門</t>
    <rPh sb="0" eb="2">
      <t>ブモン</t>
    </rPh>
    <phoneticPr fontId="1"/>
  </si>
  <si>
    <t>項目</t>
    <rPh sb="0" eb="2">
      <t>コウモク</t>
    </rPh>
    <phoneticPr fontId="1"/>
  </si>
  <si>
    <t>39部門マージン率表</t>
    <phoneticPr fontId="8"/>
  </si>
  <si>
    <t>※ 総務省「平成27年産業連関表」</t>
    <phoneticPr fontId="8"/>
  </si>
  <si>
    <t>※商業と運輸関係の部門のマージン額は、他部門からのマージン額が加算された金額</t>
    <rPh sb="1" eb="3">
      <t>ショウギョウ</t>
    </rPh>
    <rPh sb="4" eb="6">
      <t>ウンユ</t>
    </rPh>
    <rPh sb="6" eb="8">
      <t>カンケイ</t>
    </rPh>
    <rPh sb="9" eb="11">
      <t>ブモン</t>
    </rPh>
    <rPh sb="16" eb="17">
      <t>ガク</t>
    </rPh>
    <rPh sb="19" eb="22">
      <t>タブモン</t>
    </rPh>
    <rPh sb="29" eb="30">
      <t>ガク</t>
    </rPh>
    <rPh sb="31" eb="33">
      <t>カサン</t>
    </rPh>
    <rPh sb="36" eb="38">
      <t>キンガク</t>
    </rPh>
    <phoneticPr fontId="8"/>
  </si>
  <si>
    <t>部門名</t>
  </si>
  <si>
    <t>購入者価格（百万円）</t>
  </si>
  <si>
    <t>運輸マージン</t>
  </si>
  <si>
    <t>商業マージン率</t>
  </si>
  <si>
    <t>運輸マージン率</t>
  </si>
  <si>
    <t>Ｃ</t>
  </si>
  <si>
    <t>Ｄ＝Ｂ／Ａ</t>
    <phoneticPr fontId="8"/>
  </si>
  <si>
    <t>Ｅ＝Ｃ／Ａ</t>
    <phoneticPr fontId="8"/>
  </si>
  <si>
    <t>農業</t>
    <rPh sb="0" eb="2">
      <t>ノウギョウ</t>
    </rPh>
    <phoneticPr fontId="8"/>
  </si>
  <si>
    <t>林業</t>
    <rPh sb="0" eb="2">
      <t>リンギョウ</t>
    </rPh>
    <phoneticPr fontId="45"/>
  </si>
  <si>
    <t>漁業</t>
    <rPh sb="0" eb="2">
      <t>ギョギョウ</t>
    </rPh>
    <phoneticPr fontId="45"/>
  </si>
  <si>
    <t>電子部品</t>
    <rPh sb="0" eb="2">
      <t>デンシ</t>
    </rPh>
    <rPh sb="2" eb="4">
      <t>ブヒン</t>
    </rPh>
    <phoneticPr fontId="45"/>
  </si>
  <si>
    <t>廃棄物処理</t>
    <rPh sb="0" eb="3">
      <t>ハイキブツ</t>
    </rPh>
    <rPh sb="3" eb="5">
      <t>ショリ</t>
    </rPh>
    <phoneticPr fontId="45"/>
  </si>
  <si>
    <t>商業</t>
    <rPh sb="0" eb="2">
      <t>ショウギョウ</t>
    </rPh>
    <phoneticPr fontId="45"/>
  </si>
  <si>
    <t>運輸・郵便</t>
    <rPh sb="3" eb="5">
      <t>ユウビン</t>
    </rPh>
    <phoneticPr fontId="45"/>
  </si>
  <si>
    <t>医療・福祉</t>
    <rPh sb="3" eb="5">
      <t>フクシ</t>
    </rPh>
    <phoneticPr fontId="45"/>
  </si>
  <si>
    <t>他に分類されない会員制団体</t>
    <rPh sb="0" eb="1">
      <t>ホカ</t>
    </rPh>
    <rPh sb="2" eb="4">
      <t>ブンルイ</t>
    </rPh>
    <rPh sb="8" eb="11">
      <t>カイインセイ</t>
    </rPh>
    <rPh sb="11" eb="13">
      <t>ダンタイ</t>
    </rPh>
    <phoneticPr fontId="45"/>
  </si>
  <si>
    <t>事務用品</t>
    <rPh sb="0" eb="2">
      <t>ジム</t>
    </rPh>
    <rPh sb="2" eb="4">
      <t>ヨウヒン</t>
    </rPh>
    <phoneticPr fontId="45"/>
  </si>
  <si>
    <t>分類不明</t>
    <rPh sb="0" eb="2">
      <t>ブンルイ</t>
    </rPh>
    <rPh sb="2" eb="4">
      <t>フメイ</t>
    </rPh>
    <phoneticPr fontId="45"/>
  </si>
  <si>
    <t>総務省「平成27年産業連関表」</t>
    <rPh sb="0" eb="3">
      <t>ソウムショウ</t>
    </rPh>
    <rPh sb="4" eb="6">
      <t>ヘイセイ</t>
    </rPh>
    <rPh sb="8" eb="9">
      <t>ネン</t>
    </rPh>
    <rPh sb="9" eb="11">
      <t>サンギョウ</t>
    </rPh>
    <rPh sb="11" eb="13">
      <t>レンカン</t>
    </rPh>
    <rPh sb="13" eb="14">
      <t>ヒョウ</t>
    </rPh>
    <phoneticPr fontId="8"/>
  </si>
  <si>
    <t>農林漁業</t>
    <rPh sb="2" eb="4">
      <t>ギョギョウ</t>
    </rPh>
    <phoneticPr fontId="8"/>
  </si>
  <si>
    <t>41</t>
  </si>
  <si>
    <t>46</t>
  </si>
  <si>
    <t>47</t>
  </si>
  <si>
    <t>48</t>
  </si>
  <si>
    <t>51</t>
  </si>
  <si>
    <t>53</t>
  </si>
  <si>
    <t>55</t>
  </si>
  <si>
    <t>57</t>
  </si>
  <si>
    <t>59</t>
  </si>
  <si>
    <t>61</t>
  </si>
  <si>
    <t>63</t>
  </si>
  <si>
    <t>64</t>
  </si>
  <si>
    <t>65</t>
  </si>
  <si>
    <t>66</t>
  </si>
  <si>
    <t>67</t>
  </si>
  <si>
    <t>68</t>
  </si>
  <si>
    <t>69</t>
  </si>
  <si>
    <t>70</t>
  </si>
  <si>
    <t>農業計</t>
    <rPh sb="0" eb="2">
      <t>ノウギョウ</t>
    </rPh>
    <rPh sb="2" eb="3">
      <t>ケイ</t>
    </rPh>
    <phoneticPr fontId="8"/>
  </si>
  <si>
    <t>農林漁業計</t>
    <rPh sb="0" eb="2">
      <t>ノウリン</t>
    </rPh>
    <rPh sb="2" eb="3">
      <t>ギョ</t>
    </rPh>
    <rPh sb="4" eb="5">
      <t>ケイ</t>
    </rPh>
    <phoneticPr fontId="8"/>
  </si>
  <si>
    <t>農業</t>
    <rPh sb="0" eb="2">
      <t>ノウギョウ</t>
    </rPh>
    <phoneticPr fontId="1"/>
  </si>
  <si>
    <t>漁業</t>
    <rPh sb="0" eb="2">
      <t>ギョギョウ</t>
    </rPh>
    <phoneticPr fontId="1"/>
  </si>
  <si>
    <t>飲食料品</t>
    <rPh sb="0" eb="4">
      <t>インショクリョウヒン</t>
    </rPh>
    <phoneticPr fontId="1"/>
  </si>
  <si>
    <t>飲食料品</t>
    <rPh sb="0" eb="3">
      <t>インショクリョウ</t>
    </rPh>
    <rPh sb="3" eb="4">
      <t>シナ</t>
    </rPh>
    <phoneticPr fontId="1"/>
  </si>
  <si>
    <t>金額(百万円）</t>
    <rPh sb="0" eb="2">
      <t>キンガク</t>
    </rPh>
    <rPh sb="3" eb="4">
      <t>ヒャク</t>
    </rPh>
    <rPh sb="4" eb="6">
      <t>マンエン</t>
    </rPh>
    <phoneticPr fontId="1"/>
  </si>
  <si>
    <t>入込客(人）</t>
    <rPh sb="0" eb="1">
      <t>イ</t>
    </rPh>
    <rPh sb="1" eb="2">
      <t>コ</t>
    </rPh>
    <rPh sb="2" eb="3">
      <t>キャク</t>
    </rPh>
    <rPh sb="4" eb="5">
      <t>ニン</t>
    </rPh>
    <phoneticPr fontId="1"/>
  </si>
  <si>
    <t>比率（％）</t>
    <rPh sb="0" eb="2">
      <t>ヒリツ</t>
    </rPh>
    <phoneticPr fontId="1"/>
  </si>
  <si>
    <t>単価(円）</t>
    <rPh sb="0" eb="2">
      <t>タンカ</t>
    </rPh>
    <rPh sb="3" eb="4">
      <t>エン</t>
    </rPh>
    <phoneticPr fontId="1"/>
  </si>
  <si>
    <t>交通費（市内分）</t>
    <rPh sb="4" eb="5">
      <t>シ</t>
    </rPh>
    <rPh sb="5" eb="6">
      <t>ナイ</t>
    </rPh>
    <phoneticPr fontId="1"/>
  </si>
  <si>
    <t>交通費（市外分）</t>
    <rPh sb="4" eb="5">
      <t>シ</t>
    </rPh>
    <phoneticPr fontId="1"/>
  </si>
  <si>
    <t>お土産代</t>
    <rPh sb="1" eb="3">
      <t>ミヤゲ</t>
    </rPh>
    <rPh sb="3" eb="4">
      <t>ダイ</t>
    </rPh>
    <phoneticPr fontId="1"/>
  </si>
  <si>
    <t>1泊当たり宿泊費</t>
    <rPh sb="1" eb="2">
      <t>ハク</t>
    </rPh>
    <rPh sb="2" eb="3">
      <t>ア</t>
    </rPh>
    <rPh sb="5" eb="8">
      <t>シュクハクヒ</t>
    </rPh>
    <phoneticPr fontId="1"/>
  </si>
  <si>
    <t>日帰り</t>
    <rPh sb="0" eb="2">
      <t>ヒガエ</t>
    </rPh>
    <phoneticPr fontId="1"/>
  </si>
  <si>
    <t>宿泊</t>
    <rPh sb="0" eb="2">
      <t>シュクハク</t>
    </rPh>
    <phoneticPr fontId="1"/>
  </si>
  <si>
    <t>区　分</t>
    <rPh sb="0" eb="1">
      <t>ク</t>
    </rPh>
    <rPh sb="2" eb="3">
      <t>ブン</t>
    </rPh>
    <phoneticPr fontId="1"/>
  </si>
  <si>
    <t>飲食・土産</t>
    <rPh sb="0" eb="2">
      <t>インショク</t>
    </rPh>
    <rPh sb="3" eb="5">
      <t>ミヤゲ</t>
    </rPh>
    <phoneticPr fontId="1"/>
  </si>
  <si>
    <t>うち土産</t>
  </si>
  <si>
    <t>うち飲食費</t>
  </si>
  <si>
    <t>(出所）兵庫県観光統計研究会(2019)</t>
    <rPh sb="1" eb="3">
      <t>シュッショ</t>
    </rPh>
    <rPh sb="4" eb="7">
      <t>ヒョウゴケン</t>
    </rPh>
    <rPh sb="7" eb="9">
      <t>カンコウ</t>
    </rPh>
    <rPh sb="9" eb="11">
      <t>トウケイ</t>
    </rPh>
    <rPh sb="11" eb="14">
      <t>ケンキュウカイ</t>
    </rPh>
    <phoneticPr fontId="8"/>
  </si>
  <si>
    <t>飲食料品、その他製造</t>
    <rPh sb="0" eb="2">
      <t>インショク</t>
    </rPh>
    <rPh sb="2" eb="3">
      <t>リョウ</t>
    </rPh>
    <rPh sb="3" eb="4">
      <t>ヒン</t>
    </rPh>
    <rPh sb="7" eb="8">
      <t>タ</t>
    </rPh>
    <rPh sb="8" eb="10">
      <t>セイゾウ</t>
    </rPh>
    <phoneticPr fontId="1"/>
  </si>
  <si>
    <t>運輸・郵便</t>
    <rPh sb="0" eb="2">
      <t>ウンユ</t>
    </rPh>
    <rPh sb="3" eb="5">
      <t>ユウビン</t>
    </rPh>
    <phoneticPr fontId="1"/>
  </si>
  <si>
    <t>うち商業</t>
    <rPh sb="2" eb="3">
      <t>ショウ</t>
    </rPh>
    <rPh sb="3" eb="4">
      <t>ギョウ</t>
    </rPh>
    <phoneticPr fontId="1"/>
  </si>
  <si>
    <t>うち運輸・郵便</t>
    <rPh sb="2" eb="4">
      <t>ウンユ</t>
    </rPh>
    <rPh sb="5" eb="7">
      <t>ユウビン</t>
    </rPh>
    <phoneticPr fontId="1"/>
  </si>
  <si>
    <t>定住人口効果2(単身比50％）</t>
    <rPh sb="0" eb="2">
      <t>テイジュウ</t>
    </rPh>
    <rPh sb="2" eb="4">
      <t>ジンコウ</t>
    </rPh>
    <rPh sb="4" eb="6">
      <t>コウカ</t>
    </rPh>
    <rPh sb="8" eb="10">
      <t>タンシン</t>
    </rPh>
    <rPh sb="10" eb="11">
      <t>ヒ</t>
    </rPh>
    <phoneticPr fontId="1"/>
  </si>
  <si>
    <t>https://drg-u-hyogo.jp/archives/238</t>
  </si>
  <si>
    <t>兵庫県立大学減災復興政策研究科地域経済分析ユニット（市町産業連関表）</t>
    <rPh sb="0" eb="3">
      <t>ヒョウゴケン</t>
    </rPh>
    <rPh sb="3" eb="4">
      <t>リツ</t>
    </rPh>
    <rPh sb="4" eb="6">
      <t>ダイガク</t>
    </rPh>
    <rPh sb="6" eb="8">
      <t>ゲンサイ</t>
    </rPh>
    <rPh sb="8" eb="10">
      <t>フッコウ</t>
    </rPh>
    <rPh sb="10" eb="12">
      <t>セイサク</t>
    </rPh>
    <rPh sb="12" eb="14">
      <t>ケンキュウ</t>
    </rPh>
    <rPh sb="14" eb="15">
      <t>カ</t>
    </rPh>
    <rPh sb="15" eb="17">
      <t>チイキ</t>
    </rPh>
    <rPh sb="17" eb="19">
      <t>ケイザイ</t>
    </rPh>
    <rPh sb="19" eb="21">
      <t>ブンセキ</t>
    </rPh>
    <rPh sb="26" eb="28">
      <t>シチョウ</t>
    </rPh>
    <rPh sb="28" eb="30">
      <t>サンギョウ</t>
    </rPh>
    <rPh sb="30" eb="32">
      <t>レンカン</t>
    </rPh>
    <rPh sb="32" eb="33">
      <t>ヒョウ</t>
    </rPh>
    <phoneticPr fontId="1"/>
  </si>
  <si>
    <t>定住人口効果(平均世帯）</t>
    <rPh sb="0" eb="2">
      <t>テイジュウ</t>
    </rPh>
    <rPh sb="2" eb="4">
      <t>ジンコウ</t>
    </rPh>
    <rPh sb="4" eb="6">
      <t>コウカ</t>
    </rPh>
    <rPh sb="7" eb="9">
      <t>ヘイキン</t>
    </rPh>
    <rPh sb="9" eb="11">
      <t>セタイ</t>
    </rPh>
    <phoneticPr fontId="1"/>
  </si>
  <si>
    <t>学生消費1</t>
    <rPh sb="0" eb="2">
      <t>ガクセイ</t>
    </rPh>
    <rPh sb="2" eb="4">
      <t>ショウヒ</t>
    </rPh>
    <phoneticPr fontId="1"/>
  </si>
  <si>
    <t>学生消費2</t>
    <rPh sb="0" eb="2">
      <t>ガクセイ</t>
    </rPh>
    <rPh sb="2" eb="4">
      <t>ショウヒ</t>
    </rPh>
    <phoneticPr fontId="1"/>
  </si>
  <si>
    <t>自宅生</t>
    <rPh sb="0" eb="3">
      <t>ジタクセイ</t>
    </rPh>
    <phoneticPr fontId="1"/>
  </si>
  <si>
    <t>下宿生</t>
    <rPh sb="0" eb="3">
      <t>ゲシュクセイ</t>
    </rPh>
    <phoneticPr fontId="1"/>
  </si>
  <si>
    <t>仮定値</t>
    <rPh sb="0" eb="2">
      <t>カテイ</t>
    </rPh>
    <rPh sb="2" eb="3">
      <t>チ</t>
    </rPh>
    <phoneticPr fontId="1"/>
  </si>
  <si>
    <t>教職員、学生数</t>
    <rPh sb="0" eb="3">
      <t>キョウショクイン</t>
    </rPh>
    <rPh sb="4" eb="6">
      <t>ガクセイ</t>
    </rPh>
    <rPh sb="6" eb="7">
      <t>スウ</t>
    </rPh>
    <phoneticPr fontId="1"/>
  </si>
  <si>
    <t>消費支出（家計消費）</t>
    <rPh sb="0" eb="2">
      <t>ショウヒ</t>
    </rPh>
    <rPh sb="2" eb="4">
      <t>シシュツ</t>
    </rPh>
    <rPh sb="5" eb="7">
      <t>カケイ</t>
    </rPh>
    <rPh sb="7" eb="9">
      <t>ショウヒ</t>
    </rPh>
    <phoneticPr fontId="1"/>
  </si>
  <si>
    <t>フェスティバル2事業費</t>
    <rPh sb="8" eb="11">
      <t>ジギョウヒ</t>
    </rPh>
    <phoneticPr fontId="8"/>
  </si>
  <si>
    <t>関連事業費1</t>
    <rPh sb="0" eb="2">
      <t>カンレン</t>
    </rPh>
    <rPh sb="2" eb="5">
      <t>ジギョウヒ</t>
    </rPh>
    <phoneticPr fontId="8"/>
  </si>
  <si>
    <t>関連事業費2</t>
    <rPh sb="0" eb="2">
      <t>カンレン</t>
    </rPh>
    <rPh sb="2" eb="5">
      <t>ジギョウヒ</t>
    </rPh>
    <phoneticPr fontId="8"/>
  </si>
  <si>
    <t>関連事業費3</t>
    <rPh sb="0" eb="2">
      <t>カンレン</t>
    </rPh>
    <rPh sb="2" eb="5">
      <t>ジギョウヒ</t>
    </rPh>
    <phoneticPr fontId="8"/>
  </si>
  <si>
    <t>関連事業費4</t>
    <rPh sb="0" eb="2">
      <t>カンレン</t>
    </rPh>
    <rPh sb="2" eb="5">
      <t>ジギョウヒ</t>
    </rPh>
    <phoneticPr fontId="8"/>
  </si>
  <si>
    <t>関連事業費5</t>
    <rPh sb="0" eb="2">
      <t>カンレン</t>
    </rPh>
    <rPh sb="2" eb="5">
      <t>ジギョウヒ</t>
    </rPh>
    <phoneticPr fontId="8"/>
  </si>
  <si>
    <t>※マージン率から推計</t>
    <rPh sb="5" eb="6">
      <t>リツ</t>
    </rPh>
    <rPh sb="8" eb="10">
      <t>スイケイ</t>
    </rPh>
    <phoneticPr fontId="1"/>
  </si>
  <si>
    <t>商業マージン率推計</t>
    <rPh sb="0" eb="1">
      <t>ショウ</t>
    </rPh>
    <rPh sb="1" eb="2">
      <t>ギョウ</t>
    </rPh>
    <rPh sb="6" eb="7">
      <t>リツ</t>
    </rPh>
    <rPh sb="7" eb="9">
      <t>スイケイ</t>
    </rPh>
    <phoneticPr fontId="1"/>
  </si>
  <si>
    <t>運輸マージン率推計</t>
    <rPh sb="0" eb="2">
      <t>ウンユ</t>
    </rPh>
    <rPh sb="6" eb="7">
      <t>リツ</t>
    </rPh>
    <rPh sb="7" eb="9">
      <t>スイケイ</t>
    </rPh>
    <phoneticPr fontId="1"/>
  </si>
  <si>
    <t>産業用デマンド監視装置装置等導入支援事業</t>
    <rPh sb="0" eb="3">
      <t>サンギョウヨウ</t>
    </rPh>
    <rPh sb="7" eb="11">
      <t>カンシソウチ</t>
    </rPh>
    <rPh sb="11" eb="13">
      <t>ソウチ</t>
    </rPh>
    <rPh sb="13" eb="14">
      <t>トウ</t>
    </rPh>
    <rPh sb="14" eb="16">
      <t>ドウニュウ</t>
    </rPh>
    <rPh sb="16" eb="18">
      <t>シエン</t>
    </rPh>
    <rPh sb="18" eb="20">
      <t>ジギョウ</t>
    </rPh>
    <phoneticPr fontId="8"/>
  </si>
  <si>
    <t>エコ通勤トライアルウィーク</t>
    <rPh sb="2" eb="4">
      <t>ツウキン</t>
    </rPh>
    <phoneticPr fontId="8"/>
  </si>
  <si>
    <t>空家エコリフォーム補助事業</t>
    <rPh sb="0" eb="1">
      <t>ソラ</t>
    </rPh>
    <rPh sb="1" eb="2">
      <t>イエ</t>
    </rPh>
    <rPh sb="9" eb="11">
      <t>ホジョ</t>
    </rPh>
    <rPh sb="11" eb="13">
      <t>ジギョウ</t>
    </rPh>
    <phoneticPr fontId="8"/>
  </si>
  <si>
    <t>街路灯のLED化の推進</t>
    <rPh sb="0" eb="3">
      <t>ガイロトウ</t>
    </rPh>
    <rPh sb="7" eb="8">
      <t>カ</t>
    </rPh>
    <rPh sb="9" eb="11">
      <t>スイシン</t>
    </rPh>
    <phoneticPr fontId="8"/>
  </si>
  <si>
    <t>庁舎のLED化推進</t>
    <rPh sb="0" eb="2">
      <t>チョウシャ</t>
    </rPh>
    <rPh sb="6" eb="7">
      <t>カ</t>
    </rPh>
    <rPh sb="7" eb="9">
      <t>スイシン</t>
    </rPh>
    <phoneticPr fontId="8"/>
  </si>
  <si>
    <t>公園灯のLED化推進</t>
    <rPh sb="0" eb="2">
      <t>コウエン</t>
    </rPh>
    <rPh sb="2" eb="3">
      <t>トウ</t>
    </rPh>
    <rPh sb="7" eb="8">
      <t>カ</t>
    </rPh>
    <rPh sb="8" eb="10">
      <t>スイシン</t>
    </rPh>
    <phoneticPr fontId="8"/>
  </si>
  <si>
    <t>公共施設のLED化</t>
    <phoneticPr fontId="1"/>
  </si>
  <si>
    <t>学校施設への再生可能エネルギー導入</t>
    <rPh sb="0" eb="2">
      <t>ガッコウ</t>
    </rPh>
    <rPh sb="2" eb="4">
      <t>シセツ</t>
    </rPh>
    <rPh sb="6" eb="8">
      <t>サイセイ</t>
    </rPh>
    <rPh sb="8" eb="10">
      <t>カノウ</t>
    </rPh>
    <rPh sb="15" eb="17">
      <t>ドウニュウ</t>
    </rPh>
    <phoneticPr fontId="8"/>
  </si>
  <si>
    <t>公共施設への再生可能エネルギー導入</t>
    <rPh sb="0" eb="2">
      <t>コウキョウ</t>
    </rPh>
    <rPh sb="2" eb="4">
      <t>シセツ</t>
    </rPh>
    <rPh sb="6" eb="8">
      <t>サイセイ</t>
    </rPh>
    <rPh sb="8" eb="10">
      <t>カノウ</t>
    </rPh>
    <rPh sb="15" eb="17">
      <t>ドウニュウ</t>
    </rPh>
    <phoneticPr fontId="8"/>
  </si>
  <si>
    <t>公共施設への再生可能エネルギー導入及びLED化</t>
    <phoneticPr fontId="1"/>
  </si>
  <si>
    <t>自転車レーン等の整備</t>
    <rPh sb="0" eb="3">
      <t>ジテンシャ</t>
    </rPh>
    <rPh sb="6" eb="7">
      <t>ナド</t>
    </rPh>
    <rPh sb="8" eb="10">
      <t>セイビ</t>
    </rPh>
    <phoneticPr fontId="8"/>
  </si>
  <si>
    <t>公共施設への電気自動車用充電器設置</t>
    <rPh sb="0" eb="2">
      <t>コウキョウ</t>
    </rPh>
    <rPh sb="2" eb="4">
      <t>シセツ</t>
    </rPh>
    <rPh sb="6" eb="8">
      <t>デンキ</t>
    </rPh>
    <rPh sb="8" eb="12">
      <t>ジドウシャヨウ</t>
    </rPh>
    <rPh sb="12" eb="15">
      <t>ジュウデンキ</t>
    </rPh>
    <rPh sb="15" eb="17">
      <t>セッチ</t>
    </rPh>
    <phoneticPr fontId="8"/>
  </si>
  <si>
    <t>高付加価値化支援事業</t>
    <rPh sb="0" eb="3">
      <t>コウフカ</t>
    </rPh>
    <rPh sb="3" eb="6">
      <t>カチカ</t>
    </rPh>
    <rPh sb="6" eb="8">
      <t>シエン</t>
    </rPh>
    <rPh sb="8" eb="10">
      <t>ジギョウ</t>
    </rPh>
    <phoneticPr fontId="8"/>
  </si>
  <si>
    <t>エコプロダクツ認証事業</t>
    <rPh sb="7" eb="9">
      <t>ニンショウ</t>
    </rPh>
    <rPh sb="9" eb="11">
      <t>ジギョウ</t>
    </rPh>
    <phoneticPr fontId="8"/>
  </si>
  <si>
    <t>新規･成長分野事業支援事業</t>
    <phoneticPr fontId="8"/>
  </si>
  <si>
    <t>サポーター制度事業</t>
    <rPh sb="5" eb="7">
      <t>セイド</t>
    </rPh>
    <rPh sb="7" eb="9">
      <t>ジギョウ</t>
    </rPh>
    <phoneticPr fontId="8"/>
  </si>
  <si>
    <t>学校・幼稚園古紙リサイクル事業</t>
    <rPh sb="0" eb="2">
      <t>ガッコウ</t>
    </rPh>
    <rPh sb="3" eb="6">
      <t>ヨウチエン</t>
    </rPh>
    <rPh sb="6" eb="8">
      <t>コシ</t>
    </rPh>
    <rPh sb="13" eb="15">
      <t>ジギョウ</t>
    </rPh>
    <phoneticPr fontId="8"/>
  </si>
  <si>
    <t>環境推進事業</t>
    <rPh sb="0" eb="2">
      <t>カンキョウ</t>
    </rPh>
    <phoneticPr fontId="8"/>
  </si>
  <si>
    <t>小規模産業用太陽光発電設備の設置促進（課税免除）</t>
    <rPh sb="0" eb="3">
      <t>ショウキボ</t>
    </rPh>
    <rPh sb="3" eb="6">
      <t>サンギョウヨウ</t>
    </rPh>
    <rPh sb="6" eb="9">
      <t>タイヨウコウ</t>
    </rPh>
    <rPh sb="9" eb="11">
      <t>ハツデン</t>
    </rPh>
    <rPh sb="11" eb="13">
      <t>セツビ</t>
    </rPh>
    <rPh sb="14" eb="16">
      <t>セッチ</t>
    </rPh>
    <rPh sb="16" eb="18">
      <t>ソクシン</t>
    </rPh>
    <rPh sb="19" eb="21">
      <t>カゼイ</t>
    </rPh>
    <rPh sb="20" eb="22">
      <t>メンジョ</t>
    </rPh>
    <phoneticPr fontId="8"/>
  </si>
  <si>
    <t>備考</t>
    <rPh sb="0" eb="2">
      <t>ビコウ</t>
    </rPh>
    <phoneticPr fontId="1"/>
  </si>
  <si>
    <t>病院運営効果(最終需要額）項目例</t>
    <rPh sb="0" eb="2">
      <t>ビョウイン</t>
    </rPh>
    <rPh sb="2" eb="4">
      <t>ウンエイ</t>
    </rPh>
    <rPh sb="4" eb="6">
      <t>コウカ</t>
    </rPh>
    <rPh sb="7" eb="9">
      <t>サイシュウ</t>
    </rPh>
    <rPh sb="9" eb="11">
      <t>ジュヨウ</t>
    </rPh>
    <rPh sb="11" eb="12">
      <t>ガク</t>
    </rPh>
    <rPh sb="13" eb="15">
      <t>コウモク</t>
    </rPh>
    <rPh sb="15" eb="16">
      <t>レイ</t>
    </rPh>
    <phoneticPr fontId="1"/>
  </si>
  <si>
    <t>観光消費項目例</t>
    <rPh sb="0" eb="2">
      <t>カンコウ</t>
    </rPh>
    <rPh sb="2" eb="4">
      <t>ショウヒ</t>
    </rPh>
    <rPh sb="4" eb="6">
      <t>コウモク</t>
    </rPh>
    <rPh sb="6" eb="7">
      <t>レイ</t>
    </rPh>
    <phoneticPr fontId="1"/>
  </si>
  <si>
    <t>イベント参加者消費項目例</t>
    <rPh sb="4" eb="7">
      <t>サンカシャ</t>
    </rPh>
    <rPh sb="7" eb="9">
      <t>ショウヒ</t>
    </rPh>
    <rPh sb="9" eb="12">
      <t>コウモクレイ</t>
    </rPh>
    <phoneticPr fontId="1"/>
  </si>
  <si>
    <t>主催者運営項目例</t>
    <rPh sb="0" eb="3">
      <t>シュサイシャ</t>
    </rPh>
    <rPh sb="3" eb="5">
      <t>ウンエイ</t>
    </rPh>
    <rPh sb="5" eb="8">
      <t>コウモクレイ</t>
    </rPh>
    <phoneticPr fontId="1"/>
  </si>
  <si>
    <t>その他項目例</t>
    <rPh sb="2" eb="3">
      <t>タ</t>
    </rPh>
    <rPh sb="3" eb="6">
      <t>コウモクレイ</t>
    </rPh>
    <phoneticPr fontId="1"/>
  </si>
  <si>
    <t>運営項目例</t>
    <rPh sb="0" eb="2">
      <t>ウンエイ</t>
    </rPh>
    <rPh sb="2" eb="5">
      <t>コウモクレイ</t>
    </rPh>
    <phoneticPr fontId="1"/>
  </si>
  <si>
    <t>旅行費用推計関連項目例</t>
    <rPh sb="0" eb="2">
      <t>リョコウ</t>
    </rPh>
    <rPh sb="2" eb="4">
      <t>ヒヨウ</t>
    </rPh>
    <rPh sb="4" eb="6">
      <t>スイケイ</t>
    </rPh>
    <rPh sb="6" eb="8">
      <t>カンレン</t>
    </rPh>
    <rPh sb="8" eb="11">
      <t>コウモクレイ</t>
    </rPh>
    <phoneticPr fontId="1"/>
  </si>
  <si>
    <t>費目別観光消費単価2（地域夏祭イベント）</t>
    <rPh sb="0" eb="3">
      <t>ヒモクベツ</t>
    </rPh>
    <rPh sb="3" eb="5">
      <t>カンコウ</t>
    </rPh>
    <rPh sb="5" eb="7">
      <t>ショウヒ</t>
    </rPh>
    <rPh sb="7" eb="9">
      <t>タンカ</t>
    </rPh>
    <rPh sb="11" eb="13">
      <t>チイキ</t>
    </rPh>
    <rPh sb="13" eb="14">
      <t>ナツ</t>
    </rPh>
    <rPh sb="14" eb="15">
      <t>マツ</t>
    </rPh>
    <phoneticPr fontId="1"/>
  </si>
  <si>
    <t>費目別観光消費単価3（地域食イベント）</t>
    <rPh sb="0" eb="3">
      <t>ヒモクベツ</t>
    </rPh>
    <rPh sb="3" eb="5">
      <t>カンコウ</t>
    </rPh>
    <rPh sb="5" eb="7">
      <t>ショウヒ</t>
    </rPh>
    <rPh sb="7" eb="9">
      <t>タンカ</t>
    </rPh>
    <rPh sb="11" eb="13">
      <t>チイキ</t>
    </rPh>
    <rPh sb="13" eb="14">
      <t>ショク</t>
    </rPh>
    <phoneticPr fontId="1"/>
  </si>
  <si>
    <t>宿泊客観光消費</t>
    <rPh sb="0" eb="2">
      <t>シュクハク</t>
    </rPh>
    <rPh sb="2" eb="3">
      <t>キャク</t>
    </rPh>
    <rPh sb="3" eb="5">
      <t>カンコウ</t>
    </rPh>
    <rPh sb="5" eb="7">
      <t>ショウヒ</t>
    </rPh>
    <phoneticPr fontId="1"/>
  </si>
  <si>
    <t>日帰客観光消費</t>
    <rPh sb="0" eb="1">
      <t>ヒ</t>
    </rPh>
    <rPh sb="1" eb="2">
      <t>カエ</t>
    </rPh>
    <rPh sb="2" eb="3">
      <t>キャク</t>
    </rPh>
    <rPh sb="3" eb="5">
      <t>カンコウ</t>
    </rPh>
    <rPh sb="5" eb="7">
      <t>ショウヒ</t>
    </rPh>
    <phoneticPr fontId="1"/>
  </si>
  <si>
    <t>マージン率（平成27年全国産業連関表）</t>
    <rPh sb="4" eb="5">
      <t>リツ</t>
    </rPh>
    <rPh sb="6" eb="8">
      <t>ヘイセイ</t>
    </rPh>
    <rPh sb="10" eb="11">
      <t>ネン</t>
    </rPh>
    <rPh sb="11" eb="13">
      <t>ゼンコク</t>
    </rPh>
    <rPh sb="13" eb="15">
      <t>サンギョウ</t>
    </rPh>
    <rPh sb="15" eb="17">
      <t>レンカン</t>
    </rPh>
    <rPh sb="17" eb="18">
      <t>ヒョウ</t>
    </rPh>
    <phoneticPr fontId="1"/>
  </si>
  <si>
    <t>工業団地立地民間事業所最終需要額</t>
    <rPh sb="0" eb="2">
      <t>コウギョウ</t>
    </rPh>
    <rPh sb="2" eb="4">
      <t>ダンチ</t>
    </rPh>
    <rPh sb="4" eb="6">
      <t>リッチ</t>
    </rPh>
    <rPh sb="6" eb="8">
      <t>ミンカン</t>
    </rPh>
    <rPh sb="8" eb="11">
      <t>ジギョウショ</t>
    </rPh>
    <rPh sb="11" eb="13">
      <t>サイシュウ</t>
    </rPh>
    <rPh sb="13" eb="16">
      <t>ジュヨウガク</t>
    </rPh>
    <phoneticPr fontId="8"/>
  </si>
  <si>
    <t>工業団地立地公的事業所最終需要額</t>
    <rPh sb="0" eb="2">
      <t>コウギョウ</t>
    </rPh>
    <rPh sb="2" eb="4">
      <t>ダンチ</t>
    </rPh>
    <rPh sb="4" eb="6">
      <t>リッチ</t>
    </rPh>
    <rPh sb="6" eb="8">
      <t>コウテキ</t>
    </rPh>
    <rPh sb="8" eb="11">
      <t>ジギョウショ</t>
    </rPh>
    <rPh sb="11" eb="13">
      <t>サイシュウ</t>
    </rPh>
    <rPh sb="13" eb="16">
      <t>ジュヨウガク</t>
    </rPh>
    <phoneticPr fontId="8"/>
  </si>
  <si>
    <t>ホテル最終需要額推計例</t>
    <rPh sb="3" eb="5">
      <t>サイシュウ</t>
    </rPh>
    <rPh sb="5" eb="8">
      <t>ジュヨウガク</t>
    </rPh>
    <rPh sb="8" eb="10">
      <t>スイケイ</t>
    </rPh>
    <rPh sb="10" eb="11">
      <t>レイ</t>
    </rPh>
    <phoneticPr fontId="1"/>
  </si>
  <si>
    <t>（単位：百万円）</t>
    <rPh sb="1" eb="3">
      <t>タンイ</t>
    </rPh>
    <rPh sb="4" eb="5">
      <t>ヒャク</t>
    </rPh>
    <rPh sb="5" eb="7">
      <t>マンエン</t>
    </rPh>
    <phoneticPr fontId="1"/>
  </si>
  <si>
    <t>（単位：百万円）</t>
    <rPh sb="1" eb="3">
      <t>タンイ</t>
    </rPh>
    <rPh sb="4" eb="6">
      <t>ヒャクマン</t>
    </rPh>
    <rPh sb="6" eb="7">
      <t>エン</t>
    </rPh>
    <phoneticPr fontId="1"/>
  </si>
  <si>
    <t>（単位:人）</t>
    <rPh sb="1" eb="3">
      <t>タンイ</t>
    </rPh>
    <rPh sb="4" eb="5">
      <t>ニン</t>
    </rPh>
    <phoneticPr fontId="1"/>
  </si>
  <si>
    <t>分析事例12（最終需要額推計 分析事例2）</t>
    <rPh sb="0" eb="2">
      <t>ブンセキ</t>
    </rPh>
    <rPh sb="2" eb="4">
      <t>ジレイ</t>
    </rPh>
    <rPh sb="7" eb="9">
      <t>サイシュウ</t>
    </rPh>
    <rPh sb="9" eb="12">
      <t>ジュヨウガク</t>
    </rPh>
    <rPh sb="12" eb="14">
      <t>スイケイ</t>
    </rPh>
    <rPh sb="15" eb="17">
      <t>ブンセキ</t>
    </rPh>
    <rPh sb="17" eb="19">
      <t>ジレイ</t>
    </rPh>
    <phoneticPr fontId="1"/>
  </si>
  <si>
    <t>補正前0.697</t>
    <rPh sb="0" eb="2">
      <t>ホセイ</t>
    </rPh>
    <rPh sb="2" eb="3">
      <t>マエ</t>
    </rPh>
    <phoneticPr fontId="1"/>
  </si>
  <si>
    <t>（資料）兵庫県統計課「平成27年兵庫県食品産業フロー図」</t>
    <rPh sb="1" eb="3">
      <t>シリョウ</t>
    </rPh>
    <rPh sb="4" eb="7">
      <t>ヒョウゴケン</t>
    </rPh>
    <rPh sb="7" eb="9">
      <t>トウケイ</t>
    </rPh>
    <rPh sb="9" eb="10">
      <t>カ</t>
    </rPh>
    <rPh sb="11" eb="13">
      <t>ヘイセイ</t>
    </rPh>
    <rPh sb="15" eb="16">
      <t>ネン</t>
    </rPh>
    <rPh sb="16" eb="19">
      <t>ヒョウゴケン</t>
    </rPh>
    <rPh sb="19" eb="21">
      <t>ショクヒン</t>
    </rPh>
    <rPh sb="21" eb="23">
      <t>サンギョウ</t>
    </rPh>
    <rPh sb="26" eb="27">
      <t>ズ</t>
    </rPh>
    <phoneticPr fontId="1"/>
  </si>
  <si>
    <t>備考</t>
    <rPh sb="0" eb="2">
      <t>ビコウ</t>
    </rPh>
    <phoneticPr fontId="1"/>
  </si>
  <si>
    <t>実績なし</t>
    <rPh sb="0" eb="2">
      <t>ジッセキ</t>
    </rPh>
    <phoneticPr fontId="1"/>
  </si>
  <si>
    <t>　</t>
    <phoneticPr fontId="1"/>
  </si>
  <si>
    <t>供給網連鎖（サプライチェーン）最終需要額１（簡易推計）</t>
    <rPh sb="0" eb="2">
      <t>キョウキュウ</t>
    </rPh>
    <rPh sb="2" eb="3">
      <t>アミ</t>
    </rPh>
    <rPh sb="3" eb="5">
      <t>レンサ</t>
    </rPh>
    <rPh sb="15" eb="17">
      <t>サイシュウ</t>
    </rPh>
    <rPh sb="17" eb="20">
      <t>ジュヨウガク</t>
    </rPh>
    <rPh sb="22" eb="24">
      <t>カンイ</t>
    </rPh>
    <rPh sb="24" eb="26">
      <t>スイケイ</t>
    </rPh>
    <phoneticPr fontId="1"/>
  </si>
  <si>
    <t>　</t>
    <phoneticPr fontId="1"/>
  </si>
  <si>
    <t>経済波及効果概要統計表例</t>
    <rPh sb="0" eb="2">
      <t>ケイザイ</t>
    </rPh>
    <rPh sb="2" eb="4">
      <t>ハキュウ</t>
    </rPh>
    <rPh sb="4" eb="6">
      <t>コウカ</t>
    </rPh>
    <rPh sb="6" eb="8">
      <t>ガイヨウ</t>
    </rPh>
    <rPh sb="8" eb="10">
      <t>トウケイ</t>
    </rPh>
    <rPh sb="10" eb="11">
      <t>ヒョウ</t>
    </rPh>
    <rPh sb="11" eb="12">
      <t>レイ</t>
    </rPh>
    <phoneticPr fontId="8"/>
  </si>
  <si>
    <t>　</t>
    <phoneticPr fontId="1"/>
  </si>
  <si>
    <t>２　イベント消費</t>
    <rPh sb="6" eb="8">
      <t>ショウヒ</t>
    </rPh>
    <phoneticPr fontId="1"/>
  </si>
  <si>
    <t>３　スポーツ消費</t>
    <rPh sb="6" eb="8">
      <t>ショウヒ</t>
    </rPh>
    <phoneticPr fontId="1"/>
  </si>
  <si>
    <t>４　観光消費</t>
    <rPh sb="2" eb="4">
      <t>カンコウ</t>
    </rPh>
    <rPh sb="4" eb="6">
      <t>ショウヒ</t>
    </rPh>
    <phoneticPr fontId="1"/>
  </si>
  <si>
    <t>５　サプライチェーン</t>
    <phoneticPr fontId="1"/>
  </si>
  <si>
    <t>６　病院運営</t>
    <rPh sb="2" eb="4">
      <t>ビョウイン</t>
    </rPh>
    <rPh sb="4" eb="6">
      <t>ウンエイ</t>
    </rPh>
    <phoneticPr fontId="1"/>
  </si>
  <si>
    <t>７　学校運営</t>
    <rPh sb="2" eb="4">
      <t>ガッコウ</t>
    </rPh>
    <rPh sb="4" eb="6">
      <t>ウンエイ</t>
    </rPh>
    <phoneticPr fontId="1"/>
  </si>
  <si>
    <t>８　工業団地</t>
    <rPh sb="2" eb="4">
      <t>コウギョウ</t>
    </rPh>
    <rPh sb="4" eb="6">
      <t>ダンチ</t>
    </rPh>
    <phoneticPr fontId="1"/>
  </si>
  <si>
    <t>９　ホテル運営</t>
    <rPh sb="5" eb="7">
      <t>ウンエイ</t>
    </rPh>
    <phoneticPr fontId="1"/>
  </si>
  <si>
    <t>１０　エコ事業</t>
    <rPh sb="5" eb="7">
      <t>ジギョウ</t>
    </rPh>
    <phoneticPr fontId="1"/>
  </si>
  <si>
    <t>11　税収効果推計</t>
    <rPh sb="3" eb="5">
      <t>ゼイシュウ</t>
    </rPh>
    <rPh sb="5" eb="7">
      <t>コウカ</t>
    </rPh>
    <rPh sb="7" eb="9">
      <t>スイケイ</t>
    </rPh>
    <phoneticPr fontId="1"/>
  </si>
  <si>
    <t>11　将来人口消費推計</t>
    <rPh sb="3" eb="5">
      <t>ショウライ</t>
    </rPh>
    <rPh sb="5" eb="7">
      <t>ジンコウ</t>
    </rPh>
    <rPh sb="7" eb="9">
      <t>ショウヒ</t>
    </rPh>
    <rPh sb="9" eb="11">
      <t>スイケイ</t>
    </rPh>
    <phoneticPr fontId="1"/>
  </si>
  <si>
    <t>12　定住人口比率推計</t>
    <rPh sb="3" eb="5">
      <t>テイジュウ</t>
    </rPh>
    <rPh sb="5" eb="7">
      <t>ジンコウ</t>
    </rPh>
    <rPh sb="7" eb="9">
      <t>ヒリツ</t>
    </rPh>
    <rPh sb="9" eb="11">
      <t>スイケイ</t>
    </rPh>
    <phoneticPr fontId="1"/>
  </si>
  <si>
    <t>　</t>
    <phoneticPr fontId="1"/>
  </si>
  <si>
    <t>12_2</t>
    <phoneticPr fontId="1"/>
  </si>
  <si>
    <t>12_3</t>
    <phoneticPr fontId="1"/>
  </si>
  <si>
    <t>12_4</t>
    <phoneticPr fontId="1"/>
  </si>
  <si>
    <t>14_1</t>
    <phoneticPr fontId="1"/>
  </si>
  <si>
    <t>14_2</t>
    <phoneticPr fontId="1"/>
  </si>
  <si>
    <t>14_3</t>
    <phoneticPr fontId="1"/>
  </si>
  <si>
    <t>将来世帯</t>
    <rPh sb="0" eb="2">
      <t>ショウライ</t>
    </rPh>
    <rPh sb="2" eb="4">
      <t>セタイ</t>
    </rPh>
    <phoneticPr fontId="1"/>
  </si>
  <si>
    <t>H27部門表</t>
    <rPh sb="3" eb="6">
      <t>ブモンヒョウ</t>
    </rPh>
    <phoneticPr fontId="1"/>
  </si>
  <si>
    <t>H27取引基本表</t>
    <rPh sb="3" eb="5">
      <t>トリヒキ</t>
    </rPh>
    <rPh sb="5" eb="8">
      <t>キホンヒョウ</t>
    </rPh>
    <phoneticPr fontId="1"/>
  </si>
  <si>
    <t>H27分析係数表</t>
    <rPh sb="3" eb="5">
      <t>ブンセキ</t>
    </rPh>
    <rPh sb="5" eb="8">
      <t>ケイスウヒョウ</t>
    </rPh>
    <phoneticPr fontId="1"/>
  </si>
  <si>
    <t>平成27年取引基本表</t>
    <rPh sb="0" eb="2">
      <t>ヘイセイ</t>
    </rPh>
    <rPh sb="4" eb="5">
      <t>ネン</t>
    </rPh>
    <rPh sb="5" eb="7">
      <t>トリヒキ</t>
    </rPh>
    <rPh sb="7" eb="10">
      <t>キホンヒョウ</t>
    </rPh>
    <phoneticPr fontId="1"/>
  </si>
  <si>
    <t>平成27年分析係数表</t>
    <rPh sb="0" eb="2">
      <t>ヘイセイ</t>
    </rPh>
    <rPh sb="4" eb="5">
      <t>ネン</t>
    </rPh>
    <rPh sb="5" eb="7">
      <t>ブンセキ</t>
    </rPh>
    <rPh sb="7" eb="9">
      <t>ケイスウ</t>
    </rPh>
    <rPh sb="9" eb="10">
      <t>ヒョウ</t>
    </rPh>
    <phoneticPr fontId="1"/>
  </si>
  <si>
    <t>平成27年部門分類表</t>
    <rPh sb="0" eb="2">
      <t>ヘイセイ</t>
    </rPh>
    <rPh sb="4" eb="5">
      <t>ネン</t>
    </rPh>
    <rPh sb="5" eb="7">
      <t>ブモン</t>
    </rPh>
    <rPh sb="7" eb="9">
      <t>ブンルイ</t>
    </rPh>
    <rPh sb="9" eb="10">
      <t>ヒョウ</t>
    </rPh>
    <phoneticPr fontId="1"/>
  </si>
  <si>
    <t>将来世帯推計</t>
    <rPh sb="0" eb="2">
      <t>ショウライ</t>
    </rPh>
    <rPh sb="2" eb="4">
      <t>セタイ</t>
    </rPh>
    <rPh sb="4" eb="6">
      <t>スイケイ</t>
    </rPh>
    <phoneticPr fontId="1"/>
  </si>
  <si>
    <t>二人以上世帯推計</t>
    <rPh sb="0" eb="2">
      <t>フタリ</t>
    </rPh>
    <rPh sb="2" eb="4">
      <t>イジョウ</t>
    </rPh>
    <rPh sb="4" eb="6">
      <t>セタイ</t>
    </rPh>
    <rPh sb="6" eb="8">
      <t>スイケイ</t>
    </rPh>
    <phoneticPr fontId="1"/>
  </si>
  <si>
    <t>単身世帯推計</t>
    <rPh sb="0" eb="2">
      <t>タンシン</t>
    </rPh>
    <rPh sb="2" eb="4">
      <t>セタイ</t>
    </rPh>
    <rPh sb="4" eb="6">
      <t>スイケイ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</si>
</sst>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76" formatCode="#,##0.0"/>
    <numFmt numFmtId="177" formatCode="\G\/&quot;標&quot;&quot;準&quot;"/>
    <numFmt numFmtId="178" formatCode="#,##0_ "/>
    <numFmt numFmtId="179" formatCode="#,##0_);[Red]\(#,##0\)"/>
    <numFmt numFmtId="180" formatCode="#,##0.0;[Red]\-#,##0.0"/>
    <numFmt numFmtId="181" formatCode="\-@"/>
    <numFmt numFmtId="182" formatCode="0.0_ "/>
    <numFmt numFmtId="183" formatCode="0_ "/>
    <numFmt numFmtId="184" formatCode="#,##0.0;&quot;▲ &quot;#,##0.0"/>
    <numFmt numFmtId="185" formatCode="#,##0.000000;&quot;▲ &quot;#,##0.000000"/>
    <numFmt numFmtId="186" formatCode="#,##0.0000;[Red]\-#,##0.0000"/>
    <numFmt numFmtId="187" formatCode="#,##0.000000;[Red]\-#,##0.000000"/>
    <numFmt numFmtId="188" formatCode="#,###,###,##0;&quot; -&quot;###,###,##0"/>
    <numFmt numFmtId="189" formatCode="###,###,##0.0;&quot;-&quot;##,###,##0.0"/>
    <numFmt numFmtId="190" formatCode="##,###,##0.00;&quot;-&quot;#,###,##0.00"/>
    <numFmt numFmtId="191" formatCode="#,##0.00000;[Red]\-#,##0.00000"/>
    <numFmt numFmtId="192" formatCode="#,##0.000;[Red]\-#,##0.000"/>
    <numFmt numFmtId="193" formatCode="0.00_ "/>
    <numFmt numFmtId="194" formatCode="#,##0;&quot;▲ &quot;#,##0"/>
    <numFmt numFmtId="195" formatCode="#,##0.0_ ;[Red]\-#,##0.0\ "/>
    <numFmt numFmtId="196" formatCode="#,##0_ ;[Red]\-#,##0\ "/>
    <numFmt numFmtId="197" formatCode="#,##0.000000_ ;[Red]\-#,##0.000000\ "/>
    <numFmt numFmtId="198" formatCode="#,##0.0000_ ;[Red]\-#,##0.0000\ "/>
    <numFmt numFmtId="199" formatCode="&quot;(&quot;0.0%&quot;)&quot;"/>
    <numFmt numFmtId="200" formatCode="0.000000_ "/>
    <numFmt numFmtId="201" formatCode="0.0"/>
  </numFmts>
  <fonts count="4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4"/>
      <name val="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ＪＳ明朝"/>
      <family val="1"/>
      <charset val="128"/>
    </font>
    <font>
      <sz val="6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b/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2"/>
      <name val="Century"/>
      <family val="1"/>
    </font>
    <font>
      <sz val="10"/>
      <name val="Century"/>
      <family val="1"/>
    </font>
    <font>
      <sz val="11"/>
      <name val="Century"/>
      <family val="1"/>
    </font>
    <font>
      <sz val="9.5"/>
      <name val="Century"/>
      <family val="1"/>
    </font>
    <font>
      <sz val="10"/>
      <color indexed="8"/>
      <name val="Century"/>
      <family val="1"/>
    </font>
    <font>
      <sz val="10.5"/>
      <name val="ＭＳ 明朝"/>
      <family val="1"/>
      <charset val="128"/>
    </font>
    <font>
      <sz val="9"/>
      <color indexed="8"/>
      <name val="Century"/>
      <family val="1"/>
    </font>
    <font>
      <sz val="14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3"/>
      <name val="ＭＳ Ｐゴシック"/>
      <family val="3"/>
      <charset val="128"/>
    </font>
    <font>
      <sz val="10.5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i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9">
    <xf numFmtId="0" fontId="0" fillId="0" borderId="0">
      <alignment vertical="center"/>
    </xf>
    <xf numFmtId="0" fontId="11" fillId="0" borderId="0"/>
    <xf numFmtId="38" fontId="12" fillId="0" borderId="0" applyFont="0" applyFill="0" applyBorder="0" applyAlignment="0" applyProtection="0">
      <alignment vertical="center"/>
    </xf>
    <xf numFmtId="0" fontId="11" fillId="0" borderId="0"/>
    <xf numFmtId="0" fontId="17" fillId="0" borderId="0">
      <alignment vertical="center"/>
    </xf>
    <xf numFmtId="0" fontId="11" fillId="0" borderId="0">
      <alignment vertical="center"/>
    </xf>
    <xf numFmtId="0" fontId="18" fillId="0" borderId="0"/>
    <xf numFmtId="0" fontId="11" fillId="0" borderId="0"/>
    <xf numFmtId="0" fontId="47" fillId="0" borderId="0" applyNumberFormat="0" applyFill="0" applyBorder="0" applyAlignment="0" applyProtection="0">
      <alignment vertical="center"/>
    </xf>
  </cellStyleXfs>
  <cellXfs count="180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right" vertical="center"/>
    </xf>
    <xf numFmtId="49" fontId="4" fillId="0" borderId="0" xfId="0" applyNumberFormat="1" applyFont="1" applyAlignment="1"/>
    <xf numFmtId="0" fontId="4" fillId="0" borderId="0" xfId="0" applyFont="1" applyAlignment="1"/>
    <xf numFmtId="0" fontId="4" fillId="2" borderId="0" xfId="0" applyFont="1" applyFill="1" applyAlignment="1"/>
    <xf numFmtId="0" fontId="4" fillId="3" borderId="0" xfId="0" applyFont="1" applyFill="1" applyAlignment="1"/>
    <xf numFmtId="0" fontId="4" fillId="4" borderId="0" xfId="0" applyFont="1" applyFill="1" applyAlignment="1"/>
    <xf numFmtId="0" fontId="5" fillId="0" borderId="0" xfId="0" applyFont="1" applyAlignment="1"/>
    <xf numFmtId="49" fontId="7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9" fillId="0" borderId="0" xfId="0" applyNumberFormat="1" applyFont="1" applyAlignment="1"/>
    <xf numFmtId="0" fontId="9" fillId="4" borderId="0" xfId="0" applyFont="1" applyFill="1" applyAlignment="1"/>
    <xf numFmtId="0" fontId="9" fillId="0" borderId="0" xfId="0" applyFont="1" applyAlignment="1"/>
    <xf numFmtId="0" fontId="9" fillId="0" borderId="2" xfId="0" applyFont="1" applyBorder="1" applyAlignment="1"/>
    <xf numFmtId="0" fontId="9" fillId="0" borderId="4" xfId="0" applyFont="1" applyBorder="1" applyAlignment="1"/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/>
    <xf numFmtId="0" fontId="9" fillId="0" borderId="11" xfId="0" applyFont="1" applyBorder="1" applyAlignment="1"/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49" fontId="10" fillId="0" borderId="0" xfId="0" applyNumberFormat="1" applyFont="1" applyAlignment="1"/>
    <xf numFmtId="0" fontId="9" fillId="2" borderId="0" xfId="1" applyFont="1" applyFill="1"/>
    <xf numFmtId="0" fontId="9" fillId="0" borderId="0" xfId="1" applyFont="1"/>
    <xf numFmtId="0" fontId="9" fillId="0" borderId="7" xfId="1" applyFont="1" applyBorder="1"/>
    <xf numFmtId="3" fontId="9" fillId="0" borderId="0" xfId="0" applyNumberFormat="1" applyFont="1" applyAlignment="1"/>
    <xf numFmtId="4" fontId="9" fillId="0" borderId="0" xfId="0" applyNumberFormat="1" applyFont="1" applyAlignment="1"/>
    <xf numFmtId="176" fontId="9" fillId="0" borderId="0" xfId="0" applyNumberFormat="1" applyFont="1" applyAlignment="1"/>
    <xf numFmtId="49" fontId="9" fillId="0" borderId="0" xfId="1" applyNumberFormat="1" applyFont="1" applyAlignment="1">
      <alignment horizontal="left"/>
    </xf>
    <xf numFmtId="0" fontId="9" fillId="0" borderId="0" xfId="1" applyFont="1" applyAlignment="1">
      <alignment horizontal="left"/>
    </xf>
    <xf numFmtId="49" fontId="9" fillId="0" borderId="7" xfId="1" applyNumberFormat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177" fontId="9" fillId="0" borderId="0" xfId="1" applyNumberFormat="1" applyFont="1"/>
    <xf numFmtId="177" fontId="9" fillId="0" borderId="7" xfId="1" applyNumberFormat="1" applyFont="1" applyBorder="1"/>
    <xf numFmtId="3" fontId="9" fillId="0" borderId="0" xfId="0" applyNumberFormat="1" applyFont="1" applyAlignment="1">
      <alignment horizontal="right"/>
    </xf>
    <xf numFmtId="0" fontId="9" fillId="0" borderId="3" xfId="1" applyFont="1" applyBorder="1"/>
    <xf numFmtId="0" fontId="9" fillId="0" borderId="11" xfId="1" applyFont="1" applyBorder="1"/>
    <xf numFmtId="3" fontId="9" fillId="0" borderId="3" xfId="0" applyNumberFormat="1" applyFont="1" applyBorder="1" applyAlignment="1"/>
    <xf numFmtId="0" fontId="4" fillId="5" borderId="0" xfId="1" applyFont="1" applyFill="1"/>
    <xf numFmtId="0" fontId="4" fillId="0" borderId="0" xfId="1" applyFont="1"/>
    <xf numFmtId="0" fontId="11" fillId="0" borderId="0" xfId="0" applyFont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22" xfId="0" applyFont="1" applyBorder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7" borderId="5" xfId="0" applyFont="1" applyFill="1" applyBorder="1">
      <alignment vertical="center"/>
    </xf>
    <xf numFmtId="0" fontId="11" fillId="0" borderId="13" xfId="0" applyFont="1" applyBorder="1">
      <alignment vertical="center"/>
    </xf>
    <xf numFmtId="0" fontId="11" fillId="0" borderId="11" xfId="0" applyFont="1" applyBorder="1">
      <alignment vertical="center"/>
    </xf>
    <xf numFmtId="0" fontId="11" fillId="7" borderId="12" xfId="0" applyFont="1" applyFill="1" applyBorder="1">
      <alignment vertical="center"/>
    </xf>
    <xf numFmtId="0" fontId="11" fillId="0" borderId="7" xfId="0" applyFont="1" applyBorder="1">
      <alignment vertical="center"/>
    </xf>
    <xf numFmtId="0" fontId="11" fillId="7" borderId="8" xfId="0" applyFont="1" applyFill="1" applyBorder="1">
      <alignment vertical="center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30" xfId="0" applyFont="1" applyBorder="1">
      <alignment vertical="center"/>
    </xf>
    <xf numFmtId="0" fontId="11" fillId="0" borderId="25" xfId="0" applyFont="1" applyBorder="1">
      <alignment vertical="center"/>
    </xf>
    <xf numFmtId="0" fontId="11" fillId="0" borderId="32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24" xfId="0" applyFont="1" applyBorder="1" applyAlignment="1">
      <alignment horizontal="left" vertical="top" shrinkToFit="1"/>
    </xf>
    <xf numFmtId="0" fontId="11" fillId="0" borderId="19" xfId="0" applyFont="1" applyBorder="1" applyAlignment="1">
      <alignment horizontal="left" vertical="top" shrinkToFit="1"/>
    </xf>
    <xf numFmtId="0" fontId="11" fillId="0" borderId="6" xfId="0" applyFont="1" applyBorder="1" applyAlignment="1">
      <alignment vertical="center" shrinkToFit="1"/>
    </xf>
    <xf numFmtId="0" fontId="11" fillId="0" borderId="14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26" xfId="0" applyFont="1" applyBorder="1">
      <alignment vertical="center"/>
    </xf>
    <xf numFmtId="0" fontId="11" fillId="7" borderId="14" xfId="0" applyFont="1" applyFill="1" applyBorder="1">
      <alignment vertical="center"/>
    </xf>
    <xf numFmtId="179" fontId="11" fillId="0" borderId="0" xfId="0" applyNumberFormat="1" applyFont="1" applyAlignment="1">
      <alignment horizontal="right" vertical="center"/>
    </xf>
    <xf numFmtId="0" fontId="3" fillId="7" borderId="0" xfId="0" applyFont="1" applyFill="1">
      <alignment vertical="center"/>
    </xf>
    <xf numFmtId="0" fontId="2" fillId="7" borderId="0" xfId="0" applyFont="1" applyFill="1">
      <alignment vertical="center"/>
    </xf>
    <xf numFmtId="0" fontId="14" fillId="7" borderId="0" xfId="0" applyFont="1" applyFill="1" applyAlignment="1">
      <alignment horizontal="right" vertical="center"/>
    </xf>
    <xf numFmtId="0" fontId="2" fillId="7" borderId="6" xfId="0" applyFont="1" applyFill="1" applyBorder="1">
      <alignment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0" xfId="0" applyFont="1" applyFill="1" applyBorder="1">
      <alignment vertical="center"/>
    </xf>
    <xf numFmtId="0" fontId="2" fillId="7" borderId="4" xfId="0" applyFont="1" applyFill="1" applyBorder="1">
      <alignment vertical="center"/>
    </xf>
    <xf numFmtId="38" fontId="2" fillId="7" borderId="2" xfId="2" applyFont="1" applyFill="1" applyBorder="1">
      <alignment vertical="center"/>
    </xf>
    <xf numFmtId="0" fontId="2" fillId="7" borderId="5" xfId="0" applyFont="1" applyFill="1" applyBorder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9" xfId="0" applyFont="1" applyFill="1" applyBorder="1">
      <alignment vertical="center"/>
    </xf>
    <xf numFmtId="0" fontId="2" fillId="7" borderId="7" xfId="0" applyFont="1" applyFill="1" applyBorder="1">
      <alignment vertical="center"/>
    </xf>
    <xf numFmtId="38" fontId="2" fillId="7" borderId="0" xfId="2" applyFont="1" applyFill="1" applyBorder="1">
      <alignment vertical="center"/>
    </xf>
    <xf numFmtId="0" fontId="2" fillId="7" borderId="8" xfId="0" applyFont="1" applyFill="1" applyBorder="1">
      <alignment vertical="center"/>
    </xf>
    <xf numFmtId="0" fontId="2" fillId="7" borderId="8" xfId="0" applyFont="1" applyFill="1" applyBorder="1" applyAlignment="1">
      <alignment horizontal="center" vertical="center"/>
    </xf>
    <xf numFmtId="180" fontId="2" fillId="7" borderId="0" xfId="2" applyNumberFormat="1" applyFont="1" applyFill="1" applyBorder="1">
      <alignment vertical="center"/>
    </xf>
    <xf numFmtId="180" fontId="2" fillId="7" borderId="8" xfId="2" applyNumberFormat="1" applyFont="1" applyFill="1" applyBorder="1">
      <alignment vertical="center"/>
    </xf>
    <xf numFmtId="180" fontId="2" fillId="7" borderId="8" xfId="0" applyNumberFormat="1" applyFont="1" applyFill="1" applyBorder="1">
      <alignment vertical="center"/>
    </xf>
    <xf numFmtId="180" fontId="2" fillId="7" borderId="14" xfId="0" applyNumberFormat="1" applyFont="1" applyFill="1" applyBorder="1">
      <alignment vertical="center"/>
    </xf>
    <xf numFmtId="38" fontId="2" fillId="7" borderId="1" xfId="0" applyNumberFormat="1" applyFont="1" applyFill="1" applyBorder="1">
      <alignment vertical="center"/>
    </xf>
    <xf numFmtId="38" fontId="2" fillId="7" borderId="1" xfId="2" applyFont="1" applyFill="1" applyBorder="1">
      <alignment vertical="center"/>
    </xf>
    <xf numFmtId="38" fontId="2" fillId="7" borderId="14" xfId="2" applyFont="1" applyFill="1" applyBorder="1">
      <alignment vertical="center"/>
    </xf>
    <xf numFmtId="38" fontId="2" fillId="7" borderId="14" xfId="0" applyNumberFormat="1" applyFont="1" applyFill="1" applyBorder="1">
      <alignment vertical="center"/>
    </xf>
    <xf numFmtId="0" fontId="2" fillId="7" borderId="13" xfId="0" applyFont="1" applyFill="1" applyBorder="1">
      <alignment vertical="center"/>
    </xf>
    <xf numFmtId="0" fontId="2" fillId="7" borderId="11" xfId="0" applyFont="1" applyFill="1" applyBorder="1">
      <alignment vertical="center"/>
    </xf>
    <xf numFmtId="38" fontId="2" fillId="7" borderId="3" xfId="2" applyFont="1" applyFill="1" applyBorder="1">
      <alignment vertical="center"/>
    </xf>
    <xf numFmtId="0" fontId="2" fillId="7" borderId="12" xfId="0" applyFont="1" applyFill="1" applyBorder="1">
      <alignment vertical="center"/>
    </xf>
    <xf numFmtId="38" fontId="2" fillId="7" borderId="14" xfId="0" applyNumberFormat="1" applyFont="1" applyFill="1" applyBorder="1" applyAlignment="1">
      <alignment horizontal="center" vertical="center"/>
    </xf>
    <xf numFmtId="0" fontId="2" fillId="7" borderId="1" xfId="0" applyFont="1" applyFill="1" applyBorder="1">
      <alignment vertical="center"/>
    </xf>
    <xf numFmtId="0" fontId="2" fillId="7" borderId="14" xfId="0" applyFont="1" applyFill="1" applyBorder="1">
      <alignment vertical="center"/>
    </xf>
    <xf numFmtId="0" fontId="2" fillId="7" borderId="4" xfId="0" applyFont="1" applyFill="1" applyBorder="1" applyAlignment="1">
      <alignment horizontal="center" vertical="center"/>
    </xf>
    <xf numFmtId="38" fontId="2" fillId="7" borderId="26" xfId="0" applyNumberFormat="1" applyFont="1" applyFill="1" applyBorder="1" applyAlignment="1">
      <alignment horizontal="center" vertical="center"/>
    </xf>
    <xf numFmtId="38" fontId="2" fillId="7" borderId="4" xfId="2" applyFont="1" applyFill="1" applyBorder="1">
      <alignment vertical="center"/>
    </xf>
    <xf numFmtId="38" fontId="2" fillId="7" borderId="7" xfId="2" applyFont="1" applyFill="1" applyBorder="1">
      <alignment vertical="center"/>
    </xf>
    <xf numFmtId="38" fontId="2" fillId="7" borderId="11" xfId="2" applyFont="1" applyFill="1" applyBorder="1">
      <alignment vertical="center"/>
    </xf>
    <xf numFmtId="0" fontId="2" fillId="7" borderId="26" xfId="0" applyFont="1" applyFill="1" applyBorder="1">
      <alignment vertical="center"/>
    </xf>
    <xf numFmtId="38" fontId="2" fillId="7" borderId="26" xfId="2" applyFont="1" applyFill="1" applyBorder="1">
      <alignment vertical="center"/>
    </xf>
    <xf numFmtId="0" fontId="2" fillId="7" borderId="0" xfId="0" applyFont="1" applyFill="1" applyAlignment="1">
      <alignment horizontal="right" vertical="center"/>
    </xf>
    <xf numFmtId="0" fontId="11" fillId="7" borderId="0" xfId="0" applyFont="1" applyFill="1" applyAlignment="1"/>
    <xf numFmtId="0" fontId="13" fillId="0" borderId="0" xfId="0" applyFont="1">
      <alignment vertical="center"/>
    </xf>
    <xf numFmtId="178" fontId="11" fillId="10" borderId="8" xfId="0" applyNumberFormat="1" applyFont="1" applyFill="1" applyBorder="1">
      <alignment vertical="center"/>
    </xf>
    <xf numFmtId="178" fontId="2" fillId="10" borderId="8" xfId="0" applyNumberFormat="1" applyFont="1" applyFill="1" applyBorder="1">
      <alignment vertical="center"/>
    </xf>
    <xf numFmtId="0" fontId="11" fillId="0" borderId="4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11" fillId="0" borderId="10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38" fontId="2" fillId="0" borderId="12" xfId="2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11" borderId="1" xfId="0" applyFont="1" applyFill="1" applyBorder="1">
      <alignment vertical="center"/>
    </xf>
    <xf numFmtId="38" fontId="2" fillId="11" borderId="6" xfId="2" applyFont="1" applyFill="1" applyBorder="1">
      <alignment vertical="center"/>
    </xf>
    <xf numFmtId="0" fontId="2" fillId="0" borderId="9" xfId="0" applyFont="1" applyBorder="1">
      <alignment vertical="center"/>
    </xf>
    <xf numFmtId="0" fontId="2" fillId="11" borderId="6" xfId="0" applyFont="1" applyFill="1" applyBorder="1">
      <alignment vertical="center"/>
    </xf>
    <xf numFmtId="38" fontId="2" fillId="11" borderId="6" xfId="0" applyNumberFormat="1" applyFont="1" applyFill="1" applyBorder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38" fontId="2" fillId="9" borderId="0" xfId="0" applyNumberFormat="1" applyFont="1" applyFill="1">
      <alignment vertical="center"/>
    </xf>
    <xf numFmtId="38" fontId="2" fillId="9" borderId="8" xfId="0" applyNumberFormat="1" applyFont="1" applyFill="1" applyBorder="1">
      <alignment vertical="center"/>
    </xf>
    <xf numFmtId="38" fontId="2" fillId="7" borderId="8" xfId="0" applyNumberFormat="1" applyFont="1" applyFill="1" applyBorder="1">
      <alignment vertical="center"/>
    </xf>
    <xf numFmtId="38" fontId="2" fillId="9" borderId="1" xfId="0" applyNumberFormat="1" applyFont="1" applyFill="1" applyBorder="1">
      <alignment vertical="center"/>
    </xf>
    <xf numFmtId="38" fontId="2" fillId="9" borderId="14" xfId="0" applyNumberFormat="1" applyFont="1" applyFill="1" applyBorder="1">
      <alignment vertical="center"/>
    </xf>
    <xf numFmtId="38" fontId="2" fillId="7" borderId="0" xfId="0" applyNumberFormat="1" applyFont="1" applyFill="1">
      <alignment vertical="center"/>
    </xf>
    <xf numFmtId="38" fontId="2" fillId="13" borderId="1" xfId="2" applyFont="1" applyFill="1" applyBorder="1" applyAlignment="1">
      <alignment horizontal="center" vertical="center"/>
    </xf>
    <xf numFmtId="38" fontId="2" fillId="7" borderId="14" xfId="2" applyFont="1" applyFill="1" applyBorder="1" applyAlignment="1">
      <alignment horizontal="center" vertical="center"/>
    </xf>
    <xf numFmtId="38" fontId="2" fillId="7" borderId="1" xfId="2" applyFont="1" applyFill="1" applyBorder="1" applyAlignment="1">
      <alignment horizontal="center" vertical="center"/>
    </xf>
    <xf numFmtId="38" fontId="2" fillId="13" borderId="0" xfId="2" applyFont="1" applyFill="1">
      <alignment vertical="center"/>
    </xf>
    <xf numFmtId="38" fontId="2" fillId="7" borderId="8" xfId="2" applyFont="1" applyFill="1" applyBorder="1">
      <alignment vertical="center"/>
    </xf>
    <xf numFmtId="38" fontId="2" fillId="7" borderId="0" xfId="2" applyFont="1" applyFill="1">
      <alignment vertical="center"/>
    </xf>
    <xf numFmtId="0" fontId="2" fillId="9" borderId="0" xfId="0" applyFont="1" applyFill="1">
      <alignment vertical="center"/>
    </xf>
    <xf numFmtId="0" fontId="2" fillId="9" borderId="8" xfId="0" applyFont="1" applyFill="1" applyBorder="1">
      <alignment vertical="center"/>
    </xf>
    <xf numFmtId="38" fontId="2" fillId="13" borderId="1" xfId="2" applyFont="1" applyFill="1" applyBorder="1">
      <alignment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9" borderId="9" xfId="0" applyNumberFormat="1" applyFont="1" applyFill="1" applyBorder="1">
      <alignment vertical="center"/>
    </xf>
    <xf numFmtId="38" fontId="2" fillId="9" borderId="7" xfId="0" applyNumberFormat="1" applyFont="1" applyFill="1" applyBorder="1">
      <alignment vertical="center"/>
    </xf>
    <xf numFmtId="0" fontId="2" fillId="9" borderId="9" xfId="0" applyFont="1" applyFill="1" applyBorder="1">
      <alignment vertical="center"/>
    </xf>
    <xf numFmtId="0" fontId="2" fillId="9" borderId="7" xfId="0" applyFont="1" applyFill="1" applyBorder="1">
      <alignment vertical="center"/>
    </xf>
    <xf numFmtId="38" fontId="2" fillId="7" borderId="12" xfId="0" applyNumberFormat="1" applyFont="1" applyFill="1" applyBorder="1">
      <alignment vertical="center"/>
    </xf>
    <xf numFmtId="0" fontId="2" fillId="0" borderId="13" xfId="0" applyFont="1" applyBorder="1">
      <alignment vertical="center"/>
    </xf>
    <xf numFmtId="0" fontId="2" fillId="0" borderId="11" xfId="0" applyFont="1" applyBorder="1">
      <alignment vertical="center"/>
    </xf>
    <xf numFmtId="38" fontId="2" fillId="9" borderId="6" xfId="0" applyNumberFormat="1" applyFont="1" applyFill="1" applyBorder="1">
      <alignment vertical="center"/>
    </xf>
    <xf numFmtId="38" fontId="2" fillId="9" borderId="26" xfId="0" applyNumberFormat="1" applyFont="1" applyFill="1" applyBorder="1">
      <alignment vertical="center"/>
    </xf>
    <xf numFmtId="0" fontId="2" fillId="7" borderId="14" xfId="0" applyFont="1" applyFill="1" applyBorder="1" applyAlignment="1">
      <alignment horizontal="right" vertical="center"/>
    </xf>
    <xf numFmtId="38" fontId="2" fillId="13" borderId="1" xfId="0" applyNumberFormat="1" applyFont="1" applyFill="1" applyBorder="1">
      <alignment vertical="center"/>
    </xf>
    <xf numFmtId="0" fontId="11" fillId="0" borderId="3" xfId="0" applyFont="1" applyBorder="1">
      <alignment vertical="center"/>
    </xf>
    <xf numFmtId="0" fontId="11" fillId="14" borderId="2" xfId="0" applyFont="1" applyFill="1" applyBorder="1">
      <alignment vertical="center"/>
    </xf>
    <xf numFmtId="38" fontId="11" fillId="0" borderId="0" xfId="2" applyFont="1">
      <alignment vertical="center"/>
    </xf>
    <xf numFmtId="0" fontId="2" fillId="0" borderId="4" xfId="0" applyFont="1" applyBorder="1">
      <alignment vertical="center"/>
    </xf>
    <xf numFmtId="38" fontId="2" fillId="7" borderId="5" xfId="2" applyFont="1" applyFill="1" applyBorder="1">
      <alignment vertical="center"/>
    </xf>
    <xf numFmtId="38" fontId="2" fillId="0" borderId="0" xfId="2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38" fontId="2" fillId="0" borderId="8" xfId="2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180" fontId="2" fillId="0" borderId="0" xfId="2" applyNumberFormat="1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7" borderId="35" xfId="0" applyFont="1" applyFill="1" applyBorder="1">
      <alignment vertical="center"/>
    </xf>
    <xf numFmtId="38" fontId="2" fillId="0" borderId="8" xfId="0" applyNumberFormat="1" applyFont="1" applyBorder="1">
      <alignment vertical="center"/>
    </xf>
    <xf numFmtId="38" fontId="2" fillId="0" borderId="1" xfId="0" applyNumberFormat="1" applyFont="1" applyBorder="1">
      <alignment vertical="center"/>
    </xf>
    <xf numFmtId="0" fontId="11" fillId="7" borderId="0" xfId="0" applyFont="1" applyFill="1">
      <alignment vertical="center"/>
    </xf>
    <xf numFmtId="0" fontId="11" fillId="0" borderId="0" xfId="0" applyFont="1" applyAlignment="1"/>
    <xf numFmtId="0" fontId="11" fillId="7" borderId="10" xfId="0" applyFont="1" applyFill="1" applyBorder="1" applyAlignment="1"/>
    <xf numFmtId="0" fontId="11" fillId="11" borderId="10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7" borderId="9" xfId="0" applyFont="1" applyFill="1" applyBorder="1" applyAlignment="1"/>
    <xf numFmtId="0" fontId="11" fillId="11" borderId="13" xfId="0" applyFont="1" applyFill="1" applyBorder="1" applyAlignment="1">
      <alignment horizontal="center" vertical="center"/>
    </xf>
    <xf numFmtId="0" fontId="11" fillId="7" borderId="2" xfId="0" applyFont="1" applyFill="1" applyBorder="1">
      <alignment vertical="center"/>
    </xf>
    <xf numFmtId="180" fontId="11" fillId="11" borderId="10" xfId="2" applyNumberFormat="1" applyFont="1" applyFill="1" applyBorder="1" applyAlignment="1"/>
    <xf numFmtId="180" fontId="11" fillId="9" borderId="5" xfId="2" applyNumberFormat="1" applyFont="1" applyFill="1" applyBorder="1" applyAlignment="1"/>
    <xf numFmtId="180" fontId="11" fillId="0" borderId="4" xfId="2" applyNumberFormat="1" applyFont="1" applyBorder="1" applyAlignment="1"/>
    <xf numFmtId="180" fontId="11" fillId="11" borderId="9" xfId="2" applyNumberFormat="1" applyFont="1" applyFill="1" applyBorder="1" applyAlignment="1"/>
    <xf numFmtId="0" fontId="11" fillId="0" borderId="8" xfId="0" applyFont="1" applyBorder="1">
      <alignment vertical="center"/>
    </xf>
    <xf numFmtId="180" fontId="11" fillId="9" borderId="8" xfId="2" applyNumberFormat="1" applyFont="1" applyFill="1" applyBorder="1" applyAlignment="1"/>
    <xf numFmtId="180" fontId="11" fillId="0" borderId="7" xfId="2" applyNumberFormat="1" applyFont="1" applyBorder="1" applyAlignment="1"/>
    <xf numFmtId="180" fontId="11" fillId="0" borderId="8" xfId="2" applyNumberFormat="1" applyFont="1" applyBorder="1" applyAlignment="1"/>
    <xf numFmtId="180" fontId="11" fillId="11" borderId="12" xfId="2" applyNumberFormat="1" applyFont="1" applyFill="1" applyBorder="1" applyAlignment="1"/>
    <xf numFmtId="0" fontId="11" fillId="0" borderId="12" xfId="0" applyFont="1" applyBorder="1">
      <alignment vertical="center"/>
    </xf>
    <xf numFmtId="180" fontId="11" fillId="0" borderId="12" xfId="0" applyNumberFormat="1" applyFont="1" applyBorder="1">
      <alignment vertical="center"/>
    </xf>
    <xf numFmtId="0" fontId="11" fillId="7" borderId="7" xfId="0" applyFont="1" applyFill="1" applyBorder="1">
      <alignment vertical="center"/>
    </xf>
    <xf numFmtId="180" fontId="11" fillId="0" borderId="8" xfId="2" applyNumberFormat="1" applyFont="1" applyBorder="1">
      <alignment vertical="center"/>
    </xf>
    <xf numFmtId="180" fontId="11" fillId="6" borderId="8" xfId="2" applyNumberFormat="1" applyFont="1" applyFill="1" applyBorder="1">
      <alignment vertical="center"/>
    </xf>
    <xf numFmtId="0" fontId="11" fillId="6" borderId="8" xfId="0" applyFont="1" applyFill="1" applyBorder="1">
      <alignment vertical="center"/>
    </xf>
    <xf numFmtId="180" fontId="11" fillId="0" borderId="7" xfId="2" applyNumberFormat="1" applyFont="1" applyBorder="1">
      <alignment vertical="center"/>
    </xf>
    <xf numFmtId="0" fontId="11" fillId="7" borderId="0" xfId="0" applyFont="1" applyFill="1" applyAlignment="1">
      <alignment vertical="center" wrapText="1"/>
    </xf>
    <xf numFmtId="0" fontId="11" fillId="7" borderId="9" xfId="0" applyFont="1" applyFill="1" applyBorder="1">
      <alignment vertical="center"/>
    </xf>
    <xf numFmtId="0" fontId="11" fillId="7" borderId="26" xfId="0" applyFont="1" applyFill="1" applyBorder="1" applyAlignment="1"/>
    <xf numFmtId="0" fontId="11" fillId="7" borderId="6" xfId="0" applyFont="1" applyFill="1" applyBorder="1" applyAlignment="1"/>
    <xf numFmtId="180" fontId="11" fillId="0" borderId="14" xfId="2" applyNumberFormat="1" applyFont="1" applyBorder="1">
      <alignment vertical="center"/>
    </xf>
    <xf numFmtId="38" fontId="2" fillId="0" borderId="1" xfId="2" applyFont="1" applyBorder="1">
      <alignment vertical="center"/>
    </xf>
    <xf numFmtId="38" fontId="2" fillId="0" borderId="3" xfId="2" applyFont="1" applyBorder="1">
      <alignment vertical="center"/>
    </xf>
    <xf numFmtId="0" fontId="18" fillId="9" borderId="5" xfId="0" applyFont="1" applyFill="1" applyBorder="1" applyAlignment="1"/>
    <xf numFmtId="49" fontId="9" fillId="8" borderId="0" xfId="1" applyNumberFormat="1" applyFont="1" applyFill="1" applyAlignment="1">
      <alignment horizontal="left"/>
    </xf>
    <xf numFmtId="49" fontId="9" fillId="8" borderId="7" xfId="1" applyNumberFormat="1" applyFont="1" applyFill="1" applyBorder="1" applyAlignment="1">
      <alignment horizontal="left"/>
    </xf>
    <xf numFmtId="3" fontId="9" fillId="8" borderId="0" xfId="0" applyNumberFormat="1" applyFont="1" applyFill="1" applyAlignment="1"/>
    <xf numFmtId="0" fontId="18" fillId="7" borderId="9" xfId="0" applyFont="1" applyFill="1" applyBorder="1" applyAlignment="1"/>
    <xf numFmtId="38" fontId="2" fillId="7" borderId="12" xfId="2" applyFont="1" applyFill="1" applyBorder="1">
      <alignment vertical="center"/>
    </xf>
    <xf numFmtId="0" fontId="2" fillId="7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80" fontId="11" fillId="8" borderId="14" xfId="0" applyNumberFormat="1" applyFont="1" applyFill="1" applyBorder="1">
      <alignment vertical="center"/>
    </xf>
    <xf numFmtId="0" fontId="11" fillId="8" borderId="5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/>
    </xf>
    <xf numFmtId="180" fontId="11" fillId="8" borderId="8" xfId="2" applyNumberFormat="1" applyFont="1" applyFill="1" applyBorder="1">
      <alignment vertical="center"/>
    </xf>
    <xf numFmtId="0" fontId="11" fillId="7" borderId="0" xfId="0" applyFont="1" applyFill="1" applyAlignment="1">
      <alignment horizontal="center" vertical="center"/>
    </xf>
    <xf numFmtId="0" fontId="18" fillId="0" borderId="0" xfId="1" applyFont="1" applyAlignment="1">
      <alignment vertical="center"/>
    </xf>
    <xf numFmtId="0" fontId="18" fillId="0" borderId="2" xfId="1" applyFont="1" applyBorder="1" applyAlignment="1">
      <alignment horizontal="center" vertical="center"/>
    </xf>
    <xf numFmtId="0" fontId="18" fillId="0" borderId="6" xfId="1" applyFont="1" applyBorder="1" applyAlignment="1">
      <alignment horizontal="centerContinuous" vertical="center"/>
    </xf>
    <xf numFmtId="0" fontId="18" fillId="0" borderId="1" xfId="1" applyFont="1" applyBorder="1" applyAlignment="1">
      <alignment horizontal="centerContinuous" vertical="center"/>
    </xf>
    <xf numFmtId="0" fontId="18" fillId="0" borderId="0" xfId="1" applyFont="1" applyAlignment="1">
      <alignment horizontal="center" vertical="center"/>
    </xf>
    <xf numFmtId="0" fontId="18" fillId="0" borderId="5" xfId="1" applyFont="1" applyBorder="1" applyAlignment="1">
      <alignment vertical="center"/>
    </xf>
    <xf numFmtId="0" fontId="18" fillId="0" borderId="26" xfId="1" applyFont="1" applyBorder="1" applyAlignment="1">
      <alignment horizontal="centerContinuous" vertical="center"/>
    </xf>
    <xf numFmtId="0" fontId="18" fillId="0" borderId="10" xfId="1" applyFont="1" applyBorder="1" applyAlignment="1">
      <alignment vertical="center"/>
    </xf>
    <xf numFmtId="0" fontId="18" fillId="0" borderId="10" xfId="1" applyFont="1" applyBorder="1" applyAlignment="1">
      <alignment horizontal="centerContinuous" vertical="center"/>
    </xf>
    <xf numFmtId="0" fontId="18" fillId="0" borderId="2" xfId="1" applyFont="1" applyBorder="1" applyAlignment="1">
      <alignment horizontal="centerContinuous" vertical="center"/>
    </xf>
    <xf numFmtId="0" fontId="18" fillId="0" borderId="11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2" xfId="1" applyFont="1" applyBorder="1" applyAlignment="1">
      <alignment vertical="center"/>
    </xf>
    <xf numFmtId="38" fontId="14" fillId="0" borderId="9" xfId="2" applyFont="1" applyBorder="1">
      <alignment vertical="center"/>
    </xf>
    <xf numFmtId="38" fontId="14" fillId="0" borderId="0" xfId="2" applyFont="1">
      <alignment vertical="center"/>
    </xf>
    <xf numFmtId="182" fontId="18" fillId="0" borderId="9" xfId="1" applyNumberFormat="1" applyFont="1" applyBorder="1" applyAlignment="1">
      <alignment vertical="center"/>
    </xf>
    <xf numFmtId="182" fontId="18" fillId="0" borderId="0" xfId="1" applyNumberFormat="1" applyFont="1" applyAlignment="1">
      <alignment vertical="center"/>
    </xf>
    <xf numFmtId="0" fontId="18" fillId="0" borderId="0" xfId="1" applyFont="1" applyAlignment="1">
      <alignment horizontal="center" vertical="center" wrapText="1"/>
    </xf>
    <xf numFmtId="38" fontId="14" fillId="0" borderId="0" xfId="2" applyFont="1" applyBorder="1">
      <alignment vertical="center"/>
    </xf>
    <xf numFmtId="0" fontId="18" fillId="0" borderId="3" xfId="1" applyFont="1" applyBorder="1" applyAlignment="1">
      <alignment horizontal="center" vertical="center" wrapText="1"/>
    </xf>
    <xf numFmtId="38" fontId="14" fillId="0" borderId="13" xfId="2" applyFont="1" applyBorder="1">
      <alignment vertical="center"/>
    </xf>
    <xf numFmtId="38" fontId="14" fillId="0" borderId="3" xfId="2" applyFont="1" applyBorder="1">
      <alignment vertical="center"/>
    </xf>
    <xf numFmtId="182" fontId="18" fillId="0" borderId="13" xfId="1" applyNumberFormat="1" applyFont="1" applyBorder="1" applyAlignment="1">
      <alignment vertical="center"/>
    </xf>
    <xf numFmtId="182" fontId="18" fillId="0" borderId="3" xfId="1" applyNumberFormat="1" applyFont="1" applyBorder="1" applyAlignment="1">
      <alignment vertical="center"/>
    </xf>
    <xf numFmtId="0" fontId="18" fillId="8" borderId="0" xfId="1" applyFont="1" applyFill="1" applyAlignment="1">
      <alignment vertical="center"/>
    </xf>
    <xf numFmtId="183" fontId="20" fillId="0" borderId="0" xfId="0" applyNumberFormat="1" applyFont="1" applyAlignment="1">
      <alignment vertical="top"/>
    </xf>
    <xf numFmtId="0" fontId="18" fillId="0" borderId="0" xfId="0" applyFont="1" applyAlignment="1"/>
    <xf numFmtId="0" fontId="20" fillId="0" borderId="0" xfId="0" applyFont="1" applyAlignment="1"/>
    <xf numFmtId="0" fontId="18" fillId="7" borderId="10" xfId="0" applyFont="1" applyFill="1" applyBorder="1" applyAlignment="1"/>
    <xf numFmtId="0" fontId="18" fillId="7" borderId="4" xfId="0" applyFont="1" applyFill="1" applyBorder="1" applyAlignment="1"/>
    <xf numFmtId="0" fontId="18" fillId="0" borderId="5" xfId="0" applyFont="1" applyBorder="1" applyAlignment="1">
      <alignment horizontal="center" vertical="center"/>
    </xf>
    <xf numFmtId="0" fontId="18" fillId="10" borderId="7" xfId="0" applyFont="1" applyFill="1" applyBorder="1" applyAlignment="1"/>
    <xf numFmtId="0" fontId="18" fillId="0" borderId="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3" xfId="0" applyFont="1" applyBorder="1" applyAlignment="1"/>
    <xf numFmtId="0" fontId="18" fillId="0" borderId="3" xfId="0" applyFont="1" applyBorder="1" applyAlignment="1"/>
    <xf numFmtId="0" fontId="18" fillId="0" borderId="11" xfId="0" applyFont="1" applyBorder="1" applyAlignment="1"/>
    <xf numFmtId="0" fontId="18" fillId="0" borderId="12" xfId="0" applyFont="1" applyBorder="1" applyAlignment="1"/>
    <xf numFmtId="0" fontId="18" fillId="10" borderId="13" xfId="0" applyFont="1" applyFill="1" applyBorder="1" applyAlignment="1"/>
    <xf numFmtId="0" fontId="18" fillId="10" borderId="11" xfId="0" applyFont="1" applyFill="1" applyBorder="1" applyAlignment="1"/>
    <xf numFmtId="0" fontId="18" fillId="0" borderId="9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9" xfId="0" applyFont="1" applyBorder="1" applyAlignment="1"/>
    <xf numFmtId="0" fontId="18" fillId="0" borderId="7" xfId="0" applyFont="1" applyBorder="1" applyAlignment="1"/>
    <xf numFmtId="184" fontId="18" fillId="0" borderId="5" xfId="2" applyNumberFormat="1" applyFont="1" applyFill="1" applyBorder="1" applyAlignment="1"/>
    <xf numFmtId="184" fontId="18" fillId="0" borderId="2" xfId="2" applyNumberFormat="1" applyFont="1" applyFill="1" applyBorder="1" applyAlignment="1"/>
    <xf numFmtId="185" fontId="18" fillId="0" borderId="10" xfId="2" applyNumberFormat="1" applyFont="1" applyFill="1" applyBorder="1" applyAlignment="1"/>
    <xf numFmtId="185" fontId="18" fillId="0" borderId="9" xfId="2" applyNumberFormat="1" applyFont="1" applyFill="1" applyBorder="1" applyAlignment="1"/>
    <xf numFmtId="185" fontId="18" fillId="0" borderId="6" xfId="2" applyNumberFormat="1" applyFont="1" applyFill="1" applyBorder="1" applyAlignment="1"/>
    <xf numFmtId="180" fontId="18" fillId="0" borderId="2" xfId="2" applyNumberFormat="1" applyFont="1" applyFill="1" applyBorder="1" applyAlignment="1"/>
    <xf numFmtId="184" fontId="18" fillId="0" borderId="8" xfId="2" applyNumberFormat="1" applyFont="1" applyFill="1" applyBorder="1" applyAlignment="1"/>
    <xf numFmtId="184" fontId="18" fillId="0" borderId="0" xfId="2" applyNumberFormat="1" applyFont="1" applyFill="1" applyBorder="1" applyAlignment="1"/>
    <xf numFmtId="180" fontId="18" fillId="0" borderId="0" xfId="2" applyNumberFormat="1" applyFont="1" applyFill="1" applyBorder="1" applyAlignment="1"/>
    <xf numFmtId="0" fontId="18" fillId="0" borderId="6" xfId="0" applyFont="1" applyBorder="1" applyAlignment="1"/>
    <xf numFmtId="0" fontId="18" fillId="0" borderId="26" xfId="0" applyFont="1" applyBorder="1" applyAlignment="1"/>
    <xf numFmtId="184" fontId="18" fillId="0" borderId="14" xfId="2" applyNumberFormat="1" applyFont="1" applyFill="1" applyBorder="1" applyAlignment="1"/>
    <xf numFmtId="184" fontId="18" fillId="0" borderId="1" xfId="2" applyNumberFormat="1" applyFont="1" applyFill="1" applyBorder="1" applyAlignment="1"/>
    <xf numFmtId="180" fontId="18" fillId="0" borderId="1" xfId="2" applyNumberFormat="1" applyFont="1" applyFill="1" applyBorder="1" applyAlignment="1"/>
    <xf numFmtId="186" fontId="18" fillId="0" borderId="1" xfId="2" applyNumberFormat="1" applyFont="1" applyFill="1" applyBorder="1" applyAlignment="1"/>
    <xf numFmtId="187" fontId="18" fillId="0" borderId="1" xfId="2" applyNumberFormat="1" applyFont="1" applyFill="1" applyBorder="1" applyAlignment="1"/>
    <xf numFmtId="38" fontId="18" fillId="0" borderId="1" xfId="2" applyFont="1" applyFill="1" applyBorder="1" applyAlignment="1"/>
    <xf numFmtId="0" fontId="18" fillId="10" borderId="0" xfId="0" applyFont="1" applyFill="1" applyAlignment="1"/>
    <xf numFmtId="0" fontId="18" fillId="9" borderId="0" xfId="0" applyFont="1" applyFill="1" applyAlignment="1"/>
    <xf numFmtId="0" fontId="2" fillId="7" borderId="0" xfId="0" applyFont="1" applyFill="1" applyAlignment="1">
      <alignment horizontal="center" vertical="center"/>
    </xf>
    <xf numFmtId="14" fontId="2" fillId="7" borderId="0" xfId="0" applyNumberFormat="1" applyFont="1" applyFill="1">
      <alignment vertical="center"/>
    </xf>
    <xf numFmtId="0" fontId="2" fillId="7" borderId="62" xfId="0" applyFont="1" applyFill="1" applyBorder="1">
      <alignment vertical="center"/>
    </xf>
    <xf numFmtId="0" fontId="2" fillId="7" borderId="63" xfId="0" applyFont="1" applyFill="1" applyBorder="1">
      <alignment vertical="center"/>
    </xf>
    <xf numFmtId="0" fontId="2" fillId="7" borderId="64" xfId="0" applyFont="1" applyFill="1" applyBorder="1">
      <alignment vertical="center"/>
    </xf>
    <xf numFmtId="0" fontId="2" fillId="7" borderId="65" xfId="0" applyFont="1" applyFill="1" applyBorder="1">
      <alignment vertical="center"/>
    </xf>
    <xf numFmtId="0" fontId="2" fillId="7" borderId="66" xfId="0" applyFont="1" applyFill="1" applyBorder="1">
      <alignment vertical="center"/>
    </xf>
    <xf numFmtId="0" fontId="2" fillId="7" borderId="67" xfId="0" applyFont="1" applyFill="1" applyBorder="1">
      <alignment vertical="center"/>
    </xf>
    <xf numFmtId="0" fontId="2" fillId="7" borderId="68" xfId="0" applyFont="1" applyFill="1" applyBorder="1">
      <alignment vertical="center"/>
    </xf>
    <xf numFmtId="0" fontId="2" fillId="7" borderId="34" xfId="0" applyFont="1" applyFill="1" applyBorder="1">
      <alignment vertical="center"/>
    </xf>
    <xf numFmtId="0" fontId="2" fillId="7" borderId="69" xfId="0" applyFont="1" applyFill="1" applyBorder="1">
      <alignment vertical="center"/>
    </xf>
    <xf numFmtId="0" fontId="2" fillId="7" borderId="51" xfId="0" applyFont="1" applyFill="1" applyBorder="1" applyAlignment="1">
      <alignment horizontal="center" vertical="center"/>
    </xf>
    <xf numFmtId="0" fontId="2" fillId="7" borderId="52" xfId="0" applyFont="1" applyFill="1" applyBorder="1">
      <alignment vertical="center"/>
    </xf>
    <xf numFmtId="0" fontId="2" fillId="7" borderId="70" xfId="0" applyFont="1" applyFill="1" applyBorder="1">
      <alignment vertical="center"/>
    </xf>
    <xf numFmtId="0" fontId="2" fillId="7" borderId="71" xfId="0" applyFont="1" applyFill="1" applyBorder="1">
      <alignment vertical="center"/>
    </xf>
    <xf numFmtId="0" fontId="2" fillId="7" borderId="72" xfId="0" applyFont="1" applyFill="1" applyBorder="1">
      <alignment vertical="center"/>
    </xf>
    <xf numFmtId="57" fontId="14" fillId="7" borderId="74" xfId="0" applyNumberFormat="1" applyFont="1" applyFill="1" applyBorder="1" applyAlignment="1">
      <alignment horizontal="center" vertical="center"/>
    </xf>
    <xf numFmtId="0" fontId="14" fillId="7" borderId="70" xfId="0" applyFont="1" applyFill="1" applyBorder="1" applyAlignment="1">
      <alignment horizontal="center" vertical="center"/>
    </xf>
    <xf numFmtId="0" fontId="2" fillId="7" borderId="75" xfId="0" applyFont="1" applyFill="1" applyBorder="1">
      <alignment vertical="center"/>
    </xf>
    <xf numFmtId="0" fontId="2" fillId="7" borderId="51" xfId="0" applyFont="1" applyFill="1" applyBorder="1">
      <alignment vertical="center"/>
    </xf>
    <xf numFmtId="38" fontId="2" fillId="7" borderId="69" xfId="2" applyFont="1" applyFill="1" applyBorder="1">
      <alignment vertical="center"/>
    </xf>
    <xf numFmtId="38" fontId="2" fillId="7" borderId="51" xfId="2" applyFont="1" applyFill="1" applyBorder="1">
      <alignment vertical="center"/>
    </xf>
    <xf numFmtId="0" fontId="2" fillId="7" borderId="61" xfId="0" applyFont="1" applyFill="1" applyBorder="1">
      <alignment vertical="center"/>
    </xf>
    <xf numFmtId="0" fontId="2" fillId="7" borderId="76" xfId="0" applyFont="1" applyFill="1" applyBorder="1">
      <alignment vertical="center"/>
    </xf>
    <xf numFmtId="38" fontId="2" fillId="7" borderId="77" xfId="2" applyFont="1" applyFill="1" applyBorder="1">
      <alignment vertical="center"/>
    </xf>
    <xf numFmtId="38" fontId="2" fillId="7" borderId="58" xfId="2" applyFont="1" applyFill="1" applyBorder="1">
      <alignment vertical="center"/>
    </xf>
    <xf numFmtId="38" fontId="2" fillId="0" borderId="0" xfId="0" applyNumberFormat="1" applyFont="1">
      <alignment vertical="center"/>
    </xf>
    <xf numFmtId="0" fontId="2" fillId="7" borderId="78" xfId="0" applyFont="1" applyFill="1" applyBorder="1">
      <alignment vertical="center"/>
    </xf>
    <xf numFmtId="38" fontId="2" fillId="7" borderId="79" xfId="2" applyFont="1" applyFill="1" applyBorder="1">
      <alignment vertical="center"/>
    </xf>
    <xf numFmtId="0" fontId="2" fillId="7" borderId="57" xfId="0" applyFont="1" applyFill="1" applyBorder="1">
      <alignment vertical="center"/>
    </xf>
    <xf numFmtId="38" fontId="2" fillId="7" borderId="59" xfId="2" applyFont="1" applyFill="1" applyBorder="1">
      <alignment vertical="center"/>
    </xf>
    <xf numFmtId="0" fontId="2" fillId="7" borderId="56" xfId="0" applyFont="1" applyFill="1" applyBorder="1">
      <alignment vertical="center"/>
    </xf>
    <xf numFmtId="38" fontId="2" fillId="7" borderId="80" xfId="2" applyFont="1" applyFill="1" applyBorder="1">
      <alignment vertical="center"/>
    </xf>
    <xf numFmtId="38" fontId="2" fillId="7" borderId="56" xfId="2" applyFont="1" applyFill="1" applyBorder="1">
      <alignment vertical="center"/>
    </xf>
    <xf numFmtId="0" fontId="2" fillId="7" borderId="50" xfId="0" applyFont="1" applyFill="1" applyBorder="1">
      <alignment vertical="center"/>
    </xf>
    <xf numFmtId="0" fontId="2" fillId="7" borderId="81" xfId="0" applyFont="1" applyFill="1" applyBorder="1">
      <alignment vertical="center"/>
    </xf>
    <xf numFmtId="0" fontId="2" fillId="7" borderId="59" xfId="0" applyFont="1" applyFill="1" applyBorder="1">
      <alignment vertical="center"/>
    </xf>
    <xf numFmtId="0" fontId="2" fillId="7" borderId="58" xfId="0" applyFont="1" applyFill="1" applyBorder="1">
      <alignment vertical="center"/>
    </xf>
    <xf numFmtId="38" fontId="2" fillId="7" borderId="77" xfId="0" applyNumberFormat="1" applyFont="1" applyFill="1" applyBorder="1">
      <alignment vertical="center"/>
    </xf>
    <xf numFmtId="38" fontId="2" fillId="7" borderId="5" xfId="0" applyNumberFormat="1" applyFont="1" applyFill="1" applyBorder="1">
      <alignment vertical="center"/>
    </xf>
    <xf numFmtId="38" fontId="2" fillId="7" borderId="2" xfId="0" applyNumberFormat="1" applyFont="1" applyFill="1" applyBorder="1">
      <alignment vertical="center"/>
    </xf>
    <xf numFmtId="0" fontId="2" fillId="7" borderId="82" xfId="0" applyFont="1" applyFill="1" applyBorder="1">
      <alignment vertical="center"/>
    </xf>
    <xf numFmtId="0" fontId="2" fillId="7" borderId="83" xfId="0" applyFont="1" applyFill="1" applyBorder="1">
      <alignment vertical="center"/>
    </xf>
    <xf numFmtId="38" fontId="2" fillId="7" borderId="84" xfId="0" applyNumberFormat="1" applyFont="1" applyFill="1" applyBorder="1">
      <alignment vertical="center"/>
    </xf>
    <xf numFmtId="38" fontId="2" fillId="7" borderId="85" xfId="0" applyNumberFormat="1" applyFont="1" applyFill="1" applyBorder="1">
      <alignment vertical="center"/>
    </xf>
    <xf numFmtId="38" fontId="2" fillId="7" borderId="86" xfId="0" applyNumberFormat="1" applyFont="1" applyFill="1" applyBorder="1">
      <alignment vertical="center"/>
    </xf>
    <xf numFmtId="38" fontId="2" fillId="7" borderId="68" xfId="2" applyFont="1" applyFill="1" applyBorder="1">
      <alignment vertical="center"/>
    </xf>
    <xf numFmtId="0" fontId="2" fillId="7" borderId="57" xfId="0" applyFont="1" applyFill="1" applyBorder="1" applyAlignment="1">
      <alignment horizontal="left" vertical="center"/>
    </xf>
    <xf numFmtId="38" fontId="2" fillId="7" borderId="4" xfId="0" applyNumberFormat="1" applyFont="1" applyFill="1" applyBorder="1">
      <alignment vertical="center"/>
    </xf>
    <xf numFmtId="0" fontId="2" fillId="7" borderId="87" xfId="0" applyFont="1" applyFill="1" applyBorder="1">
      <alignment vertical="center"/>
    </xf>
    <xf numFmtId="0" fontId="2" fillId="7" borderId="49" xfId="0" applyFont="1" applyFill="1" applyBorder="1">
      <alignment vertical="center"/>
    </xf>
    <xf numFmtId="38" fontId="2" fillId="7" borderId="88" xfId="0" applyNumberFormat="1" applyFont="1" applyFill="1" applyBorder="1">
      <alignment vertical="center"/>
    </xf>
    <xf numFmtId="38" fontId="2" fillId="7" borderId="48" xfId="0" applyNumberFormat="1" applyFont="1" applyFill="1" applyBorder="1">
      <alignment vertical="center"/>
    </xf>
    <xf numFmtId="38" fontId="2" fillId="7" borderId="47" xfId="2" applyFont="1" applyFill="1" applyBorder="1">
      <alignment vertical="center"/>
    </xf>
    <xf numFmtId="38" fontId="2" fillId="0" borderId="0" xfId="2" applyFont="1">
      <alignment vertical="center"/>
    </xf>
    <xf numFmtId="38" fontId="2" fillId="0" borderId="2" xfId="2" applyFont="1" applyBorder="1">
      <alignment vertical="center"/>
    </xf>
    <xf numFmtId="38" fontId="2" fillId="0" borderId="7" xfId="2" applyFont="1" applyBorder="1">
      <alignment vertical="center"/>
    </xf>
    <xf numFmtId="38" fontId="2" fillId="6" borderId="1" xfId="0" applyNumberFormat="1" applyFont="1" applyFill="1" applyBorder="1">
      <alignment vertical="center"/>
    </xf>
    <xf numFmtId="38" fontId="2" fillId="0" borderId="2" xfId="0" applyNumberFormat="1" applyFont="1" applyBorder="1">
      <alignment vertical="center"/>
    </xf>
    <xf numFmtId="38" fontId="2" fillId="0" borderId="5" xfId="0" applyNumberFormat="1" applyFont="1" applyBorder="1">
      <alignment vertical="center"/>
    </xf>
    <xf numFmtId="0" fontId="2" fillId="7" borderId="69" xfId="0" applyFont="1" applyFill="1" applyBorder="1" applyAlignment="1">
      <alignment horizontal="center" vertical="center"/>
    </xf>
    <xf numFmtId="57" fontId="2" fillId="7" borderId="74" xfId="0" applyNumberFormat="1" applyFont="1" applyFill="1" applyBorder="1" applyAlignment="1">
      <alignment horizontal="center" vertical="center"/>
    </xf>
    <xf numFmtId="0" fontId="2" fillId="7" borderId="70" xfId="0" applyFont="1" applyFill="1" applyBorder="1" applyAlignment="1">
      <alignment horizontal="center" vertical="center"/>
    </xf>
    <xf numFmtId="0" fontId="2" fillId="7" borderId="80" xfId="0" applyFont="1" applyFill="1" applyBorder="1">
      <alignment vertical="center"/>
    </xf>
    <xf numFmtId="0" fontId="2" fillId="7" borderId="79" xfId="0" applyFont="1" applyFill="1" applyBorder="1">
      <alignment vertical="center"/>
    </xf>
    <xf numFmtId="0" fontId="2" fillId="7" borderId="88" xfId="0" applyFont="1" applyFill="1" applyBorder="1">
      <alignment vertical="center"/>
    </xf>
    <xf numFmtId="38" fontId="2" fillId="7" borderId="48" xfId="2" applyFont="1" applyFill="1" applyBorder="1">
      <alignment vertical="center"/>
    </xf>
    <xf numFmtId="0" fontId="2" fillId="7" borderId="89" xfId="0" applyFont="1" applyFill="1" applyBorder="1" applyAlignment="1">
      <alignment horizontal="center" vertical="center"/>
    </xf>
    <xf numFmtId="38" fontId="2" fillId="7" borderId="55" xfId="2" applyFont="1" applyFill="1" applyBorder="1">
      <alignment vertical="center"/>
    </xf>
    <xf numFmtId="38" fontId="2" fillId="7" borderId="53" xfId="2" applyFont="1" applyFill="1" applyBorder="1">
      <alignment vertical="center"/>
    </xf>
    <xf numFmtId="38" fontId="2" fillId="7" borderId="60" xfId="2" applyFont="1" applyFill="1" applyBorder="1">
      <alignment vertical="center"/>
    </xf>
    <xf numFmtId="0" fontId="2" fillId="7" borderId="90" xfId="0" applyFont="1" applyFill="1" applyBorder="1" applyAlignment="1">
      <alignment horizontal="center" vertical="center"/>
    </xf>
    <xf numFmtId="0" fontId="2" fillId="7" borderId="92" xfId="0" applyFont="1" applyFill="1" applyBorder="1">
      <alignment vertical="center"/>
    </xf>
    <xf numFmtId="0" fontId="2" fillId="7" borderId="91" xfId="0" applyFont="1" applyFill="1" applyBorder="1" applyAlignment="1">
      <alignment horizontal="center" vertical="center"/>
    </xf>
    <xf numFmtId="0" fontId="2" fillId="7" borderId="93" xfId="0" applyFont="1" applyFill="1" applyBorder="1">
      <alignment vertical="center"/>
    </xf>
    <xf numFmtId="57" fontId="2" fillId="7" borderId="72" xfId="0" applyNumberFormat="1" applyFont="1" applyFill="1" applyBorder="1" applyAlignment="1">
      <alignment horizontal="center" vertical="center"/>
    </xf>
    <xf numFmtId="0" fontId="2" fillId="7" borderId="94" xfId="0" applyFont="1" applyFill="1" applyBorder="1">
      <alignment vertical="center"/>
    </xf>
    <xf numFmtId="38" fontId="2" fillId="0" borderId="94" xfId="2" applyFont="1" applyBorder="1">
      <alignment vertical="center"/>
    </xf>
    <xf numFmtId="0" fontId="2" fillId="7" borderId="95" xfId="0" applyFont="1" applyFill="1" applyBorder="1">
      <alignment vertical="center"/>
    </xf>
    <xf numFmtId="38" fontId="2" fillId="0" borderId="95" xfId="2" applyFont="1" applyBorder="1">
      <alignment vertical="center"/>
    </xf>
    <xf numFmtId="0" fontId="2" fillId="7" borderId="96" xfId="0" applyFont="1" applyFill="1" applyBorder="1" applyAlignment="1">
      <alignment horizontal="center" vertical="center"/>
    </xf>
    <xf numFmtId="38" fontId="2" fillId="7" borderId="88" xfId="2" applyFont="1" applyFill="1" applyBorder="1">
      <alignment vertical="center"/>
    </xf>
    <xf numFmtId="38" fontId="2" fillId="7" borderId="46" xfId="2" applyFont="1" applyFill="1" applyBorder="1">
      <alignment vertical="center"/>
    </xf>
    <xf numFmtId="38" fontId="2" fillId="0" borderId="96" xfId="2" applyFont="1" applyBorder="1">
      <alignment vertical="center"/>
    </xf>
    <xf numFmtId="38" fontId="2" fillId="0" borderId="11" xfId="2" applyFont="1" applyBorder="1">
      <alignment vertical="center"/>
    </xf>
    <xf numFmtId="38" fontId="2" fillId="0" borderId="13" xfId="2" applyFont="1" applyBorder="1">
      <alignment vertical="center"/>
    </xf>
    <xf numFmtId="38" fontId="2" fillId="0" borderId="26" xfId="2" applyFont="1" applyBorder="1">
      <alignment vertical="center"/>
    </xf>
    <xf numFmtId="38" fontId="2" fillId="0" borderId="6" xfId="2" applyFont="1" applyBorder="1">
      <alignment vertical="center"/>
    </xf>
    <xf numFmtId="38" fontId="2" fillId="0" borderId="4" xfId="2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1" fillId="14" borderId="4" xfId="0" applyFont="1" applyFill="1" applyBorder="1">
      <alignment vertical="center"/>
    </xf>
    <xf numFmtId="180" fontId="11" fillId="0" borderId="5" xfId="2" applyNumberFormat="1" applyFont="1" applyBorder="1">
      <alignment vertical="center"/>
    </xf>
    <xf numFmtId="180" fontId="11" fillId="0" borderId="12" xfId="2" applyNumberFormat="1" applyFont="1" applyBorder="1">
      <alignment vertical="center"/>
    </xf>
    <xf numFmtId="180" fontId="11" fillId="14" borderId="5" xfId="2" applyNumberFormat="1" applyFont="1" applyFill="1" applyBorder="1">
      <alignment vertical="center"/>
    </xf>
    <xf numFmtId="38" fontId="2" fillId="11" borderId="8" xfId="2" applyFont="1" applyFill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top" wrapText="1"/>
    </xf>
    <xf numFmtId="0" fontId="11" fillId="11" borderId="9" xfId="0" applyFont="1" applyFill="1" applyBorder="1" applyAlignment="1">
      <alignment horizontal="center" vertical="top" wrapText="1"/>
    </xf>
    <xf numFmtId="38" fontId="2" fillId="11" borderId="7" xfId="2" applyFont="1" applyFill="1" applyBorder="1">
      <alignment vertical="center"/>
    </xf>
    <xf numFmtId="0" fontId="11" fillId="10" borderId="9" xfId="0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justify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center"/>
    </xf>
    <xf numFmtId="49" fontId="0" fillId="0" borderId="0" xfId="0" applyNumberFormat="1" applyAlignment="1"/>
    <xf numFmtId="0" fontId="0" fillId="0" borderId="0" xfId="0" applyAlignment="1"/>
    <xf numFmtId="188" fontId="0" fillId="0" borderId="0" xfId="0" applyNumberFormat="1" applyAlignment="1">
      <alignment horizontal="right"/>
    </xf>
    <xf numFmtId="1" fontId="0" fillId="0" borderId="0" xfId="0" applyNumberFormat="1" applyAlignment="1"/>
    <xf numFmtId="188" fontId="0" fillId="2" borderId="0" xfId="0" applyNumberFormat="1" applyFill="1" applyAlignment="1">
      <alignment horizontal="right"/>
    </xf>
    <xf numFmtId="0" fontId="0" fillId="3" borderId="0" xfId="0" applyFill="1" applyAlignment="1"/>
    <xf numFmtId="0" fontId="9" fillId="17" borderId="0" xfId="0" applyFont="1" applyFill="1" applyAlignment="1"/>
    <xf numFmtId="188" fontId="23" fillId="0" borderId="0" xfId="0" applyNumberFormat="1" applyFont="1" applyAlignment="1">
      <alignment horizontal="left"/>
    </xf>
    <xf numFmtId="188" fontId="24" fillId="0" borderId="0" xfId="0" applyNumberFormat="1" applyFont="1" applyAlignment="1">
      <alignment horizontal="right" vertical="center"/>
    </xf>
    <xf numFmtId="188" fontId="24" fillId="0" borderId="0" xfId="0" applyNumberFormat="1" applyFont="1" applyAlignment="1">
      <alignment horizontal="left" vertical="center"/>
    </xf>
    <xf numFmtId="188" fontId="23" fillId="0" borderId="0" xfId="0" applyNumberFormat="1" applyFont="1" applyAlignment="1">
      <alignment horizontal="center"/>
    </xf>
    <xf numFmtId="188" fontId="23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188" fontId="0" fillId="0" borderId="0" xfId="0" applyNumberFormat="1" applyAlignment="1">
      <alignment horizontal="left"/>
    </xf>
    <xf numFmtId="188" fontId="7" fillId="0" borderId="0" xfId="0" applyNumberFormat="1" applyFont="1" applyAlignment="1">
      <alignment horizontal="left"/>
    </xf>
    <xf numFmtId="188" fontId="25" fillId="0" borderId="0" xfId="0" applyNumberFormat="1" applyFont="1" applyAlignment="1">
      <alignment horizontal="right"/>
    </xf>
    <xf numFmtId="188" fontId="25" fillId="0" borderId="0" xfId="0" applyNumberFormat="1" applyFont="1" applyAlignment="1">
      <alignment horizontal="left"/>
    </xf>
    <xf numFmtId="188" fontId="7" fillId="0" borderId="0" xfId="0" applyNumberFormat="1" applyFont="1" applyAlignment="1">
      <alignment horizontal="center"/>
    </xf>
    <xf numFmtId="188" fontId="7" fillId="0" borderId="0" xfId="0" applyNumberFormat="1" applyFont="1" applyAlignment="1">
      <alignment horizontal="right"/>
    </xf>
    <xf numFmtId="188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/>
    <xf numFmtId="0" fontId="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17" borderId="0" xfId="0" applyFill="1" applyAlignment="1"/>
    <xf numFmtId="188" fontId="0" fillId="0" borderId="6" xfId="0" applyNumberFormat="1" applyBorder="1" applyAlignment="1">
      <alignment horizontal="left"/>
    </xf>
    <xf numFmtId="188" fontId="0" fillId="0" borderId="1" xfId="0" applyNumberFormat="1" applyBorder="1" applyAlignment="1">
      <alignment horizontal="right"/>
    </xf>
    <xf numFmtId="188" fontId="0" fillId="0" borderId="1" xfId="0" applyNumberFormat="1" applyBorder="1" applyAlignment="1">
      <alignment horizontal="center"/>
    </xf>
    <xf numFmtId="188" fontId="26" fillId="0" borderId="1" xfId="0" applyNumberFormat="1" applyFont="1" applyBorder="1" applyAlignment="1">
      <alignment horizontal="left"/>
    </xf>
    <xf numFmtId="188" fontId="0" fillId="0" borderId="26" xfId="0" applyNumberFormat="1" applyBorder="1" applyAlignment="1">
      <alignment horizontal="center"/>
    </xf>
    <xf numFmtId="188" fontId="0" fillId="0" borderId="1" xfId="0" applyNumberFormat="1" applyBorder="1" applyAlignment="1">
      <alignment horizontal="left"/>
    </xf>
    <xf numFmtId="188" fontId="0" fillId="0" borderId="26" xfId="0" applyNumberFormat="1" applyBorder="1" applyAlignment="1">
      <alignment horizontal="left"/>
    </xf>
    <xf numFmtId="188" fontId="26" fillId="0" borderId="26" xfId="0" applyNumberFormat="1" applyFont="1" applyBorder="1" applyAlignment="1">
      <alignment horizontal="left"/>
    </xf>
    <xf numFmtId="188" fontId="26" fillId="0" borderId="26" xfId="0" applyNumberFormat="1" applyFont="1" applyBorder="1" applyAlignment="1">
      <alignment horizontal="center"/>
    </xf>
    <xf numFmtId="188" fontId="0" fillId="0" borderId="6" xfId="0" applyNumberFormat="1" applyBorder="1" applyAlignment="1">
      <alignment horizontal="right"/>
    </xf>
    <xf numFmtId="188" fontId="0" fillId="0" borderId="5" xfId="0" applyNumberFormat="1" applyBorder="1" applyAlignment="1">
      <alignment horizontal="center"/>
    </xf>
    <xf numFmtId="188" fontId="0" fillId="0" borderId="4" xfId="0" applyNumberFormat="1" applyBorder="1" applyAlignment="1">
      <alignment horizontal="center"/>
    </xf>
    <xf numFmtId="188" fontId="0" fillId="0" borderId="10" xfId="0" applyNumberFormat="1" applyBorder="1" applyAlignment="1">
      <alignment horizontal="center"/>
    </xf>
    <xf numFmtId="188" fontId="0" fillId="0" borderId="9" xfId="0" applyNumberFormat="1" applyBorder="1" applyAlignment="1">
      <alignment horizontal="center"/>
    </xf>
    <xf numFmtId="188" fontId="0" fillId="0" borderId="3" xfId="0" applyNumberFormat="1" applyBorder="1" applyAlignment="1">
      <alignment horizontal="left"/>
    </xf>
    <xf numFmtId="188" fontId="0" fillId="0" borderId="11" xfId="0" applyNumberFormat="1" applyBorder="1" applyAlignment="1">
      <alignment horizontal="left"/>
    </xf>
    <xf numFmtId="188" fontId="0" fillId="0" borderId="8" xfId="0" applyNumberFormat="1" applyBorder="1" applyAlignment="1">
      <alignment horizontal="center"/>
    </xf>
    <xf numFmtId="188" fontId="0" fillId="0" borderId="7" xfId="0" applyNumberFormat="1" applyBorder="1" applyAlignment="1">
      <alignment horizontal="center"/>
    </xf>
    <xf numFmtId="188" fontId="9" fillId="0" borderId="5" xfId="0" applyNumberFormat="1" applyFont="1" applyBorder="1" applyAlignment="1">
      <alignment horizontal="center" wrapText="1" shrinkToFit="1"/>
    </xf>
    <xf numFmtId="188" fontId="26" fillId="0" borderId="8" xfId="0" applyNumberFormat="1" applyFont="1" applyBorder="1" applyAlignment="1">
      <alignment horizontal="center"/>
    </xf>
    <xf numFmtId="188" fontId="26" fillId="0" borderId="7" xfId="0" applyNumberFormat="1" applyFont="1" applyBorder="1" applyAlignment="1">
      <alignment horizontal="center"/>
    </xf>
    <xf numFmtId="188" fontId="26" fillId="0" borderId="9" xfId="0" applyNumberFormat="1" applyFont="1" applyBorder="1" applyAlignment="1">
      <alignment horizontal="center"/>
    </xf>
    <xf numFmtId="188" fontId="26" fillId="0" borderId="8" xfId="0" applyNumberFormat="1" applyFont="1" applyBorder="1" applyAlignment="1">
      <alignment horizontal="center" wrapText="1" shrinkToFit="1"/>
    </xf>
    <xf numFmtId="188" fontId="28" fillId="0" borderId="12" xfId="0" applyNumberFormat="1" applyFont="1" applyBorder="1" applyAlignment="1">
      <alignment horizontal="center" vertical="top"/>
    </xf>
    <xf numFmtId="188" fontId="28" fillId="0" borderId="11" xfId="0" applyNumberFormat="1" applyFont="1" applyBorder="1" applyAlignment="1">
      <alignment horizontal="center" vertical="top"/>
    </xf>
    <xf numFmtId="188" fontId="26" fillId="0" borderId="12" xfId="0" applyNumberFormat="1" applyFont="1" applyBorder="1" applyAlignment="1">
      <alignment horizontal="center"/>
    </xf>
    <xf numFmtId="0" fontId="9" fillId="2" borderId="0" xfId="0" applyFont="1" applyFill="1" applyAlignment="1"/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188" fontId="9" fillId="0" borderId="0" xfId="0" applyNumberFormat="1" applyFont="1" applyAlignment="1">
      <alignment horizontal="right"/>
    </xf>
    <xf numFmtId="0" fontId="9" fillId="0" borderId="10" xfId="0" applyFont="1" applyBorder="1" applyAlignment="1"/>
    <xf numFmtId="49" fontId="29" fillId="0" borderId="2" xfId="0" applyNumberFormat="1" applyFont="1" applyBorder="1" applyAlignment="1"/>
    <xf numFmtId="0" fontId="9" fillId="0" borderId="9" xfId="0" applyFont="1" applyBorder="1" applyAlignment="1"/>
    <xf numFmtId="49" fontId="29" fillId="0" borderId="0" xfId="0" applyNumberFormat="1" applyFont="1" applyAlignment="1"/>
    <xf numFmtId="189" fontId="9" fillId="0" borderId="0" xfId="7" applyNumberFormat="1" applyFont="1" applyAlignment="1">
      <alignment horizontal="right"/>
    </xf>
    <xf numFmtId="190" fontId="9" fillId="0" borderId="0" xfId="7" applyNumberFormat="1" applyFont="1" applyAlignment="1">
      <alignment horizontal="right"/>
    </xf>
    <xf numFmtId="0" fontId="9" fillId="0" borderId="0" xfId="0" applyFont="1" applyAlignment="1">
      <alignment horizontal="distributed"/>
    </xf>
    <xf numFmtId="0" fontId="26" fillId="0" borderId="0" xfId="0" applyFont="1" applyAlignment="1"/>
    <xf numFmtId="0" fontId="30" fillId="0" borderId="0" xfId="0" applyFont="1" applyAlignment="1"/>
    <xf numFmtId="0" fontId="30" fillId="0" borderId="0" xfId="0" applyFont="1" applyAlignment="1">
      <alignment wrapText="1"/>
    </xf>
    <xf numFmtId="0" fontId="30" fillId="0" borderId="0" xfId="0" applyFont="1" applyAlignment="1">
      <alignment horizontal="distributed"/>
    </xf>
    <xf numFmtId="0" fontId="30" fillId="0" borderId="0" xfId="0" applyFont="1" applyAlignment="1">
      <alignment horizontal="distributed" wrapText="1"/>
    </xf>
    <xf numFmtId="49" fontId="31" fillId="0" borderId="0" xfId="0" applyNumberFormat="1" applyFont="1" applyAlignment="1"/>
    <xf numFmtId="0" fontId="9" fillId="18" borderId="0" xfId="0" applyFont="1" applyFill="1" applyAlignment="1"/>
    <xf numFmtId="0" fontId="30" fillId="0" borderId="3" xfId="0" applyFont="1" applyBorder="1" applyAlignment="1"/>
    <xf numFmtId="188" fontId="9" fillId="0" borderId="3" xfId="0" applyNumberFormat="1" applyFont="1" applyBorder="1" applyAlignment="1">
      <alignment horizontal="right"/>
    </xf>
    <xf numFmtId="0" fontId="9" fillId="0" borderId="13" xfId="0" applyFont="1" applyBorder="1" applyAlignment="1"/>
    <xf numFmtId="189" fontId="27" fillId="0" borderId="0" xfId="0" applyNumberFormat="1" applyFont="1" applyAlignment="1"/>
    <xf numFmtId="188" fontId="9" fillId="0" borderId="0" xfId="0" applyNumberFormat="1" applyFont="1" applyAlignment="1">
      <alignment horizontal="left"/>
    </xf>
    <xf numFmtId="188" fontId="0" fillId="0" borderId="0" xfId="0" applyNumberFormat="1" applyAlignment="1"/>
    <xf numFmtId="188" fontId="27" fillId="0" borderId="0" xfId="0" applyNumberFormat="1" applyFont="1" applyAlignment="1"/>
    <xf numFmtId="0" fontId="27" fillId="0" borderId="0" xfId="0" applyFont="1" applyAlignment="1"/>
    <xf numFmtId="0" fontId="9" fillId="3" borderId="0" xfId="0" applyFont="1" applyFill="1" applyAlignment="1"/>
    <xf numFmtId="0" fontId="9" fillId="19" borderId="7" xfId="0" applyFont="1" applyFill="1" applyBorder="1" applyAlignment="1"/>
    <xf numFmtId="188" fontId="9" fillId="19" borderId="0" xfId="0" applyNumberFormat="1" applyFont="1" applyFill="1" applyAlignment="1">
      <alignment horizontal="right"/>
    </xf>
    <xf numFmtId="176" fontId="9" fillId="0" borderId="0" xfId="0" applyNumberFormat="1" applyFont="1" applyAlignment="1">
      <alignment horizontal="right"/>
    </xf>
    <xf numFmtId="0" fontId="9" fillId="8" borderId="0" xfId="1" applyFont="1" applyFill="1" applyAlignment="1">
      <alignment horizontal="left"/>
    </xf>
    <xf numFmtId="0" fontId="18" fillId="9" borderId="6" xfId="0" applyFont="1" applyFill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18" fillId="8" borderId="1" xfId="0" applyFont="1" applyFill="1" applyBorder="1" applyAlignment="1">
      <alignment horizontal="center" vertical="top" wrapText="1"/>
    </xf>
    <xf numFmtId="0" fontId="18" fillId="9" borderId="14" xfId="0" applyFont="1" applyFill="1" applyBorder="1" applyAlignment="1">
      <alignment horizontal="center" vertical="top" wrapText="1"/>
    </xf>
    <xf numFmtId="0" fontId="18" fillId="9" borderId="1" xfId="0" applyFont="1" applyFill="1" applyBorder="1" applyAlignment="1">
      <alignment horizontal="center" vertical="top" wrapText="1"/>
    </xf>
    <xf numFmtId="0" fontId="18" fillId="7" borderId="6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8" fillId="8" borderId="12" xfId="1" applyFont="1" applyFill="1" applyBorder="1" applyAlignment="1">
      <alignment horizontal="center" vertical="center" wrapText="1"/>
    </xf>
    <xf numFmtId="0" fontId="18" fillId="8" borderId="14" xfId="1" applyFont="1" applyFill="1" applyBorder="1" applyAlignment="1">
      <alignment horizontal="center" vertical="center" wrapText="1"/>
    </xf>
    <xf numFmtId="0" fontId="18" fillId="8" borderId="13" xfId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180" fontId="2" fillId="0" borderId="2" xfId="2" applyNumberFormat="1" applyFont="1" applyBorder="1">
      <alignment vertical="center"/>
    </xf>
    <xf numFmtId="180" fontId="2" fillId="0" borderId="3" xfId="2" applyNumberFormat="1" applyFont="1" applyBorder="1">
      <alignment vertical="center"/>
    </xf>
    <xf numFmtId="0" fontId="2" fillId="8" borderId="0" xfId="0" applyFont="1" applyFill="1" applyAlignment="1">
      <alignment horizontal="center" vertical="center"/>
    </xf>
    <xf numFmtId="178" fontId="11" fillId="10" borderId="0" xfId="0" applyNumberFormat="1" applyFont="1" applyFill="1" applyAlignment="1">
      <alignment horizontal="center" vertical="center"/>
    </xf>
    <xf numFmtId="178" fontId="11" fillId="10" borderId="5" xfId="0" applyNumberFormat="1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14" borderId="1" xfId="0" applyFont="1" applyFill="1" applyBorder="1">
      <alignment vertical="center"/>
    </xf>
    <xf numFmtId="180" fontId="11" fillId="14" borderId="14" xfId="2" applyNumberFormat="1" applyFont="1" applyFill="1" applyBorder="1">
      <alignment vertical="center"/>
    </xf>
    <xf numFmtId="0" fontId="11" fillId="14" borderId="11" xfId="0" applyFont="1" applyFill="1" applyBorder="1">
      <alignment vertical="center"/>
    </xf>
    <xf numFmtId="180" fontId="11" fillId="14" borderId="12" xfId="2" applyNumberFormat="1" applyFont="1" applyFill="1" applyBorder="1">
      <alignment vertical="center"/>
    </xf>
    <xf numFmtId="38" fontId="2" fillId="14" borderId="10" xfId="2" applyFont="1" applyFill="1" applyBorder="1">
      <alignment vertical="center"/>
    </xf>
    <xf numFmtId="38" fontId="2" fillId="14" borderId="10" xfId="0" applyNumberFormat="1" applyFont="1" applyFill="1" applyBorder="1">
      <alignment vertical="center"/>
    </xf>
    <xf numFmtId="38" fontId="2" fillId="13" borderId="10" xfId="2" applyFont="1" applyFill="1" applyBorder="1">
      <alignment vertical="center"/>
    </xf>
    <xf numFmtId="38" fontId="2" fillId="13" borderId="9" xfId="2" applyFont="1" applyFill="1" applyBorder="1">
      <alignment vertical="center"/>
    </xf>
    <xf numFmtId="38" fontId="2" fillId="14" borderId="1" xfId="0" applyNumberFormat="1" applyFont="1" applyFill="1" applyBorder="1">
      <alignment vertical="center"/>
    </xf>
    <xf numFmtId="38" fontId="2" fillId="14" borderId="14" xfId="0" applyNumberFormat="1" applyFont="1" applyFill="1" applyBorder="1">
      <alignment vertical="center"/>
    </xf>
    <xf numFmtId="178" fontId="2" fillId="14" borderId="14" xfId="0" applyNumberFormat="1" applyFont="1" applyFill="1" applyBorder="1">
      <alignment vertical="center"/>
    </xf>
    <xf numFmtId="38" fontId="2" fillId="8" borderId="9" xfId="2" applyFont="1" applyFill="1" applyBorder="1">
      <alignment vertical="center"/>
    </xf>
    <xf numFmtId="38" fontId="2" fillId="8" borderId="10" xfId="2" applyFont="1" applyFill="1" applyBorder="1">
      <alignment vertical="center"/>
    </xf>
    <xf numFmtId="180" fontId="2" fillId="7" borderId="12" xfId="2" applyNumberFormat="1" applyFont="1" applyFill="1" applyBorder="1">
      <alignment vertical="center"/>
    </xf>
    <xf numFmtId="180" fontId="2" fillId="0" borderId="13" xfId="2" applyNumberFormat="1" applyFont="1" applyBorder="1">
      <alignment vertical="center"/>
    </xf>
    <xf numFmtId="180" fontId="2" fillId="7" borderId="14" xfId="2" applyNumberFormat="1" applyFont="1" applyFill="1" applyBorder="1">
      <alignment vertical="center"/>
    </xf>
    <xf numFmtId="180" fontId="2" fillId="0" borderId="6" xfId="2" applyNumberFormat="1" applyFont="1" applyBorder="1">
      <alignment vertical="center"/>
    </xf>
    <xf numFmtId="0" fontId="2" fillId="7" borderId="10" xfId="0" applyFont="1" applyFill="1" applyBorder="1" applyAlignment="1">
      <alignment horizontal="center" vertical="center"/>
    </xf>
    <xf numFmtId="180" fontId="2" fillId="7" borderId="5" xfId="2" applyNumberFormat="1" applyFont="1" applyFill="1" applyBorder="1">
      <alignment vertical="center"/>
    </xf>
    <xf numFmtId="180" fontId="2" fillId="0" borderId="10" xfId="2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180" fontId="2" fillId="7" borderId="10" xfId="2" applyNumberFormat="1" applyFont="1" applyFill="1" applyBorder="1">
      <alignment vertical="center"/>
    </xf>
    <xf numFmtId="180" fontId="2" fillId="0" borderId="4" xfId="2" applyNumberFormat="1" applyFont="1" applyBorder="1">
      <alignment vertical="center"/>
    </xf>
    <xf numFmtId="180" fontId="2" fillId="7" borderId="9" xfId="2" applyNumberFormat="1" applyFont="1" applyFill="1" applyBorder="1">
      <alignment vertical="center"/>
    </xf>
    <xf numFmtId="180" fontId="2" fillId="0" borderId="7" xfId="2" applyNumberFormat="1" applyFont="1" applyBorder="1">
      <alignment vertical="center"/>
    </xf>
    <xf numFmtId="180" fontId="2" fillId="7" borderId="1" xfId="2" applyNumberFormat="1" applyFont="1" applyFill="1" applyBorder="1">
      <alignment vertical="center"/>
    </xf>
    <xf numFmtId="180" fontId="2" fillId="0" borderId="1" xfId="2" applyNumberFormat="1" applyFont="1" applyBorder="1">
      <alignment vertical="center"/>
    </xf>
    <xf numFmtId="180" fontId="2" fillId="0" borderId="26" xfId="2" applyNumberFormat="1" applyFont="1" applyBorder="1">
      <alignment vertical="center"/>
    </xf>
    <xf numFmtId="0" fontId="18" fillId="0" borderId="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80" fontId="11" fillId="8" borderId="26" xfId="2" applyNumberFormat="1" applyFont="1" applyFill="1" applyBorder="1">
      <alignment vertical="center"/>
    </xf>
    <xf numFmtId="180" fontId="11" fillId="8" borderId="14" xfId="2" applyNumberFormat="1" applyFont="1" applyFill="1" applyBorder="1">
      <alignment vertical="center"/>
    </xf>
    <xf numFmtId="180" fontId="11" fillId="8" borderId="6" xfId="0" applyNumberFormat="1" applyFont="1" applyFill="1" applyBorder="1">
      <alignment vertical="center"/>
    </xf>
    <xf numFmtId="180" fontId="11" fillId="8" borderId="0" xfId="0" applyNumberFormat="1" applyFont="1" applyFill="1">
      <alignment vertical="center"/>
    </xf>
    <xf numFmtId="38" fontId="14" fillId="8" borderId="0" xfId="2" applyFont="1" applyFill="1">
      <alignment vertical="center"/>
    </xf>
    <xf numFmtId="38" fontId="18" fillId="0" borderId="0" xfId="1" applyNumberFormat="1" applyFont="1" applyAlignment="1">
      <alignment vertical="center"/>
    </xf>
    <xf numFmtId="0" fontId="18" fillId="8" borderId="0" xfId="1" applyFont="1" applyFill="1" applyAlignment="1">
      <alignment vertical="center" wrapText="1"/>
    </xf>
    <xf numFmtId="0" fontId="18" fillId="8" borderId="5" xfId="1" applyFont="1" applyFill="1" applyBorder="1" applyAlignment="1">
      <alignment vertical="center"/>
    </xf>
    <xf numFmtId="38" fontId="2" fillId="0" borderId="3" xfId="0" applyNumberFormat="1" applyFont="1" applyBorder="1">
      <alignment vertical="center"/>
    </xf>
    <xf numFmtId="0" fontId="2" fillId="9" borderId="5" xfId="0" applyFont="1" applyFill="1" applyBorder="1" applyAlignment="1">
      <alignment horizontal="center" vertical="center"/>
    </xf>
    <xf numFmtId="180" fontId="2" fillId="9" borderId="5" xfId="0" applyNumberFormat="1" applyFont="1" applyFill="1" applyBorder="1">
      <alignment vertical="center"/>
    </xf>
    <xf numFmtId="180" fontId="2" fillId="9" borderId="12" xfId="0" applyNumberFormat="1" applyFont="1" applyFill="1" applyBorder="1">
      <alignment vertical="center"/>
    </xf>
    <xf numFmtId="0" fontId="2" fillId="9" borderId="6" xfId="0" applyFont="1" applyFill="1" applyBorder="1">
      <alignment vertical="center"/>
    </xf>
    <xf numFmtId="0" fontId="2" fillId="9" borderId="26" xfId="0" applyFont="1" applyFill="1" applyBorder="1">
      <alignment vertical="center"/>
    </xf>
    <xf numFmtId="180" fontId="2" fillId="9" borderId="8" xfId="0" applyNumberFormat="1" applyFont="1" applyFill="1" applyBorder="1">
      <alignment vertical="center"/>
    </xf>
    <xf numFmtId="180" fontId="2" fillId="9" borderId="14" xfId="0" applyNumberFormat="1" applyFont="1" applyFill="1" applyBorder="1">
      <alignment vertical="center"/>
    </xf>
    <xf numFmtId="180" fontId="2" fillId="9" borderId="1" xfId="0" applyNumberFormat="1" applyFont="1" applyFill="1" applyBorder="1">
      <alignment vertical="center"/>
    </xf>
    <xf numFmtId="180" fontId="2" fillId="9" borderId="14" xfId="2" applyNumberFormat="1" applyFont="1" applyFill="1" applyBorder="1">
      <alignment vertical="center"/>
    </xf>
    <xf numFmtId="0" fontId="2" fillId="7" borderId="0" xfId="0" applyFont="1" applyFill="1" applyAlignment="1">
      <alignment horizontal="left" vertical="center"/>
    </xf>
    <xf numFmtId="0" fontId="2" fillId="7" borderId="2" xfId="0" applyFont="1" applyFill="1" applyBorder="1">
      <alignment vertical="center"/>
    </xf>
    <xf numFmtId="0" fontId="2" fillId="7" borderId="3" xfId="0" applyFont="1" applyFill="1" applyBorder="1">
      <alignment vertical="center"/>
    </xf>
    <xf numFmtId="0" fontId="2" fillId="8" borderId="2" xfId="0" applyFont="1" applyFill="1" applyBorder="1">
      <alignment vertical="center"/>
    </xf>
    <xf numFmtId="180" fontId="14" fillId="7" borderId="0" xfId="2" applyNumberFormat="1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3" fillId="9" borderId="0" xfId="0" applyFont="1" applyFill="1">
      <alignment vertical="center"/>
    </xf>
    <xf numFmtId="180" fontId="2" fillId="7" borderId="9" xfId="0" applyNumberFormat="1" applyFont="1" applyFill="1" applyBorder="1">
      <alignment vertical="center"/>
    </xf>
    <xf numFmtId="180" fontId="2" fillId="7" borderId="5" xfId="0" applyNumberFormat="1" applyFont="1" applyFill="1" applyBorder="1">
      <alignment vertical="center"/>
    </xf>
    <xf numFmtId="192" fontId="2" fillId="7" borderId="10" xfId="2" applyNumberFormat="1" applyFont="1" applyFill="1" applyBorder="1">
      <alignment vertical="center"/>
    </xf>
    <xf numFmtId="192" fontId="2" fillId="7" borderId="5" xfId="2" applyNumberFormat="1" applyFont="1" applyFill="1" applyBorder="1">
      <alignment vertical="center"/>
    </xf>
    <xf numFmtId="192" fontId="2" fillId="7" borderId="4" xfId="2" applyNumberFormat="1" applyFont="1" applyFill="1" applyBorder="1">
      <alignment vertical="center"/>
    </xf>
    <xf numFmtId="192" fontId="2" fillId="7" borderId="9" xfId="2" applyNumberFormat="1" applyFont="1" applyFill="1" applyBorder="1">
      <alignment vertical="center"/>
    </xf>
    <xf numFmtId="192" fontId="2" fillId="7" borderId="8" xfId="2" applyNumberFormat="1" applyFont="1" applyFill="1" applyBorder="1">
      <alignment vertical="center"/>
    </xf>
    <xf numFmtId="192" fontId="2" fillId="7" borderId="7" xfId="2" applyNumberFormat="1" applyFont="1" applyFill="1" applyBorder="1">
      <alignment vertical="center"/>
    </xf>
    <xf numFmtId="180" fontId="2" fillId="7" borderId="13" xfId="2" applyNumberFormat="1" applyFont="1" applyFill="1" applyBorder="1">
      <alignment vertical="center"/>
    </xf>
    <xf numFmtId="180" fontId="2" fillId="7" borderId="12" xfId="0" applyNumberFormat="1" applyFont="1" applyFill="1" applyBorder="1">
      <alignment vertical="center"/>
    </xf>
    <xf numFmtId="192" fontId="2" fillId="7" borderId="13" xfId="2" applyNumberFormat="1" applyFont="1" applyFill="1" applyBorder="1">
      <alignment vertical="center"/>
    </xf>
    <xf numFmtId="192" fontId="2" fillId="7" borderId="12" xfId="2" applyNumberFormat="1" applyFont="1" applyFill="1" applyBorder="1">
      <alignment vertical="center"/>
    </xf>
    <xf numFmtId="192" fontId="2" fillId="7" borderId="11" xfId="2" applyNumberFormat="1" applyFont="1" applyFill="1" applyBorder="1">
      <alignment vertical="center"/>
    </xf>
    <xf numFmtId="180" fontId="2" fillId="0" borderId="0" xfId="2" applyNumberFormat="1" applyFont="1">
      <alignment vertical="center"/>
    </xf>
    <xf numFmtId="38" fontId="2" fillId="7" borderId="5" xfId="2" applyFont="1" applyFill="1" applyBorder="1" applyAlignment="1">
      <alignment horizontal="center" vertical="center"/>
    </xf>
    <xf numFmtId="38" fontId="2" fillId="7" borderId="8" xfId="2" applyFont="1" applyFill="1" applyBorder="1" applyAlignment="1">
      <alignment horizontal="center" vertical="center"/>
    </xf>
    <xf numFmtId="38" fontId="2" fillId="7" borderId="12" xfId="2" applyFont="1" applyFill="1" applyBorder="1" applyAlignment="1">
      <alignment horizontal="center" vertical="center"/>
    </xf>
    <xf numFmtId="180" fontId="2" fillId="7" borderId="0" xfId="0" applyNumberFormat="1" applyFont="1" applyFill="1">
      <alignment vertical="center"/>
    </xf>
    <xf numFmtId="192" fontId="2" fillId="7" borderId="0" xfId="2" applyNumberFormat="1" applyFont="1" applyFill="1" applyBorder="1">
      <alignment vertical="center"/>
    </xf>
    <xf numFmtId="38" fontId="2" fillId="7" borderId="0" xfId="0" applyNumberFormat="1" applyFont="1" applyFill="1" applyAlignment="1">
      <alignment horizontal="center" vertical="center"/>
    </xf>
    <xf numFmtId="0" fontId="2" fillId="7" borderId="6" xfId="0" applyFont="1" applyFill="1" applyBorder="1" applyAlignment="1">
      <alignment vertical="center" wrapText="1"/>
    </xf>
    <xf numFmtId="0" fontId="2" fillId="8" borderId="14" xfId="0" applyFont="1" applyFill="1" applyBorder="1" applyAlignment="1">
      <alignment horizontal="center" vertical="center"/>
    </xf>
    <xf numFmtId="180" fontId="11" fillId="8" borderId="5" xfId="2" applyNumberFormat="1" applyFont="1" applyFill="1" applyBorder="1">
      <alignment vertical="center"/>
    </xf>
    <xf numFmtId="0" fontId="11" fillId="0" borderId="23" xfId="0" applyFont="1" applyBorder="1">
      <alignment vertical="center"/>
    </xf>
    <xf numFmtId="180" fontId="11" fillId="8" borderId="12" xfId="2" applyNumberFormat="1" applyFont="1" applyFill="1" applyBorder="1">
      <alignment vertical="center"/>
    </xf>
    <xf numFmtId="0" fontId="2" fillId="7" borderId="10" xfId="0" applyFont="1" applyFill="1" applyBorder="1" applyAlignment="1">
      <alignment horizontal="right" vertical="center"/>
    </xf>
    <xf numFmtId="0" fontId="11" fillId="0" borderId="36" xfId="0" applyFont="1" applyBorder="1" applyAlignment="1">
      <alignment horizontal="left" vertical="top" shrinkToFit="1"/>
    </xf>
    <xf numFmtId="0" fontId="11" fillId="0" borderId="14" xfId="0" applyFont="1" applyBorder="1" applyAlignment="1">
      <alignment vertical="center" wrapText="1"/>
    </xf>
    <xf numFmtId="0" fontId="11" fillId="0" borderId="1" xfId="0" applyFont="1" applyBorder="1" applyAlignment="1">
      <alignment vertical="center" shrinkToFit="1"/>
    </xf>
    <xf numFmtId="180" fontId="2" fillId="8" borderId="9" xfId="2" applyNumberFormat="1" applyFont="1" applyFill="1" applyBorder="1" applyAlignment="1">
      <alignment horizontal="right" vertical="center"/>
    </xf>
    <xf numFmtId="180" fontId="2" fillId="8" borderId="6" xfId="2" applyNumberFormat="1" applyFont="1" applyFill="1" applyBorder="1" applyAlignment="1">
      <alignment horizontal="right" vertical="center"/>
    </xf>
    <xf numFmtId="0" fontId="2" fillId="7" borderId="9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/>
    </xf>
    <xf numFmtId="38" fontId="2" fillId="7" borderId="9" xfId="2" applyFont="1" applyFill="1" applyBorder="1" applyAlignment="1">
      <alignment vertical="center"/>
    </xf>
    <xf numFmtId="38" fontId="2" fillId="7" borderId="6" xfId="2" applyFont="1" applyFill="1" applyBorder="1" applyAlignment="1">
      <alignment vertical="center"/>
    </xf>
    <xf numFmtId="0" fontId="11" fillId="7" borderId="5" xfId="0" applyFont="1" applyFill="1" applyBorder="1" applyAlignment="1">
      <alignment horizontal="center" vertical="center"/>
    </xf>
    <xf numFmtId="0" fontId="34" fillId="0" borderId="0" xfId="0" applyFont="1" applyAlignment="1"/>
    <xf numFmtId="0" fontId="33" fillId="7" borderId="0" xfId="0" applyFont="1" applyFill="1" applyAlignment="1"/>
    <xf numFmtId="0" fontId="34" fillId="7" borderId="0" xfId="0" applyFont="1" applyFill="1" applyAlignment="1"/>
    <xf numFmtId="0" fontId="35" fillId="7" borderId="0" xfId="0" applyFont="1" applyFill="1" applyAlignment="1"/>
    <xf numFmtId="0" fontId="18" fillId="7" borderId="0" xfId="0" applyFont="1" applyFill="1" applyAlignment="1"/>
    <xf numFmtId="0" fontId="36" fillId="7" borderId="0" xfId="0" applyFont="1" applyFill="1" applyAlignment="1"/>
    <xf numFmtId="0" fontId="2" fillId="7" borderId="5" xfId="0" applyFont="1" applyFill="1" applyBorder="1" applyAlignment="1">
      <alignment horizontal="left" vertical="center"/>
    </xf>
    <xf numFmtId="38" fontId="11" fillId="6" borderId="10" xfId="2" applyFont="1" applyFill="1" applyBorder="1">
      <alignment vertical="center"/>
    </xf>
    <xf numFmtId="38" fontId="11" fillId="6" borderId="2" xfId="2" applyFont="1" applyFill="1" applyBorder="1">
      <alignment vertical="center"/>
    </xf>
    <xf numFmtId="38" fontId="11" fillId="6" borderId="0" xfId="2" applyFont="1" applyFill="1" applyBorder="1">
      <alignment vertical="center"/>
    </xf>
    <xf numFmtId="38" fontId="18" fillId="0" borderId="0" xfId="2" applyFont="1" applyBorder="1">
      <alignment vertical="center"/>
    </xf>
    <xf numFmtId="38" fontId="11" fillId="6" borderId="13" xfId="2" applyFont="1" applyFill="1" applyBorder="1">
      <alignment vertical="center"/>
    </xf>
    <xf numFmtId="38" fontId="11" fillId="6" borderId="3" xfId="2" applyFont="1" applyFill="1" applyBorder="1">
      <alignment vertical="center"/>
    </xf>
    <xf numFmtId="0" fontId="11" fillId="11" borderId="1" xfId="0" applyFont="1" applyFill="1" applyBorder="1">
      <alignment vertical="center"/>
    </xf>
    <xf numFmtId="40" fontId="11" fillId="22" borderId="1" xfId="2" applyNumberFormat="1" applyFont="1" applyFill="1" applyBorder="1">
      <alignment vertical="center"/>
    </xf>
    <xf numFmtId="180" fontId="11" fillId="6" borderId="2" xfId="2" applyNumberFormat="1" applyFont="1" applyFill="1" applyBorder="1">
      <alignment vertical="center"/>
    </xf>
    <xf numFmtId="180" fontId="11" fillId="6" borderId="0" xfId="2" applyNumberFormat="1" applyFont="1" applyFill="1" applyBorder="1">
      <alignment vertical="center"/>
    </xf>
    <xf numFmtId="38" fontId="11" fillId="6" borderId="1" xfId="2" applyFont="1" applyFill="1" applyBorder="1">
      <alignment vertical="center"/>
    </xf>
    <xf numFmtId="180" fontId="11" fillId="6" borderId="3" xfId="2" applyNumberFormat="1" applyFont="1" applyFill="1" applyBorder="1">
      <alignment vertical="center"/>
    </xf>
    <xf numFmtId="0" fontId="18" fillId="0" borderId="0" xfId="0" applyFont="1">
      <alignment vertical="center"/>
    </xf>
    <xf numFmtId="40" fontId="11" fillId="9" borderId="0" xfId="2" applyNumberFormat="1" applyFont="1" applyFill="1">
      <alignment vertical="center"/>
    </xf>
    <xf numFmtId="186" fontId="11" fillId="13" borderId="0" xfId="2" applyNumberFormat="1" applyFont="1" applyFill="1">
      <alignment vertical="center"/>
    </xf>
    <xf numFmtId="0" fontId="11" fillId="21" borderId="1" xfId="0" applyFont="1" applyFill="1" applyBorder="1">
      <alignment vertical="center"/>
    </xf>
    <xf numFmtId="193" fontId="11" fillId="21" borderId="1" xfId="0" applyNumberFormat="1" applyFont="1" applyFill="1" applyBorder="1">
      <alignment vertical="center"/>
    </xf>
    <xf numFmtId="40" fontId="11" fillId="6" borderId="1" xfId="2" applyNumberFormat="1" applyFont="1" applyFill="1" applyBorder="1">
      <alignment vertical="center"/>
    </xf>
    <xf numFmtId="38" fontId="18" fillId="9" borderId="0" xfId="2" applyFont="1" applyFill="1">
      <alignment vertical="center"/>
    </xf>
    <xf numFmtId="38" fontId="11" fillId="9" borderId="2" xfId="2" applyFont="1" applyFill="1" applyBorder="1">
      <alignment vertical="center"/>
    </xf>
    <xf numFmtId="38" fontId="11" fillId="9" borderId="0" xfId="2" applyFont="1" applyFill="1" applyBorder="1">
      <alignment vertical="center"/>
    </xf>
    <xf numFmtId="38" fontId="11" fillId="22" borderId="0" xfId="2" applyFont="1" applyFill="1" applyBorder="1">
      <alignment vertical="center"/>
    </xf>
    <xf numFmtId="38" fontId="11" fillId="9" borderId="3" xfId="2" applyFont="1" applyFill="1" applyBorder="1">
      <alignment vertical="center"/>
    </xf>
    <xf numFmtId="38" fontId="11" fillId="9" borderId="1" xfId="2" applyFont="1" applyFill="1" applyBorder="1">
      <alignment vertical="center"/>
    </xf>
    <xf numFmtId="0" fontId="11" fillId="0" borderId="0" xfId="0" applyFont="1" applyAlignment="1">
      <alignment horizontal="center" vertical="center"/>
    </xf>
    <xf numFmtId="38" fontId="11" fillId="20" borderId="2" xfId="2" applyFont="1" applyFill="1" applyBorder="1">
      <alignment vertical="center"/>
    </xf>
    <xf numFmtId="38" fontId="11" fillId="7" borderId="2" xfId="2" applyFont="1" applyFill="1" applyBorder="1">
      <alignment vertical="center"/>
    </xf>
    <xf numFmtId="0" fontId="13" fillId="3" borderId="2" xfId="0" applyFont="1" applyFill="1" applyBorder="1">
      <alignment vertical="center"/>
    </xf>
    <xf numFmtId="0" fontId="13" fillId="0" borderId="26" xfId="0" applyFont="1" applyBorder="1">
      <alignment vertical="center"/>
    </xf>
    <xf numFmtId="38" fontId="11" fillId="11" borderId="0" xfId="2" applyFont="1" applyFill="1" applyBorder="1">
      <alignment vertical="center"/>
    </xf>
    <xf numFmtId="38" fontId="11" fillId="11" borderId="2" xfId="2" applyFont="1" applyFill="1" applyBorder="1">
      <alignment vertical="center"/>
    </xf>
    <xf numFmtId="38" fontId="11" fillId="0" borderId="6" xfId="2" applyFont="1" applyBorder="1">
      <alignment vertical="center"/>
    </xf>
    <xf numFmtId="0" fontId="2" fillId="3" borderId="2" xfId="0" applyFont="1" applyFill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8" fontId="2" fillId="3" borderId="0" xfId="2" applyFont="1" applyFill="1">
      <alignment vertical="center"/>
    </xf>
    <xf numFmtId="191" fontId="2" fillId="0" borderId="0" xfId="2" applyNumberFormat="1" applyFont="1">
      <alignment vertical="center"/>
    </xf>
    <xf numFmtId="38" fontId="2" fillId="0" borderId="0" xfId="2" applyFont="1" applyFill="1" applyBorder="1">
      <alignment vertical="center"/>
    </xf>
    <xf numFmtId="38" fontId="2" fillId="3" borderId="26" xfId="2" applyFont="1" applyFill="1" applyBorder="1">
      <alignment vertical="center"/>
    </xf>
    <xf numFmtId="38" fontId="2" fillId="21" borderId="0" xfId="2" applyFont="1" applyFill="1" applyBorder="1">
      <alignment vertical="center"/>
    </xf>
    <xf numFmtId="38" fontId="2" fillId="3" borderId="0" xfId="2" applyFont="1" applyFill="1" applyBorder="1">
      <alignment vertical="center"/>
    </xf>
    <xf numFmtId="38" fontId="2" fillId="0" borderId="9" xfId="2" applyFont="1" applyBorder="1">
      <alignment vertical="center"/>
    </xf>
    <xf numFmtId="38" fontId="2" fillId="3" borderId="4" xfId="2" applyFont="1" applyFill="1" applyBorder="1">
      <alignment vertical="center"/>
    </xf>
    <xf numFmtId="38" fontId="2" fillId="10" borderId="10" xfId="2" applyFont="1" applyFill="1" applyBorder="1">
      <alignment vertical="center"/>
    </xf>
    <xf numFmtId="38" fontId="2" fillId="10" borderId="2" xfId="2" applyFont="1" applyFill="1" applyBorder="1">
      <alignment vertical="center"/>
    </xf>
    <xf numFmtId="38" fontId="2" fillId="3" borderId="7" xfId="2" applyFont="1" applyFill="1" applyBorder="1">
      <alignment vertical="center"/>
    </xf>
    <xf numFmtId="38" fontId="2" fillId="10" borderId="13" xfId="2" applyFont="1" applyFill="1" applyBorder="1">
      <alignment vertical="center"/>
    </xf>
    <xf numFmtId="38" fontId="2" fillId="10" borderId="3" xfId="2" applyFont="1" applyFill="1" applyBorder="1">
      <alignment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8" fontId="2" fillId="10" borderId="0" xfId="2" applyFont="1" applyFill="1" applyBorder="1">
      <alignment vertical="center"/>
    </xf>
    <xf numFmtId="38" fontId="2" fillId="3" borderId="11" xfId="2" applyFont="1" applyFill="1" applyBorder="1">
      <alignment vertical="center"/>
    </xf>
    <xf numFmtId="38" fontId="2" fillId="10" borderId="9" xfId="2" applyFont="1" applyFill="1" applyBorder="1">
      <alignment vertical="center"/>
    </xf>
    <xf numFmtId="38" fontId="2" fillId="10" borderId="6" xfId="2" applyFont="1" applyFill="1" applyBorder="1">
      <alignment vertical="center"/>
    </xf>
    <xf numFmtId="38" fontId="2" fillId="10" borderId="1" xfId="2" applyFont="1" applyFill="1" applyBorder="1">
      <alignment vertical="center"/>
    </xf>
    <xf numFmtId="40" fontId="2" fillId="11" borderId="1" xfId="2" applyNumberFormat="1" applyFont="1" applyFill="1" applyBorder="1">
      <alignment vertical="center"/>
    </xf>
    <xf numFmtId="40" fontId="2" fillId="10" borderId="6" xfId="2" applyNumberFormat="1" applyFont="1" applyFill="1" applyBorder="1">
      <alignment vertical="center"/>
    </xf>
    <xf numFmtId="38" fontId="2" fillId="21" borderId="1" xfId="2" applyFont="1" applyFill="1" applyBorder="1">
      <alignment vertical="center"/>
    </xf>
    <xf numFmtId="38" fontId="2" fillId="11" borderId="0" xfId="2" applyFont="1" applyFill="1">
      <alignment vertical="center"/>
    </xf>
    <xf numFmtId="38" fontId="2" fillId="11" borderId="3" xfId="2" applyFont="1" applyFill="1" applyBorder="1">
      <alignment vertical="center"/>
    </xf>
    <xf numFmtId="0" fontId="2" fillId="11" borderId="0" xfId="0" applyFont="1" applyFill="1">
      <alignment vertical="center"/>
    </xf>
    <xf numFmtId="192" fontId="2" fillId="11" borderId="0" xfId="2" applyNumberFormat="1" applyFont="1" applyFill="1">
      <alignment vertical="center"/>
    </xf>
    <xf numFmtId="38" fontId="2" fillId="11" borderId="1" xfId="2" applyFont="1" applyFill="1" applyBorder="1">
      <alignment vertical="center"/>
    </xf>
    <xf numFmtId="40" fontId="2" fillId="11" borderId="26" xfId="2" applyNumberFormat="1" applyFont="1" applyFill="1" applyBorder="1">
      <alignment vertical="center"/>
    </xf>
    <xf numFmtId="40" fontId="2" fillId="10" borderId="1" xfId="2" applyNumberFormat="1" applyFont="1" applyFill="1" applyBorder="1">
      <alignment vertical="center"/>
    </xf>
    <xf numFmtId="40" fontId="2" fillId="0" borderId="0" xfId="2" applyNumberFormat="1" applyFont="1" applyBorder="1">
      <alignment vertical="center"/>
    </xf>
    <xf numFmtId="38" fontId="2" fillId="10" borderId="26" xfId="0" applyNumberFormat="1" applyFont="1" applyFill="1" applyBorder="1">
      <alignment vertical="center"/>
    </xf>
    <xf numFmtId="38" fontId="2" fillId="10" borderId="1" xfId="0" applyNumberFormat="1" applyFont="1" applyFill="1" applyBorder="1">
      <alignment vertical="center"/>
    </xf>
    <xf numFmtId="38" fontId="2" fillId="10" borderId="0" xfId="0" applyNumberFormat="1" applyFont="1" applyFill="1">
      <alignment vertical="center"/>
    </xf>
    <xf numFmtId="38" fontId="2" fillId="6" borderId="0" xfId="0" applyNumberFormat="1" applyFont="1" applyFill="1">
      <alignment vertical="center"/>
    </xf>
    <xf numFmtId="38" fontId="2" fillId="21" borderId="2" xfId="2" applyFont="1" applyFill="1" applyBorder="1">
      <alignment vertical="center"/>
    </xf>
    <xf numFmtId="38" fontId="2" fillId="11" borderId="2" xfId="2" applyFont="1" applyFill="1" applyBorder="1">
      <alignment vertical="center"/>
    </xf>
    <xf numFmtId="38" fontId="2" fillId="11" borderId="0" xfId="2" applyFont="1" applyFill="1" applyBorder="1">
      <alignment vertical="center"/>
    </xf>
    <xf numFmtId="38" fontId="2" fillId="21" borderId="3" xfId="2" applyFont="1" applyFill="1" applyBorder="1">
      <alignment vertical="center"/>
    </xf>
    <xf numFmtId="38" fontId="2" fillId="10" borderId="2" xfId="0" applyNumberFormat="1" applyFont="1" applyFill="1" applyBorder="1">
      <alignment vertical="center"/>
    </xf>
    <xf numFmtId="38" fontId="2" fillId="3" borderId="4" xfId="0" applyNumberFormat="1" applyFont="1" applyFill="1" applyBorder="1">
      <alignment vertical="center"/>
    </xf>
    <xf numFmtId="38" fontId="2" fillId="9" borderId="2" xfId="0" applyNumberFormat="1" applyFont="1" applyFill="1" applyBorder="1">
      <alignment vertical="center"/>
    </xf>
    <xf numFmtId="38" fontId="2" fillId="6" borderId="2" xfId="0" applyNumberFormat="1" applyFont="1" applyFill="1" applyBorder="1">
      <alignment vertical="center"/>
    </xf>
    <xf numFmtId="38" fontId="2" fillId="3" borderId="7" xfId="0" applyNumberFormat="1" applyFont="1" applyFill="1" applyBorder="1">
      <alignment vertical="center"/>
    </xf>
    <xf numFmtId="38" fontId="2" fillId="22" borderId="0" xfId="0" applyNumberFormat="1" applyFont="1" applyFill="1">
      <alignment vertical="center"/>
    </xf>
    <xf numFmtId="38" fontId="2" fillId="10" borderId="3" xfId="0" applyNumberFormat="1" applyFont="1" applyFill="1" applyBorder="1">
      <alignment vertical="center"/>
    </xf>
    <xf numFmtId="38" fontId="2" fillId="9" borderId="3" xfId="0" applyNumberFormat="1" applyFont="1" applyFill="1" applyBorder="1">
      <alignment vertical="center"/>
    </xf>
    <xf numFmtId="38" fontId="2" fillId="6" borderId="3" xfId="0" applyNumberFormat="1" applyFont="1" applyFill="1" applyBorder="1">
      <alignment vertical="center"/>
    </xf>
    <xf numFmtId="38" fontId="2" fillId="3" borderId="26" xfId="0" applyNumberFormat="1" applyFont="1" applyFill="1" applyBorder="1">
      <alignment vertical="center"/>
    </xf>
    <xf numFmtId="38" fontId="2" fillId="10" borderId="0" xfId="2" applyFont="1" applyFill="1">
      <alignment vertical="center"/>
    </xf>
    <xf numFmtId="38" fontId="2" fillId="3" borderId="1" xfId="2" applyFont="1" applyFill="1" applyBorder="1">
      <alignment vertical="center"/>
    </xf>
    <xf numFmtId="38" fontId="2" fillId="11" borderId="26" xfId="2" applyFont="1" applyFill="1" applyBorder="1">
      <alignment vertical="center"/>
    </xf>
    <xf numFmtId="38" fontId="2" fillId="3" borderId="26" xfId="2" applyFont="1" applyFill="1" applyBorder="1" applyAlignment="1">
      <alignment horizontal="center" vertical="center"/>
    </xf>
    <xf numFmtId="38" fontId="2" fillId="3" borderId="1" xfId="2" applyFont="1" applyFill="1" applyBorder="1" applyAlignment="1">
      <alignment horizontal="center" vertical="center"/>
    </xf>
    <xf numFmtId="38" fontId="2" fillId="10" borderId="10" xfId="0" applyNumberFormat="1" applyFont="1" applyFill="1" applyBorder="1">
      <alignment vertical="center"/>
    </xf>
    <xf numFmtId="38" fontId="2" fillId="11" borderId="0" xfId="0" applyNumberFormat="1" applyFont="1" applyFill="1">
      <alignment vertical="center"/>
    </xf>
    <xf numFmtId="38" fontId="2" fillId="22" borderId="9" xfId="0" applyNumberFormat="1" applyFont="1" applyFill="1" applyBorder="1">
      <alignment vertical="center"/>
    </xf>
    <xf numFmtId="38" fontId="2" fillId="11" borderId="3" xfId="0" applyNumberFormat="1" applyFont="1" applyFill="1" applyBorder="1">
      <alignment vertical="center"/>
    </xf>
    <xf numFmtId="38" fontId="2" fillId="22" borderId="13" xfId="0" applyNumberFormat="1" applyFont="1" applyFill="1" applyBorder="1">
      <alignment vertical="center"/>
    </xf>
    <xf numFmtId="38" fontId="2" fillId="22" borderId="3" xfId="0" applyNumberFormat="1" applyFont="1" applyFill="1" applyBorder="1">
      <alignment vertical="center"/>
    </xf>
    <xf numFmtId="38" fontId="2" fillId="11" borderId="2" xfId="0" applyNumberFormat="1" applyFont="1" applyFill="1" applyBorder="1">
      <alignment vertical="center"/>
    </xf>
    <xf numFmtId="38" fontId="2" fillId="11" borderId="10" xfId="0" applyNumberFormat="1" applyFont="1" applyFill="1" applyBorder="1">
      <alignment vertical="center"/>
    </xf>
    <xf numFmtId="3" fontId="2" fillId="16" borderId="2" xfId="0" applyNumberFormat="1" applyFont="1" applyFill="1" applyBorder="1">
      <alignment vertical="center"/>
    </xf>
    <xf numFmtId="38" fontId="2" fillId="11" borderId="9" xfId="0" applyNumberFormat="1" applyFont="1" applyFill="1" applyBorder="1">
      <alignment vertical="center"/>
    </xf>
    <xf numFmtId="3" fontId="2" fillId="16" borderId="0" xfId="0" applyNumberFormat="1" applyFont="1" applyFill="1">
      <alignment vertical="center"/>
    </xf>
    <xf numFmtId="3" fontId="2" fillId="16" borderId="3" xfId="0" applyNumberFormat="1" applyFont="1" applyFill="1" applyBorder="1">
      <alignment vertical="center"/>
    </xf>
    <xf numFmtId="38" fontId="2" fillId="0" borderId="4" xfId="0" applyNumberFormat="1" applyFont="1" applyBorder="1">
      <alignment vertical="center"/>
    </xf>
    <xf numFmtId="38" fontId="2" fillId="11" borderId="4" xfId="0" applyNumberFormat="1" applyFont="1" applyFill="1" applyBorder="1">
      <alignment vertical="center"/>
    </xf>
    <xf numFmtId="38" fontId="2" fillId="11" borderId="11" xfId="0" applyNumberFormat="1" applyFont="1" applyFill="1" applyBorder="1">
      <alignment vertical="center"/>
    </xf>
    <xf numFmtId="38" fontId="2" fillId="7" borderId="3" xfId="0" applyNumberFormat="1" applyFont="1" applyFill="1" applyBorder="1">
      <alignment vertical="center"/>
    </xf>
    <xf numFmtId="0" fontId="2" fillId="10" borderId="2" xfId="0" applyFont="1" applyFill="1" applyBorder="1">
      <alignment vertical="center"/>
    </xf>
    <xf numFmtId="0" fontId="2" fillId="10" borderId="3" xfId="0" applyFont="1" applyFill="1" applyBorder="1">
      <alignment vertical="center"/>
    </xf>
    <xf numFmtId="0" fontId="2" fillId="10" borderId="1" xfId="0" applyFont="1" applyFill="1" applyBorder="1">
      <alignment vertical="center"/>
    </xf>
    <xf numFmtId="0" fontId="2" fillId="10" borderId="0" xfId="0" applyFont="1" applyFill="1">
      <alignment vertical="center"/>
    </xf>
    <xf numFmtId="38" fontId="2" fillId="11" borderId="9" xfId="2" applyFont="1" applyFill="1" applyBorder="1">
      <alignment vertical="center"/>
    </xf>
    <xf numFmtId="38" fontId="2" fillId="11" borderId="10" xfId="2" applyFont="1" applyFill="1" applyBorder="1">
      <alignment vertical="center"/>
    </xf>
    <xf numFmtId="38" fontId="2" fillId="11" borderId="4" xfId="2" applyFont="1" applyFill="1" applyBorder="1">
      <alignment vertical="center"/>
    </xf>
    <xf numFmtId="180" fontId="14" fillId="7" borderId="0" xfId="2" applyNumberFormat="1" applyFont="1" applyFill="1" applyBorder="1">
      <alignment vertical="center"/>
    </xf>
    <xf numFmtId="0" fontId="2" fillId="8" borderId="10" xfId="0" applyFont="1" applyFill="1" applyBorder="1">
      <alignment vertical="center"/>
    </xf>
    <xf numFmtId="0" fontId="2" fillId="8" borderId="9" xfId="0" applyFont="1" applyFill="1" applyBorder="1">
      <alignment vertical="center"/>
    </xf>
    <xf numFmtId="0" fontId="2" fillId="8" borderId="13" xfId="0" applyFont="1" applyFill="1" applyBorder="1">
      <alignment vertical="center"/>
    </xf>
    <xf numFmtId="0" fontId="3" fillId="0" borderId="10" xfId="0" applyFont="1" applyBorder="1">
      <alignment vertical="center"/>
    </xf>
    <xf numFmtId="0" fontId="13" fillId="7" borderId="0" xfId="0" applyFont="1" applyFill="1">
      <alignment vertical="center"/>
    </xf>
    <xf numFmtId="0" fontId="13" fillId="7" borderId="98" xfId="0" applyFont="1" applyFill="1" applyBorder="1" applyAlignment="1">
      <alignment horizontal="center" vertical="center"/>
    </xf>
    <xf numFmtId="194" fontId="11" fillId="7" borderId="95" xfId="2" applyNumberFormat="1" applyFont="1" applyFill="1" applyBorder="1" applyAlignment="1">
      <alignment vertical="center"/>
    </xf>
    <xf numFmtId="0" fontId="2" fillId="7" borderId="54" xfId="0" applyFont="1" applyFill="1" applyBorder="1" applyAlignment="1">
      <alignment horizontal="center" vertical="center"/>
    </xf>
    <xf numFmtId="0" fontId="2" fillId="7" borderId="98" xfId="0" applyFont="1" applyFill="1" applyBorder="1" applyAlignment="1">
      <alignment horizontal="center" vertical="center"/>
    </xf>
    <xf numFmtId="180" fontId="2" fillId="7" borderId="61" xfId="2" applyNumberFormat="1" applyFont="1" applyFill="1" applyBorder="1">
      <alignment vertical="center"/>
    </xf>
    <xf numFmtId="180" fontId="2" fillId="7" borderId="77" xfId="2" applyNumberFormat="1" applyFont="1" applyFill="1" applyBorder="1">
      <alignment vertical="center"/>
    </xf>
    <xf numFmtId="0" fontId="2" fillId="7" borderId="97" xfId="0" applyFont="1" applyFill="1" applyBorder="1">
      <alignment vertical="center"/>
    </xf>
    <xf numFmtId="38" fontId="2" fillId="7" borderId="79" xfId="2" applyFont="1" applyFill="1" applyBorder="1" applyAlignment="1">
      <alignment horizontal="right" vertical="center"/>
    </xf>
    <xf numFmtId="40" fontId="2" fillId="7" borderId="34" xfId="2" applyNumberFormat="1" applyFont="1" applyFill="1" applyBorder="1">
      <alignment vertical="center"/>
    </xf>
    <xf numFmtId="0" fontId="2" fillId="7" borderId="96" xfId="0" applyFont="1" applyFill="1" applyBorder="1">
      <alignment vertical="center"/>
    </xf>
    <xf numFmtId="0" fontId="14" fillId="7" borderId="0" xfId="0" applyFont="1" applyFill="1">
      <alignment vertical="center"/>
    </xf>
    <xf numFmtId="0" fontId="11" fillId="7" borderId="9" xfId="0" applyFont="1" applyFill="1" applyBorder="1" applyAlignment="1">
      <alignment horizontal="left"/>
    </xf>
    <xf numFmtId="0" fontId="11" fillId="7" borderId="13" xfId="0" applyFont="1" applyFill="1" applyBorder="1" applyAlignment="1"/>
    <xf numFmtId="0" fontId="17" fillId="7" borderId="6" xfId="0" applyFont="1" applyFill="1" applyBorder="1" applyAlignment="1"/>
    <xf numFmtId="0" fontId="17" fillId="7" borderId="0" xfId="0" applyFont="1" applyFill="1">
      <alignment vertical="center"/>
    </xf>
    <xf numFmtId="0" fontId="11" fillId="7" borderId="7" xfId="0" applyFont="1" applyFill="1" applyBorder="1" applyAlignment="1"/>
    <xf numFmtId="0" fontId="11" fillId="7" borderId="4" xfId="0" applyFont="1" applyFill="1" applyBorder="1" applyAlignment="1"/>
    <xf numFmtId="0" fontId="11" fillId="7" borderId="11" xfId="0" applyFont="1" applyFill="1" applyBorder="1" applyAlignment="1"/>
    <xf numFmtId="0" fontId="2" fillId="0" borderId="14" xfId="0" applyFont="1" applyBorder="1" applyAlignment="1">
      <alignment horizontal="center" vertical="center" wrapText="1"/>
    </xf>
    <xf numFmtId="38" fontId="2" fillId="0" borderId="12" xfId="0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3" fontId="2" fillId="0" borderId="1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3" fontId="2" fillId="0" borderId="2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0" xfId="0" applyNumberFormat="1" applyFont="1">
      <alignment vertical="center"/>
    </xf>
    <xf numFmtId="3" fontId="2" fillId="0" borderId="13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80" fontId="2" fillId="0" borderId="9" xfId="2" applyNumberFormat="1" applyFont="1" applyBorder="1">
      <alignment vertical="center"/>
    </xf>
    <xf numFmtId="180" fontId="2" fillId="0" borderId="11" xfId="2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3" fontId="2" fillId="0" borderId="26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11" xfId="0" applyNumberFormat="1" applyFont="1" applyBorder="1">
      <alignment vertical="center"/>
    </xf>
    <xf numFmtId="0" fontId="18" fillId="0" borderId="5" xfId="0" applyFont="1" applyBorder="1">
      <alignment vertical="center"/>
    </xf>
    <xf numFmtId="0" fontId="18" fillId="0" borderId="14" xfId="0" applyFont="1" applyBorder="1">
      <alignment vertical="center"/>
    </xf>
    <xf numFmtId="0" fontId="18" fillId="0" borderId="8" xfId="0" applyFont="1" applyBorder="1">
      <alignment vertical="center"/>
    </xf>
    <xf numFmtId="0" fontId="18" fillId="0" borderId="12" xfId="0" applyFont="1" applyBorder="1">
      <alignment vertical="center"/>
    </xf>
    <xf numFmtId="0" fontId="11" fillId="8" borderId="5" xfId="0" applyFont="1" applyFill="1" applyBorder="1">
      <alignment vertical="center"/>
    </xf>
    <xf numFmtId="0" fontId="11" fillId="8" borderId="14" xfId="0" applyFont="1" applyFill="1" applyBorder="1">
      <alignment vertical="center"/>
    </xf>
    <xf numFmtId="0" fontId="18" fillId="0" borderId="10" xfId="0" applyFont="1" applyBorder="1" applyAlignment="1"/>
    <xf numFmtId="0" fontId="2" fillId="13" borderId="7" xfId="0" applyFont="1" applyFill="1" applyBorder="1">
      <alignment vertical="center"/>
    </xf>
    <xf numFmtId="0" fontId="14" fillId="0" borderId="0" xfId="0" applyFont="1">
      <alignment vertical="center"/>
    </xf>
    <xf numFmtId="0" fontId="14" fillId="8" borderId="1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vertical="center" wrapText="1"/>
    </xf>
    <xf numFmtId="0" fontId="2" fillId="13" borderId="1" xfId="0" applyFont="1" applyFill="1" applyBorder="1" applyAlignment="1">
      <alignment horizontal="center" vertical="center"/>
    </xf>
    <xf numFmtId="0" fontId="2" fillId="13" borderId="14" xfId="0" applyFont="1" applyFill="1" applyBorder="1" applyAlignment="1">
      <alignment horizontal="center" vertical="center"/>
    </xf>
    <xf numFmtId="38" fontId="2" fillId="13" borderId="0" xfId="2" applyFont="1" applyFill="1" applyBorder="1">
      <alignment vertical="center"/>
    </xf>
    <xf numFmtId="38" fontId="2" fillId="13" borderId="8" xfId="2" applyFont="1" applyFill="1" applyBorder="1">
      <alignment vertical="center"/>
    </xf>
    <xf numFmtId="38" fontId="2" fillId="13" borderId="2" xfId="2" applyFont="1" applyFill="1" applyBorder="1">
      <alignment vertical="center"/>
    </xf>
    <xf numFmtId="38" fontId="2" fillId="13" borderId="5" xfId="2" applyFont="1" applyFill="1" applyBorder="1">
      <alignment vertical="center"/>
    </xf>
    <xf numFmtId="38" fontId="2" fillId="13" borderId="3" xfId="2" applyFont="1" applyFill="1" applyBorder="1">
      <alignment vertical="center"/>
    </xf>
    <xf numFmtId="38" fontId="2" fillId="13" borderId="12" xfId="2" applyFont="1" applyFill="1" applyBorder="1">
      <alignment vertical="center"/>
    </xf>
    <xf numFmtId="0" fontId="2" fillId="13" borderId="8" xfId="0" applyFont="1" applyFill="1" applyBorder="1">
      <alignment vertical="center"/>
    </xf>
    <xf numFmtId="0" fontId="2" fillId="13" borderId="0" xfId="0" applyFont="1" applyFill="1">
      <alignment vertical="center"/>
    </xf>
    <xf numFmtId="195" fontId="2" fillId="7" borderId="5" xfId="0" applyNumberFormat="1" applyFont="1" applyFill="1" applyBorder="1">
      <alignment vertical="center"/>
    </xf>
    <xf numFmtId="38" fontId="2" fillId="13" borderId="12" xfId="0" applyNumberFormat="1" applyFont="1" applyFill="1" applyBorder="1">
      <alignment vertical="center"/>
    </xf>
    <xf numFmtId="38" fontId="14" fillId="0" borderId="0" xfId="2" applyFont="1" applyBorder="1" applyAlignment="1">
      <alignment horizontal="center" vertical="center"/>
    </xf>
    <xf numFmtId="0" fontId="11" fillId="8" borderId="7" xfId="0" applyFont="1" applyFill="1" applyBorder="1">
      <alignment vertical="center"/>
    </xf>
    <xf numFmtId="38" fontId="2" fillId="14" borderId="99" xfId="2" applyFont="1" applyFill="1" applyBorder="1">
      <alignment vertical="center"/>
    </xf>
    <xf numFmtId="38" fontId="2" fillId="14" borderId="88" xfId="2" applyFont="1" applyFill="1" applyBorder="1">
      <alignment vertical="center"/>
    </xf>
    <xf numFmtId="180" fontId="2" fillId="14" borderId="61" xfId="2" applyNumberFormat="1" applyFont="1" applyFill="1" applyBorder="1" applyAlignment="1">
      <alignment horizontal="right" vertical="center"/>
    </xf>
    <xf numFmtId="180" fontId="2" fillId="14" borderId="77" xfId="2" applyNumberFormat="1" applyFont="1" applyFill="1" applyBorder="1" applyAlignment="1">
      <alignment horizontal="right" vertical="center"/>
    </xf>
    <xf numFmtId="180" fontId="2" fillId="14" borderId="50" xfId="2" applyNumberFormat="1" applyFont="1" applyFill="1" applyBorder="1">
      <alignment vertical="center"/>
    </xf>
    <xf numFmtId="180" fontId="2" fillId="14" borderId="80" xfId="2" applyNumberFormat="1" applyFont="1" applyFill="1" applyBorder="1">
      <alignment vertical="center"/>
    </xf>
    <xf numFmtId="38" fontId="11" fillId="0" borderId="5" xfId="2" applyFont="1" applyBorder="1">
      <alignment vertical="center"/>
    </xf>
    <xf numFmtId="38" fontId="11" fillId="0" borderId="8" xfId="2" applyFont="1" applyBorder="1">
      <alignment vertical="center"/>
    </xf>
    <xf numFmtId="38" fontId="11" fillId="0" borderId="12" xfId="2" applyFont="1" applyBorder="1">
      <alignment vertical="center"/>
    </xf>
    <xf numFmtId="0" fontId="18" fillId="0" borderId="5" xfId="0" applyFont="1" applyBorder="1" applyAlignment="1">
      <alignment horizontal="center"/>
    </xf>
    <xf numFmtId="179" fontId="18" fillId="9" borderId="5" xfId="0" applyNumberFormat="1" applyFont="1" applyFill="1" applyBorder="1" applyAlignment="1"/>
    <xf numFmtId="179" fontId="18" fillId="7" borderId="0" xfId="0" applyNumberFormat="1" applyFont="1" applyFill="1" applyAlignment="1"/>
    <xf numFmtId="179" fontId="18" fillId="9" borderId="8" xfId="0" applyNumberFormat="1" applyFont="1" applyFill="1" applyBorder="1" applyAlignment="1"/>
    <xf numFmtId="179" fontId="18" fillId="9" borderId="12" xfId="0" applyNumberFormat="1" applyFont="1" applyFill="1" applyBorder="1" applyAlignment="1"/>
    <xf numFmtId="179" fontId="18" fillId="0" borderId="12" xfId="0" applyNumberFormat="1" applyFont="1" applyBorder="1" applyAlignment="1"/>
    <xf numFmtId="0" fontId="18" fillId="9" borderId="14" xfId="0" applyFont="1" applyFill="1" applyBorder="1" applyAlignment="1"/>
    <xf numFmtId="0" fontId="13" fillId="0" borderId="0" xfId="0" applyFont="1" applyAlignment="1"/>
    <xf numFmtId="0" fontId="18" fillId="3" borderId="0" xfId="0" applyFont="1" applyFill="1" applyAlignment="1"/>
    <xf numFmtId="0" fontId="18" fillId="0" borderId="4" xfId="0" applyFont="1" applyBorder="1" applyAlignment="1"/>
    <xf numFmtId="182" fontId="18" fillId="0" borderId="12" xfId="0" applyNumberFormat="1" applyFont="1" applyBorder="1" applyAlignment="1"/>
    <xf numFmtId="0" fontId="18" fillId="0" borderId="22" xfId="0" applyFont="1" applyBorder="1" applyAlignment="1"/>
    <xf numFmtId="182" fontId="18" fillId="11" borderId="16" xfId="0" applyNumberFormat="1" applyFont="1" applyFill="1" applyBorder="1" applyAlignment="1"/>
    <xf numFmtId="0" fontId="18" fillId="0" borderId="22" xfId="0" applyFont="1" applyBorder="1" applyAlignment="1">
      <alignment horizontal="center"/>
    </xf>
    <xf numFmtId="0" fontId="18" fillId="0" borderId="18" xfId="0" applyFont="1" applyBorder="1" applyAlignment="1"/>
    <xf numFmtId="0" fontId="18" fillId="0" borderId="24" xfId="0" applyFont="1" applyBorder="1" applyAlignment="1"/>
    <xf numFmtId="182" fontId="18" fillId="11" borderId="20" xfId="0" applyNumberFormat="1" applyFont="1" applyFill="1" applyBorder="1" applyAlignment="1"/>
    <xf numFmtId="0" fontId="18" fillId="0" borderId="24" xfId="0" applyFont="1" applyBorder="1" applyAlignment="1">
      <alignment horizontal="center"/>
    </xf>
    <xf numFmtId="0" fontId="18" fillId="0" borderId="28" xfId="0" applyFont="1" applyBorder="1" applyAlignment="1"/>
    <xf numFmtId="0" fontId="18" fillId="0" borderId="23" xfId="0" applyFont="1" applyBorder="1" applyAlignment="1">
      <alignment shrinkToFit="1"/>
    </xf>
    <xf numFmtId="182" fontId="18" fillId="11" borderId="21" xfId="0" applyNumberFormat="1" applyFont="1" applyFill="1" applyBorder="1" applyAlignment="1"/>
    <xf numFmtId="0" fontId="18" fillId="0" borderId="23" xfId="0" applyFont="1" applyBorder="1" applyAlignment="1">
      <alignment horizontal="center"/>
    </xf>
    <xf numFmtId="0" fontId="18" fillId="0" borderId="33" xfId="0" applyFont="1" applyBorder="1" applyAlignment="1">
      <alignment wrapText="1"/>
    </xf>
    <xf numFmtId="0" fontId="39" fillId="0" borderId="0" xfId="0" applyFont="1" applyAlignment="1"/>
    <xf numFmtId="0" fontId="18" fillId="0" borderId="2" xfId="0" applyFont="1" applyBorder="1" applyAlignment="1"/>
    <xf numFmtId="196" fontId="18" fillId="0" borderId="97" xfId="0" applyNumberFormat="1" applyFont="1" applyBorder="1" applyAlignment="1"/>
    <xf numFmtId="197" fontId="18" fillId="12" borderId="2" xfId="0" applyNumberFormat="1" applyFont="1" applyFill="1" applyBorder="1" applyAlignment="1"/>
    <xf numFmtId="196" fontId="18" fillId="9" borderId="91" xfId="0" applyNumberFormat="1" applyFont="1" applyFill="1" applyBorder="1" applyAlignment="1"/>
    <xf numFmtId="0" fontId="40" fillId="0" borderId="2" xfId="0" applyFont="1" applyBorder="1" applyAlignment="1"/>
    <xf numFmtId="196" fontId="18" fillId="0" borderId="91" xfId="0" applyNumberFormat="1" applyFont="1" applyBorder="1" applyAlignment="1"/>
    <xf numFmtId="197" fontId="18" fillId="12" borderId="0" xfId="0" applyNumberFormat="1" applyFont="1" applyFill="1" applyAlignment="1"/>
    <xf numFmtId="0" fontId="40" fillId="0" borderId="0" xfId="0" applyFont="1" applyAlignment="1"/>
    <xf numFmtId="0" fontId="18" fillId="0" borderId="32" xfId="0" applyFont="1" applyBorder="1" applyAlignment="1"/>
    <xf numFmtId="196" fontId="18" fillId="0" borderId="100" xfId="0" applyNumberFormat="1" applyFont="1" applyBorder="1" applyAlignment="1"/>
    <xf numFmtId="197" fontId="18" fillId="12" borderId="30" xfId="0" applyNumberFormat="1" applyFont="1" applyFill="1" applyBorder="1" applyAlignment="1"/>
    <xf numFmtId="196" fontId="18" fillId="9" borderId="100" xfId="0" applyNumberFormat="1" applyFont="1" applyFill="1" applyBorder="1" applyAlignment="1"/>
    <xf numFmtId="0" fontId="18" fillId="0" borderId="30" xfId="0" applyFont="1" applyBorder="1" applyAlignment="1">
      <alignment horizontal="center"/>
    </xf>
    <xf numFmtId="0" fontId="40" fillId="0" borderId="30" xfId="0" applyFont="1" applyBorder="1" applyAlignment="1"/>
    <xf numFmtId="0" fontId="18" fillId="0" borderId="31" xfId="0" applyFont="1" applyBorder="1" applyAlignment="1"/>
    <xf numFmtId="198" fontId="18" fillId="0" borderId="0" xfId="0" applyNumberFormat="1" applyFont="1" applyAlignment="1"/>
    <xf numFmtId="0" fontId="18" fillId="0" borderId="0" xfId="0" quotePrefix="1" applyFont="1" applyAlignment="1">
      <alignment horizontal="center"/>
    </xf>
    <xf numFmtId="196" fontId="18" fillId="0" borderId="94" xfId="0" applyNumberFormat="1" applyFont="1" applyBorder="1" applyAlignment="1"/>
    <xf numFmtId="197" fontId="18" fillId="0" borderId="3" xfId="0" applyNumberFormat="1" applyFont="1" applyBorder="1" applyAlignment="1"/>
    <xf numFmtId="196" fontId="18" fillId="9" borderId="94" xfId="2" applyNumberFormat="1" applyFont="1" applyFill="1" applyBorder="1" applyAlignment="1"/>
    <xf numFmtId="0" fontId="40" fillId="0" borderId="3" xfId="0" applyFont="1" applyBorder="1" applyAlignment="1"/>
    <xf numFmtId="196" fontId="18" fillId="0" borderId="96" xfId="0" applyNumberFormat="1" applyFont="1" applyBorder="1" applyAlignment="1"/>
    <xf numFmtId="0" fontId="18" fillId="0" borderId="1" xfId="0" applyFont="1" applyBorder="1" applyAlignment="1"/>
    <xf numFmtId="196" fontId="18" fillId="9" borderId="96" xfId="0" applyNumberFormat="1" applyFont="1" applyFill="1" applyBorder="1" applyAlignment="1"/>
    <xf numFmtId="0" fontId="18" fillId="7" borderId="0" xfId="0" applyFont="1" applyFill="1" applyAlignment="1">
      <alignment horizontal="center" vertical="center" wrapText="1"/>
    </xf>
    <xf numFmtId="196" fontId="18" fillId="7" borderId="0" xfId="0" applyNumberFormat="1" applyFont="1" applyFill="1" applyAlignment="1"/>
    <xf numFmtId="197" fontId="18" fillId="7" borderId="0" xfId="0" applyNumberFormat="1" applyFont="1" applyFill="1" applyAlignment="1"/>
    <xf numFmtId="0" fontId="18" fillId="7" borderId="0" xfId="0" quotePrefix="1" applyFont="1" applyFill="1" applyAlignment="1">
      <alignment horizontal="center"/>
    </xf>
    <xf numFmtId="0" fontId="40" fillId="7" borderId="0" xfId="0" applyFont="1" applyFill="1" applyAlignment="1"/>
    <xf numFmtId="0" fontId="18" fillId="7" borderId="0" xfId="0" applyFont="1" applyFill="1" applyAlignment="1">
      <alignment horizontal="center"/>
    </xf>
    <xf numFmtId="0" fontId="40" fillId="7" borderId="0" xfId="0" applyFont="1" applyFill="1" applyAlignment="1">
      <alignment wrapText="1"/>
    </xf>
    <xf numFmtId="0" fontId="18" fillId="0" borderId="0" xfId="0" applyFont="1" applyAlignment="1">
      <alignment horizontal="left"/>
    </xf>
    <xf numFmtId="49" fontId="18" fillId="0" borderId="5" xfId="3" applyNumberFormat="1" applyFont="1" applyBorder="1" applyAlignment="1">
      <alignment horizontal="center" vertical="center"/>
    </xf>
    <xf numFmtId="0" fontId="18" fillId="0" borderId="10" xfId="3" applyFont="1" applyBorder="1" applyAlignment="1">
      <alignment vertical="center"/>
    </xf>
    <xf numFmtId="49" fontId="18" fillId="0" borderId="14" xfId="3" applyNumberFormat="1" applyFont="1" applyBorder="1" applyAlignment="1">
      <alignment horizontal="center" vertical="center"/>
    </xf>
    <xf numFmtId="49" fontId="18" fillId="9" borderId="14" xfId="3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2" fillId="7" borderId="7" xfId="0" applyFont="1" applyFill="1" applyBorder="1" applyAlignment="1">
      <alignment horizontal="center" vertical="center"/>
    </xf>
    <xf numFmtId="0" fontId="2" fillId="7" borderId="72" xfId="0" applyFont="1" applyFill="1" applyBorder="1" applyAlignment="1">
      <alignment horizontal="center" vertical="center"/>
    </xf>
    <xf numFmtId="0" fontId="2" fillId="7" borderId="73" xfId="0" applyFont="1" applyFill="1" applyBorder="1" applyAlignment="1">
      <alignment horizontal="center" vertical="center"/>
    </xf>
    <xf numFmtId="0" fontId="2" fillId="7" borderId="74" xfId="0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2" fillId="9" borderId="0" xfId="0" applyFont="1" applyFill="1" applyAlignment="1"/>
    <xf numFmtId="38" fontId="2" fillId="9" borderId="14" xfId="0" applyNumberFormat="1" applyFont="1" applyFill="1" applyBorder="1" applyAlignment="1"/>
    <xf numFmtId="38" fontId="2" fillId="0" borderId="0" xfId="2" applyFont="1" applyFill="1" applyBorder="1" applyAlignment="1"/>
    <xf numFmtId="38" fontId="2" fillId="0" borderId="0" xfId="2" applyFont="1" applyFill="1" applyAlignment="1"/>
    <xf numFmtId="0" fontId="2" fillId="0" borderId="7" xfId="0" applyFont="1" applyBorder="1" applyAlignment="1"/>
    <xf numFmtId="0" fontId="2" fillId="0" borderId="2" xfId="0" applyFont="1" applyBorder="1" applyAlignment="1"/>
    <xf numFmtId="0" fontId="2" fillId="0" borderId="92" xfId="0" applyFont="1" applyBorder="1" applyAlignment="1"/>
    <xf numFmtId="0" fontId="2" fillId="9" borderId="92" xfId="0" applyFont="1" applyFill="1" applyBorder="1" applyAlignment="1"/>
    <xf numFmtId="0" fontId="2" fillId="0" borderId="3" xfId="0" applyFont="1" applyBorder="1" applyAlignment="1"/>
    <xf numFmtId="0" fontId="2" fillId="0" borderId="94" xfId="0" applyFont="1" applyBorder="1" applyAlignment="1"/>
    <xf numFmtId="0" fontId="2" fillId="9" borderId="93" xfId="0" applyFont="1" applyFill="1" applyBorder="1" applyAlignment="1"/>
    <xf numFmtId="38" fontId="2" fillId="9" borderId="0" xfId="2" applyFont="1" applyFill="1" applyBorder="1" applyAlignment="1"/>
    <xf numFmtId="0" fontId="2" fillId="7" borderId="0" xfId="0" applyFont="1" applyFill="1" applyAlignment="1"/>
    <xf numFmtId="0" fontId="2" fillId="9" borderId="9" xfId="0" applyFont="1" applyFill="1" applyBorder="1" applyAlignment="1"/>
    <xf numFmtId="0" fontId="2" fillId="0" borderId="9" xfId="0" applyFont="1" applyBorder="1" applyAlignment="1"/>
    <xf numFmtId="0" fontId="11" fillId="0" borderId="9" xfId="0" applyFont="1" applyBorder="1" applyAlignment="1"/>
    <xf numFmtId="0" fontId="11" fillId="9" borderId="9" xfId="0" applyFont="1" applyFill="1" applyBorder="1" applyAlignment="1"/>
    <xf numFmtId="0" fontId="33" fillId="0" borderId="0" xfId="3" applyFont="1" applyAlignment="1">
      <alignment horizontal="centerContinuous" vertical="center"/>
    </xf>
    <xf numFmtId="0" fontId="11" fillId="0" borderId="0" xfId="3" applyAlignment="1">
      <alignment horizontal="centerContinuous" vertical="center" shrinkToFit="1"/>
    </xf>
    <xf numFmtId="0" fontId="11" fillId="0" borderId="0" xfId="3" applyAlignment="1">
      <alignment horizontal="centerContinuous" vertical="center"/>
    </xf>
    <xf numFmtId="0" fontId="18" fillId="0" borderId="0" xfId="3" applyFont="1" applyAlignment="1">
      <alignment horizontal="centerContinuous" vertical="center"/>
    </xf>
    <xf numFmtId="49" fontId="18" fillId="0" borderId="0" xfId="3" applyNumberFormat="1" applyFont="1" applyAlignment="1">
      <alignment horizontal="centerContinuous" vertical="center"/>
    </xf>
    <xf numFmtId="0" fontId="18" fillId="0" borderId="0" xfId="3" applyFont="1" applyAlignment="1">
      <alignment horizontal="centerContinuous" vertical="center" shrinkToFit="1"/>
    </xf>
    <xf numFmtId="0" fontId="2" fillId="0" borderId="0" xfId="4" applyFont="1">
      <alignment vertical="center"/>
    </xf>
    <xf numFmtId="49" fontId="35" fillId="0" borderId="0" xfId="5" applyNumberFormat="1" applyFont="1">
      <alignment vertical="center"/>
    </xf>
    <xf numFmtId="0" fontId="11" fillId="0" borderId="0" xfId="3" applyAlignment="1">
      <alignment vertical="center" shrinkToFit="1"/>
    </xf>
    <xf numFmtId="0" fontId="11" fillId="0" borderId="0" xfId="3" applyAlignment="1">
      <alignment vertical="center"/>
    </xf>
    <xf numFmtId="0" fontId="18" fillId="0" borderId="0" xfId="3" applyFont="1" applyAlignment="1">
      <alignment vertical="center"/>
    </xf>
    <xf numFmtId="49" fontId="18" fillId="0" borderId="0" xfId="3" applyNumberFormat="1" applyFont="1" applyAlignment="1">
      <alignment horizontal="center" vertical="center"/>
    </xf>
    <xf numFmtId="0" fontId="18" fillId="0" borderId="0" xfId="3" applyFont="1" applyAlignment="1">
      <alignment vertical="center" shrinkToFit="1"/>
    </xf>
    <xf numFmtId="49" fontId="18" fillId="9" borderId="9" xfId="3" applyNumberFormat="1" applyFont="1" applyFill="1" applyBorder="1" applyAlignment="1">
      <alignment horizontal="right" vertical="center" shrinkToFit="1"/>
    </xf>
    <xf numFmtId="181" fontId="18" fillId="9" borderId="0" xfId="3" applyNumberFormat="1" applyFont="1" applyFill="1" applyAlignment="1">
      <alignment vertical="center" shrinkToFit="1"/>
    </xf>
    <xf numFmtId="0" fontId="18" fillId="9" borderId="8" xfId="3" applyFont="1" applyFill="1" applyBorder="1" applyAlignment="1">
      <alignment vertical="center" shrinkToFit="1"/>
    </xf>
    <xf numFmtId="49" fontId="18" fillId="0" borderId="9" xfId="3" applyNumberFormat="1" applyFont="1" applyBorder="1" applyAlignment="1">
      <alignment horizontal="center" vertical="center" shrinkToFit="1"/>
    </xf>
    <xf numFmtId="0" fontId="18" fillId="0" borderId="9" xfId="3" applyFont="1" applyBorder="1" applyAlignment="1">
      <alignment vertical="center" shrinkToFit="1"/>
    </xf>
    <xf numFmtId="49" fontId="18" fillId="0" borderId="8" xfId="3" applyNumberFormat="1" applyFont="1" applyBorder="1" applyAlignment="1">
      <alignment horizontal="center" vertical="center" shrinkToFit="1"/>
    </xf>
    <xf numFmtId="49" fontId="18" fillId="9" borderId="8" xfId="3" applyNumberFormat="1" applyFont="1" applyFill="1" applyBorder="1" applyAlignment="1">
      <alignment horizontal="center" vertical="center" shrinkToFit="1"/>
    </xf>
    <xf numFmtId="0" fontId="18" fillId="9" borderId="8" xfId="3" applyFont="1" applyFill="1" applyBorder="1" applyAlignment="1">
      <alignment vertical="center"/>
    </xf>
    <xf numFmtId="0" fontId="18" fillId="9" borderId="27" xfId="3" applyFont="1" applyFill="1" applyBorder="1" applyAlignment="1">
      <alignment vertical="center" shrinkToFit="1"/>
    </xf>
    <xf numFmtId="49" fontId="18" fillId="9" borderId="25" xfId="3" applyNumberFormat="1" applyFont="1" applyFill="1" applyBorder="1" applyAlignment="1">
      <alignment horizontal="right" vertical="center" shrinkToFit="1"/>
    </xf>
    <xf numFmtId="181" fontId="18" fillId="9" borderId="36" xfId="3" applyNumberFormat="1" applyFont="1" applyFill="1" applyBorder="1" applyAlignment="1">
      <alignment vertical="center" shrinkToFit="1"/>
    </xf>
    <xf numFmtId="0" fontId="18" fillId="9" borderId="17" xfId="3" applyFont="1" applyFill="1" applyBorder="1" applyAlignment="1">
      <alignment vertical="center" shrinkToFit="1"/>
    </xf>
    <xf numFmtId="49" fontId="18" fillId="9" borderId="10" xfId="3" applyNumberFormat="1" applyFont="1" applyFill="1" applyBorder="1" applyAlignment="1">
      <alignment horizontal="right" vertical="center" shrinkToFit="1"/>
    </xf>
    <xf numFmtId="181" fontId="18" fillId="9" borderId="2" xfId="3" applyNumberFormat="1" applyFont="1" applyFill="1" applyBorder="1" applyAlignment="1">
      <alignment vertical="center" shrinkToFit="1"/>
    </xf>
    <xf numFmtId="0" fontId="18" fillId="9" borderId="5" xfId="3" applyFont="1" applyFill="1" applyBorder="1" applyAlignment="1">
      <alignment vertical="center" shrinkToFit="1"/>
    </xf>
    <xf numFmtId="49" fontId="18" fillId="0" borderId="10" xfId="3" applyNumberFormat="1" applyFont="1" applyBorder="1" applyAlignment="1">
      <alignment horizontal="center" vertical="center" shrinkToFit="1"/>
    </xf>
    <xf numFmtId="0" fontId="18" fillId="0" borderId="10" xfId="3" applyFont="1" applyBorder="1" applyAlignment="1">
      <alignment vertical="center" shrinkToFit="1"/>
    </xf>
    <xf numFmtId="49" fontId="18" fillId="9" borderId="32" xfId="3" applyNumberFormat="1" applyFont="1" applyFill="1" applyBorder="1" applyAlignment="1">
      <alignment horizontal="right" vertical="center" shrinkToFit="1"/>
    </xf>
    <xf numFmtId="181" fontId="18" fillId="9" borderId="30" xfId="3" applyNumberFormat="1" applyFont="1" applyFill="1" applyBorder="1" applyAlignment="1">
      <alignment vertical="center" shrinkToFit="1"/>
    </xf>
    <xf numFmtId="49" fontId="18" fillId="9" borderId="13" xfId="3" applyNumberFormat="1" applyFont="1" applyFill="1" applyBorder="1" applyAlignment="1">
      <alignment horizontal="right" vertical="center" shrinkToFit="1"/>
    </xf>
    <xf numFmtId="181" fontId="18" fillId="9" borderId="3" xfId="3" applyNumberFormat="1" applyFont="1" applyFill="1" applyBorder="1" applyAlignment="1">
      <alignment vertical="center" shrinkToFit="1"/>
    </xf>
    <xf numFmtId="0" fontId="18" fillId="9" borderId="12" xfId="3" applyFont="1" applyFill="1" applyBorder="1" applyAlignment="1">
      <alignment vertical="center" shrinkToFit="1"/>
    </xf>
    <xf numFmtId="49" fontId="18" fillId="0" borderId="13" xfId="3" applyNumberFormat="1" applyFont="1" applyBorder="1" applyAlignment="1">
      <alignment horizontal="center" vertical="center" shrinkToFit="1"/>
    </xf>
    <xf numFmtId="0" fontId="18" fillId="0" borderId="13" xfId="3" applyFont="1" applyBorder="1" applyAlignment="1">
      <alignment vertical="center" shrinkToFit="1"/>
    </xf>
    <xf numFmtId="49" fontId="18" fillId="9" borderId="22" xfId="3" applyNumberFormat="1" applyFont="1" applyFill="1" applyBorder="1" applyAlignment="1">
      <alignment horizontal="right" vertical="center" shrinkToFit="1"/>
    </xf>
    <xf numFmtId="181" fontId="18" fillId="9" borderId="15" xfId="3" applyNumberFormat="1" applyFont="1" applyFill="1" applyBorder="1" applyAlignment="1">
      <alignment vertical="center" shrinkToFit="1"/>
    </xf>
    <xf numFmtId="0" fontId="18" fillId="9" borderId="16" xfId="3" applyFont="1" applyFill="1" applyBorder="1" applyAlignment="1">
      <alignment vertical="center" shrinkToFit="1"/>
    </xf>
    <xf numFmtId="49" fontId="18" fillId="9" borderId="24" xfId="3" applyNumberFormat="1" applyFont="1" applyFill="1" applyBorder="1" applyAlignment="1">
      <alignment horizontal="right" vertical="center" shrinkToFit="1"/>
    </xf>
    <xf numFmtId="181" fontId="18" fillId="9" borderId="19" xfId="3" applyNumberFormat="1" applyFont="1" applyFill="1" applyBorder="1" applyAlignment="1">
      <alignment vertical="center" shrinkToFit="1"/>
    </xf>
    <xf numFmtId="0" fontId="18" fillId="9" borderId="20" xfId="3" applyFont="1" applyFill="1" applyBorder="1" applyAlignment="1">
      <alignment vertical="center" shrinkToFit="1"/>
    </xf>
    <xf numFmtId="49" fontId="18" fillId="0" borderId="12" xfId="3" applyNumberFormat="1" applyFont="1" applyBorder="1" applyAlignment="1">
      <alignment horizontal="center" vertical="center" shrinkToFit="1"/>
    </xf>
    <xf numFmtId="0" fontId="18" fillId="9" borderId="21" xfId="3" applyFont="1" applyFill="1" applyBorder="1" applyAlignment="1">
      <alignment vertical="center" shrinkToFit="1"/>
    </xf>
    <xf numFmtId="49" fontId="18" fillId="9" borderId="6" xfId="3" applyNumberFormat="1" applyFont="1" applyFill="1" applyBorder="1" applyAlignment="1">
      <alignment horizontal="right" vertical="center" shrinkToFit="1"/>
    </xf>
    <xf numFmtId="181" fontId="18" fillId="9" borderId="1" xfId="3" applyNumberFormat="1" applyFont="1" applyFill="1" applyBorder="1" applyAlignment="1">
      <alignment vertical="center" shrinkToFit="1"/>
    </xf>
    <xf numFmtId="0" fontId="18" fillId="9" borderId="14" xfId="3" applyFont="1" applyFill="1" applyBorder="1" applyAlignment="1">
      <alignment vertical="center" shrinkToFit="1"/>
    </xf>
    <xf numFmtId="49" fontId="18" fillId="0" borderId="5" xfId="3" applyNumberFormat="1" applyFont="1" applyBorder="1" applyAlignment="1">
      <alignment horizontal="center" vertical="center" shrinkToFit="1"/>
    </xf>
    <xf numFmtId="49" fontId="18" fillId="9" borderId="5" xfId="3" applyNumberFormat="1" applyFont="1" applyFill="1" applyBorder="1" applyAlignment="1">
      <alignment horizontal="center" vertical="center" shrinkToFit="1"/>
    </xf>
    <xf numFmtId="49" fontId="18" fillId="0" borderId="6" xfId="3" applyNumberFormat="1" applyFont="1" applyBorder="1" applyAlignment="1">
      <alignment horizontal="center" vertical="center" shrinkToFit="1"/>
    </xf>
    <xf numFmtId="0" fontId="18" fillId="0" borderId="6" xfId="3" applyFont="1" applyBorder="1" applyAlignment="1">
      <alignment vertical="center" shrinkToFit="1"/>
    </xf>
    <xf numFmtId="49" fontId="18" fillId="9" borderId="12" xfId="3" applyNumberFormat="1" applyFont="1" applyFill="1" applyBorder="1" applyAlignment="1">
      <alignment horizontal="center" vertical="center" shrinkToFit="1"/>
    </xf>
    <xf numFmtId="181" fontId="18" fillId="9" borderId="4" xfId="3" applyNumberFormat="1" applyFont="1" applyFill="1" applyBorder="1" applyAlignment="1">
      <alignment vertical="center" shrinkToFit="1"/>
    </xf>
    <xf numFmtId="49" fontId="18" fillId="9" borderId="23" xfId="3" applyNumberFormat="1" applyFont="1" applyFill="1" applyBorder="1" applyAlignment="1">
      <alignment horizontal="right" vertical="center" shrinkToFit="1"/>
    </xf>
    <xf numFmtId="181" fontId="18" fillId="9" borderId="37" xfId="3" applyNumberFormat="1" applyFont="1" applyFill="1" applyBorder="1" applyAlignment="1">
      <alignment vertical="center" shrinkToFit="1"/>
    </xf>
    <xf numFmtId="181" fontId="18" fillId="9" borderId="7" xfId="3" applyNumberFormat="1" applyFont="1" applyFill="1" applyBorder="1" applyAlignment="1">
      <alignment vertical="center" shrinkToFit="1"/>
    </xf>
    <xf numFmtId="181" fontId="18" fillId="9" borderId="11" xfId="3" applyNumberFormat="1" applyFont="1" applyFill="1" applyBorder="1" applyAlignment="1">
      <alignment vertical="center" shrinkToFit="1"/>
    </xf>
    <xf numFmtId="38" fontId="18" fillId="0" borderId="9" xfId="3" applyNumberFormat="1" applyFont="1" applyBorder="1" applyAlignment="1">
      <alignment vertical="center" shrinkToFit="1"/>
    </xf>
    <xf numFmtId="0" fontId="18" fillId="0" borderId="12" xfId="3" applyFont="1" applyBorder="1" applyAlignment="1">
      <alignment vertical="center" shrinkToFit="1"/>
    </xf>
    <xf numFmtId="0" fontId="18" fillId="0" borderId="8" xfId="3" applyFont="1" applyBorder="1" applyAlignment="1">
      <alignment vertical="center" shrinkToFit="1"/>
    </xf>
    <xf numFmtId="0" fontId="18" fillId="0" borderId="5" xfId="3" applyFont="1" applyBorder="1" applyAlignment="1">
      <alignment vertical="center" shrinkToFit="1"/>
    </xf>
    <xf numFmtId="0" fontId="18" fillId="0" borderId="12" xfId="3" applyFont="1" applyBorder="1" applyAlignment="1">
      <alignment vertical="center" wrapText="1" shrinkToFit="1"/>
    </xf>
    <xf numFmtId="0" fontId="18" fillId="0" borderId="13" xfId="3" applyFont="1" applyBorder="1" applyAlignment="1">
      <alignment vertical="center" wrapText="1" shrinkToFit="1"/>
    </xf>
    <xf numFmtId="0" fontId="18" fillId="0" borderId="9" xfId="3" applyFont="1" applyBorder="1" applyAlignment="1">
      <alignment vertical="center"/>
    </xf>
    <xf numFmtId="49" fontId="18" fillId="0" borderId="12" xfId="3" applyNumberFormat="1" applyFont="1" applyBorder="1" applyAlignment="1">
      <alignment horizontal="center" vertical="center"/>
    </xf>
    <xf numFmtId="49" fontId="18" fillId="9" borderId="12" xfId="3" applyNumberFormat="1" applyFont="1" applyFill="1" applyBorder="1" applyAlignment="1">
      <alignment horizontal="center" vertical="center"/>
    </xf>
    <xf numFmtId="0" fontId="18" fillId="0" borderId="8" xfId="3" applyFont="1" applyBorder="1" applyAlignment="1">
      <alignment vertical="center"/>
    </xf>
    <xf numFmtId="0" fontId="18" fillId="0" borderId="10" xfId="3" applyFont="1" applyBorder="1" applyAlignment="1">
      <alignment vertical="center" wrapText="1" shrinkToFit="1"/>
    </xf>
    <xf numFmtId="0" fontId="18" fillId="0" borderId="9" xfId="3" applyFont="1" applyBorder="1" applyAlignment="1">
      <alignment vertical="center" wrapText="1" shrinkToFit="1"/>
    </xf>
    <xf numFmtId="49" fontId="18" fillId="0" borderId="8" xfId="3" applyNumberFormat="1" applyFont="1" applyBorder="1" applyAlignment="1">
      <alignment horizontal="center" vertical="center"/>
    </xf>
    <xf numFmtId="49" fontId="18" fillId="9" borderId="8" xfId="3" applyNumberFormat="1" applyFont="1" applyFill="1" applyBorder="1" applyAlignment="1">
      <alignment horizontal="center" vertical="center"/>
    </xf>
    <xf numFmtId="0" fontId="18" fillId="0" borderId="13" xfId="3" applyFont="1" applyBorder="1" applyAlignment="1">
      <alignment vertical="center"/>
    </xf>
    <xf numFmtId="49" fontId="18" fillId="0" borderId="14" xfId="3" applyNumberFormat="1" applyFont="1" applyBorder="1" applyAlignment="1">
      <alignment horizontal="center" vertical="center" shrinkToFit="1"/>
    </xf>
    <xf numFmtId="49" fontId="18" fillId="9" borderId="14" xfId="3" applyNumberFormat="1" applyFont="1" applyFill="1" applyBorder="1" applyAlignment="1">
      <alignment horizontal="center" vertical="center" shrinkToFit="1"/>
    </xf>
    <xf numFmtId="181" fontId="18" fillId="9" borderId="31" xfId="3" applyNumberFormat="1" applyFont="1" applyFill="1" applyBorder="1" applyAlignment="1">
      <alignment vertical="center" shrinkToFit="1"/>
    </xf>
    <xf numFmtId="0" fontId="18" fillId="0" borderId="27" xfId="3" applyFont="1" applyBorder="1" applyAlignment="1">
      <alignment vertical="center" shrinkToFit="1"/>
    </xf>
    <xf numFmtId="0" fontId="18" fillId="0" borderId="32" xfId="3" applyFont="1" applyBorder="1" applyAlignment="1">
      <alignment vertical="center" shrinkToFit="1"/>
    </xf>
    <xf numFmtId="49" fontId="18" fillId="9" borderId="10" xfId="3" applyNumberFormat="1" applyFont="1" applyFill="1" applyBorder="1" applyAlignment="1">
      <alignment horizontal="right" vertical="top" shrinkToFit="1"/>
    </xf>
    <xf numFmtId="181" fontId="18" fillId="9" borderId="2" xfId="3" applyNumberFormat="1" applyFont="1" applyFill="1" applyBorder="1" applyAlignment="1">
      <alignment vertical="top" shrinkToFit="1"/>
    </xf>
    <xf numFmtId="49" fontId="18" fillId="0" borderId="5" xfId="3" applyNumberFormat="1" applyFont="1" applyBorder="1" applyAlignment="1">
      <alignment horizontal="center" vertical="top" shrinkToFit="1"/>
    </xf>
    <xf numFmtId="0" fontId="18" fillId="0" borderId="5" xfId="3" applyFont="1" applyBorder="1" applyAlignment="1">
      <alignment vertical="center" wrapText="1"/>
    </xf>
    <xf numFmtId="0" fontId="18" fillId="0" borderId="8" xfId="3" applyFont="1" applyBorder="1" applyAlignment="1">
      <alignment vertical="center" wrapText="1"/>
    </xf>
    <xf numFmtId="0" fontId="18" fillId="0" borderId="5" xfId="3" applyFont="1" applyBorder="1" applyAlignment="1">
      <alignment vertical="center" wrapText="1" shrinkToFit="1"/>
    </xf>
    <xf numFmtId="0" fontId="18" fillId="0" borderId="8" xfId="3" applyFont="1" applyBorder="1" applyAlignment="1">
      <alignment vertical="center" wrapText="1" shrinkToFit="1"/>
    </xf>
    <xf numFmtId="0" fontId="18" fillId="9" borderId="5" xfId="3" applyFont="1" applyFill="1" applyBorder="1" applyAlignment="1">
      <alignment vertical="center" wrapText="1" shrinkToFit="1"/>
    </xf>
    <xf numFmtId="0" fontId="18" fillId="9" borderId="8" xfId="3" applyFont="1" applyFill="1" applyBorder="1" applyAlignment="1">
      <alignment vertical="center" wrapText="1" shrinkToFit="1"/>
    </xf>
    <xf numFmtId="181" fontId="18" fillId="9" borderId="28" xfId="3" applyNumberFormat="1" applyFont="1" applyFill="1" applyBorder="1" applyAlignment="1">
      <alignment vertical="center" shrinkToFit="1"/>
    </xf>
    <xf numFmtId="0" fontId="18" fillId="0" borderId="20" xfId="3" applyFont="1" applyBorder="1" applyAlignment="1">
      <alignment vertical="center" shrinkToFit="1"/>
    </xf>
    <xf numFmtId="0" fontId="18" fillId="0" borderId="10" xfId="3" applyFont="1" applyBorder="1" applyAlignment="1">
      <alignment vertical="top" wrapText="1"/>
    </xf>
    <xf numFmtId="0" fontId="18" fillId="0" borderId="9" xfId="3" applyFont="1" applyBorder="1" applyAlignment="1">
      <alignment vertical="center" wrapText="1"/>
    </xf>
    <xf numFmtId="181" fontId="18" fillId="9" borderId="18" xfId="3" applyNumberFormat="1" applyFont="1" applyFill="1" applyBorder="1" applyAlignment="1">
      <alignment vertical="center" shrinkToFit="1"/>
    </xf>
    <xf numFmtId="181" fontId="18" fillId="9" borderId="26" xfId="3" applyNumberFormat="1" applyFont="1" applyFill="1" applyBorder="1" applyAlignment="1">
      <alignment vertical="center" shrinkToFit="1"/>
    </xf>
    <xf numFmtId="181" fontId="18" fillId="9" borderId="33" xfId="3" applyNumberFormat="1" applyFont="1" applyFill="1" applyBorder="1" applyAlignment="1">
      <alignment vertical="center" shrinkToFit="1"/>
    </xf>
    <xf numFmtId="0" fontId="11" fillId="9" borderId="32" xfId="3" applyFill="1" applyBorder="1" applyAlignment="1">
      <alignment vertical="center"/>
    </xf>
    <xf numFmtId="0" fontId="11" fillId="9" borderId="0" xfId="3" applyFill="1" applyAlignment="1">
      <alignment vertical="center"/>
    </xf>
    <xf numFmtId="0" fontId="18" fillId="9" borderId="20" xfId="3" applyFont="1" applyFill="1" applyBorder="1" applyAlignment="1">
      <alignment vertical="center"/>
    </xf>
    <xf numFmtId="181" fontId="18" fillId="9" borderId="29" xfId="3" applyNumberFormat="1" applyFont="1" applyFill="1" applyBorder="1" applyAlignment="1">
      <alignment vertical="center" shrinkToFit="1"/>
    </xf>
    <xf numFmtId="49" fontId="18" fillId="0" borderId="10" xfId="3" applyNumberFormat="1" applyFont="1" applyBorder="1" applyAlignment="1">
      <alignment horizontal="left" vertical="center" shrinkToFit="1"/>
    </xf>
    <xf numFmtId="49" fontId="18" fillId="9" borderId="9" xfId="3" applyNumberFormat="1" applyFont="1" applyFill="1" applyBorder="1" applyAlignment="1">
      <alignment horizontal="center" vertical="center"/>
    </xf>
    <xf numFmtId="0" fontId="18" fillId="9" borderId="8" xfId="3" applyFont="1" applyFill="1" applyBorder="1" applyAlignment="1">
      <alignment vertical="center" wrapText="1"/>
    </xf>
    <xf numFmtId="0" fontId="18" fillId="0" borderId="14" xfId="3" applyFont="1" applyBorder="1" applyAlignment="1">
      <alignment vertical="center" wrapText="1" shrinkToFit="1"/>
    </xf>
    <xf numFmtId="0" fontId="18" fillId="0" borderId="6" xfId="3" applyFont="1" applyBorder="1" applyAlignment="1">
      <alignment vertical="center" wrapText="1" shrinkToFit="1"/>
    </xf>
    <xf numFmtId="0" fontId="18" fillId="0" borderId="14" xfId="3" applyFont="1" applyBorder="1" applyAlignment="1">
      <alignment vertical="center" shrinkToFit="1"/>
    </xf>
    <xf numFmtId="49" fontId="18" fillId="9" borderId="10" xfId="3" applyNumberFormat="1" applyFont="1" applyFill="1" applyBorder="1" applyAlignment="1">
      <alignment horizontal="center" vertical="center" shrinkToFit="1"/>
    </xf>
    <xf numFmtId="49" fontId="18" fillId="9" borderId="9" xfId="3" applyNumberFormat="1" applyFont="1" applyFill="1" applyBorder="1" applyAlignment="1">
      <alignment horizontal="center" vertical="center" shrinkToFit="1"/>
    </xf>
    <xf numFmtId="0" fontId="18" fillId="9" borderId="4" xfId="3" applyFont="1" applyFill="1" applyBorder="1" applyAlignment="1">
      <alignment vertical="center" shrinkToFit="1"/>
    </xf>
    <xf numFmtId="0" fontId="18" fillId="9" borderId="7" xfId="3" applyFont="1" applyFill="1" applyBorder="1" applyAlignment="1">
      <alignment vertical="center" shrinkToFit="1"/>
    </xf>
    <xf numFmtId="0" fontId="18" fillId="9" borderId="11" xfId="3" applyFont="1" applyFill="1" applyBorder="1" applyAlignment="1">
      <alignment vertical="center" shrinkToFit="1"/>
    </xf>
    <xf numFmtId="49" fontId="18" fillId="9" borderId="13" xfId="3" applyNumberFormat="1" applyFont="1" applyFill="1" applyBorder="1" applyAlignment="1">
      <alignment horizontal="center" vertical="center" shrinkToFit="1"/>
    </xf>
    <xf numFmtId="38" fontId="18" fillId="0" borderId="13" xfId="3" applyNumberFormat="1" applyFont="1" applyBorder="1" applyAlignment="1">
      <alignment vertical="center" shrinkToFit="1"/>
    </xf>
    <xf numFmtId="0" fontId="18" fillId="0" borderId="2" xfId="3" applyFont="1" applyBorder="1" applyAlignment="1">
      <alignment vertical="center" shrinkToFit="1"/>
    </xf>
    <xf numFmtId="0" fontId="18" fillId="0" borderId="3" xfId="3" applyFont="1" applyBorder="1" applyAlignment="1">
      <alignment vertical="center" shrinkToFit="1"/>
    </xf>
    <xf numFmtId="0" fontId="18" fillId="9" borderId="5" xfId="3" applyFont="1" applyFill="1" applyBorder="1" applyAlignment="1">
      <alignment vertical="top" wrapText="1"/>
    </xf>
    <xf numFmtId="0" fontId="41" fillId="9" borderId="8" xfId="4" applyFont="1" applyFill="1" applyBorder="1" applyAlignment="1">
      <alignment vertical="top" wrapText="1"/>
    </xf>
    <xf numFmtId="49" fontId="18" fillId="15" borderId="14" xfId="3" applyNumberFormat="1" applyFont="1" applyFill="1" applyBorder="1" applyAlignment="1">
      <alignment horizontal="center" vertical="center" shrinkToFit="1"/>
    </xf>
    <xf numFmtId="0" fontId="18" fillId="15" borderId="6" xfId="3" applyFont="1" applyFill="1" applyBorder="1" applyAlignment="1">
      <alignment vertical="center" shrinkToFit="1"/>
    </xf>
    <xf numFmtId="49" fontId="18" fillId="15" borderId="5" xfId="3" applyNumberFormat="1" applyFont="1" applyFill="1" applyBorder="1" applyAlignment="1">
      <alignment horizontal="center" vertical="center" shrinkToFit="1"/>
    </xf>
    <xf numFmtId="0" fontId="18" fillId="15" borderId="9" xfId="3" applyFont="1" applyFill="1" applyBorder="1" applyAlignment="1">
      <alignment vertical="center" shrinkToFit="1"/>
    </xf>
    <xf numFmtId="49" fontId="18" fillId="15" borderId="12" xfId="3" applyNumberFormat="1" applyFont="1" applyFill="1" applyBorder="1" applyAlignment="1">
      <alignment horizontal="center" vertical="center" shrinkToFit="1"/>
    </xf>
    <xf numFmtId="0" fontId="18" fillId="15" borderId="13" xfId="3" applyFont="1" applyFill="1" applyBorder="1" applyAlignment="1">
      <alignment vertical="center" shrinkToFit="1"/>
    </xf>
    <xf numFmtId="0" fontId="18" fillId="9" borderId="5" xfId="3" applyFont="1" applyFill="1" applyBorder="1" applyAlignment="1">
      <alignment vertical="top" wrapText="1" shrinkToFit="1"/>
    </xf>
    <xf numFmtId="0" fontId="18" fillId="9" borderId="8" xfId="3" applyFont="1" applyFill="1" applyBorder="1" applyAlignment="1">
      <alignment vertical="top" shrinkToFit="1"/>
    </xf>
    <xf numFmtId="0" fontId="18" fillId="0" borderId="17" xfId="3" applyFont="1" applyBorder="1" applyAlignment="1">
      <alignment vertical="center" shrinkToFit="1"/>
    </xf>
    <xf numFmtId="0" fontId="18" fillId="0" borderId="25" xfId="3" applyFont="1" applyBorder="1" applyAlignment="1">
      <alignment vertical="center" shrinkToFit="1"/>
    </xf>
    <xf numFmtId="0" fontId="18" fillId="0" borderId="9" xfId="6" applyBorder="1" applyAlignment="1">
      <alignment horizontal="left" vertical="center" shrinkToFit="1"/>
    </xf>
    <xf numFmtId="0" fontId="18" fillId="0" borderId="0" xfId="6" applyAlignment="1">
      <alignment horizontal="left" vertical="center" shrinkToFit="1"/>
    </xf>
    <xf numFmtId="49" fontId="18" fillId="0" borderId="0" xfId="3" applyNumberFormat="1" applyFont="1" applyAlignment="1">
      <alignment horizontal="right" vertical="center" shrinkToFit="1"/>
    </xf>
    <xf numFmtId="181" fontId="18" fillId="0" borderId="0" xfId="3" applyNumberFormat="1" applyFont="1" applyAlignment="1">
      <alignment vertical="center" shrinkToFit="1"/>
    </xf>
    <xf numFmtId="49" fontId="18" fillId="0" borderId="2" xfId="3" applyNumberFormat="1" applyFont="1" applyBorder="1" applyAlignment="1">
      <alignment horizontal="center" vertical="center"/>
    </xf>
    <xf numFmtId="49" fontId="18" fillId="13" borderId="38" xfId="3" applyNumberFormat="1" applyFont="1" applyFill="1" applyBorder="1" applyAlignment="1">
      <alignment horizontal="right" vertical="center" shrinkToFit="1"/>
    </xf>
    <xf numFmtId="181" fontId="18" fillId="13" borderId="39" xfId="3" applyNumberFormat="1" applyFont="1" applyFill="1" applyBorder="1" applyAlignment="1">
      <alignment vertical="center" shrinkToFit="1"/>
    </xf>
    <xf numFmtId="0" fontId="18" fillId="13" borderId="40" xfId="3" applyFont="1" applyFill="1" applyBorder="1" applyAlignment="1">
      <alignment vertical="center" shrinkToFit="1"/>
    </xf>
    <xf numFmtId="49" fontId="18" fillId="0" borderId="38" xfId="3" applyNumberFormat="1" applyFont="1" applyBorder="1" applyAlignment="1">
      <alignment horizontal="center" vertical="center" shrinkToFit="1"/>
    </xf>
    <xf numFmtId="0" fontId="18" fillId="0" borderId="38" xfId="3" applyFont="1" applyBorder="1" applyAlignment="1">
      <alignment vertical="center" shrinkToFit="1"/>
    </xf>
    <xf numFmtId="49" fontId="18" fillId="0" borderId="40" xfId="3" applyNumberFormat="1" applyFont="1" applyBorder="1" applyAlignment="1">
      <alignment horizontal="center" vertical="center" shrinkToFit="1"/>
    </xf>
    <xf numFmtId="49" fontId="18" fillId="9" borderId="40" xfId="3" applyNumberFormat="1" applyFont="1" applyFill="1" applyBorder="1" applyAlignment="1">
      <alignment horizontal="center" vertical="center" shrinkToFit="1"/>
    </xf>
    <xf numFmtId="0" fontId="18" fillId="9" borderId="40" xfId="3" applyFont="1" applyFill="1" applyBorder="1" applyAlignment="1">
      <alignment vertical="center" shrinkToFit="1"/>
    </xf>
    <xf numFmtId="49" fontId="18" fillId="13" borderId="6" xfId="3" applyNumberFormat="1" applyFont="1" applyFill="1" applyBorder="1" applyAlignment="1">
      <alignment horizontal="right" vertical="center" shrinkToFit="1"/>
    </xf>
    <xf numFmtId="181" fontId="18" fillId="13" borderId="1" xfId="3" applyNumberFormat="1" applyFont="1" applyFill="1" applyBorder="1" applyAlignment="1">
      <alignment vertical="center" shrinkToFit="1"/>
    </xf>
    <xf numFmtId="0" fontId="18" fillId="13" borderId="14" xfId="3" applyFont="1" applyFill="1" applyBorder="1" applyAlignment="1">
      <alignment vertical="center" shrinkToFit="1"/>
    </xf>
    <xf numFmtId="49" fontId="18" fillId="13" borderId="22" xfId="3" applyNumberFormat="1" applyFont="1" applyFill="1" applyBorder="1" applyAlignment="1">
      <alignment horizontal="right" vertical="center" shrinkToFit="1"/>
    </xf>
    <xf numFmtId="181" fontId="18" fillId="13" borderId="15" xfId="3" applyNumberFormat="1" applyFont="1" applyFill="1" applyBorder="1" applyAlignment="1">
      <alignment vertical="center" shrinkToFit="1"/>
    </xf>
    <xf numFmtId="0" fontId="18" fillId="13" borderId="16" xfId="3" applyFont="1" applyFill="1" applyBorder="1" applyAlignment="1">
      <alignment vertical="center" shrinkToFit="1"/>
    </xf>
    <xf numFmtId="49" fontId="18" fillId="13" borderId="24" xfId="3" applyNumberFormat="1" applyFont="1" applyFill="1" applyBorder="1" applyAlignment="1">
      <alignment horizontal="right" vertical="center" shrinkToFit="1"/>
    </xf>
    <xf numFmtId="181" fontId="18" fillId="13" borderId="19" xfId="3" applyNumberFormat="1" applyFont="1" applyFill="1" applyBorder="1" applyAlignment="1">
      <alignment vertical="center" shrinkToFit="1"/>
    </xf>
    <xf numFmtId="0" fontId="18" fillId="13" borderId="20" xfId="3" applyFont="1" applyFill="1" applyBorder="1" applyAlignment="1">
      <alignment vertical="center" shrinkToFit="1"/>
    </xf>
    <xf numFmtId="49" fontId="18" fillId="13" borderId="13" xfId="3" applyNumberFormat="1" applyFont="1" applyFill="1" applyBorder="1" applyAlignment="1">
      <alignment horizontal="right" vertical="center" shrinkToFit="1"/>
    </xf>
    <xf numFmtId="181" fontId="18" fillId="13" borderId="3" xfId="3" applyNumberFormat="1" applyFont="1" applyFill="1" applyBorder="1" applyAlignment="1">
      <alignment vertical="center" shrinkToFit="1"/>
    </xf>
    <xf numFmtId="0" fontId="18" fillId="13" borderId="12" xfId="3" applyFont="1" applyFill="1" applyBorder="1" applyAlignment="1">
      <alignment vertical="center" shrinkToFit="1"/>
    </xf>
    <xf numFmtId="0" fontId="18" fillId="13" borderId="16" xfId="3" applyFont="1" applyFill="1" applyBorder="1" applyAlignment="1">
      <alignment vertical="center" wrapText="1" shrinkToFit="1"/>
    </xf>
    <xf numFmtId="0" fontId="18" fillId="13" borderId="20" xfId="3" applyFont="1" applyFill="1" applyBorder="1" applyAlignment="1">
      <alignment vertical="center" wrapText="1" shrinkToFit="1"/>
    </xf>
    <xf numFmtId="0" fontId="18" fillId="13" borderId="12" xfId="3" applyFont="1" applyFill="1" applyBorder="1" applyAlignment="1">
      <alignment vertical="center" wrapText="1" shrinkToFit="1"/>
    </xf>
    <xf numFmtId="49" fontId="18" fillId="13" borderId="9" xfId="3" applyNumberFormat="1" applyFont="1" applyFill="1" applyBorder="1" applyAlignment="1">
      <alignment horizontal="right" vertical="center" shrinkToFit="1"/>
    </xf>
    <xf numFmtId="181" fontId="18" fillId="13" borderId="0" xfId="3" applyNumberFormat="1" applyFont="1" applyFill="1" applyAlignment="1">
      <alignment vertical="center" shrinkToFit="1"/>
    </xf>
    <xf numFmtId="0" fontId="18" fillId="13" borderId="8" xfId="3" applyFont="1" applyFill="1" applyBorder="1" applyAlignment="1">
      <alignment vertical="center" shrinkToFit="1"/>
    </xf>
    <xf numFmtId="49" fontId="18" fillId="0" borderId="13" xfId="3" applyNumberFormat="1" applyFont="1" applyBorder="1" applyAlignment="1">
      <alignment horizontal="center" vertical="center"/>
    </xf>
    <xf numFmtId="49" fontId="18" fillId="0" borderId="0" xfId="3" applyNumberFormat="1" applyFont="1" applyAlignment="1">
      <alignment horizontal="center" vertical="center" shrinkToFit="1"/>
    </xf>
    <xf numFmtId="49" fontId="18" fillId="13" borderId="41" xfId="3" applyNumberFormat="1" applyFont="1" applyFill="1" applyBorder="1" applyAlignment="1">
      <alignment horizontal="right" vertical="center" shrinkToFit="1"/>
    </xf>
    <xf numFmtId="181" fontId="18" fillId="13" borderId="42" xfId="3" applyNumberFormat="1" applyFont="1" applyFill="1" applyBorder="1" applyAlignment="1">
      <alignment vertical="center" shrinkToFit="1"/>
    </xf>
    <xf numFmtId="0" fontId="18" fillId="13" borderId="43" xfId="3" applyFont="1" applyFill="1" applyBorder="1" applyAlignment="1">
      <alignment vertical="center" shrinkToFit="1"/>
    </xf>
    <xf numFmtId="49" fontId="18" fillId="0" borderId="44" xfId="3" applyNumberFormat="1" applyFont="1" applyBorder="1" applyAlignment="1">
      <alignment horizontal="center" vertical="center" shrinkToFit="1"/>
    </xf>
    <xf numFmtId="0" fontId="18" fillId="0" borderId="44" xfId="3" applyFont="1" applyBorder="1" applyAlignment="1">
      <alignment vertical="center" shrinkToFit="1"/>
    </xf>
    <xf numFmtId="49" fontId="18" fillId="0" borderId="45" xfId="3" applyNumberFormat="1" applyFont="1" applyBorder="1" applyAlignment="1">
      <alignment horizontal="center" vertical="center" shrinkToFit="1"/>
    </xf>
    <xf numFmtId="0" fontId="18" fillId="0" borderId="45" xfId="3" applyFont="1" applyBorder="1" applyAlignment="1">
      <alignment vertical="center" shrinkToFit="1"/>
    </xf>
    <xf numFmtId="0" fontId="2" fillId="7" borderId="0" xfId="0" applyFont="1" applyFill="1" applyAlignment="1">
      <alignment textRotation="90"/>
    </xf>
    <xf numFmtId="0" fontId="2" fillId="7" borderId="0" xfId="0" applyFont="1" applyFill="1" applyAlignment="1">
      <alignment vertical="center" textRotation="90"/>
    </xf>
    <xf numFmtId="0" fontId="2" fillId="7" borderId="0" xfId="0" applyFont="1" applyFill="1" applyAlignment="1">
      <alignment horizontal="center" vertical="top" textRotation="90" shrinkToFit="1"/>
    </xf>
    <xf numFmtId="0" fontId="2" fillId="7" borderId="6" xfId="0" applyFont="1" applyFill="1" applyBorder="1" applyAlignment="1"/>
    <xf numFmtId="0" fontId="2" fillId="8" borderId="12" xfId="0" applyFont="1" applyFill="1" applyBorder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13" fillId="7" borderId="0" xfId="0" applyFont="1" applyFill="1" applyAlignment="1"/>
    <xf numFmtId="0" fontId="11" fillId="0" borderId="6" xfId="0" applyFont="1" applyBorder="1" applyAlignment="1">
      <alignment horizontal="center"/>
    </xf>
    <xf numFmtId="0" fontId="11" fillId="9" borderId="6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1" fillId="9" borderId="26" xfId="0" applyFont="1" applyFill="1" applyBorder="1" applyAlignment="1">
      <alignment horizontal="center" vertical="center" wrapText="1"/>
    </xf>
    <xf numFmtId="0" fontId="18" fillId="7" borderId="5" xfId="0" applyFont="1" applyFill="1" applyBorder="1" applyAlignment="1"/>
    <xf numFmtId="0" fontId="18" fillId="7" borderId="1" xfId="0" applyFont="1" applyFill="1" applyBorder="1" applyAlignment="1">
      <alignment wrapText="1"/>
    </xf>
    <xf numFmtId="0" fontId="18" fillId="9" borderId="14" xfId="0" applyFont="1" applyFill="1" applyBorder="1" applyAlignment="1">
      <alignment horizontal="center" wrapText="1"/>
    </xf>
    <xf numFmtId="0" fontId="18" fillId="7" borderId="26" xfId="0" applyFont="1" applyFill="1" applyBorder="1" applyAlignment="1">
      <alignment horizontal="center" wrapText="1"/>
    </xf>
    <xf numFmtId="38" fontId="18" fillId="7" borderId="8" xfId="0" applyNumberFormat="1" applyFont="1" applyFill="1" applyBorder="1" applyAlignment="1"/>
    <xf numFmtId="38" fontId="18" fillId="7" borderId="10" xfId="2" applyFont="1" applyFill="1" applyBorder="1" applyAlignment="1"/>
    <xf numFmtId="38" fontId="18" fillId="7" borderId="5" xfId="2" applyFont="1" applyFill="1" applyBorder="1" applyAlignment="1"/>
    <xf numFmtId="38" fontId="18" fillId="7" borderId="2" xfId="2" applyFont="1" applyFill="1" applyBorder="1" applyAlignment="1"/>
    <xf numFmtId="38" fontId="18" fillId="7" borderId="4" xfId="2" applyFont="1" applyFill="1" applyBorder="1" applyAlignment="1"/>
    <xf numFmtId="180" fontId="18" fillId="7" borderId="1" xfId="2" applyNumberFormat="1" applyFont="1" applyFill="1" applyBorder="1" applyAlignment="1"/>
    <xf numFmtId="38" fontId="18" fillId="7" borderId="8" xfId="2" applyFont="1" applyFill="1" applyBorder="1" applyAlignment="1"/>
    <xf numFmtId="38" fontId="18" fillId="7" borderId="0" xfId="2" applyFont="1" applyFill="1" applyBorder="1" applyAlignment="1"/>
    <xf numFmtId="38" fontId="18" fillId="7" borderId="7" xfId="0" applyNumberFormat="1" applyFont="1" applyFill="1" applyBorder="1" applyAlignment="1"/>
    <xf numFmtId="38" fontId="18" fillId="7" borderId="14" xfId="0" applyNumberFormat="1" applyFont="1" applyFill="1" applyBorder="1" applyAlignment="1"/>
    <xf numFmtId="38" fontId="18" fillId="7" borderId="6" xfId="2" applyFont="1" applyFill="1" applyBorder="1" applyAlignment="1"/>
    <xf numFmtId="38" fontId="18" fillId="7" borderId="14" xfId="2" applyFont="1" applyFill="1" applyBorder="1" applyAlignment="1"/>
    <xf numFmtId="38" fontId="18" fillId="7" borderId="1" xfId="2" applyFont="1" applyFill="1" applyBorder="1" applyAlignment="1"/>
    <xf numFmtId="38" fontId="18" fillId="7" borderId="26" xfId="2" applyFont="1" applyFill="1" applyBorder="1" applyAlignment="1"/>
    <xf numFmtId="38" fontId="18" fillId="7" borderId="26" xfId="0" applyNumberFormat="1" applyFont="1" applyFill="1" applyBorder="1" applyAlignment="1"/>
    <xf numFmtId="38" fontId="18" fillId="7" borderId="5" xfId="0" applyNumberFormat="1" applyFont="1" applyFill="1" applyBorder="1" applyAlignment="1"/>
    <xf numFmtId="180" fontId="18" fillId="7" borderId="2" xfId="2" applyNumberFormat="1" applyFont="1" applyFill="1" applyBorder="1" applyAlignment="1"/>
    <xf numFmtId="38" fontId="18" fillId="7" borderId="4" xfId="0" applyNumberFormat="1" applyFont="1" applyFill="1" applyBorder="1" applyAlignment="1"/>
    <xf numFmtId="180" fontId="18" fillId="7" borderId="0" xfId="2" applyNumberFormat="1" applyFont="1" applyFill="1" applyBorder="1" applyAlignment="1"/>
    <xf numFmtId="38" fontId="18" fillId="7" borderId="13" xfId="2" applyFont="1" applyFill="1" applyBorder="1" applyAlignment="1"/>
    <xf numFmtId="38" fontId="18" fillId="7" borderId="12" xfId="2" applyFont="1" applyFill="1" applyBorder="1" applyAlignment="1"/>
    <xf numFmtId="38" fontId="18" fillId="7" borderId="3" xfId="2" applyFont="1" applyFill="1" applyBorder="1" applyAlignment="1"/>
    <xf numFmtId="38" fontId="18" fillId="7" borderId="11" xfId="2" applyFont="1" applyFill="1" applyBorder="1" applyAlignment="1"/>
    <xf numFmtId="0" fontId="18" fillId="9" borderId="10" xfId="0" applyFont="1" applyFill="1" applyBorder="1" applyAlignment="1"/>
    <xf numFmtId="38" fontId="18" fillId="9" borderId="5" xfId="0" applyNumberFormat="1" applyFont="1" applyFill="1" applyBorder="1" applyAlignment="1"/>
    <xf numFmtId="38" fontId="18" fillId="9" borderId="0" xfId="2" applyFont="1" applyFill="1" applyBorder="1" applyAlignment="1"/>
    <xf numFmtId="38" fontId="18" fillId="9" borderId="8" xfId="2" applyFont="1" applyFill="1" applyBorder="1" applyAlignment="1"/>
    <xf numFmtId="180" fontId="18" fillId="9" borderId="2" xfId="2" applyNumberFormat="1" applyFont="1" applyFill="1" applyBorder="1" applyAlignment="1"/>
    <xf numFmtId="38" fontId="18" fillId="9" borderId="4" xfId="0" applyNumberFormat="1" applyFont="1" applyFill="1" applyBorder="1" applyAlignment="1"/>
    <xf numFmtId="38" fontId="18" fillId="9" borderId="14" xfId="0" applyNumberFormat="1" applyFont="1" applyFill="1" applyBorder="1" applyAlignment="1"/>
    <xf numFmtId="38" fontId="18" fillId="9" borderId="6" xfId="2" applyFont="1" applyFill="1" applyBorder="1" applyAlignment="1"/>
    <xf numFmtId="38" fontId="18" fillId="9" borderId="14" xfId="2" applyFont="1" applyFill="1" applyBorder="1" applyAlignment="1"/>
    <xf numFmtId="38" fontId="18" fillId="9" borderId="1" xfId="2" applyFont="1" applyFill="1" applyBorder="1" applyAlignment="1"/>
    <xf numFmtId="38" fontId="18" fillId="9" borderId="26" xfId="2" applyFont="1" applyFill="1" applyBorder="1" applyAlignment="1"/>
    <xf numFmtId="180" fontId="18" fillId="9" borderId="1" xfId="2" applyNumberFormat="1" applyFont="1" applyFill="1" applyBorder="1" applyAlignment="1"/>
    <xf numFmtId="38" fontId="18" fillId="9" borderId="26" xfId="0" applyNumberFormat="1" applyFont="1" applyFill="1" applyBorder="1" applyAlignment="1"/>
    <xf numFmtId="0" fontId="18" fillId="9" borderId="12" xfId="0" applyFont="1" applyFill="1" applyBorder="1" applyAlignment="1"/>
    <xf numFmtId="38" fontId="18" fillId="9" borderId="12" xfId="0" applyNumberFormat="1" applyFont="1" applyFill="1" applyBorder="1" applyAlignment="1"/>
    <xf numFmtId="38" fontId="18" fillId="9" borderId="3" xfId="2" applyFont="1" applyFill="1" applyBorder="1" applyAlignment="1"/>
    <xf numFmtId="38" fontId="18" fillId="9" borderId="12" xfId="2" applyFont="1" applyFill="1" applyBorder="1" applyAlignment="1"/>
    <xf numFmtId="180" fontId="18" fillId="9" borderId="3" xfId="2" applyNumberFormat="1" applyFont="1" applyFill="1" applyBorder="1" applyAlignment="1"/>
    <xf numFmtId="38" fontId="18" fillId="9" borderId="13" xfId="2" applyFont="1" applyFill="1" applyBorder="1" applyAlignment="1"/>
    <xf numFmtId="0" fontId="2" fillId="8" borderId="8" xfId="0" applyFont="1" applyFill="1" applyBorder="1">
      <alignment vertical="center"/>
    </xf>
    <xf numFmtId="0" fontId="42" fillId="7" borderId="0" xfId="0" applyFont="1" applyFill="1" applyAlignment="1"/>
    <xf numFmtId="0" fontId="18" fillId="9" borderId="0" xfId="0" quotePrefix="1" applyFont="1" applyFill="1">
      <alignment vertical="center"/>
    </xf>
    <xf numFmtId="38" fontId="13" fillId="7" borderId="0" xfId="2" applyFont="1" applyFill="1" applyAlignment="1">
      <alignment horizontal="center"/>
    </xf>
    <xf numFmtId="38" fontId="13" fillId="9" borderId="14" xfId="2" applyFont="1" applyFill="1" applyBorder="1" applyAlignment="1">
      <alignment horizontal="center"/>
    </xf>
    <xf numFmtId="38" fontId="13" fillId="7" borderId="14" xfId="2" applyFont="1" applyFill="1" applyBorder="1" applyAlignment="1">
      <alignment horizontal="center"/>
    </xf>
    <xf numFmtId="38" fontId="39" fillId="7" borderId="0" xfId="2" applyFont="1" applyFill="1" applyAlignment="1">
      <alignment horizontal="center"/>
    </xf>
    <xf numFmtId="0" fontId="13" fillId="7" borderId="0" xfId="0" applyFont="1" applyFill="1" applyAlignment="1">
      <alignment horizontal="left"/>
    </xf>
    <xf numFmtId="0" fontId="13" fillId="7" borderId="0" xfId="0" applyFont="1" applyFill="1" applyAlignment="1">
      <alignment horizontal="center"/>
    </xf>
    <xf numFmtId="38" fontId="2" fillId="8" borderId="5" xfId="2" applyFont="1" applyFill="1" applyBorder="1">
      <alignment vertical="center"/>
    </xf>
    <xf numFmtId="38" fontId="2" fillId="8" borderId="8" xfId="2" applyFont="1" applyFill="1" applyBorder="1">
      <alignment vertical="center"/>
    </xf>
    <xf numFmtId="38" fontId="2" fillId="8" borderId="12" xfId="2" applyFont="1" applyFill="1" applyBorder="1">
      <alignment vertical="center"/>
    </xf>
    <xf numFmtId="0" fontId="2" fillId="7" borderId="0" xfId="0" applyFont="1" applyFill="1" applyAlignment="1">
      <alignment horizontal="right"/>
    </xf>
    <xf numFmtId="38" fontId="2" fillId="7" borderId="0" xfId="2" applyFont="1" applyFill="1" applyAlignment="1">
      <alignment horizontal="center"/>
    </xf>
    <xf numFmtId="38" fontId="2" fillId="7" borderId="0" xfId="0" applyNumberFormat="1" applyFont="1" applyFill="1" applyAlignment="1">
      <alignment horizontal="center"/>
    </xf>
    <xf numFmtId="38" fontId="2" fillId="7" borderId="0" xfId="0" applyNumberFormat="1" applyFont="1" applyFill="1" applyAlignment="1"/>
    <xf numFmtId="199" fontId="2" fillId="7" borderId="0" xfId="0" applyNumberFormat="1" applyFont="1" applyFill="1" applyAlignment="1">
      <alignment horizontal="center"/>
    </xf>
    <xf numFmtId="38" fontId="2" fillId="7" borderId="11" xfId="2" applyFont="1" applyFill="1" applyBorder="1" applyAlignment="1">
      <alignment horizontal="center"/>
    </xf>
    <xf numFmtId="38" fontId="2" fillId="7" borderId="5" xfId="2" applyFont="1" applyFill="1" applyBorder="1" applyAlignment="1">
      <alignment horizontal="center"/>
    </xf>
    <xf numFmtId="38" fontId="2" fillId="7" borderId="13" xfId="2" applyFont="1" applyFill="1" applyBorder="1" applyAlignment="1">
      <alignment horizontal="center"/>
    </xf>
    <xf numFmtId="38" fontId="2" fillId="7" borderId="3" xfId="2" applyFont="1" applyFill="1" applyBorder="1" applyAlignment="1">
      <alignment horizontal="center"/>
    </xf>
    <xf numFmtId="38" fontId="2" fillId="7" borderId="0" xfId="2" applyFont="1" applyFill="1" applyBorder="1" applyAlignment="1">
      <alignment horizontal="center"/>
    </xf>
    <xf numFmtId="38" fontId="2" fillId="7" borderId="9" xfId="2" applyFont="1" applyFill="1" applyBorder="1" applyAlignment="1">
      <alignment horizontal="center"/>
    </xf>
    <xf numFmtId="38" fontId="2" fillId="7" borderId="12" xfId="2" applyFont="1" applyFill="1" applyBorder="1" applyAlignment="1">
      <alignment horizontal="center"/>
    </xf>
    <xf numFmtId="38" fontId="2" fillId="7" borderId="8" xfId="2" applyFont="1" applyFill="1" applyBorder="1" applyAlignment="1">
      <alignment horizontal="center"/>
    </xf>
    <xf numFmtId="38" fontId="2" fillId="7" borderId="0" xfId="2" applyFont="1" applyFill="1" applyAlignment="1">
      <alignment horizontal="left"/>
    </xf>
    <xf numFmtId="180" fontId="2" fillId="7" borderId="0" xfId="2" applyNumberFormat="1" applyFont="1" applyFill="1" applyAlignment="1"/>
    <xf numFmtId="38" fontId="2" fillId="7" borderId="7" xfId="2" applyFont="1" applyFill="1" applyBorder="1" applyAlignment="1">
      <alignment horizontal="center"/>
    </xf>
    <xf numFmtId="199" fontId="2" fillId="7" borderId="12" xfId="0" applyNumberFormat="1" applyFont="1" applyFill="1" applyBorder="1" applyAlignment="1">
      <alignment horizontal="center"/>
    </xf>
    <xf numFmtId="0" fontId="2" fillId="7" borderId="5" xfId="0" applyFont="1" applyFill="1" applyBorder="1" applyAlignment="1"/>
    <xf numFmtId="0" fontId="2" fillId="7" borderId="0" xfId="0" applyFont="1" applyFill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4" xfId="0" applyFont="1" applyFill="1" applyBorder="1" applyAlignment="1"/>
    <xf numFmtId="0" fontId="2" fillId="7" borderId="8" xfId="0" applyFont="1" applyFill="1" applyBorder="1" applyAlignment="1"/>
    <xf numFmtId="38" fontId="2" fillId="7" borderId="14" xfId="2" applyFont="1" applyFill="1" applyBorder="1" applyAlignment="1">
      <alignment horizontal="center"/>
    </xf>
    <xf numFmtId="38" fontId="2" fillId="7" borderId="13" xfId="0" applyNumberFormat="1" applyFont="1" applyFill="1" applyBorder="1" applyAlignment="1">
      <alignment horizontal="right"/>
    </xf>
    <xf numFmtId="0" fontId="2" fillId="7" borderId="11" xfId="0" applyFont="1" applyFill="1" applyBorder="1" applyAlignment="1"/>
    <xf numFmtId="0" fontId="2" fillId="7" borderId="10" xfId="0" applyFont="1" applyFill="1" applyBorder="1" applyAlignment="1"/>
    <xf numFmtId="38" fontId="2" fillId="7" borderId="2" xfId="2" applyFont="1" applyFill="1" applyBorder="1" applyAlignment="1">
      <alignment horizontal="center"/>
    </xf>
    <xf numFmtId="38" fontId="2" fillId="7" borderId="4" xfId="2" applyFont="1" applyFill="1" applyBorder="1" applyAlignment="1">
      <alignment horizontal="center"/>
    </xf>
    <xf numFmtId="0" fontId="2" fillId="7" borderId="10" xfId="0" applyFont="1" applyFill="1" applyBorder="1" applyAlignment="1">
      <alignment horizontal="right"/>
    </xf>
    <xf numFmtId="38" fontId="2" fillId="7" borderId="9" xfId="0" applyNumberFormat="1" applyFont="1" applyFill="1" applyBorder="1" applyAlignment="1">
      <alignment horizontal="right"/>
    </xf>
    <xf numFmtId="0" fontId="2" fillId="7" borderId="7" xfId="0" applyFont="1" applyFill="1" applyBorder="1" applyAlignment="1"/>
    <xf numFmtId="38" fontId="2" fillId="7" borderId="10" xfId="2" applyFont="1" applyFill="1" applyBorder="1" applyAlignment="1">
      <alignment horizontal="center"/>
    </xf>
    <xf numFmtId="0" fontId="2" fillId="7" borderId="2" xfId="0" applyFont="1" applyFill="1" applyBorder="1" applyAlignment="1"/>
    <xf numFmtId="0" fontId="2" fillId="7" borderId="13" xfId="0" applyFont="1" applyFill="1" applyBorder="1" applyAlignment="1">
      <alignment horizontal="center"/>
    </xf>
    <xf numFmtId="38" fontId="2" fillId="7" borderId="8" xfId="0" applyNumberFormat="1" applyFont="1" applyFill="1" applyBorder="1" applyAlignment="1"/>
    <xf numFmtId="38" fontId="2" fillId="7" borderId="0" xfId="2" applyFont="1" applyFill="1" applyAlignment="1">
      <alignment horizontal="right"/>
    </xf>
    <xf numFmtId="199" fontId="2" fillId="7" borderId="8" xfId="0" applyNumberFormat="1" applyFont="1" applyFill="1" applyBorder="1" applyAlignment="1">
      <alignment horizontal="center"/>
    </xf>
    <xf numFmtId="38" fontId="2" fillId="7" borderId="14" xfId="0" applyNumberFormat="1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38" fontId="2" fillId="7" borderId="12" xfId="0" applyNumberFormat="1" applyFont="1" applyFill="1" applyBorder="1" applyAlignment="1">
      <alignment horizontal="center"/>
    </xf>
    <xf numFmtId="0" fontId="2" fillId="7" borderId="12" xfId="0" applyFont="1" applyFill="1" applyBorder="1" applyAlignment="1"/>
    <xf numFmtId="0" fontId="2" fillId="7" borderId="9" xfId="0" applyFont="1" applyFill="1" applyBorder="1" applyAlignment="1">
      <alignment horizontal="right"/>
    </xf>
    <xf numFmtId="0" fontId="2" fillId="9" borderId="9" xfId="0" applyFont="1" applyFill="1" applyBorder="1" applyAlignment="1">
      <alignment horizontal="right"/>
    </xf>
    <xf numFmtId="0" fontId="2" fillId="9" borderId="7" xfId="0" applyFont="1" applyFill="1" applyBorder="1" applyAlignment="1"/>
    <xf numFmtId="0" fontId="2" fillId="9" borderId="13" xfId="0" applyFont="1" applyFill="1" applyBorder="1" applyAlignment="1">
      <alignment horizontal="right"/>
    </xf>
    <xf numFmtId="0" fontId="2" fillId="9" borderId="3" xfId="0" applyFont="1" applyFill="1" applyBorder="1" applyAlignment="1"/>
    <xf numFmtId="0" fontId="2" fillId="9" borderId="11" xfId="0" applyFont="1" applyFill="1" applyBorder="1" applyAlignment="1"/>
    <xf numFmtId="0" fontId="2" fillId="0" borderId="4" xfId="0" applyFont="1" applyBorder="1" applyAlignment="1">
      <alignment horizontal="center" vertical="center"/>
    </xf>
    <xf numFmtId="38" fontId="11" fillId="6" borderId="7" xfId="2" applyFont="1" applyFill="1" applyBorder="1">
      <alignment vertical="center"/>
    </xf>
    <xf numFmtId="38" fontId="11" fillId="6" borderId="11" xfId="2" applyFont="1" applyFill="1" applyBorder="1">
      <alignment vertical="center"/>
    </xf>
    <xf numFmtId="0" fontId="2" fillId="11" borderId="10" xfId="0" applyFont="1" applyFill="1" applyBorder="1">
      <alignment vertical="center"/>
    </xf>
    <xf numFmtId="38" fontId="2" fillId="10" borderId="4" xfId="2" applyFont="1" applyFill="1" applyBorder="1">
      <alignment vertical="center"/>
    </xf>
    <xf numFmtId="0" fontId="2" fillId="11" borderId="13" xfId="0" applyFont="1" applyFill="1" applyBorder="1">
      <alignment vertical="center"/>
    </xf>
    <xf numFmtId="38" fontId="2" fillId="10" borderId="11" xfId="2" applyFont="1" applyFill="1" applyBorder="1">
      <alignment vertical="center"/>
    </xf>
    <xf numFmtId="0" fontId="13" fillId="0" borderId="6" xfId="0" applyFont="1" applyBorder="1">
      <alignment vertical="center"/>
    </xf>
    <xf numFmtId="38" fontId="2" fillId="10" borderId="7" xfId="2" applyFont="1" applyFill="1" applyBorder="1">
      <alignment vertical="center"/>
    </xf>
    <xf numFmtId="38" fontId="2" fillId="10" borderId="26" xfId="2" applyFont="1" applyFill="1" applyBorder="1">
      <alignment vertical="center"/>
    </xf>
    <xf numFmtId="40" fontId="11" fillId="22" borderId="26" xfId="2" applyNumberFormat="1" applyFont="1" applyFill="1" applyBorder="1">
      <alignment vertical="center"/>
    </xf>
    <xf numFmtId="38" fontId="11" fillId="6" borderId="26" xfId="2" applyFont="1" applyFill="1" applyBorder="1">
      <alignment vertical="center"/>
    </xf>
    <xf numFmtId="40" fontId="11" fillId="6" borderId="26" xfId="2" applyNumberFormat="1" applyFont="1" applyFill="1" applyBorder="1">
      <alignment vertical="center"/>
    </xf>
    <xf numFmtId="40" fontId="2" fillId="0" borderId="7" xfId="2" applyNumberFormat="1" applyFont="1" applyBorder="1">
      <alignment vertical="center"/>
    </xf>
    <xf numFmtId="38" fontId="2" fillId="6" borderId="26" xfId="0" applyNumberFormat="1" applyFont="1" applyFill="1" applyBorder="1">
      <alignment vertical="center"/>
    </xf>
    <xf numFmtId="38" fontId="11" fillId="9" borderId="4" xfId="2" applyFont="1" applyFill="1" applyBorder="1">
      <alignment vertical="center"/>
    </xf>
    <xf numFmtId="38" fontId="11" fillId="9" borderId="7" xfId="2" applyFont="1" applyFill="1" applyBorder="1">
      <alignment vertical="center"/>
    </xf>
    <xf numFmtId="38" fontId="11" fillId="9" borderId="11" xfId="2" applyFont="1" applyFill="1" applyBorder="1">
      <alignment vertical="center"/>
    </xf>
    <xf numFmtId="38" fontId="2" fillId="9" borderId="4" xfId="0" applyNumberFormat="1" applyFont="1" applyFill="1" applyBorder="1">
      <alignment vertical="center"/>
    </xf>
    <xf numFmtId="0" fontId="2" fillId="11" borderId="9" xfId="0" applyFont="1" applyFill="1" applyBorder="1">
      <alignment vertical="center"/>
    </xf>
    <xf numFmtId="38" fontId="2" fillId="9" borderId="11" xfId="0" applyNumberFormat="1" applyFont="1" applyFill="1" applyBorder="1">
      <alignment vertical="center"/>
    </xf>
    <xf numFmtId="38" fontId="11" fillId="20" borderId="4" xfId="2" applyFont="1" applyFill="1" applyBorder="1">
      <alignment vertical="center"/>
    </xf>
    <xf numFmtId="38" fontId="2" fillId="22" borderId="7" xfId="0" applyNumberFormat="1" applyFont="1" applyFill="1" applyBorder="1">
      <alignment vertical="center"/>
    </xf>
    <xf numFmtId="38" fontId="2" fillId="22" borderId="11" xfId="0" applyNumberFormat="1" applyFont="1" applyFill="1" applyBorder="1">
      <alignment vertical="center"/>
    </xf>
    <xf numFmtId="3" fontId="2" fillId="16" borderId="4" xfId="0" applyNumberFormat="1" applyFont="1" applyFill="1" applyBorder="1">
      <alignment vertical="center"/>
    </xf>
    <xf numFmtId="3" fontId="2" fillId="16" borderId="7" xfId="0" applyNumberFormat="1" applyFont="1" applyFill="1" applyBorder="1">
      <alignment vertical="center"/>
    </xf>
    <xf numFmtId="3" fontId="2" fillId="16" borderId="11" xfId="0" applyNumberFormat="1" applyFont="1" applyFill="1" applyBorder="1">
      <alignment vertical="center"/>
    </xf>
    <xf numFmtId="38" fontId="2" fillId="10" borderId="11" xfId="0" applyNumberFormat="1" applyFont="1" applyFill="1" applyBorder="1">
      <alignment vertical="center"/>
    </xf>
    <xf numFmtId="180" fontId="11" fillId="6" borderId="4" xfId="2" applyNumberFormat="1" applyFont="1" applyFill="1" applyBorder="1">
      <alignment vertical="center"/>
    </xf>
    <xf numFmtId="180" fontId="11" fillId="6" borderId="7" xfId="2" applyNumberFormat="1" applyFont="1" applyFill="1" applyBorder="1">
      <alignment vertical="center"/>
    </xf>
    <xf numFmtId="180" fontId="11" fillId="6" borderId="11" xfId="2" applyNumberFormat="1" applyFont="1" applyFill="1" applyBorder="1">
      <alignment vertical="center"/>
    </xf>
    <xf numFmtId="0" fontId="18" fillId="0" borderId="10" xfId="0" applyFont="1" applyBorder="1">
      <alignment vertical="center"/>
    </xf>
    <xf numFmtId="0" fontId="18" fillId="0" borderId="13" xfId="0" applyFont="1" applyBorder="1">
      <alignment vertical="center"/>
    </xf>
    <xf numFmtId="0" fontId="2" fillId="11" borderId="5" xfId="0" applyFont="1" applyFill="1" applyBorder="1">
      <alignment vertical="center"/>
    </xf>
    <xf numFmtId="0" fontId="2" fillId="11" borderId="12" xfId="0" applyFont="1" applyFill="1" applyBorder="1">
      <alignment vertical="center"/>
    </xf>
    <xf numFmtId="0" fontId="2" fillId="11" borderId="14" xfId="0" applyFont="1" applyFill="1" applyBorder="1">
      <alignment vertical="center"/>
    </xf>
    <xf numFmtId="0" fontId="13" fillId="0" borderId="5" xfId="0" applyFont="1" applyBorder="1">
      <alignment vertical="center"/>
    </xf>
    <xf numFmtId="0" fontId="11" fillId="11" borderId="14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13" fillId="0" borderId="8" xfId="0" applyFont="1" applyBorder="1">
      <alignment vertical="center"/>
    </xf>
    <xf numFmtId="38" fontId="18" fillId="0" borderId="4" xfId="1" applyNumberFormat="1" applyFont="1" applyBorder="1" applyAlignment="1">
      <alignment vertical="center"/>
    </xf>
    <xf numFmtId="38" fontId="18" fillId="0" borderId="7" xfId="1" applyNumberFormat="1" applyFont="1" applyBorder="1" applyAlignment="1">
      <alignment vertical="center"/>
    </xf>
    <xf numFmtId="38" fontId="18" fillId="0" borderId="11" xfId="1" applyNumberFormat="1" applyFont="1" applyBorder="1" applyAlignment="1">
      <alignment vertical="center"/>
    </xf>
    <xf numFmtId="0" fontId="2" fillId="14" borderId="4" xfId="0" applyFont="1" applyFill="1" applyBorder="1" applyAlignment="1">
      <alignment horizontal="center" vertical="center" wrapText="1"/>
    </xf>
    <xf numFmtId="38" fontId="2" fillId="14" borderId="2" xfId="2" applyFont="1" applyFill="1" applyBorder="1">
      <alignment vertical="center"/>
    </xf>
    <xf numFmtId="38" fontId="2" fillId="14" borderId="0" xfId="2" applyFont="1" applyFill="1" applyBorder="1">
      <alignment vertical="center"/>
    </xf>
    <xf numFmtId="38" fontId="2" fillId="14" borderId="3" xfId="2" applyFont="1" applyFill="1" applyBorder="1">
      <alignment vertical="center"/>
    </xf>
    <xf numFmtId="0" fontId="2" fillId="14" borderId="26" xfId="0" applyFont="1" applyFill="1" applyBorder="1" applyAlignment="1">
      <alignment horizontal="center" vertical="center" wrapText="1"/>
    </xf>
    <xf numFmtId="38" fontId="2" fillId="14" borderId="4" xfId="2" applyFont="1" applyFill="1" applyBorder="1">
      <alignment vertical="center"/>
    </xf>
    <xf numFmtId="38" fontId="2" fillId="14" borderId="7" xfId="2" applyFont="1" applyFill="1" applyBorder="1">
      <alignment vertical="center"/>
    </xf>
    <xf numFmtId="38" fontId="2" fillId="14" borderId="11" xfId="2" applyFont="1" applyFill="1" applyBorder="1">
      <alignment vertical="center"/>
    </xf>
    <xf numFmtId="38" fontId="2" fillId="14" borderId="26" xfId="0" applyNumberFormat="1" applyFont="1" applyFill="1" applyBorder="1">
      <alignment vertical="center"/>
    </xf>
    <xf numFmtId="0" fontId="2" fillId="14" borderId="4" xfId="0" applyFont="1" applyFill="1" applyBorder="1" applyAlignment="1">
      <alignment vertical="center" wrapText="1"/>
    </xf>
    <xf numFmtId="0" fontId="2" fillId="14" borderId="26" xfId="0" applyFont="1" applyFill="1" applyBorder="1" applyAlignment="1">
      <alignment vertical="center" wrapText="1"/>
    </xf>
    <xf numFmtId="194" fontId="2" fillId="7" borderId="6" xfId="0" applyNumberFormat="1" applyFont="1" applyFill="1" applyBorder="1">
      <alignment vertical="center"/>
    </xf>
    <xf numFmtId="184" fontId="2" fillId="14" borderId="1" xfId="0" applyNumberFormat="1" applyFont="1" applyFill="1" applyBorder="1">
      <alignment vertical="center"/>
    </xf>
    <xf numFmtId="0" fontId="18" fillId="8" borderId="0" xfId="0" applyFont="1" applyFill="1" applyAlignment="1">
      <alignment horizontal="center"/>
    </xf>
    <xf numFmtId="185" fontId="18" fillId="8" borderId="2" xfId="2" applyNumberFormat="1" applyFont="1" applyFill="1" applyBorder="1" applyAlignment="1"/>
    <xf numFmtId="185" fontId="18" fillId="8" borderId="0" xfId="2" applyNumberFormat="1" applyFont="1" applyFill="1" applyBorder="1" applyAlignment="1"/>
    <xf numFmtId="0" fontId="2" fillId="0" borderId="0" xfId="0" applyFont="1" applyAlignment="1">
      <alignment horizontal="right"/>
    </xf>
    <xf numFmtId="0" fontId="11" fillId="8" borderId="7" xfId="0" applyFont="1" applyFill="1" applyBorder="1" applyAlignment="1"/>
    <xf numFmtId="178" fontId="2" fillId="23" borderId="8" xfId="0" applyNumberFormat="1" applyFont="1" applyFill="1" applyBorder="1">
      <alignment vertical="center"/>
    </xf>
    <xf numFmtId="0" fontId="2" fillId="8" borderId="6" xfId="0" applyFont="1" applyFill="1" applyBorder="1">
      <alignment vertical="center"/>
    </xf>
    <xf numFmtId="0" fontId="2" fillId="8" borderId="26" xfId="0" applyFont="1" applyFill="1" applyBorder="1">
      <alignment vertical="center"/>
    </xf>
    <xf numFmtId="38" fontId="2" fillId="0" borderId="9" xfId="2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38" fontId="2" fillId="0" borderId="9" xfId="2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38" fontId="2" fillId="0" borderId="7" xfId="2" applyFont="1" applyBorder="1" applyAlignment="1">
      <alignment horizontal="left" vertical="center"/>
    </xf>
    <xf numFmtId="38" fontId="2" fillId="7" borderId="9" xfId="2" applyFont="1" applyFill="1" applyBorder="1" applyAlignment="1">
      <alignment horizontal="right" vertical="center"/>
    </xf>
    <xf numFmtId="38" fontId="2" fillId="7" borderId="7" xfId="0" applyNumberFormat="1" applyFont="1" applyFill="1" applyBorder="1" applyAlignment="1">
      <alignment horizontal="left" vertical="center"/>
    </xf>
    <xf numFmtId="180" fontId="2" fillId="0" borderId="7" xfId="2" applyNumberFormat="1" applyFont="1" applyBorder="1" applyAlignment="1">
      <alignment horizontal="left" vertical="center"/>
    </xf>
    <xf numFmtId="0" fontId="2" fillId="8" borderId="14" xfId="0" applyFont="1" applyFill="1" applyBorder="1">
      <alignment vertical="center"/>
    </xf>
    <xf numFmtId="38" fontId="2" fillId="8" borderId="14" xfId="2" applyFont="1" applyFill="1" applyBorder="1">
      <alignment vertical="center"/>
    </xf>
    <xf numFmtId="180" fontId="2" fillId="8" borderId="14" xfId="2" applyNumberFormat="1" applyFont="1" applyFill="1" applyBorder="1">
      <alignment vertical="center"/>
    </xf>
    <xf numFmtId="0" fontId="18" fillId="0" borderId="4" xfId="0" applyFont="1" applyBorder="1" applyAlignment="1">
      <alignment horizontal="center"/>
    </xf>
    <xf numFmtId="0" fontId="14" fillId="0" borderId="0" xfId="0" applyFont="1" applyAlignment="1">
      <alignment horizontal="right" vertical="center"/>
    </xf>
    <xf numFmtId="0" fontId="18" fillId="0" borderId="8" xfId="0" applyFont="1" applyBorder="1" applyAlignment="1"/>
    <xf numFmtId="0" fontId="18" fillId="0" borderId="5" xfId="0" applyFont="1" applyBorder="1" applyAlignment="1"/>
    <xf numFmtId="38" fontId="2" fillId="0" borderId="5" xfId="2" applyFont="1" applyBorder="1">
      <alignment vertical="center"/>
    </xf>
    <xf numFmtId="38" fontId="2" fillId="0" borderId="14" xfId="2" applyFont="1" applyBorder="1">
      <alignment vertical="center"/>
    </xf>
    <xf numFmtId="38" fontId="2" fillId="0" borderId="8" xfId="2" applyFont="1" applyFill="1" applyBorder="1" applyAlignment="1"/>
    <xf numFmtId="38" fontId="2" fillId="0" borderId="8" xfId="2" applyFont="1" applyBorder="1" applyAlignment="1"/>
    <xf numFmtId="38" fontId="2" fillId="8" borderId="1" xfId="2" applyFont="1" applyFill="1" applyBorder="1">
      <alignment vertical="center"/>
    </xf>
    <xf numFmtId="0" fontId="18" fillId="7" borderId="8" xfId="0" applyFont="1" applyFill="1" applyBorder="1" applyAlignment="1"/>
    <xf numFmtId="0" fontId="18" fillId="7" borderId="13" xfId="0" applyFont="1" applyFill="1" applyBorder="1" applyAlignment="1"/>
    <xf numFmtId="0" fontId="18" fillId="7" borderId="14" xfId="0" applyFont="1" applyFill="1" applyBorder="1" applyAlignment="1"/>
    <xf numFmtId="0" fontId="18" fillId="9" borderId="13" xfId="0" applyFont="1" applyFill="1" applyBorder="1" applyAlignment="1"/>
    <xf numFmtId="0" fontId="18" fillId="9" borderId="11" xfId="0" applyFont="1" applyFill="1" applyBorder="1" applyAlignment="1"/>
    <xf numFmtId="0" fontId="18" fillId="8" borderId="14" xfId="0" applyFont="1" applyFill="1" applyBorder="1" applyAlignment="1">
      <alignment horizontal="center" wrapText="1"/>
    </xf>
    <xf numFmtId="0" fontId="18" fillId="8" borderId="1" xfId="0" applyFont="1" applyFill="1" applyBorder="1" applyAlignment="1">
      <alignment horizontal="center" wrapText="1"/>
    </xf>
    <xf numFmtId="38" fontId="18" fillId="8" borderId="8" xfId="2" applyFont="1" applyFill="1" applyBorder="1" applyAlignment="1"/>
    <xf numFmtId="38" fontId="18" fillId="8" borderId="0" xfId="2" applyFont="1" applyFill="1" applyBorder="1" applyAlignment="1"/>
    <xf numFmtId="40" fontId="18" fillId="8" borderId="14" xfId="2" applyNumberFormat="1" applyFont="1" applyFill="1" applyBorder="1" applyAlignment="1"/>
    <xf numFmtId="40" fontId="18" fillId="8" borderId="1" xfId="2" applyNumberFormat="1" applyFont="1" applyFill="1" applyBorder="1" applyAlignment="1"/>
    <xf numFmtId="40" fontId="18" fillId="8" borderId="5" xfId="2" applyNumberFormat="1" applyFont="1" applyFill="1" applyBorder="1" applyAlignment="1"/>
    <xf numFmtId="40" fontId="18" fillId="8" borderId="2" xfId="2" applyNumberFormat="1" applyFont="1" applyFill="1" applyBorder="1" applyAlignment="1"/>
    <xf numFmtId="40" fontId="18" fillId="8" borderId="8" xfId="2" applyNumberFormat="1" applyFont="1" applyFill="1" applyBorder="1" applyAlignment="1"/>
    <xf numFmtId="40" fontId="18" fillId="8" borderId="0" xfId="2" applyNumberFormat="1" applyFont="1" applyFill="1" applyBorder="1" applyAlignment="1"/>
    <xf numFmtId="40" fontId="18" fillId="8" borderId="12" xfId="2" applyNumberFormat="1" applyFont="1" applyFill="1" applyBorder="1" applyAlignment="1"/>
    <xf numFmtId="40" fontId="18" fillId="8" borderId="3" xfId="2" applyNumberFormat="1" applyFont="1" applyFill="1" applyBorder="1" applyAlignment="1"/>
    <xf numFmtId="0" fontId="39" fillId="8" borderId="10" xfId="0" applyFont="1" applyFill="1" applyBorder="1" applyAlignment="1"/>
    <xf numFmtId="0" fontId="18" fillId="8" borderId="5" xfId="0" applyFont="1" applyFill="1" applyBorder="1" applyAlignment="1"/>
    <xf numFmtId="38" fontId="18" fillId="8" borderId="8" xfId="0" applyNumberFormat="1" applyFont="1" applyFill="1" applyBorder="1" applyAlignment="1"/>
    <xf numFmtId="38" fontId="18" fillId="8" borderId="10" xfId="2" applyFont="1" applyFill="1" applyBorder="1" applyAlignment="1"/>
    <xf numFmtId="38" fontId="18" fillId="8" borderId="5" xfId="2" applyFont="1" applyFill="1" applyBorder="1" applyAlignment="1"/>
    <xf numFmtId="38" fontId="18" fillId="8" borderId="2" xfId="2" applyFont="1" applyFill="1" applyBorder="1" applyAlignment="1"/>
    <xf numFmtId="38" fontId="18" fillId="8" borderId="4" xfId="2" applyFont="1" applyFill="1" applyBorder="1" applyAlignment="1"/>
    <xf numFmtId="180" fontId="18" fillId="8" borderId="0" xfId="2" applyNumberFormat="1" applyFont="1" applyFill="1" applyBorder="1" applyAlignment="1"/>
    <xf numFmtId="38" fontId="18" fillId="8" borderId="7" xfId="0" applyNumberFormat="1" applyFont="1" applyFill="1" applyBorder="1" applyAlignment="1"/>
    <xf numFmtId="0" fontId="39" fillId="8" borderId="13" xfId="0" applyFont="1" applyFill="1" applyBorder="1" applyAlignment="1">
      <alignment horizontal="center"/>
    </xf>
    <xf numFmtId="0" fontId="18" fillId="8" borderId="14" xfId="0" applyFont="1" applyFill="1" applyBorder="1" applyAlignment="1"/>
    <xf numFmtId="38" fontId="18" fillId="8" borderId="14" xfId="0" applyNumberFormat="1" applyFont="1" applyFill="1" applyBorder="1" applyAlignment="1"/>
    <xf numFmtId="38" fontId="18" fillId="8" borderId="6" xfId="2" applyFont="1" applyFill="1" applyBorder="1" applyAlignment="1"/>
    <xf numFmtId="38" fontId="18" fillId="8" borderId="14" xfId="2" applyFont="1" applyFill="1" applyBorder="1" applyAlignment="1"/>
    <xf numFmtId="38" fontId="18" fillId="8" borderId="1" xfId="2" applyFont="1" applyFill="1" applyBorder="1" applyAlignment="1"/>
    <xf numFmtId="38" fontId="18" fillId="8" borderId="26" xfId="2" applyFont="1" applyFill="1" applyBorder="1" applyAlignment="1"/>
    <xf numFmtId="180" fontId="18" fillId="8" borderId="1" xfId="2" applyNumberFormat="1" applyFont="1" applyFill="1" applyBorder="1" applyAlignment="1"/>
    <xf numFmtId="38" fontId="18" fillId="8" borderId="26" xfId="0" applyNumberFormat="1" applyFont="1" applyFill="1" applyBorder="1" applyAlignment="1"/>
    <xf numFmtId="0" fontId="2" fillId="8" borderId="1" xfId="0" applyFont="1" applyFill="1" applyBorder="1">
      <alignment vertical="center"/>
    </xf>
    <xf numFmtId="38" fontId="2" fillId="13" borderId="14" xfId="2" applyFont="1" applyFill="1" applyBorder="1">
      <alignment vertical="center"/>
    </xf>
    <xf numFmtId="38" fontId="2" fillId="8" borderId="0" xfId="2" applyFont="1" applyFill="1" applyBorder="1">
      <alignment vertical="center"/>
    </xf>
    <xf numFmtId="0" fontId="2" fillId="8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14" borderId="10" xfId="0" applyFont="1" applyFill="1" applyBorder="1">
      <alignment vertical="center"/>
    </xf>
    <xf numFmtId="0" fontId="2" fillId="8" borderId="13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192" fontId="2" fillId="19" borderId="9" xfId="2" applyNumberFormat="1" applyFont="1" applyFill="1" applyBorder="1">
      <alignment vertical="center"/>
    </xf>
    <xf numFmtId="192" fontId="2" fillId="0" borderId="7" xfId="2" applyNumberFormat="1" applyFont="1" applyBorder="1">
      <alignment vertical="center"/>
    </xf>
    <xf numFmtId="192" fontId="2" fillId="19" borderId="10" xfId="2" applyNumberFormat="1" applyFont="1" applyFill="1" applyBorder="1">
      <alignment vertical="center"/>
    </xf>
    <xf numFmtId="192" fontId="2" fillId="0" borderId="4" xfId="2" applyNumberFormat="1" applyFont="1" applyBorder="1">
      <alignment vertical="center"/>
    </xf>
    <xf numFmtId="192" fontId="2" fillId="19" borderId="13" xfId="2" applyNumberFormat="1" applyFont="1" applyFill="1" applyBorder="1">
      <alignment vertical="center"/>
    </xf>
    <xf numFmtId="192" fontId="2" fillId="0" borderId="11" xfId="2" applyNumberFormat="1" applyFont="1" applyBorder="1">
      <alignment vertical="center"/>
    </xf>
    <xf numFmtId="38" fontId="2" fillId="8" borderId="13" xfId="2" applyFont="1" applyFill="1" applyBorder="1">
      <alignment vertical="center"/>
    </xf>
    <xf numFmtId="38" fontId="2" fillId="0" borderId="10" xfId="2" applyFont="1" applyBorder="1">
      <alignment vertical="center"/>
    </xf>
    <xf numFmtId="0" fontId="2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49" fontId="18" fillId="0" borderId="0" xfId="0" applyNumberFormat="1" applyFont="1" applyAlignment="1"/>
    <xf numFmtId="0" fontId="18" fillId="0" borderId="0" xfId="0" applyFont="1" applyAlignment="1">
      <alignment horizontal="right"/>
    </xf>
    <xf numFmtId="49" fontId="18" fillId="0" borderId="10" xfId="0" applyNumberFormat="1" applyFont="1" applyBorder="1" applyAlignment="1"/>
    <xf numFmtId="49" fontId="18" fillId="0" borderId="4" xfId="0" applyNumberFormat="1" applyFont="1" applyBorder="1" applyAlignment="1"/>
    <xf numFmtId="0" fontId="18" fillId="0" borderId="13" xfId="0" applyFont="1" applyBorder="1" applyAlignment="1">
      <alignment vertical="top"/>
    </xf>
    <xf numFmtId="0" fontId="18" fillId="0" borderId="11" xfId="0" applyFont="1" applyBorder="1" applyAlignment="1">
      <alignment vertical="top"/>
    </xf>
    <xf numFmtId="0" fontId="18" fillId="0" borderId="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49" fontId="18" fillId="0" borderId="5" xfId="0" applyNumberFormat="1" applyFont="1" applyBorder="1" applyAlignment="1"/>
    <xf numFmtId="194" fontId="18" fillId="0" borderId="0" xfId="2" applyNumberFormat="1" applyFont="1" applyBorder="1" applyAlignment="1"/>
    <xf numFmtId="194" fontId="18" fillId="0" borderId="8" xfId="2" applyNumberFormat="1" applyFont="1" applyBorder="1" applyAlignment="1"/>
    <xf numFmtId="194" fontId="18" fillId="0" borderId="0" xfId="0" applyNumberFormat="1" applyFont="1" applyAlignment="1"/>
    <xf numFmtId="194" fontId="18" fillId="0" borderId="9" xfId="2" applyNumberFormat="1" applyFont="1" applyBorder="1" applyAlignment="1"/>
    <xf numFmtId="194" fontId="18" fillId="0" borderId="0" xfId="2" applyNumberFormat="1" applyFont="1" applyAlignment="1"/>
    <xf numFmtId="194" fontId="18" fillId="0" borderId="8" xfId="0" applyNumberFormat="1" applyFont="1" applyBorder="1" applyAlignment="1"/>
    <xf numFmtId="49" fontId="18" fillId="0" borderId="8" xfId="0" applyNumberFormat="1" applyFont="1" applyBorder="1" applyAlignment="1"/>
    <xf numFmtId="49" fontId="18" fillId="0" borderId="14" xfId="0" applyNumberFormat="1" applyFont="1" applyBorder="1" applyAlignment="1"/>
    <xf numFmtId="194" fontId="18" fillId="0" borderId="1" xfId="2" applyNumberFormat="1" applyFont="1" applyBorder="1" applyAlignment="1"/>
    <xf numFmtId="194" fontId="18" fillId="0" borderId="14" xfId="2" applyNumberFormat="1" applyFont="1" applyBorder="1" applyAlignment="1"/>
    <xf numFmtId="194" fontId="18" fillId="0" borderId="6" xfId="2" applyNumberFormat="1" applyFont="1" applyBorder="1" applyAlignment="1"/>
    <xf numFmtId="194" fontId="18" fillId="0" borderId="14" xfId="0" applyNumberFormat="1" applyFont="1" applyBorder="1" applyAlignment="1"/>
    <xf numFmtId="194" fontId="18" fillId="0" borderId="2" xfId="2" applyNumberFormat="1" applyFont="1" applyBorder="1" applyAlignment="1"/>
    <xf numFmtId="194" fontId="18" fillId="0" borderId="5" xfId="2" applyNumberFormat="1" applyFont="1" applyBorder="1" applyAlignment="1"/>
    <xf numFmtId="38" fontId="18" fillId="0" borderId="0" xfId="2" applyFont="1" applyAlignment="1"/>
    <xf numFmtId="49" fontId="18" fillId="0" borderId="12" xfId="0" applyNumberFormat="1" applyFont="1" applyBorder="1" applyAlignment="1"/>
    <xf numFmtId="194" fontId="18" fillId="0" borderId="3" xfId="2" applyNumberFormat="1" applyFont="1" applyBorder="1" applyAlignment="1"/>
    <xf numFmtId="194" fontId="18" fillId="0" borderId="12" xfId="2" applyNumberFormat="1" applyFont="1" applyBorder="1" applyAlignment="1"/>
    <xf numFmtId="0" fontId="18" fillId="0" borderId="0" xfId="0" applyFont="1" applyAlignment="1">
      <alignment vertical="top"/>
    </xf>
    <xf numFmtId="49" fontId="20" fillId="0" borderId="0" xfId="0" applyNumberFormat="1" applyFont="1" applyAlignment="1"/>
    <xf numFmtId="49" fontId="18" fillId="0" borderId="9" xfId="0" applyNumberFormat="1" applyFont="1" applyBorder="1" applyAlignment="1"/>
    <xf numFmtId="0" fontId="18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38" fontId="18" fillId="0" borderId="8" xfId="2" applyFont="1" applyBorder="1" applyAlignment="1">
      <alignment horizontal="center" vertical="center"/>
    </xf>
    <xf numFmtId="38" fontId="18" fillId="0" borderId="7" xfId="2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49" fontId="18" fillId="0" borderId="13" xfId="0" applyNumberFormat="1" applyFont="1" applyBorder="1" applyAlignment="1"/>
    <xf numFmtId="187" fontId="18" fillId="0" borderId="10" xfId="2" applyNumberFormat="1" applyFont="1" applyBorder="1" applyAlignment="1"/>
    <xf numFmtId="187" fontId="18" fillId="0" borderId="2" xfId="2" applyNumberFormat="1" applyFont="1" applyBorder="1" applyAlignment="1"/>
    <xf numFmtId="187" fontId="18" fillId="0" borderId="4" xfId="2" applyNumberFormat="1" applyFont="1" applyBorder="1" applyAlignment="1"/>
    <xf numFmtId="38" fontId="18" fillId="0" borderId="8" xfId="2" applyFont="1" applyBorder="1" applyAlignment="1"/>
    <xf numFmtId="38" fontId="18" fillId="0" borderId="0" xfId="2" applyFont="1" applyBorder="1" applyAlignment="1"/>
    <xf numFmtId="200" fontId="18" fillId="0" borderId="8" xfId="0" applyNumberFormat="1" applyFont="1" applyBorder="1" applyAlignment="1"/>
    <xf numFmtId="200" fontId="18" fillId="0" borderId="7" xfId="0" applyNumberFormat="1" applyFont="1" applyBorder="1" applyAlignment="1"/>
    <xf numFmtId="38" fontId="18" fillId="0" borderId="0" xfId="0" applyNumberFormat="1" applyFont="1" applyAlignment="1"/>
    <xf numFmtId="38" fontId="18" fillId="0" borderId="8" xfId="0" applyNumberFormat="1" applyFont="1" applyBorder="1" applyAlignment="1"/>
    <xf numFmtId="197" fontId="18" fillId="0" borderId="8" xfId="2" applyNumberFormat="1" applyFont="1" applyFill="1" applyBorder="1" applyAlignment="1"/>
    <xf numFmtId="38" fontId="18" fillId="0" borderId="10" xfId="2" applyFont="1" applyBorder="1" applyAlignment="1"/>
    <xf numFmtId="38" fontId="18" fillId="0" borderId="2" xfId="2" applyFont="1" applyBorder="1" applyAlignment="1"/>
    <xf numFmtId="38" fontId="18" fillId="0" borderId="9" xfId="2" applyFont="1" applyBorder="1" applyAlignment="1"/>
    <xf numFmtId="38" fontId="18" fillId="0" borderId="4" xfId="2" applyFont="1" applyBorder="1" applyAlignment="1"/>
    <xf numFmtId="187" fontId="18" fillId="0" borderId="5" xfId="2" applyNumberFormat="1" applyFont="1" applyBorder="1" applyAlignment="1"/>
    <xf numFmtId="187" fontId="18" fillId="0" borderId="7" xfId="2" applyNumberFormat="1" applyFont="1" applyBorder="1" applyAlignment="1"/>
    <xf numFmtId="196" fontId="18" fillId="0" borderId="8" xfId="2" applyNumberFormat="1" applyFont="1" applyBorder="1" applyAlignment="1"/>
    <xf numFmtId="197" fontId="18" fillId="0" borderId="8" xfId="2" applyNumberFormat="1" applyFont="1" applyBorder="1" applyAlignment="1"/>
    <xf numFmtId="197" fontId="18" fillId="0" borderId="7" xfId="2" applyNumberFormat="1" applyFont="1" applyBorder="1" applyAlignment="1"/>
    <xf numFmtId="187" fontId="18" fillId="0" borderId="9" xfId="2" applyNumberFormat="1" applyFont="1" applyBorder="1" applyAlignment="1"/>
    <xf numFmtId="187" fontId="18" fillId="0" borderId="0" xfId="2" applyNumberFormat="1" applyFont="1" applyBorder="1" applyAlignment="1"/>
    <xf numFmtId="38" fontId="18" fillId="0" borderId="7" xfId="2" applyFont="1" applyBorder="1" applyAlignment="1"/>
    <xf numFmtId="187" fontId="18" fillId="0" borderId="8" xfId="2" applyNumberFormat="1" applyFont="1" applyBorder="1" applyAlignment="1"/>
    <xf numFmtId="0" fontId="18" fillId="0" borderId="14" xfId="0" applyFont="1" applyBorder="1" applyAlignment="1"/>
    <xf numFmtId="187" fontId="18" fillId="0" borderId="6" xfId="2" applyNumberFormat="1" applyFont="1" applyBorder="1" applyAlignment="1"/>
    <xf numFmtId="187" fontId="18" fillId="0" borderId="1" xfId="2" applyNumberFormat="1" applyFont="1" applyBorder="1" applyAlignment="1"/>
    <xf numFmtId="187" fontId="18" fillId="0" borderId="26" xfId="2" applyNumberFormat="1" applyFont="1" applyBorder="1" applyAlignment="1"/>
    <xf numFmtId="38" fontId="18" fillId="0" borderId="14" xfId="2" applyFont="1" applyBorder="1" applyAlignment="1"/>
    <xf numFmtId="38" fontId="18" fillId="0" borderId="1" xfId="2" applyFont="1" applyBorder="1" applyAlignment="1"/>
    <xf numFmtId="200" fontId="18" fillId="0" borderId="14" xfId="0" applyNumberFormat="1" applyFont="1" applyBorder="1" applyAlignment="1"/>
    <xf numFmtId="200" fontId="18" fillId="0" borderId="26" xfId="0" applyNumberFormat="1" applyFont="1" applyBorder="1" applyAlignment="1"/>
    <xf numFmtId="38" fontId="18" fillId="0" borderId="6" xfId="0" applyNumberFormat="1" applyFont="1" applyBorder="1" applyAlignment="1"/>
    <xf numFmtId="197" fontId="18" fillId="0" borderId="14" xfId="2" applyNumberFormat="1" applyFont="1" applyFill="1" applyBorder="1" applyAlignment="1"/>
    <xf numFmtId="38" fontId="18" fillId="0" borderId="6" xfId="2" applyFont="1" applyBorder="1" applyAlignment="1"/>
    <xf numFmtId="38" fontId="18" fillId="0" borderId="26" xfId="2" applyFont="1" applyBorder="1" applyAlignment="1"/>
    <xf numFmtId="187" fontId="18" fillId="0" borderId="14" xfId="2" applyNumberFormat="1" applyFont="1" applyBorder="1" applyAlignment="1"/>
    <xf numFmtId="196" fontId="18" fillId="0" borderId="14" xfId="2" applyNumberFormat="1" applyFont="1" applyBorder="1" applyAlignment="1"/>
    <xf numFmtId="197" fontId="18" fillId="0" borderId="14" xfId="2" applyNumberFormat="1" applyFont="1" applyBorder="1" applyAlignment="1"/>
    <xf numFmtId="197" fontId="18" fillId="0" borderId="26" xfId="2" applyNumberFormat="1" applyFont="1" applyBorder="1" applyAlignment="1"/>
    <xf numFmtId="196" fontId="18" fillId="0" borderId="0" xfId="0" applyNumberFormat="1" applyFont="1" applyAlignment="1"/>
    <xf numFmtId="191" fontId="18" fillId="0" borderId="0" xfId="2" applyNumberFormat="1" applyFont="1" applyAlignment="1"/>
    <xf numFmtId="197" fontId="18" fillId="0" borderId="0" xfId="2" applyNumberFormat="1" applyFont="1" applyAlignment="1"/>
    <xf numFmtId="194" fontId="18" fillId="0" borderId="9" xfId="2" applyNumberFormat="1" applyFont="1" applyFill="1" applyBorder="1" applyAlignment="1"/>
    <xf numFmtId="194" fontId="18" fillId="0" borderId="0" xfId="2" applyNumberFormat="1" applyFont="1" applyFill="1" applyBorder="1" applyAlignment="1"/>
    <xf numFmtId="194" fontId="18" fillId="0" borderId="7" xfId="2" applyNumberFormat="1" applyFont="1" applyFill="1" applyBorder="1" applyAlignment="1"/>
    <xf numFmtId="0" fontId="18" fillId="8" borderId="0" xfId="0" applyFont="1" applyFill="1" applyAlignment="1"/>
    <xf numFmtId="194" fontId="18" fillId="0" borderId="8" xfId="2" applyNumberFormat="1" applyFont="1" applyFill="1" applyBorder="1" applyAlignment="1"/>
    <xf numFmtId="0" fontId="18" fillId="8" borderId="10" xfId="0" applyFont="1" applyFill="1" applyBorder="1" applyAlignment="1">
      <alignment horizontal="center" vertical="top" wrapText="1"/>
    </xf>
    <xf numFmtId="0" fontId="18" fillId="8" borderId="5" xfId="0" applyFont="1" applyFill="1" applyBorder="1" applyAlignment="1">
      <alignment horizontal="center" vertical="top" wrapText="1"/>
    </xf>
    <xf numFmtId="0" fontId="18" fillId="8" borderId="2" xfId="0" applyFont="1" applyFill="1" applyBorder="1" applyAlignment="1">
      <alignment horizontal="center" vertical="top" wrapText="1"/>
    </xf>
    <xf numFmtId="0" fontId="18" fillId="8" borderId="5" xfId="0" applyFont="1" applyFill="1" applyBorder="1" applyAlignment="1">
      <alignment vertical="top" wrapText="1"/>
    </xf>
    <xf numFmtId="0" fontId="18" fillId="8" borderId="4" xfId="0" applyFont="1" applyFill="1" applyBorder="1" applyAlignment="1">
      <alignment horizontal="center" vertical="top" wrapText="1"/>
    </xf>
    <xf numFmtId="0" fontId="18" fillId="8" borderId="9" xfId="0" applyFont="1" applyFill="1" applyBorder="1" applyAlignment="1">
      <alignment horizontal="center" vertical="top" wrapText="1"/>
    </xf>
    <xf numFmtId="0" fontId="18" fillId="8" borderId="8" xfId="0" applyFont="1" applyFill="1" applyBorder="1" applyAlignment="1">
      <alignment horizontal="center" vertical="top" wrapText="1"/>
    </xf>
    <xf numFmtId="0" fontId="18" fillId="8" borderId="0" xfId="0" applyFont="1" applyFill="1" applyAlignment="1">
      <alignment horizontal="center" vertical="top" wrapText="1"/>
    </xf>
    <xf numFmtId="0" fontId="18" fillId="8" borderId="8" xfId="0" applyFont="1" applyFill="1" applyBorder="1" applyAlignment="1">
      <alignment vertical="top" wrapText="1"/>
    </xf>
    <xf numFmtId="0" fontId="18" fillId="8" borderId="7" xfId="0" applyFont="1" applyFill="1" applyBorder="1" applyAlignment="1">
      <alignment horizontal="center" vertical="top" wrapText="1"/>
    </xf>
    <xf numFmtId="0" fontId="18" fillId="8" borderId="13" xfId="0" applyFont="1" applyFill="1" applyBorder="1" applyAlignment="1">
      <alignment horizontal="center" vertical="top" wrapText="1"/>
    </xf>
    <xf numFmtId="0" fontId="18" fillId="8" borderId="12" xfId="0" applyFont="1" applyFill="1" applyBorder="1" applyAlignment="1">
      <alignment horizontal="center" vertical="top" wrapText="1"/>
    </xf>
    <xf numFmtId="0" fontId="18" fillId="8" borderId="3" xfId="0" applyFont="1" applyFill="1" applyBorder="1" applyAlignment="1">
      <alignment horizontal="center" vertical="top" wrapText="1"/>
    </xf>
    <xf numFmtId="0" fontId="18" fillId="8" borderId="12" xfId="0" applyFont="1" applyFill="1" applyBorder="1" applyAlignment="1">
      <alignment vertical="top" wrapText="1"/>
    </xf>
    <xf numFmtId="0" fontId="18" fillId="8" borderId="11" xfId="0" applyFont="1" applyFill="1" applyBorder="1" applyAlignment="1">
      <alignment horizontal="center" vertical="top" wrapText="1"/>
    </xf>
    <xf numFmtId="0" fontId="18" fillId="8" borderId="8" xfId="0" applyFont="1" applyFill="1" applyBorder="1" applyAlignment="1"/>
    <xf numFmtId="0" fontId="18" fillId="8" borderId="8" xfId="0" applyFont="1" applyFill="1" applyBorder="1" applyAlignment="1">
      <alignment horizontal="center"/>
    </xf>
    <xf numFmtId="180" fontId="18" fillId="8" borderId="5" xfId="2" applyNumberFormat="1" applyFont="1" applyFill="1" applyBorder="1" applyAlignment="1"/>
    <xf numFmtId="180" fontId="18" fillId="8" borderId="8" xfId="2" applyNumberFormat="1" applyFont="1" applyFill="1" applyBorder="1" applyAlignment="1"/>
    <xf numFmtId="180" fontId="18" fillId="8" borderId="12" xfId="2" applyNumberFormat="1" applyFont="1" applyFill="1" applyBorder="1" applyAlignment="1"/>
    <xf numFmtId="0" fontId="18" fillId="8" borderId="9" xfId="0" applyFont="1" applyFill="1" applyBorder="1" applyAlignment="1"/>
    <xf numFmtId="0" fontId="18" fillId="8" borderId="13" xfId="0" applyFont="1" applyFill="1" applyBorder="1" applyAlignment="1">
      <alignment vertical="top" wrapText="1"/>
    </xf>
    <xf numFmtId="38" fontId="18" fillId="8" borderId="6" xfId="2" applyFont="1" applyFill="1" applyBorder="1" applyAlignment="1">
      <alignment horizontal="center"/>
    </xf>
    <xf numFmtId="38" fontId="18" fillId="8" borderId="14" xfId="2" applyFont="1" applyFill="1" applyBorder="1" applyAlignment="1">
      <alignment horizontal="center"/>
    </xf>
    <xf numFmtId="38" fontId="18" fillId="8" borderId="1" xfId="2" applyFont="1" applyFill="1" applyBorder="1" applyAlignment="1">
      <alignment horizontal="center"/>
    </xf>
    <xf numFmtId="38" fontId="18" fillId="8" borderId="26" xfId="2" applyFont="1" applyFill="1" applyBorder="1" applyAlignment="1">
      <alignment horizontal="center"/>
    </xf>
    <xf numFmtId="0" fontId="18" fillId="8" borderId="3" xfId="0" applyFont="1" applyFill="1" applyBorder="1" applyAlignment="1">
      <alignment vertical="top" wrapText="1"/>
    </xf>
    <xf numFmtId="0" fontId="18" fillId="8" borderId="7" xfId="0" applyFont="1" applyFill="1" applyBorder="1" applyAlignment="1"/>
    <xf numFmtId="0" fontId="18" fillId="8" borderId="11" xfId="0" applyFont="1" applyFill="1" applyBorder="1" applyAlignment="1">
      <alignment vertical="top" wrapText="1"/>
    </xf>
    <xf numFmtId="0" fontId="18" fillId="8" borderId="10" xfId="0" applyFont="1" applyFill="1" applyBorder="1" applyAlignment="1">
      <alignment horizontal="center"/>
    </xf>
    <xf numFmtId="0" fontId="18" fillId="8" borderId="5" xfId="0" applyFont="1" applyFill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8" fillId="8" borderId="4" xfId="0" applyFont="1" applyFill="1" applyBorder="1" applyAlignment="1">
      <alignment horizontal="center"/>
    </xf>
    <xf numFmtId="38" fontId="44" fillId="14" borderId="9" xfId="2" applyFont="1" applyFill="1" applyBorder="1" applyAlignment="1"/>
    <xf numFmtId="38" fontId="44" fillId="8" borderId="6" xfId="2" applyFont="1" applyFill="1" applyBorder="1" applyAlignment="1"/>
    <xf numFmtId="38" fontId="44" fillId="8" borderId="9" xfId="2" applyFont="1" applyFill="1" applyBorder="1" applyAlignment="1"/>
    <xf numFmtId="38" fontId="44" fillId="8" borderId="14" xfId="2" applyFont="1" applyFill="1" applyBorder="1" applyAlignment="1"/>
    <xf numFmtId="194" fontId="18" fillId="8" borderId="0" xfId="2" applyNumberFormat="1" applyFont="1" applyFill="1" applyBorder="1" applyAlignment="1"/>
    <xf numFmtId="194" fontId="18" fillId="8" borderId="7" xfId="2" applyNumberFormat="1" applyFont="1" applyFill="1" applyBorder="1" applyAlignment="1"/>
    <xf numFmtId="194" fontId="18" fillId="8" borderId="8" xfId="2" applyNumberFormat="1" applyFont="1" applyFill="1" applyBorder="1" applyAlignment="1"/>
    <xf numFmtId="0" fontId="2" fillId="8" borderId="5" xfId="0" applyFont="1" applyFill="1" applyBorder="1">
      <alignment vertical="center"/>
    </xf>
    <xf numFmtId="0" fontId="11" fillId="7" borderId="10" xfId="0" applyFont="1" applyFill="1" applyBorder="1" applyAlignment="1">
      <alignment horizontal="left"/>
    </xf>
    <xf numFmtId="0" fontId="2" fillId="0" borderId="59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97" xfId="0" applyFont="1" applyBorder="1">
      <alignment vertical="center"/>
    </xf>
    <xf numFmtId="0" fontId="2" fillId="0" borderId="91" xfId="0" applyFont="1" applyBorder="1">
      <alignment vertical="center"/>
    </xf>
    <xf numFmtId="0" fontId="2" fillId="0" borderId="94" xfId="0" applyFont="1" applyBorder="1">
      <alignment vertical="center"/>
    </xf>
    <xf numFmtId="0" fontId="2" fillId="0" borderId="96" xfId="0" applyFont="1" applyBorder="1">
      <alignment vertical="center"/>
    </xf>
    <xf numFmtId="0" fontId="2" fillId="0" borderId="90" xfId="0" applyFont="1" applyBorder="1" applyAlignment="1">
      <alignment horizontal="center" vertical="center"/>
    </xf>
    <xf numFmtId="0" fontId="14" fillId="0" borderId="51" xfId="0" applyFont="1" applyBorder="1">
      <alignment vertical="center"/>
    </xf>
    <xf numFmtId="0" fontId="14" fillId="0" borderId="75" xfId="0" applyFont="1" applyBorder="1">
      <alignment vertical="center"/>
    </xf>
    <xf numFmtId="0" fontId="2" fillId="0" borderId="70" xfId="0" applyFont="1" applyBorder="1">
      <alignment vertical="center"/>
    </xf>
    <xf numFmtId="0" fontId="2" fillId="0" borderId="93" xfId="0" applyFont="1" applyBorder="1">
      <alignment vertical="center"/>
    </xf>
    <xf numFmtId="0" fontId="2" fillId="0" borderId="51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7" xfId="0" applyFont="1" applyBorder="1">
      <alignment vertical="center"/>
    </xf>
    <xf numFmtId="0" fontId="2" fillId="0" borderId="35" xfId="0" applyFont="1" applyBorder="1">
      <alignment vertical="center"/>
    </xf>
    <xf numFmtId="0" fontId="14" fillId="0" borderId="46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95" xfId="0" applyFont="1" applyBorder="1">
      <alignment vertical="center"/>
    </xf>
    <xf numFmtId="192" fontId="2" fillId="0" borderId="0" xfId="0" applyNumberFormat="1" applyFont="1">
      <alignment vertical="center"/>
    </xf>
    <xf numFmtId="0" fontId="11" fillId="7" borderId="0" xfId="0" applyFont="1" applyFill="1" applyAlignment="1">
      <alignment horizontal="right"/>
    </xf>
    <xf numFmtId="192" fontId="2" fillId="7" borderId="0" xfId="0" applyNumberFormat="1" applyFont="1" applyFill="1">
      <alignment vertical="center"/>
    </xf>
    <xf numFmtId="0" fontId="11" fillId="7" borderId="2" xfId="0" applyFont="1" applyFill="1" applyBorder="1" applyAlignment="1"/>
    <xf numFmtId="192" fontId="2" fillId="7" borderId="2" xfId="0" applyNumberFormat="1" applyFont="1" applyFill="1" applyBorder="1">
      <alignment vertical="center"/>
    </xf>
    <xf numFmtId="0" fontId="2" fillId="7" borderId="9" xfId="0" applyFont="1" applyFill="1" applyBorder="1" applyAlignment="1"/>
    <xf numFmtId="0" fontId="2" fillId="0" borderId="2" xfId="0" applyFont="1" applyBorder="1" applyAlignment="1">
      <alignment vertical="center" wrapText="1"/>
    </xf>
    <xf numFmtId="192" fontId="11" fillId="7" borderId="5" xfId="2" applyNumberFormat="1" applyFont="1" applyFill="1" applyBorder="1">
      <alignment vertical="center"/>
    </xf>
    <xf numFmtId="192" fontId="11" fillId="7" borderId="8" xfId="2" applyNumberFormat="1" applyFont="1" applyFill="1" applyBorder="1">
      <alignment vertical="center"/>
    </xf>
    <xf numFmtId="192" fontId="2" fillId="0" borderId="8" xfId="2" applyNumberFormat="1" applyFont="1" applyBorder="1">
      <alignment vertical="center"/>
    </xf>
    <xf numFmtId="192" fontId="2" fillId="0" borderId="12" xfId="2" applyNumberFormat="1" applyFont="1" applyBorder="1">
      <alignment vertical="center"/>
    </xf>
    <xf numFmtId="192" fontId="2" fillId="0" borderId="3" xfId="0" applyNumberFormat="1" applyFont="1" applyBorder="1">
      <alignment vertical="center"/>
    </xf>
    <xf numFmtId="0" fontId="2" fillId="8" borderId="5" xfId="0" applyFont="1" applyFill="1" applyBorder="1" applyAlignment="1">
      <alignment vertical="center" wrapText="1"/>
    </xf>
    <xf numFmtId="180" fontId="2" fillId="8" borderId="8" xfId="2" applyNumberFormat="1" applyFont="1" applyFill="1" applyBorder="1">
      <alignment vertical="center"/>
    </xf>
    <xf numFmtId="180" fontId="2" fillId="8" borderId="12" xfId="2" applyNumberFormat="1" applyFont="1" applyFill="1" applyBorder="1">
      <alignment vertical="center"/>
    </xf>
    <xf numFmtId="38" fontId="2" fillId="0" borderId="0" xfId="2" applyFont="1" applyBorder="1" applyAlignment="1"/>
    <xf numFmtId="38" fontId="2" fillId="14" borderId="5" xfId="2" applyFont="1" applyFill="1" applyBorder="1">
      <alignment vertical="center"/>
    </xf>
    <xf numFmtId="178" fontId="2" fillId="11" borderId="0" xfId="0" applyNumberFormat="1" applyFont="1" applyFill="1">
      <alignment vertical="center"/>
    </xf>
    <xf numFmtId="178" fontId="2" fillId="10" borderId="0" xfId="0" applyNumberFormat="1" applyFont="1" applyFill="1">
      <alignment vertical="center"/>
    </xf>
    <xf numFmtId="178" fontId="2" fillId="0" borderId="0" xfId="0" applyNumberFormat="1" applyFont="1">
      <alignment vertical="center"/>
    </xf>
    <xf numFmtId="178" fontId="2" fillId="23" borderId="0" xfId="0" applyNumberFormat="1" applyFont="1" applyFill="1">
      <alignment vertical="center"/>
    </xf>
    <xf numFmtId="178" fontId="2" fillId="10" borderId="2" xfId="0" applyNumberFormat="1" applyFont="1" applyFill="1" applyBorder="1" applyAlignment="1">
      <alignment horizontal="center" vertical="center"/>
    </xf>
    <xf numFmtId="0" fontId="2" fillId="23" borderId="7" xfId="0" applyFont="1" applyFill="1" applyBorder="1">
      <alignment vertical="center"/>
    </xf>
    <xf numFmtId="178" fontId="2" fillId="10" borderId="3" xfId="0" applyNumberFormat="1" applyFont="1" applyFill="1" applyBorder="1" applyAlignment="1">
      <alignment horizontal="center" vertical="center"/>
    </xf>
    <xf numFmtId="178" fontId="2" fillId="10" borderId="4" xfId="0" applyNumberFormat="1" applyFont="1" applyFill="1" applyBorder="1" applyAlignment="1">
      <alignment horizontal="center" vertical="center"/>
    </xf>
    <xf numFmtId="178" fontId="2" fillId="10" borderId="11" xfId="0" applyNumberFormat="1" applyFont="1" applyFill="1" applyBorder="1" applyAlignment="1">
      <alignment horizontal="center" vertical="center"/>
    </xf>
    <xf numFmtId="178" fontId="2" fillId="11" borderId="7" xfId="0" applyNumberFormat="1" applyFont="1" applyFill="1" applyBorder="1">
      <alignment vertical="center"/>
    </xf>
    <xf numFmtId="178" fontId="2" fillId="10" borderId="7" xfId="0" applyNumberFormat="1" applyFont="1" applyFill="1" applyBorder="1">
      <alignment vertical="center"/>
    </xf>
    <xf numFmtId="178" fontId="2" fillId="0" borderId="7" xfId="0" applyNumberFormat="1" applyFont="1" applyBorder="1">
      <alignment vertical="center"/>
    </xf>
    <xf numFmtId="178" fontId="2" fillId="8" borderId="7" xfId="0" applyNumberFormat="1" applyFont="1" applyFill="1" applyBorder="1">
      <alignment vertical="center"/>
    </xf>
    <xf numFmtId="0" fontId="2" fillId="0" borderId="7" xfId="0" applyFont="1" applyBorder="1" applyAlignment="1">
      <alignment vertical="center" wrapText="1"/>
    </xf>
    <xf numFmtId="0" fontId="2" fillId="23" borderId="7" xfId="0" applyFont="1" applyFill="1" applyBorder="1" applyAlignment="1">
      <alignment vertical="center" wrapText="1"/>
    </xf>
    <xf numFmtId="178" fontId="11" fillId="10" borderId="12" xfId="0" applyNumberFormat="1" applyFont="1" applyFill="1" applyBorder="1" applyAlignment="1">
      <alignment horizontal="center" vertical="center"/>
    </xf>
    <xf numFmtId="178" fontId="11" fillId="11" borderId="8" xfId="0" applyNumberFormat="1" applyFont="1" applyFill="1" applyBorder="1">
      <alignment vertical="center"/>
    </xf>
    <xf numFmtId="178" fontId="11" fillId="0" borderId="8" xfId="0" applyNumberFormat="1" applyFont="1" applyBorder="1">
      <alignment vertical="center"/>
    </xf>
    <xf numFmtId="178" fontId="11" fillId="8" borderId="8" xfId="0" applyNumberFormat="1" applyFont="1" applyFill="1" applyBorder="1">
      <alignment vertical="center"/>
    </xf>
    <xf numFmtId="0" fontId="11" fillId="23" borderId="8" xfId="0" applyFont="1" applyFill="1" applyBorder="1" applyAlignment="1">
      <alignment vertical="center" wrapText="1"/>
    </xf>
    <xf numFmtId="178" fontId="2" fillId="11" borderId="8" xfId="0" applyNumberFormat="1" applyFont="1" applyFill="1" applyBorder="1">
      <alignment vertical="center"/>
    </xf>
    <xf numFmtId="178" fontId="2" fillId="12" borderId="8" xfId="0" applyNumberFormat="1" applyFont="1" applyFill="1" applyBorder="1">
      <alignment vertical="center"/>
    </xf>
    <xf numFmtId="178" fontId="2" fillId="14" borderId="1" xfId="0" applyNumberFormat="1" applyFont="1" applyFill="1" applyBorder="1">
      <alignment vertical="center"/>
    </xf>
    <xf numFmtId="0" fontId="2" fillId="14" borderId="6" xfId="0" applyFont="1" applyFill="1" applyBorder="1">
      <alignment vertical="center"/>
    </xf>
    <xf numFmtId="178" fontId="2" fillId="14" borderId="26" xfId="0" applyNumberFormat="1" applyFont="1" applyFill="1" applyBorder="1">
      <alignment vertical="center"/>
    </xf>
    <xf numFmtId="178" fontId="11" fillId="14" borderId="14" xfId="0" applyNumberFormat="1" applyFont="1" applyFill="1" applyBorder="1">
      <alignment vertical="center"/>
    </xf>
    <xf numFmtId="0" fontId="2" fillId="14" borderId="26" xfId="0" applyFont="1" applyFill="1" applyBorder="1">
      <alignment vertical="center"/>
    </xf>
    <xf numFmtId="38" fontId="2" fillId="0" borderId="9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14" xfId="0" applyNumberFormat="1" applyFont="1" applyBorder="1">
      <alignment vertical="center"/>
    </xf>
    <xf numFmtId="0" fontId="2" fillId="8" borderId="26" xfId="0" applyFont="1" applyFill="1" applyBorder="1" applyAlignment="1">
      <alignment horizontal="center" vertical="center"/>
    </xf>
    <xf numFmtId="38" fontId="2" fillId="8" borderId="7" xfId="0" applyNumberFormat="1" applyFont="1" applyFill="1" applyBorder="1">
      <alignment vertical="center"/>
    </xf>
    <xf numFmtId="38" fontId="2" fillId="8" borderId="26" xfId="0" applyNumberFormat="1" applyFont="1" applyFill="1" applyBorder="1">
      <alignment vertical="center"/>
    </xf>
    <xf numFmtId="0" fontId="14" fillId="0" borderId="9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11" xfId="0" applyFont="1" applyBorder="1">
      <alignment vertical="center"/>
    </xf>
    <xf numFmtId="183" fontId="13" fillId="0" borderId="0" xfId="0" applyNumberFormat="1" applyFont="1" applyAlignment="1">
      <alignment vertical="top"/>
    </xf>
    <xf numFmtId="38" fontId="2" fillId="7" borderId="10" xfId="2" applyFont="1" applyFill="1" applyBorder="1">
      <alignment vertical="center"/>
    </xf>
    <xf numFmtId="38" fontId="2" fillId="7" borderId="9" xfId="2" applyFont="1" applyFill="1" applyBorder="1">
      <alignment vertical="center"/>
    </xf>
    <xf numFmtId="38" fontId="2" fillId="7" borderId="13" xfId="2" applyFont="1" applyFill="1" applyBorder="1">
      <alignment vertical="center"/>
    </xf>
    <xf numFmtId="0" fontId="14" fillId="8" borderId="14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0" borderId="3" xfId="0" applyBorder="1" applyAlignment="1"/>
    <xf numFmtId="0" fontId="11" fillId="0" borderId="14" xfId="0" applyFont="1" applyBorder="1" applyAlignment="1"/>
    <xf numFmtId="0" fontId="0" fillId="0" borderId="10" xfId="0" applyBorder="1" applyAlignment="1">
      <alignment vertical="top" textRotation="255" wrapText="1"/>
    </xf>
    <xf numFmtId="0" fontId="0" fillId="0" borderId="4" xfId="0" applyBorder="1" applyAlignment="1"/>
    <xf numFmtId="38" fontId="11" fillId="0" borderId="26" xfId="2" applyFont="1" applyFill="1" applyBorder="1" applyAlignment="1">
      <alignment horizontal="center" vertical="center" wrapText="1"/>
    </xf>
    <xf numFmtId="38" fontId="11" fillId="0" borderId="1" xfId="2" applyFont="1" applyFill="1" applyBorder="1" applyAlignment="1">
      <alignment horizontal="center" vertical="center" wrapText="1"/>
    </xf>
    <xf numFmtId="38" fontId="11" fillId="0" borderId="14" xfId="2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3" xfId="0" applyBorder="1" applyAlignment="1"/>
    <xf numFmtId="0" fontId="0" fillId="0" borderId="11" xfId="0" applyBorder="1" applyAlignment="1"/>
    <xf numFmtId="38" fontId="11" fillId="0" borderId="11" xfId="2" applyFont="1" applyFill="1" applyBorder="1" applyAlignment="1">
      <alignment horizontal="center"/>
    </xf>
    <xf numFmtId="38" fontId="11" fillId="0" borderId="12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196" fontId="18" fillId="0" borderId="2" xfId="0" applyNumberFormat="1" applyFont="1" applyBorder="1" applyAlignment="1"/>
    <xf numFmtId="198" fontId="18" fillId="12" borderId="2" xfId="0" applyNumberFormat="1" applyFont="1" applyFill="1" applyBorder="1" applyAlignment="1"/>
    <xf numFmtId="198" fontId="18" fillId="12" borderId="4" xfId="0" applyNumberFormat="1" applyFont="1" applyFill="1" applyBorder="1" applyAlignment="1"/>
    <xf numFmtId="198" fontId="18" fillId="12" borderId="0" xfId="0" applyNumberFormat="1" applyFont="1" applyFill="1" applyAlignment="1"/>
    <xf numFmtId="198" fontId="18" fillId="12" borderId="7" xfId="0" applyNumberFormat="1" applyFont="1" applyFill="1" applyBorder="1" applyAlignment="1"/>
    <xf numFmtId="0" fontId="18" fillId="0" borderId="9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196" fontId="18" fillId="0" borderId="3" xfId="0" applyNumberFormat="1" applyFont="1" applyBorder="1" applyAlignment="1"/>
    <xf numFmtId="198" fontId="18" fillId="12" borderId="3" xfId="0" applyNumberFormat="1" applyFont="1" applyFill="1" applyBorder="1" applyAlignment="1"/>
    <xf numFmtId="198" fontId="18" fillId="12" borderId="11" xfId="0" applyNumberFormat="1" applyFont="1" applyFill="1" applyBorder="1" applyAlignment="1"/>
    <xf numFmtId="0" fontId="0" fillId="0" borderId="10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1" xfId="0" applyBorder="1" applyAlignment="1">
      <alignment vertical="center" wrapText="1"/>
    </xf>
    <xf numFmtId="38" fontId="11" fillId="0" borderId="26" xfId="2" applyFont="1" applyFill="1" applyBorder="1" applyAlignment="1">
      <alignment horizontal="center"/>
    </xf>
    <xf numFmtId="38" fontId="11" fillId="0" borderId="14" xfId="2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9" borderId="9" xfId="0" applyFill="1" applyBorder="1">
      <alignment vertical="center"/>
    </xf>
    <xf numFmtId="0" fontId="0" fillId="9" borderId="0" xfId="0" applyFill="1" applyAlignment="1">
      <alignment vertical="center" wrapText="1"/>
    </xf>
    <xf numFmtId="38" fontId="11" fillId="9" borderId="0" xfId="2" applyFont="1" applyFill="1" applyAlignment="1"/>
    <xf numFmtId="198" fontId="11" fillId="9" borderId="0" xfId="0" applyNumberFormat="1" applyFont="1" applyFill="1" applyAlignment="1"/>
    <xf numFmtId="38" fontId="12" fillId="0" borderId="8" xfId="2" applyFont="1" applyBorder="1" applyAlignment="1">
      <alignment vertical="center"/>
    </xf>
    <xf numFmtId="38" fontId="0" fillId="0" borderId="0" xfId="2" applyFont="1" applyAlignment="1"/>
    <xf numFmtId="0" fontId="0" fillId="0" borderId="9" xfId="0" applyBorder="1">
      <alignment vertical="center"/>
    </xf>
    <xf numFmtId="0" fontId="0" fillId="0" borderId="0" xfId="0" applyAlignment="1">
      <alignment vertical="center" wrapText="1"/>
    </xf>
    <xf numFmtId="198" fontId="11" fillId="7" borderId="0" xfId="0" applyNumberFormat="1" applyFont="1" applyFill="1" applyAlignment="1"/>
    <xf numFmtId="0" fontId="0" fillId="0" borderId="0" xfId="0" applyAlignment="1">
      <alignment vertical="center" shrinkToFit="1"/>
    </xf>
    <xf numFmtId="0" fontId="0" fillId="0" borderId="6" xfId="0" applyBorder="1">
      <alignment vertical="center"/>
    </xf>
    <xf numFmtId="0" fontId="0" fillId="0" borderId="1" xfId="0" applyBorder="1" applyAlignment="1">
      <alignment vertical="center" wrapText="1"/>
    </xf>
    <xf numFmtId="38" fontId="11" fillId="9" borderId="1" xfId="2" applyFont="1" applyFill="1" applyBorder="1" applyAlignment="1"/>
    <xf numFmtId="38" fontId="0" fillId="0" borderId="1" xfId="2" applyFont="1" applyBorder="1" applyAlignment="1"/>
    <xf numFmtId="198" fontId="11" fillId="7" borderId="1" xfId="0" applyNumberFormat="1" applyFont="1" applyFill="1" applyBorder="1" applyAlignment="1"/>
    <xf numFmtId="38" fontId="12" fillId="0" borderId="14" xfId="2" applyFont="1" applyBorder="1" applyAlignment="1">
      <alignment vertical="center"/>
    </xf>
    <xf numFmtId="0" fontId="0" fillId="0" borderId="2" xfId="0" applyBorder="1" applyAlignment="1"/>
    <xf numFmtId="38" fontId="11" fillId="9" borderId="2" xfId="2" applyFont="1" applyFill="1" applyBorder="1" applyAlignment="1"/>
    <xf numFmtId="38" fontId="12" fillId="0" borderId="5" xfId="2" applyFont="1" applyBorder="1" applyAlignment="1">
      <alignment vertical="center"/>
    </xf>
    <xf numFmtId="198" fontId="11" fillId="7" borderId="2" xfId="0" applyNumberFormat="1" applyFont="1" applyFill="1" applyBorder="1" applyAlignment="1"/>
    <xf numFmtId="38" fontId="11" fillId="9" borderId="0" xfId="2" applyFont="1" applyFill="1" applyBorder="1" applyAlignment="1"/>
    <xf numFmtId="38" fontId="11" fillId="9" borderId="3" xfId="2" applyFont="1" applyFill="1" applyBorder="1" applyAlignment="1"/>
    <xf numFmtId="38" fontId="12" fillId="0" borderId="12" xfId="2" applyFont="1" applyBorder="1" applyAlignment="1">
      <alignment vertical="center"/>
    </xf>
    <xf numFmtId="198" fontId="11" fillId="7" borderId="3" xfId="0" applyNumberFormat="1" applyFont="1" applyFill="1" applyBorder="1" applyAlignment="1"/>
    <xf numFmtId="38" fontId="0" fillId="0" borderId="0" xfId="0" applyNumberFormat="1" applyAlignment="1"/>
    <xf numFmtId="38" fontId="0" fillId="0" borderId="3" xfId="0" applyNumberFormat="1" applyBorder="1" applyAlignment="1"/>
    <xf numFmtId="0" fontId="0" fillId="0" borderId="1" xfId="0" applyBorder="1" applyAlignment="1"/>
    <xf numFmtId="38" fontId="0" fillId="0" borderId="1" xfId="0" applyNumberFormat="1" applyBorder="1" applyAlignment="1"/>
    <xf numFmtId="0" fontId="14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92" fontId="11" fillId="0" borderId="10" xfId="2" applyNumberFormat="1" applyFont="1" applyFill="1" applyBorder="1" applyAlignment="1"/>
    <xf numFmtId="192" fontId="11" fillId="0" borderId="9" xfId="2" applyNumberFormat="1" applyFont="1" applyFill="1" applyBorder="1" applyAlignment="1"/>
    <xf numFmtId="192" fontId="2" fillId="0" borderId="13" xfId="2" applyNumberFormat="1" applyFont="1" applyBorder="1">
      <alignment vertical="center"/>
    </xf>
    <xf numFmtId="192" fontId="11" fillId="0" borderId="13" xfId="2" applyNumberFormat="1" applyFont="1" applyFill="1" applyBorder="1" applyAlignment="1"/>
    <xf numFmtId="0" fontId="11" fillId="0" borderId="6" xfId="0" applyFont="1" applyBorder="1" applyAlignment="1"/>
    <xf numFmtId="192" fontId="11" fillId="0" borderId="5" xfId="2" applyNumberFormat="1" applyFont="1" applyFill="1" applyBorder="1" applyAlignment="1"/>
    <xf numFmtId="192" fontId="11" fillId="0" borderId="12" xfId="2" applyNumberFormat="1" applyFont="1" applyFill="1" applyBorder="1" applyAlignment="1"/>
    <xf numFmtId="192" fontId="11" fillId="0" borderId="8" xfId="2" applyNumberFormat="1" applyFont="1" applyFill="1" applyBorder="1" applyAlignment="1"/>
    <xf numFmtId="180" fontId="2" fillId="13" borderId="5" xfId="2" applyNumberFormat="1" applyFont="1" applyFill="1" applyBorder="1">
      <alignment vertical="center"/>
    </xf>
    <xf numFmtId="180" fontId="2" fillId="13" borderId="12" xfId="2" applyNumberFormat="1" applyFont="1" applyFill="1" applyBorder="1">
      <alignment vertical="center"/>
    </xf>
    <xf numFmtId="180" fontId="2" fillId="13" borderId="8" xfId="2" applyNumberFormat="1" applyFont="1" applyFill="1" applyBorder="1">
      <alignment vertical="center"/>
    </xf>
    <xf numFmtId="180" fontId="2" fillId="13" borderId="14" xfId="2" applyNumberFormat="1" applyFont="1" applyFill="1" applyBorder="1">
      <alignment vertical="center"/>
    </xf>
    <xf numFmtId="0" fontId="14" fillId="7" borderId="6" xfId="0" applyFont="1" applyFill="1" applyBorder="1" applyAlignment="1">
      <alignment horizontal="center" vertical="center"/>
    </xf>
    <xf numFmtId="0" fontId="46" fillId="7" borderId="14" xfId="0" applyFont="1" applyFill="1" applyBorder="1" applyAlignment="1">
      <alignment horizontal="center" vertical="center"/>
    </xf>
    <xf numFmtId="40" fontId="2" fillId="0" borderId="3" xfId="2" applyNumberFormat="1" applyFont="1" applyBorder="1">
      <alignment vertical="center"/>
    </xf>
    <xf numFmtId="0" fontId="2" fillId="7" borderId="13" xfId="0" applyFont="1" applyFill="1" applyBorder="1" applyAlignment="1">
      <alignment horizontal="center" vertical="center"/>
    </xf>
    <xf numFmtId="194" fontId="2" fillId="7" borderId="0" xfId="0" applyNumberFormat="1" applyFont="1" applyFill="1">
      <alignment vertical="center"/>
    </xf>
    <xf numFmtId="0" fontId="14" fillId="7" borderId="14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38" fontId="14" fillId="7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80" fontId="2" fillId="0" borderId="14" xfId="2" applyNumberFormat="1" applyFont="1" applyBorder="1">
      <alignment vertical="center"/>
    </xf>
    <xf numFmtId="201" fontId="2" fillId="13" borderId="8" xfId="0" applyNumberFormat="1" applyFont="1" applyFill="1" applyBorder="1">
      <alignment vertical="center"/>
    </xf>
    <xf numFmtId="38" fontId="46" fillId="7" borderId="12" xfId="2" applyFont="1" applyFill="1" applyBorder="1">
      <alignment vertical="center"/>
    </xf>
    <xf numFmtId="38" fontId="11" fillId="13" borderId="5" xfId="2" applyFont="1" applyFill="1" applyBorder="1">
      <alignment vertical="center"/>
    </xf>
    <xf numFmtId="38" fontId="11" fillId="13" borderId="8" xfId="2" applyFont="1" applyFill="1" applyBorder="1">
      <alignment vertical="center"/>
    </xf>
    <xf numFmtId="38" fontId="11" fillId="13" borderId="12" xfId="2" applyFont="1" applyFill="1" applyBorder="1">
      <alignment vertical="center"/>
    </xf>
    <xf numFmtId="180" fontId="11" fillId="13" borderId="5" xfId="2" applyNumberFormat="1" applyFont="1" applyFill="1" applyBorder="1">
      <alignment vertical="center"/>
    </xf>
    <xf numFmtId="180" fontId="11" fillId="13" borderId="8" xfId="2" applyNumberFormat="1" applyFont="1" applyFill="1" applyBorder="1">
      <alignment vertical="center"/>
    </xf>
    <xf numFmtId="180" fontId="11" fillId="13" borderId="12" xfId="2" applyNumberFormat="1" applyFont="1" applyFill="1" applyBorder="1">
      <alignment vertical="center"/>
    </xf>
    <xf numFmtId="40" fontId="2" fillId="8" borderId="5" xfId="2" applyNumberFormat="1" applyFont="1" applyFill="1" applyBorder="1">
      <alignment vertical="center"/>
    </xf>
    <xf numFmtId="40" fontId="2" fillId="8" borderId="8" xfId="2" applyNumberFormat="1" applyFont="1" applyFill="1" applyBorder="1">
      <alignment vertical="center"/>
    </xf>
    <xf numFmtId="40" fontId="2" fillId="8" borderId="12" xfId="2" applyNumberFormat="1" applyFont="1" applyFill="1" applyBorder="1">
      <alignment vertical="center"/>
    </xf>
    <xf numFmtId="40" fontId="2" fillId="8" borderId="4" xfId="2" applyNumberFormat="1" applyFont="1" applyFill="1" applyBorder="1">
      <alignment vertical="center"/>
    </xf>
    <xf numFmtId="40" fontId="2" fillId="8" borderId="7" xfId="2" applyNumberFormat="1" applyFont="1" applyFill="1" applyBorder="1">
      <alignment vertical="center"/>
    </xf>
    <xf numFmtId="40" fontId="2" fillId="8" borderId="11" xfId="2" applyNumberFormat="1" applyFont="1" applyFill="1" applyBorder="1">
      <alignment vertical="center"/>
    </xf>
    <xf numFmtId="38" fontId="11" fillId="23" borderId="14" xfId="2" applyFont="1" applyFill="1" applyBorder="1">
      <alignment vertical="center"/>
    </xf>
    <xf numFmtId="38" fontId="11" fillId="23" borderId="8" xfId="2" applyFont="1" applyFill="1" applyBorder="1">
      <alignment vertical="center"/>
    </xf>
    <xf numFmtId="38" fontId="11" fillId="0" borderId="14" xfId="2" applyFont="1" applyBorder="1">
      <alignment vertical="center"/>
    </xf>
    <xf numFmtId="0" fontId="11" fillId="8" borderId="0" xfId="0" applyFont="1" applyFill="1" applyAlignment="1">
      <alignment horizontal="right" vertical="center"/>
    </xf>
    <xf numFmtId="38" fontId="11" fillId="23" borderId="12" xfId="2" applyFont="1" applyFill="1" applyBorder="1">
      <alignment vertical="center"/>
    </xf>
    <xf numFmtId="201" fontId="11" fillId="8" borderId="5" xfId="0" applyNumberFormat="1" applyFont="1" applyFill="1" applyBorder="1">
      <alignment vertical="center"/>
    </xf>
    <xf numFmtId="38" fontId="11" fillId="0" borderId="7" xfId="2" applyFont="1" applyBorder="1">
      <alignment vertical="center"/>
    </xf>
    <xf numFmtId="38" fontId="11" fillId="0" borderId="11" xfId="2" applyFont="1" applyBorder="1">
      <alignment vertical="center"/>
    </xf>
    <xf numFmtId="201" fontId="11" fillId="8" borderId="8" xfId="0" applyNumberFormat="1" applyFont="1" applyFill="1" applyBorder="1">
      <alignment vertical="center"/>
    </xf>
    <xf numFmtId="201" fontId="11" fillId="8" borderId="12" xfId="0" applyNumberFormat="1" applyFont="1" applyFill="1" applyBorder="1">
      <alignment vertical="center"/>
    </xf>
    <xf numFmtId="180" fontId="11" fillId="14" borderId="8" xfId="2" applyNumberFormat="1" applyFont="1" applyFill="1" applyBorder="1">
      <alignment vertical="center"/>
    </xf>
    <xf numFmtId="38" fontId="11" fillId="13" borderId="7" xfId="2" applyFont="1" applyFill="1" applyBorder="1">
      <alignment vertical="center"/>
    </xf>
    <xf numFmtId="0" fontId="18" fillId="14" borderId="4" xfId="0" applyFont="1" applyFill="1" applyBorder="1">
      <alignment vertical="center"/>
    </xf>
    <xf numFmtId="0" fontId="14" fillId="8" borderId="4" xfId="0" applyFont="1" applyFill="1" applyBorder="1">
      <alignment vertical="center"/>
    </xf>
    <xf numFmtId="0" fontId="14" fillId="8" borderId="11" xfId="0" applyFont="1" applyFill="1" applyBorder="1">
      <alignment vertical="center"/>
    </xf>
    <xf numFmtId="0" fontId="11" fillId="23" borderId="9" xfId="0" applyFont="1" applyFill="1" applyBorder="1" applyAlignment="1"/>
    <xf numFmtId="0" fontId="11" fillId="23" borderId="0" xfId="0" applyFont="1" applyFill="1">
      <alignment vertical="center"/>
    </xf>
    <xf numFmtId="180" fontId="11" fillId="23" borderId="9" xfId="2" applyNumberFormat="1" applyFont="1" applyFill="1" applyBorder="1" applyAlignment="1"/>
    <xf numFmtId="0" fontId="11" fillId="23" borderId="8" xfId="0" applyFont="1" applyFill="1" applyBorder="1">
      <alignment vertical="center"/>
    </xf>
    <xf numFmtId="180" fontId="11" fillId="23" borderId="8" xfId="2" applyNumberFormat="1" applyFont="1" applyFill="1" applyBorder="1" applyAlignment="1"/>
    <xf numFmtId="180" fontId="11" fillId="23" borderId="7" xfId="2" applyNumberFormat="1" applyFont="1" applyFill="1" applyBorder="1" applyAlignment="1"/>
    <xf numFmtId="0" fontId="11" fillId="23" borderId="7" xfId="0" applyFont="1" applyFill="1" applyBorder="1">
      <alignment vertical="center"/>
    </xf>
    <xf numFmtId="180" fontId="11" fillId="23" borderId="13" xfId="2" applyNumberFormat="1" applyFont="1" applyFill="1" applyBorder="1" applyAlignment="1"/>
    <xf numFmtId="0" fontId="11" fillId="23" borderId="12" xfId="0" applyFont="1" applyFill="1" applyBorder="1">
      <alignment vertical="center"/>
    </xf>
    <xf numFmtId="180" fontId="11" fillId="23" borderId="12" xfId="2" applyNumberFormat="1" applyFont="1" applyFill="1" applyBorder="1">
      <alignment vertical="center"/>
    </xf>
    <xf numFmtId="180" fontId="11" fillId="23" borderId="11" xfId="2" applyNumberFormat="1" applyFont="1" applyFill="1" applyBorder="1" applyAlignment="1"/>
    <xf numFmtId="0" fontId="11" fillId="23" borderId="10" xfId="0" applyFont="1" applyFill="1" applyBorder="1">
      <alignment vertical="center"/>
    </xf>
    <xf numFmtId="0" fontId="11" fillId="23" borderId="2" xfId="0" applyFont="1" applyFill="1" applyBorder="1">
      <alignment vertical="center"/>
    </xf>
    <xf numFmtId="180" fontId="11" fillId="23" borderId="10" xfId="2" applyNumberFormat="1" applyFont="1" applyFill="1" applyBorder="1" applyAlignment="1"/>
    <xf numFmtId="0" fontId="11" fillId="23" borderId="5" xfId="0" applyFont="1" applyFill="1" applyBorder="1">
      <alignment vertical="center"/>
    </xf>
    <xf numFmtId="180" fontId="11" fillId="23" borderId="4" xfId="2" applyNumberFormat="1" applyFont="1" applyFill="1" applyBorder="1">
      <alignment vertical="center"/>
    </xf>
    <xf numFmtId="180" fontId="11" fillId="23" borderId="5" xfId="2" applyNumberFormat="1" applyFont="1" applyFill="1" applyBorder="1" applyAlignment="1"/>
    <xf numFmtId="0" fontId="11" fillId="23" borderId="13" xfId="0" applyFont="1" applyFill="1" applyBorder="1">
      <alignment vertical="center"/>
    </xf>
    <xf numFmtId="0" fontId="11" fillId="23" borderId="3" xfId="0" applyFont="1" applyFill="1" applyBorder="1">
      <alignment vertical="center"/>
    </xf>
    <xf numFmtId="180" fontId="11" fillId="23" borderId="11" xfId="2" applyNumberFormat="1" applyFont="1" applyFill="1" applyBorder="1">
      <alignment vertical="center"/>
    </xf>
    <xf numFmtId="180" fontId="11" fillId="23" borderId="12" xfId="2" applyNumberFormat="1" applyFont="1" applyFill="1" applyBorder="1" applyAlignment="1"/>
    <xf numFmtId="180" fontId="11" fillId="23" borderId="7" xfId="2" applyNumberFormat="1" applyFont="1" applyFill="1" applyBorder="1">
      <alignment vertical="center"/>
    </xf>
    <xf numFmtId="38" fontId="2" fillId="8" borderId="8" xfId="0" applyNumberFormat="1" applyFont="1" applyFill="1" applyBorder="1" applyAlignment="1">
      <alignment horizontal="center" vertical="center"/>
    </xf>
    <xf numFmtId="192" fontId="2" fillId="14" borderId="0" xfId="0" applyNumberFormat="1" applyFont="1" applyFill="1">
      <alignment vertical="center"/>
    </xf>
    <xf numFmtId="180" fontId="2" fillId="8" borderId="2" xfId="2" applyNumberFormat="1" applyFont="1" applyFill="1" applyBorder="1">
      <alignment vertical="center"/>
    </xf>
    <xf numFmtId="180" fontId="2" fillId="8" borderId="0" xfId="2" applyNumberFormat="1" applyFont="1" applyFill="1" applyBorder="1">
      <alignment vertical="center"/>
    </xf>
    <xf numFmtId="180" fontId="2" fillId="8" borderId="3" xfId="2" applyNumberFormat="1" applyFont="1" applyFill="1" applyBorder="1">
      <alignment vertical="center"/>
    </xf>
    <xf numFmtId="0" fontId="14" fillId="14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180" fontId="11" fillId="7" borderId="0" xfId="0" applyNumberFormat="1" applyFont="1" applyFill="1">
      <alignment vertical="center"/>
    </xf>
    <xf numFmtId="180" fontId="11" fillId="23" borderId="14" xfId="2" applyNumberFormat="1" applyFont="1" applyFill="1" applyBorder="1" applyAlignment="1"/>
    <xf numFmtId="0" fontId="47" fillId="7" borderId="2" xfId="8" applyFill="1" applyBorder="1" applyAlignment="1">
      <alignment horizontal="left" vertical="center"/>
    </xf>
    <xf numFmtId="0" fontId="47" fillId="7" borderId="2" xfId="8" applyFill="1" applyBorder="1">
      <alignment vertical="center"/>
    </xf>
    <xf numFmtId="0" fontId="47" fillId="7" borderId="0" xfId="8" applyFill="1">
      <alignment vertical="center"/>
    </xf>
    <xf numFmtId="0" fontId="47" fillId="7" borderId="0" xfId="8" applyFill="1" applyBorder="1">
      <alignment vertical="center"/>
    </xf>
    <xf numFmtId="0" fontId="47" fillId="7" borderId="4" xfId="8" applyFill="1" applyBorder="1">
      <alignment vertical="center"/>
    </xf>
    <xf numFmtId="0" fontId="47" fillId="7" borderId="7" xfId="8" applyFill="1" applyBorder="1">
      <alignment vertical="center"/>
    </xf>
    <xf numFmtId="0" fontId="47" fillId="7" borderId="11" xfId="8" applyFill="1" applyBorder="1">
      <alignment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 wrapText="1"/>
    </xf>
    <xf numFmtId="180" fontId="14" fillId="7" borderId="0" xfId="2" applyNumberFormat="1" applyFont="1" applyFill="1" applyBorder="1" applyAlignment="1">
      <alignment horizontal="center" vertical="center" wrapText="1"/>
    </xf>
    <xf numFmtId="180" fontId="14" fillId="7" borderId="0" xfId="0" applyNumberFormat="1" applyFont="1" applyFill="1" applyAlignment="1">
      <alignment horizontal="center" vertical="center" wrapText="1"/>
    </xf>
    <xf numFmtId="180" fontId="14" fillId="7" borderId="10" xfId="2" applyNumberFormat="1" applyFont="1" applyFill="1" applyBorder="1" applyAlignment="1">
      <alignment horizontal="center" vertical="center" wrapText="1"/>
    </xf>
    <xf numFmtId="180" fontId="14" fillId="7" borderId="9" xfId="2" applyNumberFormat="1" applyFont="1" applyFill="1" applyBorder="1" applyAlignment="1">
      <alignment horizontal="center" vertical="center" wrapText="1"/>
    </xf>
    <xf numFmtId="180" fontId="14" fillId="7" borderId="5" xfId="0" applyNumberFormat="1" applyFont="1" applyFill="1" applyBorder="1" applyAlignment="1">
      <alignment horizontal="center" vertical="center" wrapText="1"/>
    </xf>
    <xf numFmtId="180" fontId="14" fillId="7" borderId="8" xfId="0" applyNumberFormat="1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8" fillId="7" borderId="6" xfId="0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9" borderId="26" xfId="0" applyFont="1" applyFill="1" applyBorder="1" applyAlignment="1">
      <alignment horizontal="center"/>
    </xf>
    <xf numFmtId="38" fontId="2" fillId="7" borderId="0" xfId="0" applyNumberFormat="1" applyFont="1" applyFill="1" applyAlignment="1">
      <alignment horizontal="left"/>
    </xf>
    <xf numFmtId="0" fontId="2" fillId="7" borderId="0" xfId="0" applyFont="1" applyFill="1" applyAlignment="1">
      <alignment horizontal="left"/>
    </xf>
    <xf numFmtId="38" fontId="2" fillId="7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0" xfId="0" applyFont="1" applyAlignment="1">
      <alignment horizontal="left" shrinkToFit="1"/>
    </xf>
    <xf numFmtId="0" fontId="0" fillId="0" borderId="0" xfId="0" applyAlignment="1">
      <alignment shrinkToFit="1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88" fontId="0" fillId="0" borderId="6" xfId="0" applyNumberFormat="1" applyBorder="1" applyAlignment="1">
      <alignment horizontal="center"/>
    </xf>
    <xf numFmtId="188" fontId="0" fillId="0" borderId="1" xfId="0" applyNumberFormat="1" applyBorder="1" applyAlignment="1">
      <alignment horizontal="center"/>
    </xf>
    <xf numFmtId="188" fontId="26" fillId="0" borderId="1" xfId="0" applyNumberFormat="1" applyFont="1" applyBorder="1" applyAlignment="1">
      <alignment horizontal="center"/>
    </xf>
    <xf numFmtId="188" fontId="26" fillId="0" borderId="26" xfId="0" applyNumberFormat="1" applyFont="1" applyBorder="1" applyAlignment="1">
      <alignment horizontal="center"/>
    </xf>
    <xf numFmtId="188" fontId="27" fillId="0" borderId="6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distributed"/>
    </xf>
    <xf numFmtId="49" fontId="7" fillId="0" borderId="3" xfId="0" applyNumberFormat="1" applyFont="1" applyBorder="1" applyAlignment="1">
      <alignment horizontal="left" vertical="center"/>
    </xf>
    <xf numFmtId="0" fontId="0" fillId="0" borderId="3" xfId="0" applyBorder="1" applyAlignment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8" fontId="0" fillId="0" borderId="10" xfId="0" applyNumberFormat="1" applyBorder="1" applyAlignment="1">
      <alignment horizontal="center"/>
    </xf>
    <xf numFmtId="188" fontId="0" fillId="0" borderId="2" xfId="0" applyNumberFormat="1" applyBorder="1" applyAlignment="1">
      <alignment horizontal="center"/>
    </xf>
    <xf numFmtId="0" fontId="0" fillId="0" borderId="0" xfId="0" applyAlignment="1">
      <alignment horizontal="distributed"/>
    </xf>
    <xf numFmtId="0" fontId="9" fillId="19" borderId="0" xfId="0" applyFont="1" applyFill="1" applyAlignment="1">
      <alignment horizontal="distributed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distributed" wrapText="1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distributed"/>
    </xf>
    <xf numFmtId="0" fontId="30" fillId="0" borderId="0" xfId="0" applyFont="1" applyAlignment="1">
      <alignment horizontal="distributed" wrapText="1"/>
    </xf>
    <xf numFmtId="0" fontId="30" fillId="0" borderId="0" xfId="0" applyFont="1" applyAlignment="1">
      <alignment horizontal="distributed" vertical="distributed" wrapText="1"/>
    </xf>
    <xf numFmtId="49" fontId="29" fillId="0" borderId="0" xfId="0" applyNumberFormat="1" applyFont="1" applyAlignment="1">
      <alignment wrapText="1"/>
    </xf>
    <xf numFmtId="49" fontId="29" fillId="0" borderId="0" xfId="0" applyNumberFormat="1" applyFont="1" applyAlignment="1"/>
    <xf numFmtId="0" fontId="0" fillId="0" borderId="7" xfId="0" applyBorder="1" applyAlignment="1"/>
    <xf numFmtId="0" fontId="0" fillId="0" borderId="0" xfId="0" applyAlignment="1">
      <alignment horizontal="distributed" wrapText="1"/>
    </xf>
    <xf numFmtId="0" fontId="18" fillId="9" borderId="6" xfId="3" applyFont="1" applyFill="1" applyBorder="1" applyAlignment="1">
      <alignment horizontal="center" vertical="center" shrinkToFit="1"/>
    </xf>
    <xf numFmtId="0" fontId="18" fillId="9" borderId="1" xfId="3" applyFont="1" applyFill="1" applyBorder="1" applyAlignment="1">
      <alignment horizontal="center" vertical="center" shrinkToFit="1"/>
    </xf>
    <xf numFmtId="0" fontId="18" fillId="9" borderId="26" xfId="3" applyFont="1" applyFill="1" applyBorder="1" applyAlignment="1">
      <alignment horizontal="center" vertical="center" shrinkToFit="1"/>
    </xf>
    <xf numFmtId="0" fontId="18" fillId="0" borderId="6" xfId="3" applyFont="1" applyBorder="1" applyAlignment="1">
      <alignment horizontal="center" vertical="center" shrinkToFit="1"/>
    </xf>
    <xf numFmtId="0" fontId="18" fillId="0" borderId="26" xfId="3" applyFont="1" applyBorder="1" applyAlignment="1">
      <alignment horizontal="center" vertical="center" shrinkToFit="1"/>
    </xf>
    <xf numFmtId="0" fontId="18" fillId="0" borderId="1" xfId="3" applyFont="1" applyBorder="1" applyAlignment="1">
      <alignment horizontal="center" vertical="center" shrinkToFit="1"/>
    </xf>
    <xf numFmtId="0" fontId="18" fillId="9" borderId="6" xfId="3" applyFont="1" applyFill="1" applyBorder="1" applyAlignment="1">
      <alignment horizontal="center" vertical="center"/>
    </xf>
    <xf numFmtId="0" fontId="18" fillId="9" borderId="1" xfId="3" applyFont="1" applyFill="1" applyBorder="1" applyAlignment="1">
      <alignment horizontal="center" vertical="center"/>
    </xf>
    <xf numFmtId="0" fontId="18" fillId="9" borderId="26" xfId="3" applyFont="1" applyFill="1" applyBorder="1" applyAlignment="1">
      <alignment horizontal="center" vertical="center"/>
    </xf>
    <xf numFmtId="0" fontId="18" fillId="9" borderId="5" xfId="3" applyFont="1" applyFill="1" applyBorder="1" applyAlignment="1">
      <alignment horizontal="center" vertical="center" wrapText="1"/>
    </xf>
    <xf numFmtId="0" fontId="18" fillId="9" borderId="12" xfId="3" applyFont="1" applyFill="1" applyBorder="1" applyAlignment="1">
      <alignment horizontal="center" vertical="center"/>
    </xf>
    <xf numFmtId="49" fontId="18" fillId="0" borderId="14" xfId="3" applyNumberFormat="1" applyFont="1" applyBorder="1" applyAlignment="1">
      <alignment horizontal="center" vertical="center" wrapText="1"/>
    </xf>
    <xf numFmtId="49" fontId="18" fillId="0" borderId="14" xfId="3" applyNumberFormat="1" applyFont="1" applyBorder="1" applyAlignment="1">
      <alignment horizontal="center" vertical="center"/>
    </xf>
    <xf numFmtId="0" fontId="18" fillId="0" borderId="14" xfId="3" applyFont="1" applyBorder="1" applyAlignment="1">
      <alignment horizontal="center" vertical="center"/>
    </xf>
    <xf numFmtId="0" fontId="18" fillId="0" borderId="14" xfId="3" applyFont="1" applyBorder="1" applyAlignment="1">
      <alignment vertical="center"/>
    </xf>
    <xf numFmtId="0" fontId="18" fillId="0" borderId="6" xfId="3" applyFont="1" applyBorder="1" applyAlignment="1">
      <alignment horizontal="center" vertical="center"/>
    </xf>
    <xf numFmtId="0" fontId="18" fillId="0" borderId="6" xfId="3" applyFont="1" applyBorder="1" applyAlignment="1">
      <alignment vertical="center"/>
    </xf>
    <xf numFmtId="49" fontId="18" fillId="9" borderId="14" xfId="3" applyNumberFormat="1" applyFont="1" applyFill="1" applyBorder="1" applyAlignment="1">
      <alignment horizontal="center" vertical="center" wrapText="1"/>
    </xf>
    <xf numFmtId="49" fontId="18" fillId="9" borderId="14" xfId="3" applyNumberFormat="1" applyFont="1" applyFill="1" applyBorder="1" applyAlignment="1">
      <alignment horizontal="center" vertical="center"/>
    </xf>
    <xf numFmtId="0" fontId="18" fillId="9" borderId="14" xfId="3" applyFont="1" applyFill="1" applyBorder="1" applyAlignment="1">
      <alignment horizontal="center" vertical="center"/>
    </xf>
    <xf numFmtId="0" fontId="18" fillId="9" borderId="14" xfId="3" applyFont="1" applyFill="1" applyBorder="1" applyAlignment="1">
      <alignment vertical="center"/>
    </xf>
    <xf numFmtId="49" fontId="18" fillId="9" borderId="6" xfId="3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 wrapText="1"/>
    </xf>
    <xf numFmtId="0" fontId="18" fillId="0" borderId="5" xfId="3" applyFont="1" applyBorder="1" applyAlignment="1">
      <alignment vertical="top" wrapText="1" shrinkToFit="1"/>
    </xf>
    <xf numFmtId="0" fontId="18" fillId="0" borderId="8" xfId="3" applyFont="1" applyBorder="1" applyAlignment="1">
      <alignment vertical="top" shrinkToFit="1"/>
    </xf>
    <xf numFmtId="0" fontId="18" fillId="0" borderId="10" xfId="3" applyFont="1" applyBorder="1" applyAlignment="1">
      <alignment vertical="top" wrapText="1" shrinkToFit="1"/>
    </xf>
    <xf numFmtId="0" fontId="18" fillId="0" borderId="9" xfId="3" applyFont="1" applyBorder="1" applyAlignment="1">
      <alignment vertical="top" wrapText="1" shrinkToFit="1"/>
    </xf>
    <xf numFmtId="0" fontId="18" fillId="13" borderId="6" xfId="3" applyFont="1" applyFill="1" applyBorder="1" applyAlignment="1">
      <alignment horizontal="center" vertical="center" shrinkToFit="1"/>
    </xf>
    <xf numFmtId="0" fontId="18" fillId="13" borderId="1" xfId="3" applyFont="1" applyFill="1" applyBorder="1" applyAlignment="1">
      <alignment horizontal="center" vertical="center" shrinkToFit="1"/>
    </xf>
    <xf numFmtId="0" fontId="18" fillId="13" borderId="26" xfId="3" applyFont="1" applyFill="1" applyBorder="1" applyAlignment="1">
      <alignment horizontal="center" vertical="center" shrinkToFit="1"/>
    </xf>
    <xf numFmtId="0" fontId="18" fillId="13" borderId="6" xfId="3" applyFont="1" applyFill="1" applyBorder="1" applyAlignment="1">
      <alignment horizontal="center" vertical="center"/>
    </xf>
    <xf numFmtId="0" fontId="18" fillId="13" borderId="1" xfId="3" applyFont="1" applyFill="1" applyBorder="1" applyAlignment="1">
      <alignment horizontal="center" vertical="center"/>
    </xf>
    <xf numFmtId="0" fontId="18" fillId="13" borderId="26" xfId="3" applyFont="1" applyFill="1" applyBorder="1" applyAlignment="1">
      <alignment horizontal="center" vertical="center"/>
    </xf>
    <xf numFmtId="0" fontId="18" fillId="13" borderId="5" xfId="3" applyFont="1" applyFill="1" applyBorder="1" applyAlignment="1">
      <alignment horizontal="center" vertical="center" wrapText="1"/>
    </xf>
    <xf numFmtId="0" fontId="18" fillId="13" borderId="8" xfId="3" applyFont="1" applyFill="1" applyBorder="1" applyAlignment="1">
      <alignment horizontal="center" vertical="center"/>
    </xf>
    <xf numFmtId="49" fontId="18" fillId="0" borderId="5" xfId="3" applyNumberFormat="1" applyFont="1" applyBorder="1" applyAlignment="1">
      <alignment horizontal="center" vertical="center"/>
    </xf>
    <xf numFmtId="0" fontId="18" fillId="0" borderId="5" xfId="3" applyFont="1" applyBorder="1" applyAlignment="1">
      <alignment vertical="center"/>
    </xf>
    <xf numFmtId="0" fontId="18" fillId="0" borderId="10" xfId="3" applyFont="1" applyBorder="1" applyAlignment="1">
      <alignment vertical="center"/>
    </xf>
    <xf numFmtId="49" fontId="18" fillId="9" borderId="5" xfId="3" applyNumberFormat="1" applyFont="1" applyFill="1" applyBorder="1" applyAlignment="1">
      <alignment horizontal="center" vertical="center"/>
    </xf>
    <xf numFmtId="0" fontId="18" fillId="9" borderId="5" xfId="3" applyFont="1" applyFill="1" applyBorder="1" applyAlignment="1">
      <alignment vertical="center"/>
    </xf>
    <xf numFmtId="49" fontId="18" fillId="13" borderId="10" xfId="3" applyNumberFormat="1" applyFont="1" applyFill="1" applyBorder="1" applyAlignment="1">
      <alignment horizontal="center" vertical="center" wrapText="1"/>
    </xf>
    <xf numFmtId="0" fontId="18" fillId="13" borderId="2" xfId="3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0" fontId="18" fillId="0" borderId="4" xfId="0" applyFont="1" applyBorder="1" applyAlignment="1">
      <alignment horizontal="center"/>
    </xf>
  </cellXfs>
  <cellStyles count="9">
    <cellStyle name="ハイパーリンク" xfId="8" builtinId="8"/>
    <cellStyle name="桁区切り" xfId="2" builtinId="6"/>
    <cellStyle name="標準" xfId="0" builtinId="0"/>
    <cellStyle name="標準 2" xfId="1" xr:uid="{00000000-0005-0000-0000-000002000000}"/>
    <cellStyle name="標準 2 2 2" xfId="3" xr:uid="{00000000-0005-0000-0000-000003000000}"/>
    <cellStyle name="標準 3 2" xfId="4" xr:uid="{00000000-0005-0000-0000-000004000000}"/>
    <cellStyle name="標準_A1000P" xfId="7" xr:uid="{00000000-0005-0000-0000-000005000000}"/>
    <cellStyle name="標準_担当部門変遷" xfId="6" xr:uid="{00000000-0005-0000-0000-000006000000}"/>
    <cellStyle name="標準_部門分類　060905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56</xdr:row>
      <xdr:rowOff>142875</xdr:rowOff>
    </xdr:from>
    <xdr:to>
      <xdr:col>12</xdr:col>
      <xdr:colOff>371475</xdr:colOff>
      <xdr:row>72</xdr:row>
      <xdr:rowOff>114300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954B320-BBEB-4C48-BD79-1BA2CE6DEA22}"/>
            </a:ext>
          </a:extLst>
        </xdr:cNvPr>
        <xdr:cNvSpPr>
          <a:spLocks noChangeArrowheads="1"/>
        </xdr:cNvSpPr>
      </xdr:nvSpPr>
      <xdr:spPr bwMode="auto">
        <a:xfrm>
          <a:off x="838200" y="10277475"/>
          <a:ext cx="7762875" cy="2714625"/>
        </a:xfrm>
        <a:prstGeom prst="roundRect">
          <a:avLst>
            <a:gd name="adj" fmla="val 16667"/>
          </a:avLst>
        </a:prstGeom>
        <a:solidFill>
          <a:srgbClr val="FFFFFF"/>
        </a:solidFill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142875</xdr:colOff>
      <xdr:row>32</xdr:row>
      <xdr:rowOff>114300</xdr:rowOff>
    </xdr:from>
    <xdr:to>
      <xdr:col>12</xdr:col>
      <xdr:colOff>447675</xdr:colOff>
      <xdr:row>47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2181D04-DB78-4F75-87A6-3013BF43A0CD}"/>
            </a:ext>
          </a:extLst>
        </xdr:cNvPr>
        <xdr:cNvSpPr>
          <a:spLocks noChangeArrowheads="1"/>
        </xdr:cNvSpPr>
      </xdr:nvSpPr>
      <xdr:spPr bwMode="auto">
        <a:xfrm>
          <a:off x="828675" y="6134100"/>
          <a:ext cx="7848600" cy="2533650"/>
        </a:xfrm>
        <a:prstGeom prst="roundRect">
          <a:avLst>
            <a:gd name="adj" fmla="val 16667"/>
          </a:avLst>
        </a:prstGeom>
        <a:solidFill>
          <a:srgbClr val="FFFFFF"/>
        </a:solidFill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6</xdr:row>
      <xdr:rowOff>47625</xdr:rowOff>
    </xdr:from>
    <xdr:to>
      <xdr:col>12</xdr:col>
      <xdr:colOff>371475</xdr:colOff>
      <xdr:row>20</xdr:row>
      <xdr:rowOff>66675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B0EB805D-3DD9-4EEB-AC9D-4624A6339C6A}"/>
            </a:ext>
          </a:extLst>
        </xdr:cNvPr>
        <xdr:cNvSpPr>
          <a:spLocks noChangeArrowheads="1"/>
        </xdr:cNvSpPr>
      </xdr:nvSpPr>
      <xdr:spPr bwMode="auto">
        <a:xfrm>
          <a:off x="800100" y="1609725"/>
          <a:ext cx="7800975" cy="2419350"/>
        </a:xfrm>
        <a:prstGeom prst="roundRect">
          <a:avLst>
            <a:gd name="adj" fmla="val 16667"/>
          </a:avLst>
        </a:prstGeom>
        <a:solidFill>
          <a:srgbClr val="FFFFFF"/>
        </a:solidFill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47624</xdr:colOff>
      <xdr:row>11</xdr:row>
      <xdr:rowOff>19050</xdr:rowOff>
    </xdr:from>
    <xdr:to>
      <xdr:col>3</xdr:col>
      <xdr:colOff>685799</xdr:colOff>
      <xdr:row>17</xdr:row>
      <xdr:rowOff>66675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E84CA2EB-D125-49BD-86D2-269A99208FAD}"/>
            </a:ext>
          </a:extLst>
        </xdr:cNvPr>
        <xdr:cNvSpPr>
          <a:spLocks noChangeArrowheads="1"/>
        </xdr:cNvSpPr>
      </xdr:nvSpPr>
      <xdr:spPr bwMode="auto">
        <a:xfrm>
          <a:off x="1419224" y="2438400"/>
          <a:ext cx="1323975" cy="107632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建設業の生産額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１００．０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9525</xdr:colOff>
      <xdr:row>17</xdr:row>
      <xdr:rowOff>47625</xdr:rowOff>
    </xdr:from>
    <xdr:to>
      <xdr:col>10</xdr:col>
      <xdr:colOff>9525</xdr:colOff>
      <xdr:row>26</xdr:row>
      <xdr:rowOff>142875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AE36AAD7-26E2-431E-849A-10E9D03FAC1B}"/>
            </a:ext>
          </a:extLst>
        </xdr:cNvPr>
        <xdr:cNvSpPr>
          <a:spLocks noChangeShapeType="1"/>
        </xdr:cNvSpPr>
      </xdr:nvSpPr>
      <xdr:spPr bwMode="auto">
        <a:xfrm>
          <a:off x="6867525" y="3495675"/>
          <a:ext cx="0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12</xdr:row>
      <xdr:rowOff>28576</xdr:rowOff>
    </xdr:from>
    <xdr:to>
      <xdr:col>7</xdr:col>
      <xdr:colOff>304800</xdr:colOff>
      <xdr:row>17</xdr:row>
      <xdr:rowOff>66676</xdr:rowOff>
    </xdr:to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190AD94E-2438-42F9-B130-7790A0D7E737}"/>
            </a:ext>
          </a:extLst>
        </xdr:cNvPr>
        <xdr:cNvSpPr>
          <a:spLocks noChangeArrowheads="1"/>
        </xdr:cNvSpPr>
      </xdr:nvSpPr>
      <xdr:spPr bwMode="auto">
        <a:xfrm>
          <a:off x="4133850" y="2619376"/>
          <a:ext cx="971550" cy="895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うち原材料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投入額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５３．５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638175</xdr:colOff>
      <xdr:row>17</xdr:row>
      <xdr:rowOff>85725</xdr:rowOff>
    </xdr:from>
    <xdr:to>
      <xdr:col>2</xdr:col>
      <xdr:colOff>657225</xdr:colOff>
      <xdr:row>38</xdr:row>
      <xdr:rowOff>9525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5644EFE2-0038-4FA0-B96E-A62F407E3AD0}"/>
            </a:ext>
          </a:extLst>
        </xdr:cNvPr>
        <xdr:cNvSpPr>
          <a:spLocks noChangeShapeType="1"/>
        </xdr:cNvSpPr>
      </xdr:nvSpPr>
      <xdr:spPr bwMode="auto">
        <a:xfrm flipH="1">
          <a:off x="2009775" y="3533775"/>
          <a:ext cx="19050" cy="3524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495300</xdr:colOff>
      <xdr:row>13</xdr:row>
      <xdr:rowOff>85725</xdr:rowOff>
    </xdr:from>
    <xdr:to>
      <xdr:col>10</xdr:col>
      <xdr:colOff>666750</xdr:colOff>
      <xdr:row>17</xdr:row>
      <xdr:rowOff>44450</xdr:rowOff>
    </xdr:to>
    <xdr:sp macro="" textlink="">
      <xdr:nvSpPr>
        <xdr:cNvPr id="9" name="Rectangle 9">
          <a:extLst>
            <a:ext uri="{FF2B5EF4-FFF2-40B4-BE49-F238E27FC236}">
              <a16:creationId xmlns:a16="http://schemas.microsoft.com/office/drawing/2014/main" id="{FA0E9CBF-46DA-4DCD-AFC1-4A940A3FAA6A}"/>
            </a:ext>
          </a:extLst>
        </xdr:cNvPr>
        <xdr:cNvSpPr>
          <a:spLocks noChangeArrowheads="1"/>
        </xdr:cNvSpPr>
      </xdr:nvSpPr>
      <xdr:spPr bwMode="auto">
        <a:xfrm>
          <a:off x="5981700" y="2847975"/>
          <a:ext cx="1543050" cy="644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うち原材料の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県内自給額　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２２．２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85725</xdr:colOff>
      <xdr:row>26</xdr:row>
      <xdr:rowOff>152400</xdr:rowOff>
    </xdr:from>
    <xdr:to>
      <xdr:col>10</xdr:col>
      <xdr:colOff>638175</xdr:colOff>
      <xdr:row>31</xdr:row>
      <xdr:rowOff>9525</xdr:rowOff>
    </xdr:to>
    <xdr:sp macro="" textlink="">
      <xdr:nvSpPr>
        <xdr:cNvPr id="10" name="AutoShape 11">
          <a:extLst>
            <a:ext uri="{FF2B5EF4-FFF2-40B4-BE49-F238E27FC236}">
              <a16:creationId xmlns:a16="http://schemas.microsoft.com/office/drawing/2014/main" id="{B81B9476-271C-4D69-9B27-C1DC1A50BAA3}"/>
            </a:ext>
          </a:extLst>
        </xdr:cNvPr>
        <xdr:cNvSpPr>
          <a:spLocks noChangeArrowheads="1"/>
        </xdr:cNvSpPr>
      </xdr:nvSpPr>
      <xdr:spPr bwMode="auto">
        <a:xfrm>
          <a:off x="6257925" y="5143500"/>
          <a:ext cx="1238250" cy="71437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県内生産誘発額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２８．４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457200</xdr:colOff>
      <xdr:row>39</xdr:row>
      <xdr:rowOff>142875</xdr:rowOff>
    </xdr:from>
    <xdr:to>
      <xdr:col>6</xdr:col>
      <xdr:colOff>257175</xdr:colOff>
      <xdr:row>45</xdr:row>
      <xdr:rowOff>142875</xdr:rowOff>
    </xdr:to>
    <xdr:sp macro="" textlink="">
      <xdr:nvSpPr>
        <xdr:cNvPr id="11" name="Rectangle 14">
          <a:extLst>
            <a:ext uri="{FF2B5EF4-FFF2-40B4-BE49-F238E27FC236}">
              <a16:creationId xmlns:a16="http://schemas.microsoft.com/office/drawing/2014/main" id="{68D3CFDF-25E0-4C36-A2CA-DFBB6C6033F8}"/>
            </a:ext>
          </a:extLst>
        </xdr:cNvPr>
        <xdr:cNvSpPr>
          <a:spLocks noChangeArrowheads="1"/>
        </xdr:cNvSpPr>
      </xdr:nvSpPr>
      <xdr:spPr bwMode="auto">
        <a:xfrm>
          <a:off x="3200400" y="7362825"/>
          <a:ext cx="1171575" cy="102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うち雇用者所得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４２．２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161925</xdr:colOff>
      <xdr:row>37</xdr:row>
      <xdr:rowOff>123825</xdr:rowOff>
    </xdr:from>
    <xdr:to>
      <xdr:col>4</xdr:col>
      <xdr:colOff>161925</xdr:colOff>
      <xdr:row>43</xdr:row>
      <xdr:rowOff>76200</xdr:rowOff>
    </xdr:to>
    <xdr:sp macro="" textlink="">
      <xdr:nvSpPr>
        <xdr:cNvPr id="12" name="Line 15">
          <a:extLst>
            <a:ext uri="{FF2B5EF4-FFF2-40B4-BE49-F238E27FC236}">
              <a16:creationId xmlns:a16="http://schemas.microsoft.com/office/drawing/2014/main" id="{F0271308-A897-43D4-8E07-F4C8AE3CD3AD}"/>
            </a:ext>
          </a:extLst>
        </xdr:cNvPr>
        <xdr:cNvSpPr>
          <a:spLocks noChangeShapeType="1"/>
        </xdr:cNvSpPr>
      </xdr:nvSpPr>
      <xdr:spPr bwMode="auto">
        <a:xfrm>
          <a:off x="2905125" y="7000875"/>
          <a:ext cx="0" cy="9810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76199</xdr:colOff>
      <xdr:row>41</xdr:row>
      <xdr:rowOff>9525</xdr:rowOff>
    </xdr:from>
    <xdr:to>
      <xdr:col>8</xdr:col>
      <xdr:colOff>542925</xdr:colOff>
      <xdr:row>45</xdr:row>
      <xdr:rowOff>104775</xdr:rowOff>
    </xdr:to>
    <xdr:sp macro="" textlink="">
      <xdr:nvSpPr>
        <xdr:cNvPr id="13" name="Rectangle 16">
          <a:extLst>
            <a:ext uri="{FF2B5EF4-FFF2-40B4-BE49-F238E27FC236}">
              <a16:creationId xmlns:a16="http://schemas.microsoft.com/office/drawing/2014/main" id="{CAA4AFE5-34D8-43CE-B5C9-3212E4E9B25B}"/>
            </a:ext>
          </a:extLst>
        </xdr:cNvPr>
        <xdr:cNvSpPr>
          <a:spLocks noChangeArrowheads="1"/>
        </xdr:cNvSpPr>
      </xdr:nvSpPr>
      <xdr:spPr bwMode="auto">
        <a:xfrm>
          <a:off x="4876799" y="7572375"/>
          <a:ext cx="1152526" cy="781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うち消費額</a:t>
          </a:r>
        </a:p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民間消費支出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  <a:p>
          <a:pPr algn="ctr" rtl="0">
            <a:lnSpc>
              <a:spcPts val="8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２８．８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466725</xdr:colOff>
      <xdr:row>37</xdr:row>
      <xdr:rowOff>123825</xdr:rowOff>
    </xdr:from>
    <xdr:to>
      <xdr:col>6</xdr:col>
      <xdr:colOff>485775</xdr:colOff>
      <xdr:row>43</xdr:row>
      <xdr:rowOff>104775</xdr:rowOff>
    </xdr:to>
    <xdr:sp macro="" textlink="">
      <xdr:nvSpPr>
        <xdr:cNvPr id="14" name="Line 17">
          <a:extLst>
            <a:ext uri="{FF2B5EF4-FFF2-40B4-BE49-F238E27FC236}">
              <a16:creationId xmlns:a16="http://schemas.microsoft.com/office/drawing/2014/main" id="{188DA1BF-3592-4559-A558-CC9816C28AE0}"/>
            </a:ext>
          </a:extLst>
        </xdr:cNvPr>
        <xdr:cNvSpPr>
          <a:spLocks noChangeShapeType="1"/>
        </xdr:cNvSpPr>
      </xdr:nvSpPr>
      <xdr:spPr bwMode="auto">
        <a:xfrm flipH="1">
          <a:off x="4581525" y="7000875"/>
          <a:ext cx="19050" cy="10096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41</xdr:row>
      <xdr:rowOff>165101</xdr:rowOff>
    </xdr:from>
    <xdr:to>
      <xdr:col>11</xdr:col>
      <xdr:colOff>9525</xdr:colOff>
      <xdr:row>45</xdr:row>
      <xdr:rowOff>76201</xdr:rowOff>
    </xdr:to>
    <xdr:sp macro="" textlink="">
      <xdr:nvSpPr>
        <xdr:cNvPr id="15" name="Rectangle 18">
          <a:extLst>
            <a:ext uri="{FF2B5EF4-FFF2-40B4-BE49-F238E27FC236}">
              <a16:creationId xmlns:a16="http://schemas.microsoft.com/office/drawing/2014/main" id="{C3585264-C7E5-4652-B5CA-11817632E623}"/>
            </a:ext>
          </a:extLst>
        </xdr:cNvPr>
        <xdr:cNvSpPr>
          <a:spLocks noChangeArrowheads="1"/>
        </xdr:cNvSpPr>
      </xdr:nvSpPr>
      <xdr:spPr bwMode="auto">
        <a:xfrm>
          <a:off x="6562725" y="7727951"/>
          <a:ext cx="990600" cy="596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うち県内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需要増加額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１８．７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228600</xdr:colOff>
      <xdr:row>51</xdr:row>
      <xdr:rowOff>104774</xdr:rowOff>
    </xdr:from>
    <xdr:to>
      <xdr:col>11</xdr:col>
      <xdr:colOff>133350</xdr:colOff>
      <xdr:row>56</xdr:row>
      <xdr:rowOff>25399</xdr:rowOff>
    </xdr:to>
    <xdr:sp macro="" textlink="">
      <xdr:nvSpPr>
        <xdr:cNvPr id="16" name="AutoShape 20">
          <a:extLst>
            <a:ext uri="{FF2B5EF4-FFF2-40B4-BE49-F238E27FC236}">
              <a16:creationId xmlns:a16="http://schemas.microsoft.com/office/drawing/2014/main" id="{BEFD2A2A-9E2C-47B4-B707-53C68D0B0B45}"/>
            </a:ext>
          </a:extLst>
        </xdr:cNvPr>
        <xdr:cNvSpPr>
          <a:spLocks noChangeArrowheads="1"/>
        </xdr:cNvSpPr>
      </xdr:nvSpPr>
      <xdr:spPr bwMode="auto">
        <a:xfrm>
          <a:off x="6400800" y="9382124"/>
          <a:ext cx="1276350" cy="77787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県内生産誘発額</a:t>
          </a:r>
        </a:p>
        <a:p>
          <a:pPr algn="ctr" rtl="0">
            <a:lnSpc>
              <a:spcPts val="5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２２．９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28575</xdr:colOff>
      <xdr:row>15</xdr:row>
      <xdr:rowOff>76200</xdr:rowOff>
    </xdr:from>
    <xdr:to>
      <xdr:col>5</xdr:col>
      <xdr:colOff>676275</xdr:colOff>
      <xdr:row>15</xdr:row>
      <xdr:rowOff>76200</xdr:rowOff>
    </xdr:to>
    <xdr:sp macro="" textlink="">
      <xdr:nvSpPr>
        <xdr:cNvPr id="17" name="Line 22">
          <a:extLst>
            <a:ext uri="{FF2B5EF4-FFF2-40B4-BE49-F238E27FC236}">
              <a16:creationId xmlns:a16="http://schemas.microsoft.com/office/drawing/2014/main" id="{85FBCB86-1EAE-439C-A274-0BA84FBA8327}"/>
            </a:ext>
          </a:extLst>
        </xdr:cNvPr>
        <xdr:cNvSpPr>
          <a:spLocks noChangeShapeType="1"/>
        </xdr:cNvSpPr>
      </xdr:nvSpPr>
      <xdr:spPr bwMode="auto">
        <a:xfrm flipV="1">
          <a:off x="2771775" y="318135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161925</xdr:colOff>
      <xdr:row>7</xdr:row>
      <xdr:rowOff>142875</xdr:rowOff>
    </xdr:from>
    <xdr:to>
      <xdr:col>5</xdr:col>
      <xdr:colOff>438150</xdr:colOff>
      <xdr:row>12</xdr:row>
      <xdr:rowOff>47625</xdr:rowOff>
    </xdr:to>
    <xdr:sp macro="" textlink="">
      <xdr:nvSpPr>
        <xdr:cNvPr id="18" name="Oval 23">
          <a:extLst>
            <a:ext uri="{FF2B5EF4-FFF2-40B4-BE49-F238E27FC236}">
              <a16:creationId xmlns:a16="http://schemas.microsoft.com/office/drawing/2014/main" id="{F3AF4FC1-BE11-4BDA-BDD7-805B77BFE10B}"/>
            </a:ext>
          </a:extLst>
        </xdr:cNvPr>
        <xdr:cNvSpPr>
          <a:spLocks noChangeArrowheads="1"/>
        </xdr:cNvSpPr>
      </xdr:nvSpPr>
      <xdr:spPr bwMode="auto">
        <a:xfrm>
          <a:off x="2905125" y="1876425"/>
          <a:ext cx="962025" cy="762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投入係数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2</xdr:col>
      <xdr:colOff>600075</xdr:colOff>
      <xdr:row>4</xdr:row>
      <xdr:rowOff>142875</xdr:rowOff>
    </xdr:from>
    <xdr:to>
      <xdr:col>2</xdr:col>
      <xdr:colOff>600075</xdr:colOff>
      <xdr:row>11</xdr:row>
      <xdr:rowOff>28575</xdr:rowOff>
    </xdr:to>
    <xdr:sp macro="" textlink="">
      <xdr:nvSpPr>
        <xdr:cNvPr id="19" name="Line 28">
          <a:extLst>
            <a:ext uri="{FF2B5EF4-FFF2-40B4-BE49-F238E27FC236}">
              <a16:creationId xmlns:a16="http://schemas.microsoft.com/office/drawing/2014/main" id="{60C69AA4-E8C9-4037-A954-9B5E1D409F20}"/>
            </a:ext>
          </a:extLst>
        </xdr:cNvPr>
        <xdr:cNvSpPr>
          <a:spLocks noChangeShapeType="1"/>
        </xdr:cNvSpPr>
      </xdr:nvSpPr>
      <xdr:spPr bwMode="auto">
        <a:xfrm>
          <a:off x="1971675" y="1362075"/>
          <a:ext cx="0" cy="1085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285750</xdr:colOff>
      <xdr:row>8</xdr:row>
      <xdr:rowOff>12700</xdr:rowOff>
    </xdr:from>
    <xdr:to>
      <xdr:col>8</xdr:col>
      <xdr:colOff>495300</xdr:colOff>
      <xdr:row>12</xdr:row>
      <xdr:rowOff>76200</xdr:rowOff>
    </xdr:to>
    <xdr:sp macro="" textlink="">
      <xdr:nvSpPr>
        <xdr:cNvPr id="20" name="Oval 39">
          <a:extLst>
            <a:ext uri="{FF2B5EF4-FFF2-40B4-BE49-F238E27FC236}">
              <a16:creationId xmlns:a16="http://schemas.microsoft.com/office/drawing/2014/main" id="{5528DB76-B535-4E30-8DC3-05EF49D226C2}"/>
            </a:ext>
          </a:extLst>
        </xdr:cNvPr>
        <xdr:cNvSpPr>
          <a:spLocks noChangeArrowheads="1"/>
        </xdr:cNvSpPr>
      </xdr:nvSpPr>
      <xdr:spPr bwMode="auto">
        <a:xfrm>
          <a:off x="5086350" y="1917700"/>
          <a:ext cx="895350" cy="749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県内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自給率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100">
              <a:solidFill>
                <a:srgbClr val="000000"/>
              </a:solidFill>
              <a:effectLst/>
              <a:ea typeface="ＭＳ 明朝"/>
              <a:cs typeface="Times New Roman"/>
            </a:rPr>
            <a:t>Г</a:t>
          </a:r>
          <a:endParaRPr lang="ja-JP" altLang="ja-JP" sz="1100">
            <a:effectLst/>
          </a:endParaRPr>
        </a:p>
      </xdr:txBody>
    </xdr:sp>
    <xdr:clientData/>
  </xdr:twoCellAnchor>
  <xdr:twoCellAnchor>
    <xdr:from>
      <xdr:col>11</xdr:col>
      <xdr:colOff>266700</xdr:colOff>
      <xdr:row>21</xdr:row>
      <xdr:rowOff>104775</xdr:rowOff>
    </xdr:from>
    <xdr:to>
      <xdr:col>12</xdr:col>
      <xdr:colOff>447675</xdr:colOff>
      <xdr:row>26</xdr:row>
      <xdr:rowOff>47625</xdr:rowOff>
    </xdr:to>
    <xdr:sp macro="" textlink="">
      <xdr:nvSpPr>
        <xdr:cNvPr id="21" name="Oval 41">
          <a:extLst>
            <a:ext uri="{FF2B5EF4-FFF2-40B4-BE49-F238E27FC236}">
              <a16:creationId xmlns:a16="http://schemas.microsoft.com/office/drawing/2014/main" id="{EE0F941B-621C-4564-A312-A19860888445}"/>
            </a:ext>
          </a:extLst>
        </xdr:cNvPr>
        <xdr:cNvSpPr>
          <a:spLocks noChangeArrowheads="1"/>
        </xdr:cNvSpPr>
      </xdr:nvSpPr>
      <xdr:spPr bwMode="auto">
        <a:xfrm>
          <a:off x="7810500" y="4238625"/>
          <a:ext cx="866775" cy="8001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逆行列</a:t>
          </a:r>
        </a:p>
        <a:p>
          <a:pPr marL="0" marR="0" lvl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係数</a:t>
          </a:r>
        </a:p>
        <a:p>
          <a:pPr marL="0" marR="0" lvl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Ｂ</a:t>
          </a:r>
        </a:p>
      </xdr:txBody>
    </xdr:sp>
    <xdr:clientData/>
  </xdr:twoCellAnchor>
  <xdr:twoCellAnchor>
    <xdr:from>
      <xdr:col>6</xdr:col>
      <xdr:colOff>28575</xdr:colOff>
      <xdr:row>33</xdr:row>
      <xdr:rowOff>85725</xdr:rowOff>
    </xdr:from>
    <xdr:to>
      <xdr:col>7</xdr:col>
      <xdr:colOff>314325</xdr:colOff>
      <xdr:row>37</xdr:row>
      <xdr:rowOff>104775</xdr:rowOff>
    </xdr:to>
    <xdr:sp macro="" textlink="">
      <xdr:nvSpPr>
        <xdr:cNvPr id="22" name="Oval 60">
          <a:extLst>
            <a:ext uri="{FF2B5EF4-FFF2-40B4-BE49-F238E27FC236}">
              <a16:creationId xmlns:a16="http://schemas.microsoft.com/office/drawing/2014/main" id="{7DE6DA77-D07D-43E9-9983-D5FD1A4D7E5D}"/>
            </a:ext>
          </a:extLst>
        </xdr:cNvPr>
        <xdr:cNvSpPr>
          <a:spLocks noChangeArrowheads="1"/>
        </xdr:cNvSpPr>
      </xdr:nvSpPr>
      <xdr:spPr bwMode="auto">
        <a:xfrm>
          <a:off x="4143375" y="6276975"/>
          <a:ext cx="971550" cy="704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平均消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費性向</a:t>
          </a:r>
        </a:p>
        <a:p>
          <a:pPr algn="ctr" rtl="0">
            <a:lnSpc>
              <a:spcPts val="11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68.2%</a:t>
          </a:r>
        </a:p>
      </xdr:txBody>
    </xdr:sp>
    <xdr:clientData/>
  </xdr:twoCellAnchor>
  <xdr:twoCellAnchor>
    <xdr:from>
      <xdr:col>3</xdr:col>
      <xdr:colOff>571500</xdr:colOff>
      <xdr:row>43</xdr:row>
      <xdr:rowOff>95250</xdr:rowOff>
    </xdr:from>
    <xdr:to>
      <xdr:col>4</xdr:col>
      <xdr:colOff>447675</xdr:colOff>
      <xdr:row>43</xdr:row>
      <xdr:rowOff>95250</xdr:rowOff>
    </xdr:to>
    <xdr:sp macro="" textlink="">
      <xdr:nvSpPr>
        <xdr:cNvPr id="23" name="Line 61">
          <a:extLst>
            <a:ext uri="{FF2B5EF4-FFF2-40B4-BE49-F238E27FC236}">
              <a16:creationId xmlns:a16="http://schemas.microsoft.com/office/drawing/2014/main" id="{2FEA4FCA-F644-440F-ABF3-3EA1F987B906}"/>
            </a:ext>
          </a:extLst>
        </xdr:cNvPr>
        <xdr:cNvSpPr>
          <a:spLocks noChangeShapeType="1"/>
        </xdr:cNvSpPr>
      </xdr:nvSpPr>
      <xdr:spPr bwMode="auto">
        <a:xfrm>
          <a:off x="2628900" y="8001000"/>
          <a:ext cx="561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266699</xdr:colOff>
      <xdr:row>33</xdr:row>
      <xdr:rowOff>60325</xdr:rowOff>
    </xdr:from>
    <xdr:to>
      <xdr:col>9</xdr:col>
      <xdr:colOff>619124</xdr:colOff>
      <xdr:row>37</xdr:row>
      <xdr:rowOff>101600</xdr:rowOff>
    </xdr:to>
    <xdr:sp macro="" textlink="">
      <xdr:nvSpPr>
        <xdr:cNvPr id="24" name="Oval 62">
          <a:extLst>
            <a:ext uri="{FF2B5EF4-FFF2-40B4-BE49-F238E27FC236}">
              <a16:creationId xmlns:a16="http://schemas.microsoft.com/office/drawing/2014/main" id="{79F85B15-4D64-4E6D-BC96-299FA9E9499A}"/>
            </a:ext>
          </a:extLst>
        </xdr:cNvPr>
        <xdr:cNvSpPr>
          <a:spLocks noChangeArrowheads="1"/>
        </xdr:cNvSpPr>
      </xdr:nvSpPr>
      <xdr:spPr bwMode="auto">
        <a:xfrm>
          <a:off x="5753099" y="6251575"/>
          <a:ext cx="1038225" cy="7270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県内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自給率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ＭＳ 明朝"/>
              <a:cs typeface="Times New Roman"/>
            </a:rPr>
            <a:t>Г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257175</xdr:colOff>
      <xdr:row>43</xdr:row>
      <xdr:rowOff>114300</xdr:rowOff>
    </xdr:from>
    <xdr:to>
      <xdr:col>7</xdr:col>
      <xdr:colOff>85725</xdr:colOff>
      <xdr:row>43</xdr:row>
      <xdr:rowOff>114300</xdr:rowOff>
    </xdr:to>
    <xdr:sp macro="" textlink="">
      <xdr:nvSpPr>
        <xdr:cNvPr id="25" name="Line 63">
          <a:extLst>
            <a:ext uri="{FF2B5EF4-FFF2-40B4-BE49-F238E27FC236}">
              <a16:creationId xmlns:a16="http://schemas.microsoft.com/office/drawing/2014/main" id="{AAAD3216-B3E5-4325-8967-7909CE21E14D}"/>
            </a:ext>
          </a:extLst>
        </xdr:cNvPr>
        <xdr:cNvSpPr>
          <a:spLocks noChangeShapeType="1"/>
        </xdr:cNvSpPr>
      </xdr:nvSpPr>
      <xdr:spPr bwMode="auto">
        <a:xfrm>
          <a:off x="4371975" y="8020050"/>
          <a:ext cx="514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542925</xdr:colOff>
      <xdr:row>43</xdr:row>
      <xdr:rowOff>123825</xdr:rowOff>
    </xdr:from>
    <xdr:to>
      <xdr:col>9</xdr:col>
      <xdr:colOff>381000</xdr:colOff>
      <xdr:row>43</xdr:row>
      <xdr:rowOff>133350</xdr:rowOff>
    </xdr:to>
    <xdr:sp macro="" textlink="">
      <xdr:nvSpPr>
        <xdr:cNvPr id="26" name="Line 65">
          <a:extLst>
            <a:ext uri="{FF2B5EF4-FFF2-40B4-BE49-F238E27FC236}">
              <a16:creationId xmlns:a16="http://schemas.microsoft.com/office/drawing/2014/main" id="{F53E3F5A-157D-4965-9A59-D2C65102338C}"/>
            </a:ext>
          </a:extLst>
        </xdr:cNvPr>
        <xdr:cNvSpPr>
          <a:spLocks noChangeShapeType="1"/>
        </xdr:cNvSpPr>
      </xdr:nvSpPr>
      <xdr:spPr bwMode="auto">
        <a:xfrm>
          <a:off x="6029325" y="8029575"/>
          <a:ext cx="5238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15875</xdr:colOff>
      <xdr:row>61</xdr:row>
      <xdr:rowOff>127000</xdr:rowOff>
    </xdr:from>
    <xdr:to>
      <xdr:col>1</xdr:col>
      <xdr:colOff>266700</xdr:colOff>
      <xdr:row>67</xdr:row>
      <xdr:rowOff>63500</xdr:rowOff>
    </xdr:to>
    <xdr:sp macro="" textlink="">
      <xdr:nvSpPr>
        <xdr:cNvPr id="27" name="Rectangle 66">
          <a:extLst>
            <a:ext uri="{FF2B5EF4-FFF2-40B4-BE49-F238E27FC236}">
              <a16:creationId xmlns:a16="http://schemas.microsoft.com/office/drawing/2014/main" id="{5644D339-2BE9-41B5-86BE-12750FB4A1AF}"/>
            </a:ext>
          </a:extLst>
        </xdr:cNvPr>
        <xdr:cNvSpPr>
          <a:spLocks noChangeArrowheads="1"/>
        </xdr:cNvSpPr>
      </xdr:nvSpPr>
      <xdr:spPr bwMode="auto">
        <a:xfrm>
          <a:off x="701675" y="11118850"/>
          <a:ext cx="250825" cy="965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総合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効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果</a:t>
          </a:r>
        </a:p>
      </xdr:txBody>
    </xdr:sp>
    <xdr:clientData/>
  </xdr:twoCellAnchor>
  <xdr:twoCellAnchor>
    <xdr:from>
      <xdr:col>4</xdr:col>
      <xdr:colOff>114300</xdr:colOff>
      <xdr:row>60</xdr:row>
      <xdr:rowOff>9525</xdr:rowOff>
    </xdr:from>
    <xdr:to>
      <xdr:col>5</xdr:col>
      <xdr:colOff>323850</xdr:colOff>
      <xdr:row>64</xdr:row>
      <xdr:rowOff>57150</xdr:rowOff>
    </xdr:to>
    <xdr:sp macro="" textlink="">
      <xdr:nvSpPr>
        <xdr:cNvPr id="28" name="Oval 69">
          <a:extLst>
            <a:ext uri="{FF2B5EF4-FFF2-40B4-BE49-F238E27FC236}">
              <a16:creationId xmlns:a16="http://schemas.microsoft.com/office/drawing/2014/main" id="{A7B60C48-4D8D-4ECD-A1EC-2B8196611D98}"/>
            </a:ext>
          </a:extLst>
        </xdr:cNvPr>
        <xdr:cNvSpPr>
          <a:spLocks noChangeArrowheads="1"/>
        </xdr:cNvSpPr>
      </xdr:nvSpPr>
      <xdr:spPr bwMode="auto">
        <a:xfrm>
          <a:off x="2857500" y="10829925"/>
          <a:ext cx="895350" cy="7334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粗付加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価値率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Ｖ</a:t>
          </a:r>
        </a:p>
      </xdr:txBody>
    </xdr:sp>
    <xdr:clientData/>
  </xdr:twoCellAnchor>
  <xdr:twoCellAnchor>
    <xdr:from>
      <xdr:col>5</xdr:col>
      <xdr:colOff>485774</xdr:colOff>
      <xdr:row>66</xdr:row>
      <xdr:rowOff>9525</xdr:rowOff>
    </xdr:from>
    <xdr:to>
      <xdr:col>7</xdr:col>
      <xdr:colOff>266700</xdr:colOff>
      <xdr:row>70</xdr:row>
      <xdr:rowOff>104775</xdr:rowOff>
    </xdr:to>
    <xdr:sp macro="" textlink="">
      <xdr:nvSpPr>
        <xdr:cNvPr id="29" name="Rectangle 72">
          <a:extLst>
            <a:ext uri="{FF2B5EF4-FFF2-40B4-BE49-F238E27FC236}">
              <a16:creationId xmlns:a16="http://schemas.microsoft.com/office/drawing/2014/main" id="{9B371807-7E84-404B-B403-717BDF6A28BE}"/>
            </a:ext>
          </a:extLst>
        </xdr:cNvPr>
        <xdr:cNvSpPr>
          <a:spLocks noChangeArrowheads="1"/>
        </xdr:cNvSpPr>
      </xdr:nvSpPr>
      <xdr:spPr bwMode="auto">
        <a:xfrm>
          <a:off x="3914774" y="11858625"/>
          <a:ext cx="1152526" cy="781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うち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粗付加価値額</a:t>
          </a:r>
        </a:p>
        <a:p>
          <a:pPr algn="ctr" rtl="0">
            <a:lnSpc>
              <a:spcPts val="7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７３．８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600075</xdr:colOff>
      <xdr:row>67</xdr:row>
      <xdr:rowOff>76200</xdr:rowOff>
    </xdr:from>
    <xdr:to>
      <xdr:col>10</xdr:col>
      <xdr:colOff>190500</xdr:colOff>
      <xdr:row>70</xdr:row>
      <xdr:rowOff>76200</xdr:rowOff>
    </xdr:to>
    <xdr:sp macro="" textlink="">
      <xdr:nvSpPr>
        <xdr:cNvPr id="30" name="Rectangle 74">
          <a:extLst>
            <a:ext uri="{FF2B5EF4-FFF2-40B4-BE49-F238E27FC236}">
              <a16:creationId xmlns:a16="http://schemas.microsoft.com/office/drawing/2014/main" id="{21C1FAD9-BD45-43A4-B95E-98FCA4339A47}"/>
            </a:ext>
          </a:extLst>
        </xdr:cNvPr>
        <xdr:cNvSpPr>
          <a:spLocks noChangeArrowheads="1"/>
        </xdr:cNvSpPr>
      </xdr:nvSpPr>
      <xdr:spPr bwMode="auto">
        <a:xfrm>
          <a:off x="5400675" y="12096750"/>
          <a:ext cx="1647825" cy="514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就業者誘発数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１，２４３人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（うち雇用者９９０人）</a:t>
          </a:r>
        </a:p>
      </xdr:txBody>
    </xdr:sp>
    <xdr:clientData/>
  </xdr:twoCellAnchor>
  <xdr:twoCellAnchor>
    <xdr:from>
      <xdr:col>4</xdr:col>
      <xdr:colOff>514350</xdr:colOff>
      <xdr:row>64</xdr:row>
      <xdr:rowOff>66675</xdr:rowOff>
    </xdr:from>
    <xdr:to>
      <xdr:col>4</xdr:col>
      <xdr:colOff>523875</xdr:colOff>
      <xdr:row>68</xdr:row>
      <xdr:rowOff>161925</xdr:rowOff>
    </xdr:to>
    <xdr:sp macro="" textlink="">
      <xdr:nvSpPr>
        <xdr:cNvPr id="31" name="Line 82">
          <a:extLst>
            <a:ext uri="{FF2B5EF4-FFF2-40B4-BE49-F238E27FC236}">
              <a16:creationId xmlns:a16="http://schemas.microsoft.com/office/drawing/2014/main" id="{92D590C4-9FDE-47E5-9687-C1860F5E91EC}"/>
            </a:ext>
          </a:extLst>
        </xdr:cNvPr>
        <xdr:cNvSpPr>
          <a:spLocks noChangeShapeType="1"/>
        </xdr:cNvSpPr>
      </xdr:nvSpPr>
      <xdr:spPr bwMode="auto">
        <a:xfrm flipH="1">
          <a:off x="3257550" y="11572875"/>
          <a:ext cx="9525" cy="7810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76200</xdr:colOff>
      <xdr:row>45</xdr:row>
      <xdr:rowOff>85725</xdr:rowOff>
    </xdr:from>
    <xdr:to>
      <xdr:col>10</xdr:col>
      <xdr:colOff>76200</xdr:colOff>
      <xdr:row>51</xdr:row>
      <xdr:rowOff>104775</xdr:rowOff>
    </xdr:to>
    <xdr:sp macro="" textlink="">
      <xdr:nvSpPr>
        <xdr:cNvPr id="32" name="Line 84">
          <a:extLst>
            <a:ext uri="{FF2B5EF4-FFF2-40B4-BE49-F238E27FC236}">
              <a16:creationId xmlns:a16="http://schemas.microsoft.com/office/drawing/2014/main" id="{2DA9816D-4450-45BD-B1B2-C9A9CA5FC91D}"/>
            </a:ext>
          </a:extLst>
        </xdr:cNvPr>
        <xdr:cNvSpPr>
          <a:spLocks noChangeShapeType="1"/>
        </xdr:cNvSpPr>
      </xdr:nvSpPr>
      <xdr:spPr bwMode="auto">
        <a:xfrm>
          <a:off x="6934200" y="8334375"/>
          <a:ext cx="0" cy="104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447675</xdr:colOff>
      <xdr:row>20</xdr:row>
      <xdr:rowOff>28575</xdr:rowOff>
    </xdr:from>
    <xdr:to>
      <xdr:col>0</xdr:col>
      <xdr:colOff>542925</xdr:colOff>
      <xdr:row>21</xdr:row>
      <xdr:rowOff>149225</xdr:rowOff>
    </xdr:to>
    <xdr:sp macro="" textlink="">
      <xdr:nvSpPr>
        <xdr:cNvPr id="33" name="Text Box 85">
          <a:extLst>
            <a:ext uri="{FF2B5EF4-FFF2-40B4-BE49-F238E27FC236}">
              <a16:creationId xmlns:a16="http://schemas.microsoft.com/office/drawing/2014/main" id="{2BB26B5C-538F-4340-BA7A-EC5AB0425144}"/>
            </a:ext>
          </a:extLst>
        </xdr:cNvPr>
        <xdr:cNvSpPr txBox="1">
          <a:spLocks noChangeArrowheads="1"/>
        </xdr:cNvSpPr>
      </xdr:nvSpPr>
      <xdr:spPr bwMode="auto">
        <a:xfrm>
          <a:off x="447675" y="39909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10</xdr:row>
      <xdr:rowOff>25400</xdr:rowOff>
    </xdr:from>
    <xdr:to>
      <xdr:col>1</xdr:col>
      <xdr:colOff>253999</xdr:colOff>
      <xdr:row>15</xdr:row>
      <xdr:rowOff>47625</xdr:rowOff>
    </xdr:to>
    <xdr:sp macro="" textlink="">
      <xdr:nvSpPr>
        <xdr:cNvPr id="34" name="Rectangle 86">
          <a:extLst>
            <a:ext uri="{FF2B5EF4-FFF2-40B4-BE49-F238E27FC236}">
              <a16:creationId xmlns:a16="http://schemas.microsoft.com/office/drawing/2014/main" id="{8FB69EDB-6B8E-48F8-AB89-CD52951A8E9C}"/>
            </a:ext>
          </a:extLst>
        </xdr:cNvPr>
        <xdr:cNvSpPr>
          <a:spLocks noChangeArrowheads="1"/>
        </xdr:cNvSpPr>
      </xdr:nvSpPr>
      <xdr:spPr bwMode="auto">
        <a:xfrm>
          <a:off x="685800" y="2273300"/>
          <a:ext cx="253999" cy="879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直接効果</a:t>
          </a:r>
        </a:p>
      </xdr:txBody>
    </xdr:sp>
    <xdr:clientData/>
  </xdr:twoCellAnchor>
  <xdr:twoCellAnchor>
    <xdr:from>
      <xdr:col>1</xdr:col>
      <xdr:colOff>0</xdr:colOff>
      <xdr:row>34</xdr:row>
      <xdr:rowOff>0</xdr:rowOff>
    </xdr:from>
    <xdr:to>
      <xdr:col>1</xdr:col>
      <xdr:colOff>253999</xdr:colOff>
      <xdr:row>45</xdr:row>
      <xdr:rowOff>114300</xdr:rowOff>
    </xdr:to>
    <xdr:sp macro="" textlink="">
      <xdr:nvSpPr>
        <xdr:cNvPr id="35" name="Rectangle 87">
          <a:extLst>
            <a:ext uri="{FF2B5EF4-FFF2-40B4-BE49-F238E27FC236}">
              <a16:creationId xmlns:a16="http://schemas.microsoft.com/office/drawing/2014/main" id="{5CD8C990-2949-4195-B723-576BD4CF5405}"/>
            </a:ext>
          </a:extLst>
        </xdr:cNvPr>
        <xdr:cNvSpPr>
          <a:spLocks noChangeArrowheads="1"/>
        </xdr:cNvSpPr>
      </xdr:nvSpPr>
      <xdr:spPr bwMode="auto">
        <a:xfrm>
          <a:off x="685800" y="6362700"/>
          <a:ext cx="253999" cy="2000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直接＋</a:t>
          </a:r>
        </a:p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１次波及効果</a:t>
          </a:r>
        </a:p>
        <a:p>
          <a:pPr algn="ctr" rtl="0">
            <a:lnSpc>
              <a:spcPts val="11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19050</xdr:colOff>
      <xdr:row>23</xdr:row>
      <xdr:rowOff>171450</xdr:rowOff>
    </xdr:from>
    <xdr:to>
      <xdr:col>11</xdr:col>
      <xdr:colOff>219075</xdr:colOff>
      <xdr:row>24</xdr:row>
      <xdr:rowOff>9525</xdr:rowOff>
    </xdr:to>
    <xdr:sp macro="" textlink="">
      <xdr:nvSpPr>
        <xdr:cNvPr id="36" name="Line 90">
          <a:extLst>
            <a:ext uri="{FF2B5EF4-FFF2-40B4-BE49-F238E27FC236}">
              <a16:creationId xmlns:a16="http://schemas.microsoft.com/office/drawing/2014/main" id="{061B4334-49C8-4EE6-B51F-463A7CEE1769}"/>
            </a:ext>
          </a:extLst>
        </xdr:cNvPr>
        <xdr:cNvSpPr>
          <a:spLocks noChangeShapeType="1"/>
        </xdr:cNvSpPr>
      </xdr:nvSpPr>
      <xdr:spPr bwMode="auto">
        <a:xfrm flipH="1">
          <a:off x="6877050" y="4648200"/>
          <a:ext cx="885825" cy="95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323850</xdr:colOff>
      <xdr:row>15</xdr:row>
      <xdr:rowOff>76200</xdr:rowOff>
    </xdr:from>
    <xdr:to>
      <xdr:col>8</xdr:col>
      <xdr:colOff>457200</xdr:colOff>
      <xdr:row>15</xdr:row>
      <xdr:rowOff>76200</xdr:rowOff>
    </xdr:to>
    <xdr:sp macro="" textlink="">
      <xdr:nvSpPr>
        <xdr:cNvPr id="37" name="Line 92">
          <a:extLst>
            <a:ext uri="{FF2B5EF4-FFF2-40B4-BE49-F238E27FC236}">
              <a16:creationId xmlns:a16="http://schemas.microsoft.com/office/drawing/2014/main" id="{D33013F6-D18D-42AB-A8A6-57598F7CB7DE}"/>
            </a:ext>
          </a:extLst>
        </xdr:cNvPr>
        <xdr:cNvSpPr>
          <a:spLocks noChangeShapeType="1"/>
        </xdr:cNvSpPr>
      </xdr:nvSpPr>
      <xdr:spPr bwMode="auto">
        <a:xfrm>
          <a:off x="5124450" y="318135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647700</xdr:colOff>
      <xdr:row>24</xdr:row>
      <xdr:rowOff>104775</xdr:rowOff>
    </xdr:from>
    <xdr:to>
      <xdr:col>9</xdr:col>
      <xdr:colOff>304800</xdr:colOff>
      <xdr:row>25</xdr:row>
      <xdr:rowOff>161925</xdr:rowOff>
    </xdr:to>
    <xdr:sp macro="" textlink="">
      <xdr:nvSpPr>
        <xdr:cNvPr id="38" name="Rectangle 93">
          <a:extLst>
            <a:ext uri="{FF2B5EF4-FFF2-40B4-BE49-F238E27FC236}">
              <a16:creationId xmlns:a16="http://schemas.microsoft.com/office/drawing/2014/main" id="{28A8041C-2DD7-4106-8513-9B79F8F25D16}"/>
            </a:ext>
          </a:extLst>
        </xdr:cNvPr>
        <xdr:cNvSpPr>
          <a:spLocks noChangeArrowheads="1"/>
        </xdr:cNvSpPr>
      </xdr:nvSpPr>
      <xdr:spPr bwMode="auto">
        <a:xfrm>
          <a:off x="5448300" y="4752975"/>
          <a:ext cx="10287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１次波及効果</a:t>
          </a: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676275</xdr:colOff>
      <xdr:row>28</xdr:row>
      <xdr:rowOff>114300</xdr:rowOff>
    </xdr:from>
    <xdr:to>
      <xdr:col>9</xdr:col>
      <xdr:colOff>76200</xdr:colOff>
      <xdr:row>28</xdr:row>
      <xdr:rowOff>114300</xdr:rowOff>
    </xdr:to>
    <xdr:sp macro="" textlink="">
      <xdr:nvSpPr>
        <xdr:cNvPr id="39" name="Line 96">
          <a:extLst>
            <a:ext uri="{FF2B5EF4-FFF2-40B4-BE49-F238E27FC236}">
              <a16:creationId xmlns:a16="http://schemas.microsoft.com/office/drawing/2014/main" id="{C5528197-6CA1-4A34-8B1E-6C317A4A9C48}"/>
            </a:ext>
          </a:extLst>
        </xdr:cNvPr>
        <xdr:cNvSpPr>
          <a:spLocks noChangeShapeType="1"/>
        </xdr:cNvSpPr>
      </xdr:nvSpPr>
      <xdr:spPr bwMode="auto">
        <a:xfrm flipH="1" flipV="1">
          <a:off x="2047875" y="5448300"/>
          <a:ext cx="4200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628650</xdr:colOff>
      <xdr:row>12</xdr:row>
      <xdr:rowOff>76200</xdr:rowOff>
    </xdr:from>
    <xdr:to>
      <xdr:col>4</xdr:col>
      <xdr:colOff>638175</xdr:colOff>
      <xdr:row>15</xdr:row>
      <xdr:rowOff>66675</xdr:rowOff>
    </xdr:to>
    <xdr:sp macro="" textlink="">
      <xdr:nvSpPr>
        <xdr:cNvPr id="40" name="Line 97">
          <a:extLst>
            <a:ext uri="{FF2B5EF4-FFF2-40B4-BE49-F238E27FC236}">
              <a16:creationId xmlns:a16="http://schemas.microsoft.com/office/drawing/2014/main" id="{958B7859-DB39-4A3F-AADD-4B41284DAF14}"/>
            </a:ext>
          </a:extLst>
        </xdr:cNvPr>
        <xdr:cNvSpPr>
          <a:spLocks noChangeShapeType="1"/>
        </xdr:cNvSpPr>
      </xdr:nvSpPr>
      <xdr:spPr bwMode="auto">
        <a:xfrm>
          <a:off x="3371850" y="2667000"/>
          <a:ext cx="9525" cy="5048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66675</xdr:colOff>
      <xdr:row>12</xdr:row>
      <xdr:rowOff>114300</xdr:rowOff>
    </xdr:from>
    <xdr:to>
      <xdr:col>8</xdr:col>
      <xdr:colOff>66675</xdr:colOff>
      <xdr:row>15</xdr:row>
      <xdr:rowOff>76200</xdr:rowOff>
    </xdr:to>
    <xdr:sp macro="" textlink="">
      <xdr:nvSpPr>
        <xdr:cNvPr id="41" name="Line 98">
          <a:extLst>
            <a:ext uri="{FF2B5EF4-FFF2-40B4-BE49-F238E27FC236}">
              <a16:creationId xmlns:a16="http://schemas.microsoft.com/office/drawing/2014/main" id="{5EE9FA5C-DF7D-4068-9388-0B290CEDA943}"/>
            </a:ext>
          </a:extLst>
        </xdr:cNvPr>
        <xdr:cNvSpPr>
          <a:spLocks noChangeShapeType="1"/>
        </xdr:cNvSpPr>
      </xdr:nvSpPr>
      <xdr:spPr bwMode="auto">
        <a:xfrm>
          <a:off x="5553075" y="2705100"/>
          <a:ext cx="0" cy="4762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38</xdr:row>
      <xdr:rowOff>0</xdr:rowOff>
    </xdr:from>
    <xdr:to>
      <xdr:col>3</xdr:col>
      <xdr:colOff>571500</xdr:colOff>
      <xdr:row>45</xdr:row>
      <xdr:rowOff>161925</xdr:rowOff>
    </xdr:to>
    <xdr:sp macro="" textlink="">
      <xdr:nvSpPr>
        <xdr:cNvPr id="42" name="AutoShape 99">
          <a:extLst>
            <a:ext uri="{FF2B5EF4-FFF2-40B4-BE49-F238E27FC236}">
              <a16:creationId xmlns:a16="http://schemas.microsoft.com/office/drawing/2014/main" id="{5280CCCE-2D90-4058-812F-E6D42F94759F}"/>
            </a:ext>
          </a:extLst>
        </xdr:cNvPr>
        <xdr:cNvSpPr>
          <a:spLocks noChangeArrowheads="1"/>
        </xdr:cNvSpPr>
      </xdr:nvSpPr>
      <xdr:spPr bwMode="auto">
        <a:xfrm>
          <a:off x="1485900" y="7048500"/>
          <a:ext cx="1143000" cy="136207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直接＋１次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生産誘発額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１２８．４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406400</xdr:colOff>
      <xdr:row>33</xdr:row>
      <xdr:rowOff>66675</xdr:rowOff>
    </xdr:from>
    <xdr:to>
      <xdr:col>4</xdr:col>
      <xdr:colOff>619125</xdr:colOff>
      <xdr:row>37</xdr:row>
      <xdr:rowOff>101600</xdr:rowOff>
    </xdr:to>
    <xdr:sp macro="" textlink="">
      <xdr:nvSpPr>
        <xdr:cNvPr id="43" name="Oval 100">
          <a:extLst>
            <a:ext uri="{FF2B5EF4-FFF2-40B4-BE49-F238E27FC236}">
              <a16:creationId xmlns:a16="http://schemas.microsoft.com/office/drawing/2014/main" id="{F27523E2-6FEC-4005-8FA3-EB9B83A80D2C}"/>
            </a:ext>
          </a:extLst>
        </xdr:cNvPr>
        <xdr:cNvSpPr>
          <a:spLocks noChangeArrowheads="1"/>
        </xdr:cNvSpPr>
      </xdr:nvSpPr>
      <xdr:spPr bwMode="auto">
        <a:xfrm>
          <a:off x="2463800" y="6257925"/>
          <a:ext cx="898525" cy="7207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雇用者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所得率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Ｗ</a:t>
          </a:r>
        </a:p>
      </xdr:txBody>
    </xdr:sp>
    <xdr:clientData/>
  </xdr:twoCellAnchor>
  <xdr:twoCellAnchor>
    <xdr:from>
      <xdr:col>7</xdr:col>
      <xdr:colOff>638175</xdr:colOff>
      <xdr:row>49</xdr:row>
      <xdr:rowOff>114300</xdr:rowOff>
    </xdr:from>
    <xdr:to>
      <xdr:col>9</xdr:col>
      <xdr:colOff>304800</xdr:colOff>
      <xdr:row>50</xdr:row>
      <xdr:rowOff>152400</xdr:rowOff>
    </xdr:to>
    <xdr:sp macro="" textlink="">
      <xdr:nvSpPr>
        <xdr:cNvPr id="44" name="Rectangle 101">
          <a:extLst>
            <a:ext uri="{FF2B5EF4-FFF2-40B4-BE49-F238E27FC236}">
              <a16:creationId xmlns:a16="http://schemas.microsoft.com/office/drawing/2014/main" id="{ABC9E650-63B3-422D-9ED6-054B2FD5ED66}"/>
            </a:ext>
          </a:extLst>
        </xdr:cNvPr>
        <xdr:cNvSpPr>
          <a:spLocks noChangeArrowheads="1"/>
        </xdr:cNvSpPr>
      </xdr:nvSpPr>
      <xdr:spPr bwMode="auto">
        <a:xfrm>
          <a:off x="5438775" y="9048750"/>
          <a:ext cx="10382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次波及効果</a:t>
          </a:r>
        </a:p>
      </xdr:txBody>
    </xdr:sp>
    <xdr:clientData/>
  </xdr:twoCellAnchor>
  <xdr:twoCellAnchor>
    <xdr:from>
      <xdr:col>11</xdr:col>
      <xdr:colOff>266700</xdr:colOff>
      <xdr:row>48</xdr:row>
      <xdr:rowOff>0</xdr:rowOff>
    </xdr:from>
    <xdr:to>
      <xdr:col>12</xdr:col>
      <xdr:colOff>381000</xdr:colOff>
      <xdr:row>52</xdr:row>
      <xdr:rowOff>63500</xdr:rowOff>
    </xdr:to>
    <xdr:sp macro="" textlink="">
      <xdr:nvSpPr>
        <xdr:cNvPr id="45" name="Oval 102">
          <a:extLst>
            <a:ext uri="{FF2B5EF4-FFF2-40B4-BE49-F238E27FC236}">
              <a16:creationId xmlns:a16="http://schemas.microsoft.com/office/drawing/2014/main" id="{DE5E80E7-DA66-4F8F-A887-F7222FE40898}"/>
            </a:ext>
          </a:extLst>
        </xdr:cNvPr>
        <xdr:cNvSpPr>
          <a:spLocks noChangeArrowheads="1"/>
        </xdr:cNvSpPr>
      </xdr:nvSpPr>
      <xdr:spPr bwMode="auto">
        <a:xfrm>
          <a:off x="7810500" y="8763000"/>
          <a:ext cx="800100" cy="749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逆行列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係数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10</xdr:col>
      <xdr:colOff>104775</xdr:colOff>
      <xdr:row>50</xdr:row>
      <xdr:rowOff>0</xdr:rowOff>
    </xdr:from>
    <xdr:to>
      <xdr:col>11</xdr:col>
      <xdr:colOff>228600</xdr:colOff>
      <xdr:row>50</xdr:row>
      <xdr:rowOff>0</xdr:rowOff>
    </xdr:to>
    <xdr:sp macro="" textlink="">
      <xdr:nvSpPr>
        <xdr:cNvPr id="46" name="Line 103">
          <a:extLst>
            <a:ext uri="{FF2B5EF4-FFF2-40B4-BE49-F238E27FC236}">
              <a16:creationId xmlns:a16="http://schemas.microsoft.com/office/drawing/2014/main" id="{245391AF-7404-476C-8CE9-E4267E0640BD}"/>
            </a:ext>
          </a:extLst>
        </xdr:cNvPr>
        <xdr:cNvSpPr>
          <a:spLocks noChangeShapeType="1"/>
        </xdr:cNvSpPr>
      </xdr:nvSpPr>
      <xdr:spPr bwMode="auto">
        <a:xfrm flipH="1">
          <a:off x="6962775" y="9105900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63</xdr:row>
      <xdr:rowOff>38100</xdr:rowOff>
    </xdr:from>
    <xdr:to>
      <xdr:col>3</xdr:col>
      <xdr:colOff>571500</xdr:colOff>
      <xdr:row>71</xdr:row>
      <xdr:rowOff>28575</xdr:rowOff>
    </xdr:to>
    <xdr:sp macro="" textlink="">
      <xdr:nvSpPr>
        <xdr:cNvPr id="47" name="AutoShape 110">
          <a:extLst>
            <a:ext uri="{FF2B5EF4-FFF2-40B4-BE49-F238E27FC236}">
              <a16:creationId xmlns:a16="http://schemas.microsoft.com/office/drawing/2014/main" id="{03A82F05-1A24-45D4-B4BE-9580B6238F29}"/>
            </a:ext>
          </a:extLst>
        </xdr:cNvPr>
        <xdr:cNvSpPr>
          <a:spLocks noChangeArrowheads="1"/>
        </xdr:cNvSpPr>
      </xdr:nvSpPr>
      <xdr:spPr bwMode="auto">
        <a:xfrm>
          <a:off x="1485900" y="11372850"/>
          <a:ext cx="1143000" cy="136207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直接＋１次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＋２次生産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誘発額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１５１．４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609600</xdr:colOff>
      <xdr:row>46</xdr:row>
      <xdr:rowOff>0</xdr:rowOff>
    </xdr:from>
    <xdr:to>
      <xdr:col>2</xdr:col>
      <xdr:colOff>619125</xdr:colOff>
      <xdr:row>63</xdr:row>
      <xdr:rowOff>38100</xdr:rowOff>
    </xdr:to>
    <xdr:sp macro="" textlink="">
      <xdr:nvSpPr>
        <xdr:cNvPr id="48" name="Line 111">
          <a:extLst>
            <a:ext uri="{FF2B5EF4-FFF2-40B4-BE49-F238E27FC236}">
              <a16:creationId xmlns:a16="http://schemas.microsoft.com/office/drawing/2014/main" id="{2DA4F9DC-8E61-4A35-BCF6-D81AA93FBD96}"/>
            </a:ext>
          </a:extLst>
        </xdr:cNvPr>
        <xdr:cNvSpPr>
          <a:spLocks noChangeShapeType="1"/>
        </xdr:cNvSpPr>
      </xdr:nvSpPr>
      <xdr:spPr bwMode="auto">
        <a:xfrm>
          <a:off x="1981200" y="8420100"/>
          <a:ext cx="9525" cy="2952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581025</xdr:colOff>
      <xdr:row>68</xdr:row>
      <xdr:rowOff>161925</xdr:rowOff>
    </xdr:from>
    <xdr:to>
      <xdr:col>5</xdr:col>
      <xdr:colOff>485775</xdr:colOff>
      <xdr:row>68</xdr:row>
      <xdr:rowOff>161925</xdr:rowOff>
    </xdr:to>
    <xdr:sp macro="" textlink="">
      <xdr:nvSpPr>
        <xdr:cNvPr id="49" name="Line 112">
          <a:extLst>
            <a:ext uri="{FF2B5EF4-FFF2-40B4-BE49-F238E27FC236}">
              <a16:creationId xmlns:a16="http://schemas.microsoft.com/office/drawing/2014/main" id="{C627FC48-E382-46BD-B6DE-6D7E8CB69187}"/>
            </a:ext>
          </a:extLst>
        </xdr:cNvPr>
        <xdr:cNvSpPr>
          <a:spLocks noChangeShapeType="1"/>
        </xdr:cNvSpPr>
      </xdr:nvSpPr>
      <xdr:spPr bwMode="auto">
        <a:xfrm>
          <a:off x="2638425" y="12353925"/>
          <a:ext cx="1276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581025</xdr:colOff>
      <xdr:row>65</xdr:row>
      <xdr:rowOff>28575</xdr:rowOff>
    </xdr:from>
    <xdr:to>
      <xdr:col>9</xdr:col>
      <xdr:colOff>104775</xdr:colOff>
      <xdr:row>65</xdr:row>
      <xdr:rowOff>28575</xdr:rowOff>
    </xdr:to>
    <xdr:sp macro="" textlink="">
      <xdr:nvSpPr>
        <xdr:cNvPr id="50" name="Line 113">
          <a:extLst>
            <a:ext uri="{FF2B5EF4-FFF2-40B4-BE49-F238E27FC236}">
              <a16:creationId xmlns:a16="http://schemas.microsoft.com/office/drawing/2014/main" id="{8E8B8530-8E7B-4A4B-AD37-CFEAF95757EA}"/>
            </a:ext>
          </a:extLst>
        </xdr:cNvPr>
        <xdr:cNvSpPr>
          <a:spLocks noChangeShapeType="1"/>
        </xdr:cNvSpPr>
      </xdr:nvSpPr>
      <xdr:spPr bwMode="auto">
        <a:xfrm>
          <a:off x="2638425" y="11706225"/>
          <a:ext cx="36385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85725</xdr:colOff>
      <xdr:row>65</xdr:row>
      <xdr:rowOff>47625</xdr:rowOff>
    </xdr:from>
    <xdr:to>
      <xdr:col>9</xdr:col>
      <xdr:colOff>85725</xdr:colOff>
      <xdr:row>67</xdr:row>
      <xdr:rowOff>66675</xdr:rowOff>
    </xdr:to>
    <xdr:sp macro="" textlink="">
      <xdr:nvSpPr>
        <xdr:cNvPr id="51" name="Line 114">
          <a:extLst>
            <a:ext uri="{FF2B5EF4-FFF2-40B4-BE49-F238E27FC236}">
              <a16:creationId xmlns:a16="http://schemas.microsoft.com/office/drawing/2014/main" id="{B080D9E7-59C9-46AD-8523-CAF04DAC2EE0}"/>
            </a:ext>
          </a:extLst>
        </xdr:cNvPr>
        <xdr:cNvSpPr>
          <a:spLocks noChangeShapeType="1"/>
        </xdr:cNvSpPr>
      </xdr:nvSpPr>
      <xdr:spPr bwMode="auto">
        <a:xfrm>
          <a:off x="6257925" y="11725275"/>
          <a:ext cx="0" cy="36195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66675</xdr:colOff>
      <xdr:row>61</xdr:row>
      <xdr:rowOff>123825</xdr:rowOff>
    </xdr:from>
    <xdr:to>
      <xdr:col>8</xdr:col>
      <xdr:colOff>66675</xdr:colOff>
      <xdr:row>65</xdr:row>
      <xdr:rowOff>9525</xdr:rowOff>
    </xdr:to>
    <xdr:sp macro="" textlink="">
      <xdr:nvSpPr>
        <xdr:cNvPr id="52" name="Line 115">
          <a:extLst>
            <a:ext uri="{FF2B5EF4-FFF2-40B4-BE49-F238E27FC236}">
              <a16:creationId xmlns:a16="http://schemas.microsoft.com/office/drawing/2014/main" id="{5A013672-CF20-4C8F-BF92-0A659A480A8E}"/>
            </a:ext>
          </a:extLst>
        </xdr:cNvPr>
        <xdr:cNvSpPr>
          <a:spLocks noChangeShapeType="1"/>
        </xdr:cNvSpPr>
      </xdr:nvSpPr>
      <xdr:spPr bwMode="auto">
        <a:xfrm>
          <a:off x="5553075" y="11115675"/>
          <a:ext cx="0" cy="57150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619125</xdr:colOff>
      <xdr:row>53</xdr:row>
      <xdr:rowOff>133350</xdr:rowOff>
    </xdr:from>
    <xdr:to>
      <xdr:col>9</xdr:col>
      <xdr:colOff>238125</xdr:colOff>
      <xdr:row>53</xdr:row>
      <xdr:rowOff>152400</xdr:rowOff>
    </xdr:to>
    <xdr:sp macro="" textlink="">
      <xdr:nvSpPr>
        <xdr:cNvPr id="53" name="Line 116">
          <a:extLst>
            <a:ext uri="{FF2B5EF4-FFF2-40B4-BE49-F238E27FC236}">
              <a16:creationId xmlns:a16="http://schemas.microsoft.com/office/drawing/2014/main" id="{05B9AE62-1962-46EF-93AE-11ADF0B2E99E}"/>
            </a:ext>
          </a:extLst>
        </xdr:cNvPr>
        <xdr:cNvSpPr>
          <a:spLocks noChangeShapeType="1"/>
        </xdr:cNvSpPr>
      </xdr:nvSpPr>
      <xdr:spPr bwMode="auto">
        <a:xfrm flipH="1">
          <a:off x="1990725" y="9753600"/>
          <a:ext cx="441960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</xdr:row>
      <xdr:rowOff>142874</xdr:rowOff>
    </xdr:from>
    <xdr:to>
      <xdr:col>3</xdr:col>
      <xdr:colOff>361950</xdr:colOff>
      <xdr:row>5</xdr:row>
      <xdr:rowOff>76200</xdr:rowOff>
    </xdr:to>
    <xdr:sp macro="" textlink="">
      <xdr:nvSpPr>
        <xdr:cNvPr id="54" name="Rectangle 4">
          <a:extLst>
            <a:ext uri="{FF2B5EF4-FFF2-40B4-BE49-F238E27FC236}">
              <a16:creationId xmlns:a16="http://schemas.microsoft.com/office/drawing/2014/main" id="{77402589-1029-4088-BBF0-84726B74294D}"/>
            </a:ext>
          </a:extLst>
        </xdr:cNvPr>
        <xdr:cNvSpPr>
          <a:spLocks noChangeArrowheads="1"/>
        </xdr:cNvSpPr>
      </xdr:nvSpPr>
      <xdr:spPr bwMode="auto">
        <a:xfrm>
          <a:off x="1447800" y="1019174"/>
          <a:ext cx="971550" cy="4476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公共投資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１００．０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76200</xdr:colOff>
      <xdr:row>37</xdr:row>
      <xdr:rowOff>133350</xdr:rowOff>
    </xdr:from>
    <xdr:to>
      <xdr:col>9</xdr:col>
      <xdr:colOff>76200</xdr:colOff>
      <xdr:row>43</xdr:row>
      <xdr:rowOff>114300</xdr:rowOff>
    </xdr:to>
    <xdr:sp macro="" textlink="">
      <xdr:nvSpPr>
        <xdr:cNvPr id="55" name="Line 17">
          <a:extLst>
            <a:ext uri="{FF2B5EF4-FFF2-40B4-BE49-F238E27FC236}">
              <a16:creationId xmlns:a16="http://schemas.microsoft.com/office/drawing/2014/main" id="{43587B3E-6CA0-4258-A98C-E450658C4B85}"/>
            </a:ext>
          </a:extLst>
        </xdr:cNvPr>
        <xdr:cNvSpPr>
          <a:spLocks noChangeShapeType="1"/>
        </xdr:cNvSpPr>
      </xdr:nvSpPr>
      <xdr:spPr bwMode="auto">
        <a:xfrm>
          <a:off x="6248400" y="7010400"/>
          <a:ext cx="0" cy="10096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457200</xdr:colOff>
      <xdr:row>58</xdr:row>
      <xdr:rowOff>114300</xdr:rowOff>
    </xdr:from>
    <xdr:to>
      <xdr:col>9</xdr:col>
      <xdr:colOff>400050</xdr:colOff>
      <xdr:row>62</xdr:row>
      <xdr:rowOff>0</xdr:rowOff>
    </xdr:to>
    <xdr:sp macro="" textlink="">
      <xdr:nvSpPr>
        <xdr:cNvPr id="56" name="Oval 71">
          <a:extLst>
            <a:ext uri="{FF2B5EF4-FFF2-40B4-BE49-F238E27FC236}">
              <a16:creationId xmlns:a16="http://schemas.microsoft.com/office/drawing/2014/main" id="{31D4FE07-F56B-4C45-9E9F-03E9C7A7E4E8}"/>
            </a:ext>
          </a:extLst>
        </xdr:cNvPr>
        <xdr:cNvSpPr>
          <a:spLocks noChangeArrowheads="1"/>
        </xdr:cNvSpPr>
      </xdr:nvSpPr>
      <xdr:spPr bwMode="auto">
        <a:xfrm>
          <a:off x="4572000" y="10591800"/>
          <a:ext cx="2000250" cy="5715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就業係数・雇用係数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Ｌ１　　 　Ｌ２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5</xdr:row>
      <xdr:rowOff>28575</xdr:rowOff>
    </xdr:from>
    <xdr:to>
      <xdr:col>9</xdr:col>
      <xdr:colOff>114300</xdr:colOff>
      <xdr:row>6</xdr:row>
      <xdr:rowOff>142875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6DB5558-7881-4681-938A-398E4A6C6F00}"/>
            </a:ext>
          </a:extLst>
        </xdr:cNvPr>
        <xdr:cNvSpPr>
          <a:spLocks noChangeArrowheads="1"/>
        </xdr:cNvSpPr>
      </xdr:nvSpPr>
      <xdr:spPr bwMode="auto">
        <a:xfrm>
          <a:off x="2609850" y="933450"/>
          <a:ext cx="771525" cy="285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273,244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47625</xdr:colOff>
      <xdr:row>8</xdr:row>
      <xdr:rowOff>104775</xdr:rowOff>
    </xdr:from>
    <xdr:to>
      <xdr:col>3</xdr:col>
      <xdr:colOff>0</xdr:colOff>
      <xdr:row>21</xdr:row>
      <xdr:rowOff>76200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CC208551-6991-40BE-8BCC-15330F139753}"/>
            </a:ext>
          </a:extLst>
        </xdr:cNvPr>
        <xdr:cNvSpPr>
          <a:spLocks noChangeArrowheads="1"/>
        </xdr:cNvSpPr>
      </xdr:nvSpPr>
      <xdr:spPr bwMode="auto">
        <a:xfrm>
          <a:off x="47625" y="1524000"/>
          <a:ext cx="838200" cy="22002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19049</xdr:colOff>
      <xdr:row>14</xdr:row>
      <xdr:rowOff>28575</xdr:rowOff>
    </xdr:from>
    <xdr:to>
      <xdr:col>8</xdr:col>
      <xdr:colOff>47624</xdr:colOff>
      <xdr:row>15</xdr:row>
      <xdr:rowOff>123825</xdr:rowOff>
    </xdr:to>
    <xdr:sp macro="" textlink="">
      <xdr:nvSpPr>
        <xdr:cNvPr id="4" name="Oval 4">
          <a:extLst>
            <a:ext uri="{FF2B5EF4-FFF2-40B4-BE49-F238E27FC236}">
              <a16:creationId xmlns:a16="http://schemas.microsoft.com/office/drawing/2014/main" id="{9319FD96-BB93-4D87-B7A1-85EEC31188B0}"/>
            </a:ext>
          </a:extLst>
        </xdr:cNvPr>
        <xdr:cNvSpPr>
          <a:spLocks noChangeArrowheads="1"/>
        </xdr:cNvSpPr>
      </xdr:nvSpPr>
      <xdr:spPr bwMode="auto">
        <a:xfrm>
          <a:off x="2305049" y="2476500"/>
          <a:ext cx="714375" cy="2667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101,380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0</xdr:colOff>
      <xdr:row>15</xdr:row>
      <xdr:rowOff>0</xdr:rowOff>
    </xdr:from>
    <xdr:to>
      <xdr:col>9</xdr:col>
      <xdr:colOff>76200</xdr:colOff>
      <xdr:row>15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557A7914-E80D-44F1-B00A-96EAD71AA32C}"/>
            </a:ext>
          </a:extLst>
        </xdr:cNvPr>
        <xdr:cNvSpPr>
          <a:spLocks noChangeShapeType="1"/>
        </xdr:cNvSpPr>
      </xdr:nvSpPr>
      <xdr:spPr bwMode="auto">
        <a:xfrm>
          <a:off x="2971800" y="2619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</xdr:colOff>
      <xdr:row>11</xdr:row>
      <xdr:rowOff>47625</xdr:rowOff>
    </xdr:from>
    <xdr:to>
      <xdr:col>11</xdr:col>
      <xdr:colOff>285750</xdr:colOff>
      <xdr:row>12</xdr:row>
      <xdr:rowOff>152400</xdr:rowOff>
    </xdr:to>
    <xdr:sp macro="" textlink="">
      <xdr:nvSpPr>
        <xdr:cNvPr id="6" name="Oval 7">
          <a:extLst>
            <a:ext uri="{FF2B5EF4-FFF2-40B4-BE49-F238E27FC236}">
              <a16:creationId xmlns:a16="http://schemas.microsoft.com/office/drawing/2014/main" id="{C1402996-9F6B-48C5-9D82-49F7A9438662}"/>
            </a:ext>
          </a:extLst>
        </xdr:cNvPr>
        <xdr:cNvSpPr>
          <a:spLocks noChangeArrowheads="1"/>
        </xdr:cNvSpPr>
      </xdr:nvSpPr>
      <xdr:spPr bwMode="auto">
        <a:xfrm>
          <a:off x="3438525" y="1981200"/>
          <a:ext cx="742950" cy="2762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95,395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381000</xdr:colOff>
      <xdr:row>12</xdr:row>
      <xdr:rowOff>152400</xdr:rowOff>
    </xdr:from>
    <xdr:to>
      <xdr:col>10</xdr:col>
      <xdr:colOff>390525</xdr:colOff>
      <xdr:row>13</xdr:row>
      <xdr:rowOff>161925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D99E637D-4424-4FAB-859C-1F21329878D2}"/>
            </a:ext>
          </a:extLst>
        </xdr:cNvPr>
        <xdr:cNvSpPr>
          <a:spLocks noChangeShapeType="1"/>
        </xdr:cNvSpPr>
      </xdr:nvSpPr>
      <xdr:spPr bwMode="auto">
        <a:xfrm>
          <a:off x="3800475" y="2257425"/>
          <a:ext cx="9525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85725</xdr:colOff>
      <xdr:row>8</xdr:row>
      <xdr:rowOff>95250</xdr:rowOff>
    </xdr:from>
    <xdr:to>
      <xdr:col>13</xdr:col>
      <xdr:colOff>104775</xdr:colOff>
      <xdr:row>19</xdr:row>
      <xdr:rowOff>66675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193141E6-3CC9-4A02-8F37-69D64FB9C44A}"/>
            </a:ext>
          </a:extLst>
        </xdr:cNvPr>
        <xdr:cNvSpPr>
          <a:spLocks noChangeArrowheads="1"/>
        </xdr:cNvSpPr>
      </xdr:nvSpPr>
      <xdr:spPr bwMode="auto">
        <a:xfrm>
          <a:off x="3352800" y="1514475"/>
          <a:ext cx="2085975" cy="1857375"/>
        </a:xfrm>
        <a:prstGeom prst="roundRect">
          <a:avLst>
            <a:gd name="adj" fmla="val 640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12</xdr:col>
      <xdr:colOff>323850</xdr:colOff>
      <xdr:row>12</xdr:row>
      <xdr:rowOff>161925</xdr:rowOff>
    </xdr:from>
    <xdr:to>
      <xdr:col>12</xdr:col>
      <xdr:colOff>323850</xdr:colOff>
      <xdr:row>14</xdr:row>
      <xdr:rowOff>0</xdr:rowOff>
    </xdr:to>
    <xdr:sp macro="" textlink="">
      <xdr:nvSpPr>
        <xdr:cNvPr id="9" name="Line 11">
          <a:extLst>
            <a:ext uri="{FF2B5EF4-FFF2-40B4-BE49-F238E27FC236}">
              <a16:creationId xmlns:a16="http://schemas.microsoft.com/office/drawing/2014/main" id="{1FB800C4-711B-48ED-9731-F0D193BF6A0F}"/>
            </a:ext>
          </a:extLst>
        </xdr:cNvPr>
        <xdr:cNvSpPr>
          <a:spLocks noChangeShapeType="1"/>
        </xdr:cNvSpPr>
      </xdr:nvSpPr>
      <xdr:spPr bwMode="auto">
        <a:xfrm flipV="1">
          <a:off x="5000625" y="2266950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28575</xdr:colOff>
      <xdr:row>22</xdr:row>
      <xdr:rowOff>133350</xdr:rowOff>
    </xdr:from>
    <xdr:to>
      <xdr:col>17</xdr:col>
      <xdr:colOff>0</xdr:colOff>
      <xdr:row>24</xdr:row>
      <xdr:rowOff>66675</xdr:rowOff>
    </xdr:to>
    <xdr:sp macro="" textlink="">
      <xdr:nvSpPr>
        <xdr:cNvPr id="10" name="Oval 12">
          <a:extLst>
            <a:ext uri="{FF2B5EF4-FFF2-40B4-BE49-F238E27FC236}">
              <a16:creationId xmlns:a16="http://schemas.microsoft.com/office/drawing/2014/main" id="{18798CF1-00F9-4036-9286-270DBC424A4E}"/>
            </a:ext>
          </a:extLst>
        </xdr:cNvPr>
        <xdr:cNvSpPr>
          <a:spLocks noChangeArrowheads="1"/>
        </xdr:cNvSpPr>
      </xdr:nvSpPr>
      <xdr:spPr bwMode="auto">
        <a:xfrm>
          <a:off x="5934075" y="3952875"/>
          <a:ext cx="733425" cy="2762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141,656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0</xdr:colOff>
      <xdr:row>24</xdr:row>
      <xdr:rowOff>38100</xdr:rowOff>
    </xdr:from>
    <xdr:to>
      <xdr:col>7</xdr:col>
      <xdr:colOff>666750</xdr:colOff>
      <xdr:row>25</xdr:row>
      <xdr:rowOff>114300</xdr:rowOff>
    </xdr:to>
    <xdr:sp macro="" textlink="">
      <xdr:nvSpPr>
        <xdr:cNvPr id="11" name="Oval 13">
          <a:extLst>
            <a:ext uri="{FF2B5EF4-FFF2-40B4-BE49-F238E27FC236}">
              <a16:creationId xmlns:a16="http://schemas.microsoft.com/office/drawing/2014/main" id="{030F7F80-8061-448F-A308-DF92DCC10530}"/>
            </a:ext>
          </a:extLst>
        </xdr:cNvPr>
        <xdr:cNvSpPr>
          <a:spLocks noChangeArrowheads="1"/>
        </xdr:cNvSpPr>
      </xdr:nvSpPr>
      <xdr:spPr bwMode="auto">
        <a:xfrm>
          <a:off x="2286000" y="4200525"/>
          <a:ext cx="666750" cy="2476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65,342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676275</xdr:colOff>
      <xdr:row>25</xdr:row>
      <xdr:rowOff>0</xdr:rowOff>
    </xdr:from>
    <xdr:to>
      <xdr:col>18</xdr:col>
      <xdr:colOff>285750</xdr:colOff>
      <xdr:row>25</xdr:row>
      <xdr:rowOff>0</xdr:rowOff>
    </xdr:to>
    <xdr:sp macro="" textlink="">
      <xdr:nvSpPr>
        <xdr:cNvPr id="12" name="Line 14">
          <a:extLst>
            <a:ext uri="{FF2B5EF4-FFF2-40B4-BE49-F238E27FC236}">
              <a16:creationId xmlns:a16="http://schemas.microsoft.com/office/drawing/2014/main" id="{24656FEF-EBE3-48B3-8EEB-4325F08D8DF0}"/>
            </a:ext>
          </a:extLst>
        </xdr:cNvPr>
        <xdr:cNvSpPr>
          <a:spLocks noChangeShapeType="1"/>
        </xdr:cNvSpPr>
      </xdr:nvSpPr>
      <xdr:spPr bwMode="auto">
        <a:xfrm>
          <a:off x="2962275" y="4333875"/>
          <a:ext cx="4238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23</xdr:row>
      <xdr:rowOff>95250</xdr:rowOff>
    </xdr:from>
    <xdr:to>
      <xdr:col>18</xdr:col>
      <xdr:colOff>276225</xdr:colOff>
      <xdr:row>23</xdr:row>
      <xdr:rowOff>95250</xdr:rowOff>
    </xdr:to>
    <xdr:sp macro="" textlink="">
      <xdr:nvSpPr>
        <xdr:cNvPr id="13" name="Line 15">
          <a:extLst>
            <a:ext uri="{FF2B5EF4-FFF2-40B4-BE49-F238E27FC236}">
              <a16:creationId xmlns:a16="http://schemas.microsoft.com/office/drawing/2014/main" id="{B265CF55-920A-45BF-9B34-2FF2ADD802E2}"/>
            </a:ext>
          </a:extLst>
        </xdr:cNvPr>
        <xdr:cNvSpPr>
          <a:spLocks noChangeShapeType="1"/>
        </xdr:cNvSpPr>
      </xdr:nvSpPr>
      <xdr:spPr bwMode="auto">
        <a:xfrm flipV="1">
          <a:off x="6667500" y="4086225"/>
          <a:ext cx="523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333375</xdr:colOff>
      <xdr:row>22</xdr:row>
      <xdr:rowOff>9525</xdr:rowOff>
    </xdr:from>
    <xdr:to>
      <xdr:col>16</xdr:col>
      <xdr:colOff>333375</xdr:colOff>
      <xdr:row>22</xdr:row>
      <xdr:rowOff>133350</xdr:rowOff>
    </xdr:to>
    <xdr:sp macro="" textlink="">
      <xdr:nvSpPr>
        <xdr:cNvPr id="14" name="Line 16">
          <a:extLst>
            <a:ext uri="{FF2B5EF4-FFF2-40B4-BE49-F238E27FC236}">
              <a16:creationId xmlns:a16="http://schemas.microsoft.com/office/drawing/2014/main" id="{D81985B1-1209-484A-9965-BAE2CEF2179C}"/>
            </a:ext>
          </a:extLst>
        </xdr:cNvPr>
        <xdr:cNvSpPr>
          <a:spLocks noChangeShapeType="1"/>
        </xdr:cNvSpPr>
      </xdr:nvSpPr>
      <xdr:spPr bwMode="auto">
        <a:xfrm>
          <a:off x="6238875" y="3829050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285750</xdr:colOff>
      <xdr:row>22</xdr:row>
      <xdr:rowOff>95250</xdr:rowOff>
    </xdr:from>
    <xdr:to>
      <xdr:col>20</xdr:col>
      <xdr:colOff>76200</xdr:colOff>
      <xdr:row>27</xdr:row>
      <xdr:rowOff>76200</xdr:rowOff>
    </xdr:to>
    <xdr:sp macro="" textlink="">
      <xdr:nvSpPr>
        <xdr:cNvPr id="15" name="AutoShape 17">
          <a:extLst>
            <a:ext uri="{FF2B5EF4-FFF2-40B4-BE49-F238E27FC236}">
              <a16:creationId xmlns:a16="http://schemas.microsoft.com/office/drawing/2014/main" id="{10F94883-F2FE-4D07-9065-5E91033546D3}"/>
            </a:ext>
          </a:extLst>
        </xdr:cNvPr>
        <xdr:cNvSpPr>
          <a:spLocks noChangeArrowheads="1"/>
        </xdr:cNvSpPr>
      </xdr:nvSpPr>
      <xdr:spPr bwMode="auto">
        <a:xfrm>
          <a:off x="7200900" y="3914775"/>
          <a:ext cx="847725" cy="8382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752475</xdr:colOff>
      <xdr:row>26</xdr:row>
      <xdr:rowOff>95250</xdr:rowOff>
    </xdr:from>
    <xdr:to>
      <xdr:col>18</xdr:col>
      <xdr:colOff>285750</xdr:colOff>
      <xdr:row>26</xdr:row>
      <xdr:rowOff>95250</xdr:rowOff>
    </xdr:to>
    <xdr:sp macro="" textlink="">
      <xdr:nvSpPr>
        <xdr:cNvPr id="16" name="Line 18">
          <a:extLst>
            <a:ext uri="{FF2B5EF4-FFF2-40B4-BE49-F238E27FC236}">
              <a16:creationId xmlns:a16="http://schemas.microsoft.com/office/drawing/2014/main" id="{4A690D9F-3B1B-4734-A40B-7CA4FA02DFF8}"/>
            </a:ext>
          </a:extLst>
        </xdr:cNvPr>
        <xdr:cNvSpPr>
          <a:spLocks noChangeShapeType="1"/>
        </xdr:cNvSpPr>
      </xdr:nvSpPr>
      <xdr:spPr bwMode="auto">
        <a:xfrm>
          <a:off x="6657975" y="4600575"/>
          <a:ext cx="542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24</xdr:row>
      <xdr:rowOff>161925</xdr:rowOff>
    </xdr:from>
    <xdr:to>
      <xdr:col>21</xdr:col>
      <xdr:colOff>285750</xdr:colOff>
      <xdr:row>24</xdr:row>
      <xdr:rowOff>161925</xdr:rowOff>
    </xdr:to>
    <xdr:sp macro="" textlink="">
      <xdr:nvSpPr>
        <xdr:cNvPr id="17" name="Line 19">
          <a:extLst>
            <a:ext uri="{FF2B5EF4-FFF2-40B4-BE49-F238E27FC236}">
              <a16:creationId xmlns:a16="http://schemas.microsoft.com/office/drawing/2014/main" id="{17C75A17-F62B-406D-A010-F26B3F85A88E}"/>
            </a:ext>
          </a:extLst>
        </xdr:cNvPr>
        <xdr:cNvSpPr>
          <a:spLocks noChangeShapeType="1"/>
        </xdr:cNvSpPr>
      </xdr:nvSpPr>
      <xdr:spPr bwMode="auto">
        <a:xfrm>
          <a:off x="8058150" y="4324350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123825</xdr:colOff>
      <xdr:row>5</xdr:row>
      <xdr:rowOff>161925</xdr:rowOff>
    </xdr:from>
    <xdr:to>
      <xdr:col>22</xdr:col>
      <xdr:colOff>0</xdr:colOff>
      <xdr:row>5</xdr:row>
      <xdr:rowOff>161925</xdr:rowOff>
    </xdr:to>
    <xdr:sp macro="" textlink="">
      <xdr:nvSpPr>
        <xdr:cNvPr id="18" name="Line 20">
          <a:extLst>
            <a:ext uri="{FF2B5EF4-FFF2-40B4-BE49-F238E27FC236}">
              <a16:creationId xmlns:a16="http://schemas.microsoft.com/office/drawing/2014/main" id="{17C96419-C5D5-4DDB-9B31-39404D6DAB78}"/>
            </a:ext>
          </a:extLst>
        </xdr:cNvPr>
        <xdr:cNvSpPr>
          <a:spLocks noChangeShapeType="1"/>
        </xdr:cNvSpPr>
      </xdr:nvSpPr>
      <xdr:spPr bwMode="auto">
        <a:xfrm flipV="1">
          <a:off x="3390900" y="1066800"/>
          <a:ext cx="4962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342900</xdr:colOff>
      <xdr:row>14</xdr:row>
      <xdr:rowOff>28575</xdr:rowOff>
    </xdr:from>
    <xdr:to>
      <xdr:col>21</xdr:col>
      <xdr:colOff>9525</xdr:colOff>
      <xdr:row>15</xdr:row>
      <xdr:rowOff>142875</xdr:rowOff>
    </xdr:to>
    <xdr:sp macro="" textlink="">
      <xdr:nvSpPr>
        <xdr:cNvPr id="19" name="Oval 21">
          <a:extLst>
            <a:ext uri="{FF2B5EF4-FFF2-40B4-BE49-F238E27FC236}">
              <a16:creationId xmlns:a16="http://schemas.microsoft.com/office/drawing/2014/main" id="{5A79DD93-7A06-48EE-9245-958613C78330}"/>
            </a:ext>
          </a:extLst>
        </xdr:cNvPr>
        <xdr:cNvSpPr>
          <a:spLocks noChangeArrowheads="1"/>
        </xdr:cNvSpPr>
      </xdr:nvSpPr>
      <xdr:spPr bwMode="auto">
        <a:xfrm>
          <a:off x="7258050" y="2476500"/>
          <a:ext cx="809625" cy="285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850,292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21</xdr:col>
      <xdr:colOff>19050</xdr:colOff>
      <xdr:row>15</xdr:row>
      <xdr:rowOff>9525</xdr:rowOff>
    </xdr:from>
    <xdr:to>
      <xdr:col>22</xdr:col>
      <xdr:colOff>28575</xdr:colOff>
      <xdr:row>15</xdr:row>
      <xdr:rowOff>9525</xdr:rowOff>
    </xdr:to>
    <xdr:sp macro="" textlink="">
      <xdr:nvSpPr>
        <xdr:cNvPr id="20" name="Line 22">
          <a:extLst>
            <a:ext uri="{FF2B5EF4-FFF2-40B4-BE49-F238E27FC236}">
              <a16:creationId xmlns:a16="http://schemas.microsoft.com/office/drawing/2014/main" id="{226463D7-8D3F-4086-ACCB-9599CBCEE6A4}"/>
            </a:ext>
          </a:extLst>
        </xdr:cNvPr>
        <xdr:cNvSpPr>
          <a:spLocks noChangeShapeType="1"/>
        </xdr:cNvSpPr>
      </xdr:nvSpPr>
      <xdr:spPr bwMode="auto">
        <a:xfrm>
          <a:off x="8077200" y="26289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104775</xdr:colOff>
      <xdr:row>8</xdr:row>
      <xdr:rowOff>95250</xdr:rowOff>
    </xdr:from>
    <xdr:to>
      <xdr:col>14</xdr:col>
      <xdr:colOff>209550</xdr:colOff>
      <xdr:row>8</xdr:row>
      <xdr:rowOff>95250</xdr:rowOff>
    </xdr:to>
    <xdr:sp macro="" textlink="">
      <xdr:nvSpPr>
        <xdr:cNvPr id="21" name="Line 23">
          <a:extLst>
            <a:ext uri="{FF2B5EF4-FFF2-40B4-BE49-F238E27FC236}">
              <a16:creationId xmlns:a16="http://schemas.microsoft.com/office/drawing/2014/main" id="{3FD33B96-7625-4245-A785-07D91F8C67EB}"/>
            </a:ext>
          </a:extLst>
        </xdr:cNvPr>
        <xdr:cNvSpPr>
          <a:spLocks noChangeShapeType="1"/>
        </xdr:cNvSpPr>
      </xdr:nvSpPr>
      <xdr:spPr bwMode="auto">
        <a:xfrm flipH="1">
          <a:off x="5562600" y="1514475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123825</xdr:colOff>
      <xdr:row>8</xdr:row>
      <xdr:rowOff>95250</xdr:rowOff>
    </xdr:from>
    <xdr:to>
      <xdr:col>14</xdr:col>
      <xdr:colOff>123825</xdr:colOff>
      <xdr:row>12</xdr:row>
      <xdr:rowOff>28575</xdr:rowOff>
    </xdr:to>
    <xdr:sp macro="" textlink="">
      <xdr:nvSpPr>
        <xdr:cNvPr id="22" name="Line 24">
          <a:extLst>
            <a:ext uri="{FF2B5EF4-FFF2-40B4-BE49-F238E27FC236}">
              <a16:creationId xmlns:a16="http://schemas.microsoft.com/office/drawing/2014/main" id="{98BA7C25-3134-4574-BEB4-1F6B099168E5}"/>
            </a:ext>
          </a:extLst>
        </xdr:cNvPr>
        <xdr:cNvSpPr>
          <a:spLocks noChangeShapeType="1"/>
        </xdr:cNvSpPr>
      </xdr:nvSpPr>
      <xdr:spPr bwMode="auto">
        <a:xfrm>
          <a:off x="5581650" y="1514475"/>
          <a:ext cx="0" cy="619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647700</xdr:colOff>
      <xdr:row>12</xdr:row>
      <xdr:rowOff>9525</xdr:rowOff>
    </xdr:from>
    <xdr:to>
      <xdr:col>14</xdr:col>
      <xdr:colOff>133350</xdr:colOff>
      <xdr:row>12</xdr:row>
      <xdr:rowOff>9525</xdr:rowOff>
    </xdr:to>
    <xdr:sp macro="" textlink="">
      <xdr:nvSpPr>
        <xdr:cNvPr id="23" name="Line 25">
          <a:extLst>
            <a:ext uri="{FF2B5EF4-FFF2-40B4-BE49-F238E27FC236}">
              <a16:creationId xmlns:a16="http://schemas.microsoft.com/office/drawing/2014/main" id="{9C323659-D0BA-4528-B861-527D09F69B3B}"/>
            </a:ext>
          </a:extLst>
        </xdr:cNvPr>
        <xdr:cNvSpPr>
          <a:spLocks noChangeShapeType="1"/>
        </xdr:cNvSpPr>
      </xdr:nvSpPr>
      <xdr:spPr bwMode="auto">
        <a:xfrm flipH="1">
          <a:off x="5324475" y="2114550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19050</xdr:rowOff>
    </xdr:from>
    <xdr:to>
      <xdr:col>3</xdr:col>
      <xdr:colOff>190500</xdr:colOff>
      <xdr:row>31</xdr:row>
      <xdr:rowOff>161925</xdr:rowOff>
    </xdr:to>
    <xdr:sp macro="" textlink="">
      <xdr:nvSpPr>
        <xdr:cNvPr id="24" name="Oval 29">
          <a:extLst>
            <a:ext uri="{FF2B5EF4-FFF2-40B4-BE49-F238E27FC236}">
              <a16:creationId xmlns:a16="http://schemas.microsoft.com/office/drawing/2014/main" id="{5DD23B20-8644-4F93-AD2C-DAA4E3F2A9D7}"/>
            </a:ext>
          </a:extLst>
        </xdr:cNvPr>
        <xdr:cNvSpPr>
          <a:spLocks noChangeArrowheads="1"/>
        </xdr:cNvSpPr>
      </xdr:nvSpPr>
      <xdr:spPr bwMode="auto">
        <a:xfrm>
          <a:off x="809625" y="5381625"/>
          <a:ext cx="266700" cy="1428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G24"/>
  <sheetViews>
    <sheetView tabSelected="1" workbookViewId="0">
      <pane xSplit="2" ySplit="2" topLeftCell="C5" activePane="bottomRight" state="frozen"/>
      <selection pane="topRight" activeCell="C1" sqref="C1"/>
      <selection pane="bottomLeft" activeCell="A3" sqref="A3"/>
      <selection pane="bottomRight" activeCell="E10" sqref="E10"/>
    </sheetView>
  </sheetViews>
  <sheetFormatPr defaultColWidth="8.58203125" defaultRowHeight="13"/>
  <cols>
    <col min="1" max="1" width="4.58203125" style="1" customWidth="1"/>
    <col min="2" max="2" width="20" style="1" customWidth="1"/>
    <col min="3" max="3" width="32.9140625" style="1" customWidth="1"/>
    <col min="4" max="4" width="14.5" style="1" customWidth="1"/>
    <col min="5" max="16384" width="8.58203125" style="1"/>
  </cols>
  <sheetData>
    <row r="1" spans="1:7" ht="15.75" customHeight="1">
      <c r="A1" s="81"/>
      <c r="B1" s="80" t="s">
        <v>3706</v>
      </c>
      <c r="C1" s="81"/>
      <c r="D1" s="311">
        <v>44137</v>
      </c>
    </row>
    <row r="2" spans="1:7" ht="15.75" customHeight="1">
      <c r="A2" s="83"/>
      <c r="B2" s="85" t="s">
        <v>0</v>
      </c>
      <c r="C2" s="86" t="s">
        <v>1</v>
      </c>
      <c r="D2" s="86" t="s">
        <v>2</v>
      </c>
    </row>
    <row r="3" spans="1:7" ht="15.75" customHeight="1">
      <c r="A3" s="89">
        <v>1</v>
      </c>
      <c r="B3" s="1673" t="s">
        <v>2065</v>
      </c>
      <c r="C3" s="613" t="s">
        <v>2858</v>
      </c>
      <c r="D3" s="88"/>
    </row>
    <row r="4" spans="1:7" ht="15.75" customHeight="1">
      <c r="A4" s="89">
        <v>2</v>
      </c>
      <c r="B4" s="1674" t="s">
        <v>3</v>
      </c>
      <c r="C4" s="92" t="s">
        <v>2857</v>
      </c>
      <c r="D4" s="92"/>
    </row>
    <row r="5" spans="1:7" ht="15.75" customHeight="1">
      <c r="A5" s="95">
        <v>3</v>
      </c>
      <c r="B5" s="1675" t="s">
        <v>2744</v>
      </c>
      <c r="C5" s="98" t="s">
        <v>2859</v>
      </c>
      <c r="D5" s="98"/>
    </row>
    <row r="6" spans="1:7" ht="15.75" customHeight="1">
      <c r="A6" s="95">
        <v>4</v>
      </c>
      <c r="B6" s="1675" t="s">
        <v>552</v>
      </c>
      <c r="C6" s="98" t="s">
        <v>2860</v>
      </c>
      <c r="D6" s="98"/>
    </row>
    <row r="7" spans="1:7" ht="15.75" customHeight="1">
      <c r="A7" s="95">
        <v>5</v>
      </c>
      <c r="B7" s="1675" t="s">
        <v>2812</v>
      </c>
      <c r="C7" s="98" t="s">
        <v>2856</v>
      </c>
      <c r="D7" s="98"/>
    </row>
    <row r="8" spans="1:7" ht="15.75" customHeight="1">
      <c r="A8" s="95">
        <v>6</v>
      </c>
      <c r="B8" s="1675" t="s">
        <v>2745</v>
      </c>
      <c r="C8" s="98" t="s">
        <v>2851</v>
      </c>
      <c r="D8" s="98"/>
      <c r="F8" s="1" t="s">
        <v>3715</v>
      </c>
    </row>
    <row r="9" spans="1:7" ht="15.75" customHeight="1">
      <c r="A9" s="95">
        <v>7</v>
      </c>
      <c r="B9" s="1675" t="s">
        <v>2746</v>
      </c>
      <c r="C9" s="98" t="s">
        <v>2855</v>
      </c>
      <c r="D9" s="98"/>
    </row>
    <row r="10" spans="1:7" ht="15.75" customHeight="1">
      <c r="A10" s="95">
        <v>8</v>
      </c>
      <c r="B10" s="1675" t="s">
        <v>2748</v>
      </c>
      <c r="C10" s="98" t="s">
        <v>2852</v>
      </c>
      <c r="D10" s="98"/>
      <c r="G10" s="1" t="s">
        <v>3728</v>
      </c>
    </row>
    <row r="11" spans="1:7" ht="15.75" customHeight="1">
      <c r="A11" s="95">
        <v>9</v>
      </c>
      <c r="B11" s="1675" t="s">
        <v>2807</v>
      </c>
      <c r="C11" s="98" t="s">
        <v>2849</v>
      </c>
      <c r="D11" s="98"/>
    </row>
    <row r="12" spans="1:7" ht="15.75" customHeight="1">
      <c r="A12" s="95">
        <v>10</v>
      </c>
      <c r="B12" s="1675" t="s">
        <v>2747</v>
      </c>
      <c r="C12" s="98" t="s">
        <v>2853</v>
      </c>
      <c r="D12" s="98"/>
    </row>
    <row r="13" spans="1:7" ht="15.75" customHeight="1">
      <c r="A13" s="95">
        <v>11</v>
      </c>
      <c r="B13" s="1675" t="s">
        <v>4</v>
      </c>
      <c r="C13" s="98" t="s">
        <v>2854</v>
      </c>
      <c r="D13" s="98"/>
    </row>
    <row r="14" spans="1:7" ht="15.75" customHeight="1">
      <c r="A14" s="95">
        <v>12</v>
      </c>
      <c r="B14" s="1676" t="s">
        <v>2749</v>
      </c>
      <c r="C14" s="98" t="s">
        <v>2850</v>
      </c>
      <c r="D14" s="98"/>
    </row>
    <row r="15" spans="1:7" ht="15.75" customHeight="1">
      <c r="A15" s="89" t="s">
        <v>3729</v>
      </c>
      <c r="B15" s="1677" t="s">
        <v>3735</v>
      </c>
      <c r="C15" s="564" t="s">
        <v>3742</v>
      </c>
      <c r="D15" s="92"/>
      <c r="F15" s="1" t="s">
        <v>2218</v>
      </c>
    </row>
    <row r="16" spans="1:7" ht="15.75" customHeight="1">
      <c r="A16" s="95" t="s">
        <v>3730</v>
      </c>
      <c r="B16" s="1678" t="s">
        <v>64</v>
      </c>
      <c r="C16" s="81" t="s">
        <v>3743</v>
      </c>
      <c r="D16" s="98"/>
    </row>
    <row r="17" spans="1:5" ht="15.75" customHeight="1">
      <c r="A17" s="108" t="s">
        <v>3731</v>
      </c>
      <c r="B17" s="1679" t="s">
        <v>65</v>
      </c>
      <c r="C17" s="565" t="s">
        <v>3744</v>
      </c>
      <c r="D17" s="111"/>
    </row>
    <row r="18" spans="1:5" ht="15.75" customHeight="1">
      <c r="A18" s="108">
        <v>13</v>
      </c>
      <c r="B18" s="1679" t="s">
        <v>3250</v>
      </c>
      <c r="C18" s="565" t="s">
        <v>3251</v>
      </c>
      <c r="D18" s="111"/>
    </row>
    <row r="19" spans="1:5" ht="15.75" customHeight="1">
      <c r="A19" s="89" t="s">
        <v>3732</v>
      </c>
      <c r="B19" s="1677" t="s">
        <v>3736</v>
      </c>
      <c r="C19" s="564" t="s">
        <v>3741</v>
      </c>
      <c r="D19" s="92"/>
    </row>
    <row r="20" spans="1:5" ht="15.75" customHeight="1">
      <c r="A20" s="95" t="s">
        <v>3733</v>
      </c>
      <c r="B20" s="1678" t="s">
        <v>3737</v>
      </c>
      <c r="C20" s="81" t="s">
        <v>3739</v>
      </c>
      <c r="D20" s="98"/>
    </row>
    <row r="21" spans="1:5" ht="15.75" customHeight="1">
      <c r="A21" s="108" t="s">
        <v>3734</v>
      </c>
      <c r="B21" s="1679" t="s">
        <v>3738</v>
      </c>
      <c r="C21" s="565" t="s">
        <v>3740</v>
      </c>
      <c r="D21" s="111"/>
    </row>
    <row r="22" spans="1:5" ht="15.75" customHeight="1">
      <c r="A22" s="81" t="s">
        <v>2861</v>
      </c>
      <c r="B22" s="81"/>
      <c r="C22" s="81"/>
      <c r="D22" s="81"/>
      <c r="E22" s="1" t="s">
        <v>3713</v>
      </c>
    </row>
    <row r="24" spans="1:5">
      <c r="E24" s="1" t="s">
        <v>3711</v>
      </c>
    </row>
  </sheetData>
  <phoneticPr fontId="1"/>
  <hyperlinks>
    <hyperlink ref="B3" location="'1経済効果概要'!A1" display="経済波及効果概要" xr:uid="{6630AD64-842F-423B-BE4A-6C70F2B7F9F9}"/>
    <hyperlink ref="B4" location="'2イベント消費'!A1" display="イベント消費" xr:uid="{D1B5CB8F-3417-42F4-86EB-3DC00DC6DA87}"/>
    <hyperlink ref="B5" location="'3スポーツ消費'!A1" display="スポーツ消費" xr:uid="{0DAB761D-7AFF-4395-B98D-0D7EFF7E75D8}"/>
    <hyperlink ref="B6" location="'4観光消費'!A1" display="観光消費" xr:uid="{DB8B695E-7E0B-4F3A-AAC6-FCA709A43345}"/>
    <hyperlink ref="B7" location="'5サプライチェーン'!A1" display="サプライチェーン" xr:uid="{B9C2ED77-B739-402F-A287-2A7BE915E09B}"/>
    <hyperlink ref="B8" location="'6病院運営'!A1" display="病院運営" xr:uid="{0D0B6A9A-43BD-4E7C-B442-3F6025F0ACC5}"/>
    <hyperlink ref="B9" location="'7学校運営'!A1" display="学校運営" xr:uid="{F4B76A04-AD11-410E-A5E5-D0761F80FC81}"/>
    <hyperlink ref="B10" location="'8工業団地'!A1" display="工業団地" xr:uid="{9F14FFE5-318D-4490-85A1-AC77409A8C95}"/>
    <hyperlink ref="B11" location="'9ホテル運営'!A1" display="ホテル運営" xr:uid="{8C43CECE-3243-4355-AF25-AE3F499FDD55}"/>
    <hyperlink ref="B12" location="'10エコ事業'!A1" display="エコ事業" xr:uid="{BCF77B41-1474-4FDC-A9C4-CEA92B29E7FA}"/>
    <hyperlink ref="B13" location="'11税収効果'!A1" display="税収効果" xr:uid="{AC071925-A536-44AF-9AE3-A4280D0F98DD}"/>
    <hyperlink ref="B14" location="'12将来人口消費'!A1" display="人口減少影響効果" xr:uid="{1FE9B181-F8C1-4C51-8AD0-E9531B125B45}"/>
    <hyperlink ref="B18" location="'13定住人口比率'!A1" display="定住人口比率" xr:uid="{4553DF15-6AFB-4361-B5F5-50D167AF6651}"/>
    <hyperlink ref="B15" location="'12_2将来世帯'!A1" display="将来世帯" xr:uid="{3B1EF058-5A1D-4069-8825-7BC7D97FD5F8}"/>
    <hyperlink ref="B16" location="'12_3二人以上世帯'!A1" display="二人以上世帯" xr:uid="{0E5730BC-BD24-46AC-A8CE-9DC25D726F9C}"/>
    <hyperlink ref="B17" location="'12_4単身世帯'!A1" display="単身世帯" xr:uid="{84117927-FA9D-4900-BAA5-376B0300BCED}"/>
    <hyperlink ref="B19" location="'14_1h27部門表'!A1" display="H27部門表" xr:uid="{AD46747B-58FD-4138-8A99-4B8A8B5BA6E0}"/>
    <hyperlink ref="B20" location="'14_2取引基本表'!A1" display="H27取引基本表" xr:uid="{177E22E2-ED86-4B53-9F22-477F73F4AA76}"/>
    <hyperlink ref="B21" location="'14_3分析係数表'!A1" display="H27分析係数表" xr:uid="{6A32A02F-EE1E-4E51-9B95-44D7CDF109D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333C2-533B-4A18-BDCF-6B862EA35205}">
  <dimension ref="A1:M9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15" sqref="L15"/>
    </sheetView>
  </sheetViews>
  <sheetFormatPr defaultColWidth="9" defaultRowHeight="18"/>
  <cols>
    <col min="1" max="1" width="3.58203125" style="416" customWidth="1"/>
    <col min="2" max="2" width="21.9140625" style="416" customWidth="1"/>
    <col min="3" max="3" width="12.6640625" style="416" customWidth="1"/>
    <col min="4" max="7" width="11.08203125" style="416" customWidth="1"/>
    <col min="8" max="8" width="13.4140625" style="416" customWidth="1"/>
    <col min="9" max="9" width="10.4140625" style="416" customWidth="1"/>
    <col min="10" max="10" width="9" style="416"/>
    <col min="11" max="12" width="11.6640625" style="416" customWidth="1"/>
    <col min="13" max="13" width="10.1640625" style="416" bestFit="1" customWidth="1"/>
    <col min="14" max="14" width="3.6640625" style="416" customWidth="1"/>
    <col min="15" max="15" width="14.58203125" style="416" customWidth="1"/>
    <col min="16" max="19" width="10.5" style="416" customWidth="1"/>
    <col min="20" max="16384" width="9" style="416"/>
  </cols>
  <sheetData>
    <row r="1" spans="1:7">
      <c r="A1" s="811" t="s">
        <v>3581</v>
      </c>
      <c r="C1" s="416" t="s">
        <v>3582</v>
      </c>
    </row>
    <row r="2" spans="1:7">
      <c r="A2" s="416" t="s">
        <v>3583</v>
      </c>
    </row>
    <row r="3" spans="1:7" ht="51" customHeight="1">
      <c r="A3" s="1528" t="s">
        <v>440</v>
      </c>
      <c r="B3" s="1529" t="s">
        <v>3584</v>
      </c>
      <c r="C3" s="1530" t="s">
        <v>3585</v>
      </c>
      <c r="D3" s="1531" t="s">
        <v>1997</v>
      </c>
      <c r="E3" s="1532" t="s">
        <v>3586</v>
      </c>
      <c r="F3" s="1533" t="s">
        <v>3587</v>
      </c>
      <c r="G3" s="1534" t="s">
        <v>3588</v>
      </c>
    </row>
    <row r="4" spans="1:7">
      <c r="A4" s="1535"/>
      <c r="B4" s="1536"/>
      <c r="C4" s="1537" t="s">
        <v>3481</v>
      </c>
      <c r="D4" s="1538" t="s">
        <v>3482</v>
      </c>
      <c r="E4" s="1538" t="s">
        <v>3589</v>
      </c>
      <c r="F4" s="1539" t="s">
        <v>3590</v>
      </c>
      <c r="G4" s="1540" t="s">
        <v>3591</v>
      </c>
    </row>
    <row r="5" spans="1:7">
      <c r="A5" s="289" t="s">
        <v>2144</v>
      </c>
      <c r="B5" s="290" t="s">
        <v>3592</v>
      </c>
      <c r="C5" s="1541">
        <f>C95</f>
        <v>16062133</v>
      </c>
      <c r="D5" s="1541">
        <f>D95</f>
        <v>4818043</v>
      </c>
      <c r="E5" s="1541">
        <f>E95</f>
        <v>754200</v>
      </c>
      <c r="F5" s="1542">
        <f t="shared" ref="F5:F40" si="0">IF(D5&gt;0,D5/C5,0)</f>
        <v>0.2999628380614206</v>
      </c>
      <c r="G5" s="1543">
        <f t="shared" ref="G5:G40" si="1">IF(E5&gt;0,E5/C5,0)</f>
        <v>4.6955158446266132E-2</v>
      </c>
    </row>
    <row r="6" spans="1:7">
      <c r="A6" s="289" t="s">
        <v>248</v>
      </c>
      <c r="B6" s="290" t="s">
        <v>3593</v>
      </c>
      <c r="C6" s="1391">
        <f t="shared" ref="C6:E7" si="2">C93</f>
        <v>1116418</v>
      </c>
      <c r="D6" s="1391">
        <f t="shared" si="2"/>
        <v>275994</v>
      </c>
      <c r="E6" s="1391">
        <f t="shared" si="2"/>
        <v>40270</v>
      </c>
      <c r="F6" s="1544">
        <f t="shared" si="0"/>
        <v>0.24721385717535904</v>
      </c>
      <c r="G6" s="1545">
        <f t="shared" si="1"/>
        <v>3.6070719031760505E-2</v>
      </c>
    </row>
    <row r="7" spans="1:7">
      <c r="A7" s="289" t="s">
        <v>258</v>
      </c>
      <c r="B7" s="290" t="s">
        <v>3594</v>
      </c>
      <c r="C7" s="1391">
        <f t="shared" si="2"/>
        <v>2324692</v>
      </c>
      <c r="D7" s="1391">
        <f t="shared" si="2"/>
        <v>641416</v>
      </c>
      <c r="E7" s="1391">
        <f t="shared" si="2"/>
        <v>85698</v>
      </c>
      <c r="F7" s="1544">
        <f t="shared" si="0"/>
        <v>0.27591440070340501</v>
      </c>
      <c r="G7" s="1545">
        <f t="shared" si="1"/>
        <v>3.6864238359318138E-2</v>
      </c>
    </row>
    <row r="8" spans="1:7">
      <c r="A8" s="289" t="s">
        <v>268</v>
      </c>
      <c r="B8" s="290" t="s">
        <v>2148</v>
      </c>
      <c r="C8" s="1391">
        <f>C51</f>
        <v>2911555</v>
      </c>
      <c r="D8" s="1391">
        <f>D51</f>
        <v>522764</v>
      </c>
      <c r="E8" s="1391">
        <f>E51</f>
        <v>1540876</v>
      </c>
      <c r="F8" s="1544">
        <f t="shared" si="0"/>
        <v>0.17954804219738249</v>
      </c>
      <c r="G8" s="1545">
        <f t="shared" si="1"/>
        <v>0.52922785247058701</v>
      </c>
    </row>
    <row r="9" spans="1:7">
      <c r="A9" s="289" t="s">
        <v>288</v>
      </c>
      <c r="B9" s="290" t="s">
        <v>2149</v>
      </c>
      <c r="C9" s="1391">
        <f t="shared" ref="C9:E24" si="3">C52</f>
        <v>63711221</v>
      </c>
      <c r="D9" s="1391">
        <f t="shared" si="3"/>
        <v>23069758</v>
      </c>
      <c r="E9" s="1391">
        <f t="shared" si="3"/>
        <v>2300814</v>
      </c>
      <c r="F9" s="1544">
        <f t="shared" si="0"/>
        <v>0.3620988208654799</v>
      </c>
      <c r="G9" s="1545">
        <f t="shared" si="1"/>
        <v>3.6113167569022102E-2</v>
      </c>
    </row>
    <row r="10" spans="1:7">
      <c r="A10" s="289" t="s">
        <v>324</v>
      </c>
      <c r="B10" s="290" t="s">
        <v>2150</v>
      </c>
      <c r="C10" s="1391">
        <f t="shared" si="3"/>
        <v>11152351</v>
      </c>
      <c r="D10" s="1391">
        <f t="shared" si="3"/>
        <v>7166041</v>
      </c>
      <c r="E10" s="1391">
        <f t="shared" si="3"/>
        <v>400310</v>
      </c>
      <c r="F10" s="1544">
        <f t="shared" si="0"/>
        <v>0.64255877527527605</v>
      </c>
      <c r="G10" s="1545">
        <f t="shared" si="1"/>
        <v>3.5894673688086035E-2</v>
      </c>
    </row>
    <row r="11" spans="1:7">
      <c r="A11" s="289" t="s">
        <v>334</v>
      </c>
      <c r="B11" s="290" t="s">
        <v>540</v>
      </c>
      <c r="C11" s="1391">
        <f t="shared" si="3"/>
        <v>17927683</v>
      </c>
      <c r="D11" s="1391">
        <f t="shared" si="3"/>
        <v>4785314</v>
      </c>
      <c r="E11" s="1391">
        <f t="shared" si="3"/>
        <v>1188740</v>
      </c>
      <c r="F11" s="1544">
        <f t="shared" si="0"/>
        <v>0.26692317127651133</v>
      </c>
      <c r="G11" s="1545">
        <f t="shared" si="1"/>
        <v>6.6307508895600178E-2</v>
      </c>
    </row>
    <row r="12" spans="1:7">
      <c r="A12" s="289" t="s">
        <v>348</v>
      </c>
      <c r="B12" s="290" t="s">
        <v>2151</v>
      </c>
      <c r="C12" s="1391">
        <f t="shared" si="3"/>
        <v>38514334</v>
      </c>
      <c r="D12" s="1391">
        <f t="shared" si="3"/>
        <v>9261724</v>
      </c>
      <c r="E12" s="1391">
        <f t="shared" si="3"/>
        <v>1245678</v>
      </c>
      <c r="F12" s="1544">
        <f t="shared" si="0"/>
        <v>0.24047472818821169</v>
      </c>
      <c r="G12" s="1545">
        <f t="shared" si="1"/>
        <v>3.2343230964346936E-2</v>
      </c>
    </row>
    <row r="13" spans="1:7">
      <c r="A13" s="289" t="s">
        <v>356</v>
      </c>
      <c r="B13" s="290" t="s">
        <v>2152</v>
      </c>
      <c r="C13" s="1391">
        <f t="shared" si="3"/>
        <v>22448255</v>
      </c>
      <c r="D13" s="1391">
        <f t="shared" si="3"/>
        <v>5066181</v>
      </c>
      <c r="E13" s="1391">
        <f t="shared" si="3"/>
        <v>547462</v>
      </c>
      <c r="F13" s="1544">
        <f t="shared" si="0"/>
        <v>0.22568261987401694</v>
      </c>
      <c r="G13" s="1545">
        <f t="shared" si="1"/>
        <v>2.4387730805802053E-2</v>
      </c>
    </row>
    <row r="14" spans="1:7">
      <c r="A14" s="289" t="s">
        <v>374</v>
      </c>
      <c r="B14" s="290" t="s">
        <v>1099</v>
      </c>
      <c r="C14" s="1391">
        <f t="shared" si="3"/>
        <v>18300327</v>
      </c>
      <c r="D14" s="1391">
        <f t="shared" si="3"/>
        <v>3686551</v>
      </c>
      <c r="E14" s="1391">
        <f t="shared" si="3"/>
        <v>615789</v>
      </c>
      <c r="F14" s="1544">
        <f t="shared" si="0"/>
        <v>0.20144727468531026</v>
      </c>
      <c r="G14" s="1545">
        <f t="shared" si="1"/>
        <v>3.3649070860864945E-2</v>
      </c>
    </row>
    <row r="15" spans="1:7">
      <c r="A15" s="289" t="s">
        <v>2153</v>
      </c>
      <c r="B15" s="290" t="s">
        <v>2154</v>
      </c>
      <c r="C15" s="1391">
        <f t="shared" si="3"/>
        <v>8380683</v>
      </c>
      <c r="D15" s="1391">
        <f t="shared" si="3"/>
        <v>1590716</v>
      </c>
      <c r="E15" s="1391">
        <f t="shared" si="3"/>
        <v>479349</v>
      </c>
      <c r="F15" s="1544">
        <f t="shared" si="0"/>
        <v>0.18980744170850991</v>
      </c>
      <c r="G15" s="1545">
        <f t="shared" si="1"/>
        <v>5.7196889561387777E-2</v>
      </c>
    </row>
    <row r="16" spans="1:7">
      <c r="A16" s="289" t="s">
        <v>2155</v>
      </c>
      <c r="B16" s="290" t="s">
        <v>2156</v>
      </c>
      <c r="C16" s="1391">
        <f t="shared" si="3"/>
        <v>30021594</v>
      </c>
      <c r="D16" s="1391">
        <f t="shared" si="3"/>
        <v>1837641</v>
      </c>
      <c r="E16" s="1391">
        <f t="shared" si="3"/>
        <v>841231</v>
      </c>
      <c r="F16" s="1544">
        <f t="shared" si="0"/>
        <v>6.1210640580909859E-2</v>
      </c>
      <c r="G16" s="1545">
        <f t="shared" si="1"/>
        <v>2.8020863915486968E-2</v>
      </c>
    </row>
    <row r="17" spans="1:7">
      <c r="A17" s="289" t="s">
        <v>2157</v>
      </c>
      <c r="B17" s="290" t="s">
        <v>2158</v>
      </c>
      <c r="C17" s="1391">
        <f t="shared" si="3"/>
        <v>10685555</v>
      </c>
      <c r="D17" s="1391">
        <f t="shared" si="3"/>
        <v>1457178</v>
      </c>
      <c r="E17" s="1391">
        <f t="shared" si="3"/>
        <v>421742</v>
      </c>
      <c r="F17" s="1544">
        <f t="shared" si="0"/>
        <v>0.13636895790625755</v>
      </c>
      <c r="G17" s="1545">
        <f t="shared" si="1"/>
        <v>3.9468422557368335E-2</v>
      </c>
    </row>
    <row r="18" spans="1:7">
      <c r="A18" s="289" t="s">
        <v>2159</v>
      </c>
      <c r="B18" s="290" t="s">
        <v>2160</v>
      </c>
      <c r="C18" s="1391">
        <f t="shared" si="3"/>
        <v>14522142</v>
      </c>
      <c r="D18" s="1391">
        <f t="shared" si="3"/>
        <v>2094105</v>
      </c>
      <c r="E18" s="1391">
        <f t="shared" si="3"/>
        <v>691088</v>
      </c>
      <c r="F18" s="1544">
        <f t="shared" si="0"/>
        <v>0.14420083483552221</v>
      </c>
      <c r="G18" s="1545">
        <f t="shared" si="1"/>
        <v>4.7588571988898057E-2</v>
      </c>
    </row>
    <row r="19" spans="1:7">
      <c r="A19" s="289" t="s">
        <v>2161</v>
      </c>
      <c r="B19" s="290" t="s">
        <v>2162</v>
      </c>
      <c r="C19" s="1391">
        <f t="shared" si="3"/>
        <v>12033538</v>
      </c>
      <c r="D19" s="1391">
        <f t="shared" si="3"/>
        <v>1395896</v>
      </c>
      <c r="E19" s="1391">
        <f t="shared" si="3"/>
        <v>179084</v>
      </c>
      <c r="F19" s="1544">
        <f t="shared" si="0"/>
        <v>0.1160004647012375</v>
      </c>
      <c r="G19" s="1545">
        <f t="shared" si="1"/>
        <v>1.4882073750878586E-2</v>
      </c>
    </row>
    <row r="20" spans="1:7">
      <c r="A20" s="289" t="s">
        <v>2163</v>
      </c>
      <c r="B20" s="290" t="s">
        <v>2164</v>
      </c>
      <c r="C20" s="1391">
        <f t="shared" si="3"/>
        <v>19605449</v>
      </c>
      <c r="D20" s="1391">
        <f t="shared" si="3"/>
        <v>2648839</v>
      </c>
      <c r="E20" s="1391">
        <f t="shared" si="3"/>
        <v>251687</v>
      </c>
      <c r="F20" s="1544">
        <f>IF(D20&gt;0,D20/C20,0)</f>
        <v>0.13510728573469549</v>
      </c>
      <c r="G20" s="1545">
        <f>IF(E20&gt;0,E20/C20,0)</f>
        <v>1.2837604484345143E-2</v>
      </c>
    </row>
    <row r="21" spans="1:7">
      <c r="A21" s="289" t="s">
        <v>2165</v>
      </c>
      <c r="B21" s="290" t="s">
        <v>2166</v>
      </c>
      <c r="C21" s="1391">
        <f t="shared" si="3"/>
        <v>9011503</v>
      </c>
      <c r="D21" s="1391">
        <f t="shared" si="3"/>
        <v>1954066</v>
      </c>
      <c r="E21" s="1391">
        <f t="shared" si="3"/>
        <v>154137</v>
      </c>
      <c r="F21" s="1544">
        <f>IF(D21&gt;0,D21/C21,0)</f>
        <v>0.21684129717317965</v>
      </c>
      <c r="G21" s="1545">
        <f>IF(E21&gt;0,E21/C21,0)</f>
        <v>1.71044719177256E-2</v>
      </c>
    </row>
    <row r="22" spans="1:7">
      <c r="A22" s="289" t="s">
        <v>2167</v>
      </c>
      <c r="B22" s="290" t="s">
        <v>3595</v>
      </c>
      <c r="C22" s="1391">
        <f t="shared" si="3"/>
        <v>14837394</v>
      </c>
      <c r="D22" s="1391">
        <f t="shared" si="3"/>
        <v>1120479</v>
      </c>
      <c r="E22" s="1391">
        <f t="shared" si="3"/>
        <v>180831</v>
      </c>
      <c r="F22" s="1544">
        <f t="shared" si="0"/>
        <v>7.5517237056588235E-2</v>
      </c>
      <c r="G22" s="1545">
        <f t="shared" si="1"/>
        <v>1.2187517565416138E-2</v>
      </c>
    </row>
    <row r="23" spans="1:7">
      <c r="A23" s="289" t="s">
        <v>2169</v>
      </c>
      <c r="B23" s="290" t="s">
        <v>2170</v>
      </c>
      <c r="C23" s="1391">
        <f t="shared" si="3"/>
        <v>20704850</v>
      </c>
      <c r="D23" s="1391">
        <f t="shared" si="3"/>
        <v>4410384</v>
      </c>
      <c r="E23" s="1391">
        <f t="shared" si="3"/>
        <v>231756</v>
      </c>
      <c r="F23" s="1544">
        <f t="shared" si="0"/>
        <v>0.21301212034861397</v>
      </c>
      <c r="G23" s="1545">
        <f t="shared" si="1"/>
        <v>1.1193319439648198E-2</v>
      </c>
    </row>
    <row r="24" spans="1:7">
      <c r="A24" s="289" t="s">
        <v>2171</v>
      </c>
      <c r="B24" s="290" t="s">
        <v>2172</v>
      </c>
      <c r="C24" s="1391">
        <f t="shared" si="3"/>
        <v>8165716</v>
      </c>
      <c r="D24" s="1391">
        <f t="shared" si="3"/>
        <v>2593955</v>
      </c>
      <c r="E24" s="1391">
        <f t="shared" si="3"/>
        <v>115301</v>
      </c>
      <c r="F24" s="1544">
        <f t="shared" si="0"/>
        <v>0.31766412155406826</v>
      </c>
      <c r="G24" s="1545">
        <f t="shared" si="1"/>
        <v>1.4120133494723549E-2</v>
      </c>
    </row>
    <row r="25" spans="1:7">
      <c r="A25" s="289" t="s">
        <v>2173</v>
      </c>
      <c r="B25" s="290" t="s">
        <v>1437</v>
      </c>
      <c r="C25" s="1391">
        <f t="shared" ref="C25:E40" si="4">C68</f>
        <v>62217868</v>
      </c>
      <c r="D25" s="1391">
        <f t="shared" si="4"/>
        <v>5788348</v>
      </c>
      <c r="E25" s="1391">
        <f t="shared" si="4"/>
        <v>1051807</v>
      </c>
      <c r="F25" s="1544">
        <f t="shared" si="0"/>
        <v>9.3033531782220499E-2</v>
      </c>
      <c r="G25" s="1545">
        <f t="shared" si="1"/>
        <v>1.6905224074859011E-2</v>
      </c>
    </row>
    <row r="26" spans="1:7">
      <c r="A26" s="289" t="s">
        <v>2174</v>
      </c>
      <c r="B26" s="290" t="s">
        <v>1477</v>
      </c>
      <c r="C26" s="1391">
        <f t="shared" si="4"/>
        <v>17190231</v>
      </c>
      <c r="D26" s="1391">
        <f t="shared" si="4"/>
        <v>6525089</v>
      </c>
      <c r="E26" s="1391">
        <f t="shared" si="4"/>
        <v>735829</v>
      </c>
      <c r="F26" s="1544">
        <f t="shared" si="0"/>
        <v>0.37958122843142711</v>
      </c>
      <c r="G26" s="1545">
        <f t="shared" si="1"/>
        <v>4.2805067599149774E-2</v>
      </c>
    </row>
    <row r="27" spans="1:7">
      <c r="A27" s="289" t="s">
        <v>2175</v>
      </c>
      <c r="B27" s="290" t="s">
        <v>2176</v>
      </c>
      <c r="C27" s="1391">
        <f t="shared" si="4"/>
        <v>60836569</v>
      </c>
      <c r="D27" s="1391">
        <f t="shared" si="4"/>
        <v>0</v>
      </c>
      <c r="E27" s="1391">
        <f t="shared" si="4"/>
        <v>0</v>
      </c>
      <c r="F27" s="1544">
        <f t="shared" si="0"/>
        <v>0</v>
      </c>
      <c r="G27" s="1545">
        <f t="shared" si="1"/>
        <v>0</v>
      </c>
    </row>
    <row r="28" spans="1:7">
      <c r="A28" s="289" t="s">
        <v>2177</v>
      </c>
      <c r="B28" s="290" t="s">
        <v>2178</v>
      </c>
      <c r="C28" s="1391">
        <f t="shared" si="4"/>
        <v>24633709</v>
      </c>
      <c r="D28" s="1391">
        <f t="shared" si="4"/>
        <v>0</v>
      </c>
      <c r="E28" s="1391">
        <f t="shared" si="4"/>
        <v>0</v>
      </c>
      <c r="F28" s="1544">
        <f t="shared" si="0"/>
        <v>0</v>
      </c>
      <c r="G28" s="1545">
        <f t="shared" si="1"/>
        <v>0</v>
      </c>
    </row>
    <row r="29" spans="1:7">
      <c r="A29" s="289" t="s">
        <v>2179</v>
      </c>
      <c r="B29" s="290" t="s">
        <v>2180</v>
      </c>
      <c r="C29" s="1391">
        <f t="shared" si="4"/>
        <v>4545590</v>
      </c>
      <c r="D29" s="1391">
        <f t="shared" si="4"/>
        <v>0</v>
      </c>
      <c r="E29" s="1391">
        <f t="shared" si="4"/>
        <v>0</v>
      </c>
      <c r="F29" s="1544">
        <f t="shared" si="0"/>
        <v>0</v>
      </c>
      <c r="G29" s="1545">
        <f t="shared" si="1"/>
        <v>0</v>
      </c>
    </row>
    <row r="30" spans="1:7">
      <c r="A30" s="289" t="s">
        <v>2181</v>
      </c>
      <c r="B30" s="290" t="s">
        <v>3596</v>
      </c>
      <c r="C30" s="1391">
        <f t="shared" si="4"/>
        <v>4901980</v>
      </c>
      <c r="D30" s="1391">
        <f t="shared" si="4"/>
        <v>0</v>
      </c>
      <c r="E30" s="1391">
        <f t="shared" si="4"/>
        <v>0</v>
      </c>
      <c r="F30" s="1544">
        <f t="shared" si="0"/>
        <v>0</v>
      </c>
      <c r="G30" s="1545">
        <f t="shared" si="1"/>
        <v>0</v>
      </c>
    </row>
    <row r="31" spans="1:7">
      <c r="A31" s="289" t="s">
        <v>2183</v>
      </c>
      <c r="B31" s="290" t="s">
        <v>3597</v>
      </c>
      <c r="C31" s="1391">
        <f t="shared" si="4"/>
        <v>190597553</v>
      </c>
      <c r="D31" s="1391">
        <f t="shared" si="4"/>
        <v>95118672</v>
      </c>
      <c r="E31" s="1391">
        <f t="shared" si="4"/>
        <v>0</v>
      </c>
      <c r="F31" s="1544">
        <f t="shared" si="0"/>
        <v>0.4990550534507649</v>
      </c>
      <c r="G31" s="1545">
        <f t="shared" si="1"/>
        <v>0</v>
      </c>
    </row>
    <row r="32" spans="1:7">
      <c r="A32" s="289" t="s">
        <v>2185</v>
      </c>
      <c r="B32" s="290" t="s">
        <v>1567</v>
      </c>
      <c r="C32" s="1391">
        <f t="shared" si="4"/>
        <v>35448224</v>
      </c>
      <c r="D32" s="1391">
        <f t="shared" si="4"/>
        <v>0</v>
      </c>
      <c r="E32" s="1391">
        <f t="shared" si="4"/>
        <v>0</v>
      </c>
      <c r="F32" s="1544">
        <f t="shared" si="0"/>
        <v>0</v>
      </c>
      <c r="G32" s="1545">
        <f t="shared" si="1"/>
        <v>0</v>
      </c>
    </row>
    <row r="33" spans="1:8">
      <c r="A33" s="289" t="s">
        <v>2186</v>
      </c>
      <c r="B33" s="290" t="s">
        <v>2187</v>
      </c>
      <c r="C33" s="1391">
        <f t="shared" si="4"/>
        <v>80718943</v>
      </c>
      <c r="D33" s="1391">
        <f t="shared" si="4"/>
        <v>0</v>
      </c>
      <c r="E33" s="1391">
        <f t="shared" si="4"/>
        <v>0</v>
      </c>
      <c r="F33" s="1544">
        <f t="shared" si="0"/>
        <v>0</v>
      </c>
      <c r="G33" s="1545">
        <f t="shared" si="1"/>
        <v>0</v>
      </c>
    </row>
    <row r="34" spans="1:8">
      <c r="A34" s="289" t="s">
        <v>2188</v>
      </c>
      <c r="B34" s="290" t="s">
        <v>3598</v>
      </c>
      <c r="C34" s="1391">
        <f t="shared" si="4"/>
        <v>69440121</v>
      </c>
      <c r="D34" s="1391">
        <f t="shared" si="4"/>
        <v>0</v>
      </c>
      <c r="E34" s="1391">
        <f t="shared" si="4"/>
        <v>14430703</v>
      </c>
      <c r="F34" s="1544">
        <f t="shared" si="0"/>
        <v>0</v>
      </c>
      <c r="G34" s="1545">
        <f t="shared" si="1"/>
        <v>0.20781506126695834</v>
      </c>
    </row>
    <row r="35" spans="1:8">
      <c r="A35" s="289" t="s">
        <v>2190</v>
      </c>
      <c r="B35" s="290" t="s">
        <v>2191</v>
      </c>
      <c r="C35" s="1391">
        <f t="shared" si="4"/>
        <v>52489078</v>
      </c>
      <c r="D35" s="1391">
        <f t="shared" si="4"/>
        <v>2289385</v>
      </c>
      <c r="E35" s="1391">
        <f t="shared" si="4"/>
        <v>225182</v>
      </c>
      <c r="F35" s="1544">
        <f t="shared" si="0"/>
        <v>4.3616407207609932E-2</v>
      </c>
      <c r="G35" s="1545">
        <f t="shared" si="1"/>
        <v>4.2900734510901489E-3</v>
      </c>
    </row>
    <row r="36" spans="1:8">
      <c r="A36" s="289" t="s">
        <v>2192</v>
      </c>
      <c r="B36" s="290" t="s">
        <v>1701</v>
      </c>
      <c r="C36" s="1391">
        <f t="shared" si="4"/>
        <v>39739035</v>
      </c>
      <c r="D36" s="1391">
        <f t="shared" si="4"/>
        <v>0</v>
      </c>
      <c r="E36" s="1391">
        <f t="shared" si="4"/>
        <v>0</v>
      </c>
      <c r="F36" s="1544">
        <f t="shared" si="0"/>
        <v>0</v>
      </c>
      <c r="G36" s="1545">
        <f t="shared" si="1"/>
        <v>0</v>
      </c>
    </row>
    <row r="37" spans="1:8">
      <c r="A37" s="289" t="s">
        <v>2193</v>
      </c>
      <c r="B37" s="290" t="s">
        <v>2194</v>
      </c>
      <c r="C37" s="1391">
        <f t="shared" si="4"/>
        <v>43681145</v>
      </c>
      <c r="D37" s="1391">
        <f t="shared" si="4"/>
        <v>0</v>
      </c>
      <c r="E37" s="1391">
        <f t="shared" si="4"/>
        <v>631</v>
      </c>
      <c r="F37" s="1544">
        <f t="shared" si="0"/>
        <v>0</v>
      </c>
      <c r="G37" s="1545">
        <f t="shared" si="1"/>
        <v>1.4445592028322518E-5</v>
      </c>
    </row>
    <row r="38" spans="1:8">
      <c r="A38" s="289" t="s">
        <v>2195</v>
      </c>
      <c r="B38" s="290" t="s">
        <v>3599</v>
      </c>
      <c r="C38" s="1391">
        <f t="shared" si="4"/>
        <v>67586805</v>
      </c>
      <c r="D38" s="1391">
        <f t="shared" si="4"/>
        <v>0</v>
      </c>
      <c r="E38" s="1391">
        <f t="shared" si="4"/>
        <v>0</v>
      </c>
      <c r="F38" s="1544">
        <f t="shared" si="0"/>
        <v>0</v>
      </c>
      <c r="G38" s="1545">
        <f t="shared" si="1"/>
        <v>0</v>
      </c>
    </row>
    <row r="39" spans="1:8">
      <c r="A39" s="289" t="s">
        <v>2197</v>
      </c>
      <c r="B39" s="290" t="s">
        <v>3600</v>
      </c>
      <c r="C39" s="1391">
        <f t="shared" si="4"/>
        <v>4431793</v>
      </c>
      <c r="D39" s="1391">
        <f t="shared" si="4"/>
        <v>0</v>
      </c>
      <c r="E39" s="1391">
        <f t="shared" si="4"/>
        <v>0</v>
      </c>
      <c r="F39" s="1544">
        <f t="shared" si="0"/>
        <v>0</v>
      </c>
      <c r="G39" s="1545">
        <f t="shared" si="1"/>
        <v>0</v>
      </c>
    </row>
    <row r="40" spans="1:8">
      <c r="A40" s="289" t="s">
        <v>2199</v>
      </c>
      <c r="B40" s="290" t="s">
        <v>2200</v>
      </c>
      <c r="C40" s="1391">
        <f t="shared" si="4"/>
        <v>74788605</v>
      </c>
      <c r="D40" s="1391">
        <f t="shared" si="4"/>
        <v>0</v>
      </c>
      <c r="E40" s="1391">
        <f t="shared" si="4"/>
        <v>0</v>
      </c>
      <c r="F40" s="1544">
        <f t="shared" si="0"/>
        <v>0</v>
      </c>
      <c r="G40" s="1545">
        <f t="shared" si="1"/>
        <v>0</v>
      </c>
    </row>
    <row r="41" spans="1:8">
      <c r="A41" s="1546">
        <v>37</v>
      </c>
      <c r="B41" s="290" t="s">
        <v>2202</v>
      </c>
      <c r="C41" s="1391">
        <f>C84</f>
        <v>54807430</v>
      </c>
      <c r="D41" s="1391">
        <f>D84</f>
        <v>990</v>
      </c>
      <c r="E41" s="1391">
        <f>E84</f>
        <v>351</v>
      </c>
      <c r="F41" s="1544">
        <f>IF(D41&gt;0,D41/C41,0)</f>
        <v>1.8063244344790477E-5</v>
      </c>
      <c r="G41" s="1545">
        <f>IF(E41&gt;0,E41/C41,0)</f>
        <v>6.4042411767893516E-6</v>
      </c>
    </row>
    <row r="42" spans="1:8">
      <c r="A42" s="1546">
        <v>38</v>
      </c>
      <c r="B42" s="290" t="s">
        <v>3601</v>
      </c>
      <c r="C42" s="1391">
        <f t="shared" ref="C42:E43" si="5">C85</f>
        <v>1463403</v>
      </c>
      <c r="D42" s="1391">
        <f t="shared" si="5"/>
        <v>0</v>
      </c>
      <c r="E42" s="1391">
        <f t="shared" si="5"/>
        <v>0</v>
      </c>
      <c r="F42" s="1544">
        <f>IF(D42&gt;0,D42/C42,0)</f>
        <v>0</v>
      </c>
      <c r="G42" s="1545">
        <f>IF(E42&gt;0,E42/C42,0)</f>
        <v>0</v>
      </c>
    </row>
    <row r="43" spans="1:8">
      <c r="A43" s="1547">
        <v>39</v>
      </c>
      <c r="B43" s="283" t="s">
        <v>3602</v>
      </c>
      <c r="C43" s="1548">
        <f t="shared" si="5"/>
        <v>4961663</v>
      </c>
      <c r="D43" s="1548">
        <f t="shared" si="5"/>
        <v>117815</v>
      </c>
      <c r="E43" s="1548">
        <f t="shared" si="5"/>
        <v>150860</v>
      </c>
      <c r="F43" s="1549">
        <f>IF(D43&gt;0,D43/C43,0)</f>
        <v>2.3745062895242985E-2</v>
      </c>
      <c r="G43" s="1550">
        <f>IF(E43&gt;0,E43/C43,0)</f>
        <v>3.0405128280578508E-2</v>
      </c>
    </row>
    <row r="47" spans="1:8">
      <c r="A47" s="811" t="s">
        <v>3603</v>
      </c>
    </row>
    <row r="48" spans="1:8" ht="36">
      <c r="A48" s="1551"/>
      <c r="B48" s="1552"/>
      <c r="C48" s="1530" t="s">
        <v>3585</v>
      </c>
      <c r="D48" s="1531" t="s">
        <v>1997</v>
      </c>
      <c r="E48" s="1532" t="s">
        <v>3586</v>
      </c>
      <c r="F48" s="1533" t="s">
        <v>3587</v>
      </c>
      <c r="G48" s="1534" t="s">
        <v>3588</v>
      </c>
      <c r="H48" s="1532" t="s">
        <v>3281</v>
      </c>
    </row>
    <row r="49" spans="1:13">
      <c r="A49" s="1553"/>
      <c r="B49" s="1554"/>
      <c r="C49" s="1555" t="s">
        <v>3481</v>
      </c>
      <c r="D49" s="1556" t="s">
        <v>3482</v>
      </c>
      <c r="E49" s="1556" t="s">
        <v>3589</v>
      </c>
      <c r="F49" s="1557" t="s">
        <v>3590</v>
      </c>
      <c r="G49" s="1558" t="s">
        <v>3591</v>
      </c>
      <c r="H49" s="1536"/>
    </row>
    <row r="50" spans="1:13">
      <c r="A50" s="1559" t="s">
        <v>162</v>
      </c>
      <c r="B50" s="1560" t="s">
        <v>3604</v>
      </c>
      <c r="C50" s="1561">
        <f>D50+E50+H50</f>
        <v>19503243</v>
      </c>
      <c r="D50" s="1561">
        <v>5735453</v>
      </c>
      <c r="E50" s="1561">
        <v>880168</v>
      </c>
      <c r="F50" s="1562">
        <f>IF(D50&gt;0,D50/C50,0)</f>
        <v>0.29407688762325324</v>
      </c>
      <c r="G50" s="1562">
        <f>IF(E50&gt;0,E50/C50,0)</f>
        <v>4.5129315160560735E-2</v>
      </c>
      <c r="H50" s="1563">
        <v>12887622</v>
      </c>
      <c r="K50" s="1564"/>
      <c r="L50" s="1564"/>
      <c r="M50" s="1564"/>
    </row>
    <row r="51" spans="1:13">
      <c r="A51" s="1565" t="s">
        <v>1656</v>
      </c>
      <c r="B51" s="1566" t="s">
        <v>2148</v>
      </c>
      <c r="C51" s="1561">
        <f t="shared" ref="C51:C87" si="6">D51+E51+H51</f>
        <v>2911555</v>
      </c>
      <c r="D51" s="1564">
        <v>522764</v>
      </c>
      <c r="E51" s="1564">
        <v>1540876</v>
      </c>
      <c r="F51" s="1567">
        <f t="shared" ref="F51:F87" si="7">IF(D51&gt;0,D51/C51,0)</f>
        <v>0.17954804219738249</v>
      </c>
      <c r="G51" s="1567">
        <f t="shared" ref="G51:G87" si="8">IF(E51&gt;0,E51/C51,0)</f>
        <v>0.52922785247058701</v>
      </c>
      <c r="H51" s="1563">
        <v>847915</v>
      </c>
      <c r="K51" s="1564"/>
      <c r="L51" s="1564"/>
      <c r="M51" s="1564"/>
    </row>
    <row r="52" spans="1:13">
      <c r="A52" s="1565" t="s">
        <v>2153</v>
      </c>
      <c r="B52" s="1566" t="s">
        <v>2149</v>
      </c>
      <c r="C52" s="1561">
        <f t="shared" si="6"/>
        <v>63711221</v>
      </c>
      <c r="D52" s="1564">
        <v>23069758</v>
      </c>
      <c r="E52" s="1564">
        <v>2300814</v>
      </c>
      <c r="F52" s="1567">
        <f t="shared" si="7"/>
        <v>0.3620988208654799</v>
      </c>
      <c r="G52" s="1567">
        <f t="shared" si="8"/>
        <v>3.6113167569022102E-2</v>
      </c>
      <c r="H52" s="1563">
        <v>38340649</v>
      </c>
      <c r="K52" s="1564"/>
      <c r="L52" s="1564"/>
      <c r="M52" s="1564"/>
    </row>
    <row r="53" spans="1:13">
      <c r="A53" s="1565" t="s">
        <v>2161</v>
      </c>
      <c r="B53" s="1566" t="s">
        <v>2150</v>
      </c>
      <c r="C53" s="1561">
        <f t="shared" si="6"/>
        <v>11152351</v>
      </c>
      <c r="D53" s="1564">
        <v>7166041</v>
      </c>
      <c r="E53" s="1564">
        <v>400310</v>
      </c>
      <c r="F53" s="1567">
        <f t="shared" si="7"/>
        <v>0.64255877527527605</v>
      </c>
      <c r="G53" s="1567">
        <f t="shared" si="8"/>
        <v>3.5894673688086035E-2</v>
      </c>
      <c r="H53" s="1563">
        <v>3586000</v>
      </c>
      <c r="K53" s="1564"/>
      <c r="L53" s="1564"/>
      <c r="M53" s="1564"/>
    </row>
    <row r="54" spans="1:13">
      <c r="A54" s="1565" t="s">
        <v>2163</v>
      </c>
      <c r="B54" s="1566" t="s">
        <v>540</v>
      </c>
      <c r="C54" s="1561">
        <f t="shared" si="6"/>
        <v>17927683</v>
      </c>
      <c r="D54" s="1564">
        <v>4785314</v>
      </c>
      <c r="E54" s="1564">
        <v>1188740</v>
      </c>
      <c r="F54" s="1567">
        <f t="shared" si="7"/>
        <v>0.26692317127651133</v>
      </c>
      <c r="G54" s="1567">
        <f t="shared" si="8"/>
        <v>6.6307508895600178E-2</v>
      </c>
      <c r="H54" s="1563">
        <v>11953629</v>
      </c>
      <c r="K54" s="1564"/>
      <c r="L54" s="1564"/>
      <c r="M54" s="1564"/>
    </row>
    <row r="55" spans="1:13">
      <c r="A55" s="1565" t="s">
        <v>2171</v>
      </c>
      <c r="B55" s="1566" t="s">
        <v>2151</v>
      </c>
      <c r="C55" s="1561">
        <f t="shared" si="6"/>
        <v>38514334</v>
      </c>
      <c r="D55" s="1564">
        <v>9261724</v>
      </c>
      <c r="E55" s="1564">
        <v>1245678</v>
      </c>
      <c r="F55" s="1567">
        <f t="shared" si="7"/>
        <v>0.24047472818821169</v>
      </c>
      <c r="G55" s="1567">
        <f t="shared" si="8"/>
        <v>3.2343230964346936E-2</v>
      </c>
      <c r="H55" s="1563">
        <v>28006932</v>
      </c>
      <c r="K55" s="1564"/>
      <c r="L55" s="1564"/>
      <c r="M55" s="1564"/>
    </row>
    <row r="56" spans="1:13">
      <c r="A56" s="1565" t="s">
        <v>2173</v>
      </c>
      <c r="B56" s="1566" t="s">
        <v>2152</v>
      </c>
      <c r="C56" s="1561">
        <f t="shared" si="6"/>
        <v>22448255</v>
      </c>
      <c r="D56" s="1564">
        <v>5066181</v>
      </c>
      <c r="E56" s="1564">
        <v>547462</v>
      </c>
      <c r="F56" s="1567">
        <f t="shared" si="7"/>
        <v>0.22568261987401694</v>
      </c>
      <c r="G56" s="1567">
        <f t="shared" si="8"/>
        <v>2.4387730805802053E-2</v>
      </c>
      <c r="H56" s="1563">
        <v>16834612</v>
      </c>
      <c r="K56" s="1564"/>
      <c r="L56" s="1564"/>
      <c r="M56" s="1564"/>
    </row>
    <row r="57" spans="1:13">
      <c r="A57" s="1565" t="s">
        <v>2174</v>
      </c>
      <c r="B57" s="1566" t="s">
        <v>1099</v>
      </c>
      <c r="C57" s="1561">
        <f t="shared" si="6"/>
        <v>18300327</v>
      </c>
      <c r="D57" s="1564">
        <v>3686551</v>
      </c>
      <c r="E57" s="1564">
        <v>615789</v>
      </c>
      <c r="F57" s="1567">
        <f t="shared" si="7"/>
        <v>0.20144727468531026</v>
      </c>
      <c r="G57" s="1567">
        <f t="shared" si="8"/>
        <v>3.3649070860864945E-2</v>
      </c>
      <c r="H57" s="1563">
        <v>13997987</v>
      </c>
      <c r="K57" s="1564"/>
      <c r="L57" s="1564"/>
      <c r="M57" s="1564"/>
    </row>
    <row r="58" spans="1:13">
      <c r="A58" s="1565" t="s">
        <v>2179</v>
      </c>
      <c r="B58" s="1566" t="s">
        <v>2154</v>
      </c>
      <c r="C58" s="1561">
        <f t="shared" si="6"/>
        <v>8380683</v>
      </c>
      <c r="D58" s="1564">
        <v>1590716</v>
      </c>
      <c r="E58" s="1564">
        <v>479349</v>
      </c>
      <c r="F58" s="1567">
        <f t="shared" si="7"/>
        <v>0.18980744170850991</v>
      </c>
      <c r="G58" s="1567">
        <f t="shared" si="8"/>
        <v>5.7196889561387777E-2</v>
      </c>
      <c r="H58" s="1563">
        <v>6310618</v>
      </c>
      <c r="K58" s="1564"/>
      <c r="L58" s="1564"/>
      <c r="M58" s="1564"/>
    </row>
    <row r="59" spans="1:13">
      <c r="A59" s="1565" t="s">
        <v>2181</v>
      </c>
      <c r="B59" s="1566" t="s">
        <v>2156</v>
      </c>
      <c r="C59" s="1561">
        <f t="shared" si="6"/>
        <v>30021594</v>
      </c>
      <c r="D59" s="1564">
        <v>1837641</v>
      </c>
      <c r="E59" s="1564">
        <v>841231</v>
      </c>
      <c r="F59" s="1567">
        <f t="shared" si="7"/>
        <v>6.1210640580909859E-2</v>
      </c>
      <c r="G59" s="1567">
        <f t="shared" si="8"/>
        <v>2.8020863915486968E-2</v>
      </c>
      <c r="H59" s="1563">
        <v>27342722</v>
      </c>
      <c r="K59" s="1564"/>
      <c r="L59" s="1564"/>
      <c r="M59" s="1564"/>
    </row>
    <row r="60" spans="1:13">
      <c r="A60" s="1565" t="s">
        <v>2183</v>
      </c>
      <c r="B60" s="1566" t="s">
        <v>2158</v>
      </c>
      <c r="C60" s="1561">
        <f t="shared" si="6"/>
        <v>10685555</v>
      </c>
      <c r="D60" s="1564">
        <v>1457178</v>
      </c>
      <c r="E60" s="1564">
        <v>421742</v>
      </c>
      <c r="F60" s="1567">
        <f t="shared" si="7"/>
        <v>0.13636895790625755</v>
      </c>
      <c r="G60" s="1567">
        <f t="shared" si="8"/>
        <v>3.9468422557368335E-2</v>
      </c>
      <c r="H60" s="1563">
        <v>8806635</v>
      </c>
      <c r="K60" s="1564"/>
      <c r="L60" s="1564"/>
      <c r="M60" s="1564"/>
    </row>
    <row r="61" spans="1:13">
      <c r="A61" s="1565" t="s">
        <v>2185</v>
      </c>
      <c r="B61" s="1566" t="s">
        <v>2160</v>
      </c>
      <c r="C61" s="1561">
        <f t="shared" si="6"/>
        <v>14522142</v>
      </c>
      <c r="D61" s="1564">
        <v>2094105</v>
      </c>
      <c r="E61" s="1564">
        <v>691088</v>
      </c>
      <c r="F61" s="1567">
        <f t="shared" si="7"/>
        <v>0.14420083483552221</v>
      </c>
      <c r="G61" s="1567">
        <f t="shared" si="8"/>
        <v>4.7588571988898057E-2</v>
      </c>
      <c r="H61" s="1563">
        <v>11736949</v>
      </c>
      <c r="K61" s="1564"/>
      <c r="L61" s="1564"/>
      <c r="M61" s="1564"/>
    </row>
    <row r="62" spans="1:13">
      <c r="A62" s="1565" t="s">
        <v>2186</v>
      </c>
      <c r="B62" s="1566" t="s">
        <v>2162</v>
      </c>
      <c r="C62" s="1561">
        <f t="shared" si="6"/>
        <v>12033538</v>
      </c>
      <c r="D62" s="1564">
        <v>1395896</v>
      </c>
      <c r="E62" s="1564">
        <v>179084</v>
      </c>
      <c r="F62" s="1567">
        <f t="shared" si="7"/>
        <v>0.1160004647012375</v>
      </c>
      <c r="G62" s="1567">
        <f t="shared" si="8"/>
        <v>1.4882073750878586E-2</v>
      </c>
      <c r="H62" s="1563">
        <v>10458558</v>
      </c>
      <c r="K62" s="1564"/>
      <c r="L62" s="1564"/>
      <c r="M62" s="1564"/>
    </row>
    <row r="63" spans="1:13">
      <c r="A63" s="1565" t="s">
        <v>2188</v>
      </c>
      <c r="B63" s="1566" t="s">
        <v>2164</v>
      </c>
      <c r="C63" s="1561">
        <f t="shared" si="6"/>
        <v>19605449</v>
      </c>
      <c r="D63" s="1564">
        <v>2648839</v>
      </c>
      <c r="E63" s="1564">
        <v>251687</v>
      </c>
      <c r="F63" s="1567">
        <f t="shared" si="7"/>
        <v>0.13510728573469549</v>
      </c>
      <c r="G63" s="1567">
        <f t="shared" si="8"/>
        <v>1.2837604484345143E-2</v>
      </c>
      <c r="H63" s="1563">
        <v>16704923</v>
      </c>
      <c r="K63" s="1564"/>
      <c r="L63" s="1564"/>
      <c r="M63" s="1564"/>
    </row>
    <row r="64" spans="1:13">
      <c r="A64" s="1565" t="s">
        <v>2190</v>
      </c>
      <c r="B64" s="1566" t="s">
        <v>2166</v>
      </c>
      <c r="C64" s="1561">
        <f t="shared" si="6"/>
        <v>9011503</v>
      </c>
      <c r="D64" s="1564">
        <v>1954066</v>
      </c>
      <c r="E64" s="1564">
        <v>154137</v>
      </c>
      <c r="F64" s="1567">
        <f t="shared" si="7"/>
        <v>0.21684129717317965</v>
      </c>
      <c r="G64" s="1567">
        <f t="shared" si="8"/>
        <v>1.71044719177256E-2</v>
      </c>
      <c r="H64" s="1563">
        <v>6903300</v>
      </c>
      <c r="K64" s="1564"/>
      <c r="L64" s="1564"/>
      <c r="M64" s="1564"/>
    </row>
    <row r="65" spans="1:13">
      <c r="A65" s="1565" t="s">
        <v>2192</v>
      </c>
      <c r="B65" s="1566" t="s">
        <v>3595</v>
      </c>
      <c r="C65" s="1561">
        <f t="shared" si="6"/>
        <v>14837394</v>
      </c>
      <c r="D65" s="1564">
        <v>1120479</v>
      </c>
      <c r="E65" s="1564">
        <v>180831</v>
      </c>
      <c r="F65" s="1567">
        <f t="shared" si="7"/>
        <v>7.5517237056588235E-2</v>
      </c>
      <c r="G65" s="1567">
        <f t="shared" si="8"/>
        <v>1.2187517565416138E-2</v>
      </c>
      <c r="H65" s="1563">
        <v>13536084</v>
      </c>
      <c r="K65" s="1564"/>
      <c r="L65" s="1564"/>
      <c r="M65" s="1564"/>
    </row>
    <row r="66" spans="1:13">
      <c r="A66" s="1565" t="s">
        <v>2193</v>
      </c>
      <c r="B66" s="1566" t="s">
        <v>2170</v>
      </c>
      <c r="C66" s="1561">
        <f t="shared" si="6"/>
        <v>20704850</v>
      </c>
      <c r="D66" s="1564">
        <v>4410384</v>
      </c>
      <c r="E66" s="1564">
        <v>231756</v>
      </c>
      <c r="F66" s="1567">
        <f t="shared" si="7"/>
        <v>0.21301212034861397</v>
      </c>
      <c r="G66" s="1567">
        <f t="shared" si="8"/>
        <v>1.1193319439648198E-2</v>
      </c>
      <c r="H66" s="1563">
        <v>16062710</v>
      </c>
      <c r="K66" s="1564"/>
      <c r="L66" s="1564"/>
      <c r="M66" s="1564"/>
    </row>
    <row r="67" spans="1:13">
      <c r="A67" s="1565" t="s">
        <v>2195</v>
      </c>
      <c r="B67" s="1566" t="s">
        <v>2172</v>
      </c>
      <c r="C67" s="1561">
        <f t="shared" si="6"/>
        <v>8165716</v>
      </c>
      <c r="D67" s="1564">
        <v>2593955</v>
      </c>
      <c r="E67" s="1564">
        <v>115301</v>
      </c>
      <c r="F67" s="1567">
        <f t="shared" si="7"/>
        <v>0.31766412155406826</v>
      </c>
      <c r="G67" s="1567">
        <f t="shared" si="8"/>
        <v>1.4120133494723549E-2</v>
      </c>
      <c r="H67" s="1563">
        <v>5456460</v>
      </c>
      <c r="K67" s="1564"/>
      <c r="L67" s="1564"/>
      <c r="M67" s="1564"/>
    </row>
    <row r="68" spans="1:13">
      <c r="A68" s="1565" t="s">
        <v>2197</v>
      </c>
      <c r="B68" s="1566" t="s">
        <v>1437</v>
      </c>
      <c r="C68" s="1561">
        <f t="shared" si="6"/>
        <v>62217868</v>
      </c>
      <c r="D68" s="1564">
        <v>5788348</v>
      </c>
      <c r="E68" s="1564">
        <v>1051807</v>
      </c>
      <c r="F68" s="1567">
        <f t="shared" si="7"/>
        <v>9.3033531782220499E-2</v>
      </c>
      <c r="G68" s="1567">
        <f t="shared" si="8"/>
        <v>1.6905224074859011E-2</v>
      </c>
      <c r="H68" s="1563">
        <v>55377713</v>
      </c>
      <c r="K68" s="1564"/>
      <c r="L68" s="1564"/>
      <c r="M68" s="1564"/>
    </row>
    <row r="69" spans="1:13">
      <c r="A69" s="1565" t="s">
        <v>2205</v>
      </c>
      <c r="B69" t="s">
        <v>1477</v>
      </c>
      <c r="C69" s="1561">
        <f t="shared" si="6"/>
        <v>17190231</v>
      </c>
      <c r="D69" s="1564">
        <v>6525089</v>
      </c>
      <c r="E69" s="1564">
        <v>735829</v>
      </c>
      <c r="F69" s="1567">
        <f t="shared" si="7"/>
        <v>0.37958122843142711</v>
      </c>
      <c r="G69" s="1567">
        <f t="shared" si="8"/>
        <v>4.2805067599149774E-2</v>
      </c>
      <c r="H69" s="1563">
        <v>9929313</v>
      </c>
      <c r="K69" s="1564"/>
      <c r="L69" s="1564"/>
      <c r="M69" s="1564"/>
    </row>
    <row r="70" spans="1:13">
      <c r="A70" s="1565" t="s">
        <v>3605</v>
      </c>
      <c r="B70" s="1566" t="s">
        <v>2176</v>
      </c>
      <c r="C70" s="1561">
        <f t="shared" si="6"/>
        <v>60836569</v>
      </c>
      <c r="D70" s="1564">
        <v>0</v>
      </c>
      <c r="E70" s="1564">
        <v>0</v>
      </c>
      <c r="F70" s="1567">
        <f t="shared" si="7"/>
        <v>0</v>
      </c>
      <c r="G70" s="1567">
        <f t="shared" si="8"/>
        <v>0</v>
      </c>
      <c r="H70" s="1563">
        <v>60836569</v>
      </c>
      <c r="K70" s="1564"/>
      <c r="L70" s="1564"/>
      <c r="M70" s="1564"/>
    </row>
    <row r="71" spans="1:13">
      <c r="A71" s="1565" t="s">
        <v>3606</v>
      </c>
      <c r="B71" s="1566" t="s">
        <v>2178</v>
      </c>
      <c r="C71" s="1561">
        <f t="shared" si="6"/>
        <v>24633709</v>
      </c>
      <c r="D71" s="1564">
        <v>0</v>
      </c>
      <c r="E71" s="1564">
        <v>0</v>
      </c>
      <c r="F71" s="1567">
        <f t="shared" si="7"/>
        <v>0</v>
      </c>
      <c r="G71" s="1567">
        <f t="shared" si="8"/>
        <v>0</v>
      </c>
      <c r="H71" s="1563">
        <v>24633709</v>
      </c>
      <c r="K71" s="1564"/>
      <c r="L71" s="1564"/>
      <c r="M71" s="1564"/>
    </row>
    <row r="72" spans="1:13">
      <c r="A72" s="1565" t="s">
        <v>3607</v>
      </c>
      <c r="B72" s="1566" t="s">
        <v>2180</v>
      </c>
      <c r="C72" s="1561">
        <f t="shared" si="6"/>
        <v>4545590</v>
      </c>
      <c r="D72" s="1564">
        <v>0</v>
      </c>
      <c r="E72" s="1564">
        <v>0</v>
      </c>
      <c r="F72" s="1567">
        <f t="shared" si="7"/>
        <v>0</v>
      </c>
      <c r="G72" s="1567">
        <f t="shared" si="8"/>
        <v>0</v>
      </c>
      <c r="H72" s="1563">
        <v>4545590</v>
      </c>
      <c r="K72" s="1564"/>
      <c r="L72" s="1564"/>
      <c r="M72" s="1564"/>
    </row>
    <row r="73" spans="1:13">
      <c r="A73" s="1565" t="s">
        <v>3608</v>
      </c>
      <c r="B73" s="1566" t="s">
        <v>3596</v>
      </c>
      <c r="C73" s="1561">
        <f t="shared" si="6"/>
        <v>4901980</v>
      </c>
      <c r="D73" s="1564">
        <v>0</v>
      </c>
      <c r="E73" s="1564">
        <v>0</v>
      </c>
      <c r="F73" s="1567">
        <f t="shared" si="7"/>
        <v>0</v>
      </c>
      <c r="G73" s="1567">
        <f t="shared" si="8"/>
        <v>0</v>
      </c>
      <c r="H73" s="1563">
        <v>4901980</v>
      </c>
      <c r="K73" s="1564"/>
      <c r="L73" s="1564"/>
      <c r="M73" s="1564"/>
    </row>
    <row r="74" spans="1:13">
      <c r="A74" s="1565" t="s">
        <v>3609</v>
      </c>
      <c r="B74" s="1566" t="s">
        <v>3597</v>
      </c>
      <c r="C74" s="1561">
        <f t="shared" si="6"/>
        <v>190597553</v>
      </c>
      <c r="D74" s="1564">
        <v>95118672</v>
      </c>
      <c r="E74" s="1564">
        <v>0</v>
      </c>
      <c r="F74" s="1567">
        <f t="shared" si="7"/>
        <v>0.4990550534507649</v>
      </c>
      <c r="G74" s="1567">
        <f t="shared" si="8"/>
        <v>0</v>
      </c>
      <c r="H74" s="1563">
        <v>95478881</v>
      </c>
      <c r="K74" s="1564"/>
      <c r="L74" s="1564"/>
      <c r="M74" s="1564"/>
    </row>
    <row r="75" spans="1:13">
      <c r="A75" s="1565" t="s">
        <v>3610</v>
      </c>
      <c r="B75" s="1566" t="s">
        <v>1567</v>
      </c>
      <c r="C75" s="1561">
        <f t="shared" si="6"/>
        <v>35448224</v>
      </c>
      <c r="D75" s="1564">
        <v>0</v>
      </c>
      <c r="E75" s="1564">
        <v>0</v>
      </c>
      <c r="F75" s="1567">
        <f t="shared" si="7"/>
        <v>0</v>
      </c>
      <c r="G75" s="1567">
        <f t="shared" si="8"/>
        <v>0</v>
      </c>
      <c r="H75" s="1563">
        <v>35448224</v>
      </c>
      <c r="K75" s="1564"/>
      <c r="L75" s="1564"/>
      <c r="M75" s="1564"/>
    </row>
    <row r="76" spans="1:13">
      <c r="A76" s="1565" t="s">
        <v>3611</v>
      </c>
      <c r="B76" s="1566" t="s">
        <v>2187</v>
      </c>
      <c r="C76" s="1561">
        <f t="shared" si="6"/>
        <v>80718943</v>
      </c>
      <c r="D76" s="1564">
        <v>0</v>
      </c>
      <c r="E76" s="1564">
        <v>0</v>
      </c>
      <c r="F76" s="1567">
        <f t="shared" si="7"/>
        <v>0</v>
      </c>
      <c r="G76" s="1567">
        <f t="shared" si="8"/>
        <v>0</v>
      </c>
      <c r="H76" s="1563">
        <v>80718943</v>
      </c>
      <c r="K76" s="1564"/>
      <c r="L76" s="1564"/>
      <c r="M76" s="1564"/>
    </row>
    <row r="77" spans="1:13">
      <c r="A77" s="1565" t="s">
        <v>3612</v>
      </c>
      <c r="B77" s="1566" t="s">
        <v>3598</v>
      </c>
      <c r="C77" s="1561">
        <f t="shared" si="6"/>
        <v>69440121</v>
      </c>
      <c r="D77" s="1564">
        <v>0</v>
      </c>
      <c r="E77" s="1564">
        <v>14430703</v>
      </c>
      <c r="F77" s="1567">
        <f t="shared" si="7"/>
        <v>0</v>
      </c>
      <c r="G77" s="1567">
        <f t="shared" si="8"/>
        <v>0.20781506126695834</v>
      </c>
      <c r="H77" s="1563">
        <v>55009418</v>
      </c>
      <c r="K77" s="1564"/>
      <c r="L77" s="1564"/>
      <c r="M77" s="1564"/>
    </row>
    <row r="78" spans="1:13">
      <c r="A78" s="1565" t="s">
        <v>3613</v>
      </c>
      <c r="B78" s="1566" t="s">
        <v>2191</v>
      </c>
      <c r="C78" s="1561">
        <f t="shared" si="6"/>
        <v>52489078</v>
      </c>
      <c r="D78" s="1564">
        <v>2289385</v>
      </c>
      <c r="E78" s="1564">
        <v>225182</v>
      </c>
      <c r="F78" s="1567">
        <f t="shared" si="7"/>
        <v>4.3616407207609932E-2</v>
      </c>
      <c r="G78" s="1567">
        <f t="shared" si="8"/>
        <v>4.2900734510901489E-3</v>
      </c>
      <c r="H78" s="1563">
        <v>49974511</v>
      </c>
      <c r="K78" s="1564"/>
      <c r="L78" s="1564"/>
      <c r="M78" s="1564"/>
    </row>
    <row r="79" spans="1:13">
      <c r="A79" s="1565" t="s">
        <v>3614</v>
      </c>
      <c r="B79" s="1566" t="s">
        <v>1701</v>
      </c>
      <c r="C79" s="1561">
        <f t="shared" si="6"/>
        <v>39739035</v>
      </c>
      <c r="D79" s="1564">
        <v>0</v>
      </c>
      <c r="E79" s="1564">
        <v>0</v>
      </c>
      <c r="F79" s="1567">
        <f t="shared" si="7"/>
        <v>0</v>
      </c>
      <c r="G79" s="1567">
        <f t="shared" si="8"/>
        <v>0</v>
      </c>
      <c r="H79" s="1563">
        <v>39739035</v>
      </c>
      <c r="K79" s="1564"/>
      <c r="L79" s="1564"/>
      <c r="M79" s="1564"/>
    </row>
    <row r="80" spans="1:13">
      <c r="A80" s="1565" t="s">
        <v>3615</v>
      </c>
      <c r="B80" s="1566" t="s">
        <v>2194</v>
      </c>
      <c r="C80" s="1561">
        <f t="shared" si="6"/>
        <v>43681145</v>
      </c>
      <c r="D80" s="1564">
        <v>0</v>
      </c>
      <c r="E80" s="1564">
        <v>631</v>
      </c>
      <c r="F80" s="1567">
        <f t="shared" si="7"/>
        <v>0</v>
      </c>
      <c r="G80" s="1567">
        <f t="shared" si="8"/>
        <v>1.4445592028322518E-5</v>
      </c>
      <c r="H80" s="1563">
        <v>43680514</v>
      </c>
      <c r="K80" s="1564"/>
      <c r="L80" s="1564"/>
      <c r="M80" s="1564"/>
    </row>
    <row r="81" spans="1:13">
      <c r="A81" s="1565" t="s">
        <v>3616</v>
      </c>
      <c r="B81" s="1566" t="s">
        <v>3599</v>
      </c>
      <c r="C81" s="1561">
        <f t="shared" si="6"/>
        <v>67586805</v>
      </c>
      <c r="D81" s="1564">
        <v>0</v>
      </c>
      <c r="E81" s="1564">
        <v>0</v>
      </c>
      <c r="F81" s="1567">
        <f t="shared" si="7"/>
        <v>0</v>
      </c>
      <c r="G81" s="1567">
        <f t="shared" si="8"/>
        <v>0</v>
      </c>
      <c r="H81" s="1563">
        <v>67586805</v>
      </c>
      <c r="K81" s="1564"/>
      <c r="L81" s="1564"/>
      <c r="M81" s="1564"/>
    </row>
    <row r="82" spans="1:13">
      <c r="A82" s="1565" t="s">
        <v>3617</v>
      </c>
      <c r="B82" s="1568" t="s">
        <v>3600</v>
      </c>
      <c r="C82" s="1561">
        <f t="shared" si="6"/>
        <v>4431793</v>
      </c>
      <c r="D82" s="1564">
        <v>0</v>
      </c>
      <c r="E82" s="1564">
        <v>0</v>
      </c>
      <c r="F82" s="1567">
        <f t="shared" si="7"/>
        <v>0</v>
      </c>
      <c r="G82" s="1567">
        <f t="shared" si="8"/>
        <v>0</v>
      </c>
      <c r="H82" s="1563">
        <v>4431793</v>
      </c>
      <c r="K82" s="1564"/>
      <c r="L82" s="1564"/>
      <c r="M82" s="1564"/>
    </row>
    <row r="83" spans="1:13">
      <c r="A83" s="1565" t="s">
        <v>3618</v>
      </c>
      <c r="B83" s="1566" t="s">
        <v>2200</v>
      </c>
      <c r="C83" s="1561">
        <f t="shared" si="6"/>
        <v>74788605</v>
      </c>
      <c r="D83" s="1564">
        <v>0</v>
      </c>
      <c r="E83" s="1564">
        <v>0</v>
      </c>
      <c r="F83" s="1567">
        <f t="shared" si="7"/>
        <v>0</v>
      </c>
      <c r="G83" s="1567">
        <f t="shared" si="8"/>
        <v>0</v>
      </c>
      <c r="H83" s="1563">
        <v>74788605</v>
      </c>
      <c r="K83" s="1564"/>
      <c r="L83" s="1564"/>
      <c r="M83" s="1564"/>
    </row>
    <row r="84" spans="1:13">
      <c r="A84" s="1565" t="s">
        <v>3619</v>
      </c>
      <c r="B84" s="1566" t="s">
        <v>2202</v>
      </c>
      <c r="C84" s="1561">
        <f t="shared" si="6"/>
        <v>54807430</v>
      </c>
      <c r="D84" s="1564">
        <v>990</v>
      </c>
      <c r="E84" s="1564">
        <v>351</v>
      </c>
      <c r="F84" s="1567">
        <f t="shared" si="7"/>
        <v>1.8063244344790477E-5</v>
      </c>
      <c r="G84" s="1567">
        <f t="shared" si="8"/>
        <v>6.4042411767893516E-6</v>
      </c>
      <c r="H84" s="1563">
        <v>54806089</v>
      </c>
      <c r="K84" s="1564"/>
      <c r="L84" s="1564"/>
      <c r="M84" s="1564"/>
    </row>
    <row r="85" spans="1:13">
      <c r="A85" s="1565" t="s">
        <v>3620</v>
      </c>
      <c r="B85" s="1566" t="s">
        <v>3601</v>
      </c>
      <c r="C85" s="1561">
        <f t="shared" si="6"/>
        <v>1463403</v>
      </c>
      <c r="D85" s="1564">
        <v>0</v>
      </c>
      <c r="E85" s="1564">
        <v>0</v>
      </c>
      <c r="F85" s="1567">
        <f t="shared" si="7"/>
        <v>0</v>
      </c>
      <c r="G85" s="1567">
        <f t="shared" si="8"/>
        <v>0</v>
      </c>
      <c r="H85" s="1563">
        <v>1463403</v>
      </c>
      <c r="K85" s="1564"/>
      <c r="L85" s="1564"/>
      <c r="M85" s="1564"/>
    </row>
    <row r="86" spans="1:13">
      <c r="A86" s="1565" t="s">
        <v>3621</v>
      </c>
      <c r="B86" s="1566" t="s">
        <v>3602</v>
      </c>
      <c r="C86" s="1561">
        <f t="shared" si="6"/>
        <v>4961663</v>
      </c>
      <c r="D86" s="1564">
        <v>117815</v>
      </c>
      <c r="E86" s="1564">
        <v>150860</v>
      </c>
      <c r="F86" s="1567">
        <f t="shared" si="7"/>
        <v>2.3745062895242985E-2</v>
      </c>
      <c r="G86" s="1567">
        <f t="shared" si="8"/>
        <v>3.0405128280578508E-2</v>
      </c>
      <c r="H86" s="1563">
        <v>4692988</v>
      </c>
      <c r="K86" s="1564"/>
      <c r="L86" s="1564"/>
      <c r="M86" s="1564"/>
    </row>
    <row r="87" spans="1:13">
      <c r="A87" s="1569" t="s">
        <v>3622</v>
      </c>
      <c r="B87" s="1570" t="s">
        <v>1885</v>
      </c>
      <c r="C87" s="1571">
        <f t="shared" si="6"/>
        <v>1017818388</v>
      </c>
      <c r="D87" s="1572">
        <v>0</v>
      </c>
      <c r="E87" s="1572">
        <v>0</v>
      </c>
      <c r="F87" s="1573">
        <f t="shared" si="7"/>
        <v>0</v>
      </c>
      <c r="G87" s="1573">
        <f t="shared" si="8"/>
        <v>0</v>
      </c>
      <c r="H87" s="1574">
        <v>1017818388</v>
      </c>
      <c r="K87" s="1564"/>
      <c r="L87" s="1564"/>
      <c r="M87" s="1564"/>
    </row>
    <row r="90" spans="1:13">
      <c r="A90" s="1575" t="s">
        <v>633</v>
      </c>
      <c r="B90" s="1575" t="s">
        <v>618</v>
      </c>
      <c r="C90" s="1576">
        <f>D90+E90+H90</f>
        <v>11214164</v>
      </c>
      <c r="D90" s="1577">
        <v>4538840</v>
      </c>
      <c r="E90" s="1577">
        <v>678282</v>
      </c>
      <c r="F90" s="1578">
        <f t="shared" ref="F90:F96" si="9">IF(D90&gt;0,D90/C90,0)</f>
        <v>0.40474171770628642</v>
      </c>
      <c r="G90" s="1578">
        <f t="shared" ref="G90:G96" si="10">IF(E90&gt;0,E90/C90,0)</f>
        <v>6.0484401690576312E-2</v>
      </c>
      <c r="H90" s="1577">
        <v>5997042</v>
      </c>
      <c r="I90" s="1564"/>
      <c r="J90" s="1564"/>
      <c r="K90" s="1564"/>
    </row>
    <row r="91" spans="1:13">
      <c r="A91" s="416" t="s">
        <v>621</v>
      </c>
      <c r="B91" s="416" t="s">
        <v>681</v>
      </c>
      <c r="C91" s="1579">
        <f>D91+E91+H91</f>
        <v>3930608</v>
      </c>
      <c r="D91" s="1563">
        <v>279203</v>
      </c>
      <c r="E91" s="1563">
        <v>75918</v>
      </c>
      <c r="F91" s="1567">
        <f t="shared" si="9"/>
        <v>7.1033031022172649E-2</v>
      </c>
      <c r="G91" s="1567">
        <f t="shared" si="10"/>
        <v>1.931456914553677E-2</v>
      </c>
      <c r="H91" s="1563">
        <v>3575487</v>
      </c>
      <c r="I91" s="1564"/>
      <c r="J91" s="1564"/>
      <c r="K91" s="1564"/>
    </row>
    <row r="92" spans="1:13">
      <c r="A92" s="416" t="s">
        <v>766</v>
      </c>
      <c r="B92" s="416" t="s">
        <v>703</v>
      </c>
      <c r="C92" s="1579">
        <f>D92+E92+H92</f>
        <v>917361</v>
      </c>
      <c r="D92" s="1563">
        <v>0</v>
      </c>
      <c r="E92" s="1563">
        <v>0</v>
      </c>
      <c r="F92" s="1567">
        <f t="shared" si="9"/>
        <v>0</v>
      </c>
      <c r="G92" s="1567">
        <f t="shared" si="10"/>
        <v>0</v>
      </c>
      <c r="H92" s="1563">
        <v>917361</v>
      </c>
      <c r="I92" s="1564"/>
      <c r="J92" s="1564"/>
      <c r="K92" s="1564"/>
    </row>
    <row r="93" spans="1:13">
      <c r="A93" s="416" t="s">
        <v>770</v>
      </c>
      <c r="B93" s="416" t="s">
        <v>709</v>
      </c>
      <c r="C93" s="1579">
        <f>D93+E93+H93</f>
        <v>1116418</v>
      </c>
      <c r="D93" s="1563">
        <v>275994</v>
      </c>
      <c r="E93" s="1563">
        <v>40270</v>
      </c>
      <c r="F93" s="1567">
        <f t="shared" si="9"/>
        <v>0.24721385717535904</v>
      </c>
      <c r="G93" s="1567">
        <f t="shared" si="10"/>
        <v>3.6070719031760505E-2</v>
      </c>
      <c r="H93" s="1563">
        <v>800154</v>
      </c>
      <c r="I93" s="1564"/>
      <c r="J93" s="1564"/>
      <c r="K93" s="1564"/>
    </row>
    <row r="94" spans="1:13">
      <c r="A94" s="1526" t="s">
        <v>1082</v>
      </c>
      <c r="B94" s="1526" t="s">
        <v>721</v>
      </c>
      <c r="C94" s="1580">
        <f>D94+E94+H94</f>
        <v>2324692</v>
      </c>
      <c r="D94" s="1581">
        <v>641416</v>
      </c>
      <c r="E94" s="1581">
        <v>85698</v>
      </c>
      <c r="F94" s="1582">
        <f t="shared" si="9"/>
        <v>0.27591440070340501</v>
      </c>
      <c r="G94" s="1582">
        <f t="shared" si="10"/>
        <v>3.6864238359318138E-2</v>
      </c>
      <c r="H94" s="1581">
        <v>1597578</v>
      </c>
      <c r="I94" s="1564"/>
      <c r="J94" s="1564"/>
      <c r="K94" s="1564"/>
    </row>
    <row r="95" spans="1:13">
      <c r="B95" s="416" t="s">
        <v>3623</v>
      </c>
      <c r="C95" s="1583">
        <f>SUM(C90:C92)</f>
        <v>16062133</v>
      </c>
      <c r="D95" s="1583">
        <f>SUM(D90:D92)</f>
        <v>4818043</v>
      </c>
      <c r="E95" s="1583">
        <f>SUM(E90:E92)</f>
        <v>754200</v>
      </c>
      <c r="F95" s="1567">
        <f t="shared" si="9"/>
        <v>0.2999628380614206</v>
      </c>
      <c r="G95" s="1567">
        <f t="shared" si="10"/>
        <v>4.6955158446266132E-2</v>
      </c>
      <c r="H95" s="1584">
        <f>SUM(H90:H92)</f>
        <v>10489890</v>
      </c>
    </row>
    <row r="96" spans="1:13">
      <c r="B96" s="1585" t="s">
        <v>3624</v>
      </c>
      <c r="C96" s="1586">
        <f>SUM(C90:C94)</f>
        <v>19503243</v>
      </c>
      <c r="D96" s="1586">
        <f>SUM(D90:D94)</f>
        <v>5735453</v>
      </c>
      <c r="E96" s="1586">
        <f>SUM(E90:E94)</f>
        <v>880168</v>
      </c>
      <c r="F96" s="1573">
        <f t="shared" si="9"/>
        <v>0.29407688762325324</v>
      </c>
      <c r="G96" s="1573">
        <f t="shared" si="10"/>
        <v>4.5129315160560735E-2</v>
      </c>
      <c r="H96" s="1586">
        <f>SUM(H90:H94)</f>
        <v>12887622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FDA6A-8862-4FFD-9D3B-C19F86B110FC}">
  <sheetPr>
    <tabColor theme="0"/>
  </sheetPr>
  <dimension ref="A1:X35"/>
  <sheetViews>
    <sheetView workbookViewId="0">
      <selection activeCell="Y21" sqref="Y21"/>
    </sheetView>
  </sheetViews>
  <sheetFormatPr defaultColWidth="9" defaultRowHeight="13"/>
  <cols>
    <col min="1" max="1" width="1.5" style="870" customWidth="1"/>
    <col min="2" max="2" width="9.08203125" style="870" bestFit="1" customWidth="1"/>
    <col min="3" max="3" width="1" style="870" customWidth="1"/>
    <col min="4" max="5" width="3" style="870" customWidth="1"/>
    <col min="6" max="6" width="9.08203125" style="870" bestFit="1" customWidth="1"/>
    <col min="7" max="7" width="3.1640625" style="870" customWidth="1"/>
    <col min="8" max="8" width="9" style="870"/>
    <col min="9" max="9" width="3.9140625" style="870" customWidth="1"/>
    <col min="10" max="10" width="2" style="870" customWidth="1"/>
    <col min="11" max="11" width="6.1640625" style="870" customWidth="1"/>
    <col min="12" max="12" width="10.1640625" style="870" customWidth="1"/>
    <col min="13" max="13" width="8.58203125" style="870" customWidth="1"/>
    <col min="14" max="14" width="1.58203125" style="870" customWidth="1"/>
    <col min="15" max="15" width="2.9140625" style="870" customWidth="1"/>
    <col min="16" max="16" width="3" style="870" customWidth="1"/>
    <col min="17" max="17" width="10" style="870" customWidth="1"/>
    <col min="18" max="18" width="3.1640625" style="870" customWidth="1"/>
    <col min="19" max="19" width="4.58203125" style="870" customWidth="1"/>
    <col min="20" max="20" width="9.1640625" style="870" bestFit="1" customWidth="1"/>
    <col min="21" max="21" width="1.08203125" style="870" customWidth="1"/>
    <col min="22" max="22" width="3.9140625" style="870" customWidth="1"/>
    <col min="23" max="23" width="9.4140625" style="870" bestFit="1" customWidth="1"/>
    <col min="24" max="24" width="9.1640625" style="870" bestFit="1" customWidth="1"/>
    <col min="25" max="16384" width="9" style="870"/>
  </cols>
  <sheetData>
    <row r="1" spans="1:24" ht="16.5">
      <c r="A1" s="884"/>
      <c r="B1" s="884"/>
      <c r="C1" s="884"/>
      <c r="D1" s="884"/>
      <c r="E1" s="884"/>
      <c r="F1" s="884"/>
      <c r="G1" s="884"/>
      <c r="H1" s="884"/>
      <c r="I1" s="1116" t="s">
        <v>3334</v>
      </c>
      <c r="J1" s="884"/>
      <c r="K1" s="884"/>
      <c r="L1" s="884"/>
      <c r="M1" s="884"/>
      <c r="N1" s="884"/>
      <c r="O1" s="884"/>
      <c r="P1" s="884"/>
      <c r="Q1" s="884"/>
      <c r="R1" s="884"/>
      <c r="S1" s="884"/>
      <c r="T1" s="1117" t="s">
        <v>3335</v>
      </c>
      <c r="U1" s="884"/>
      <c r="V1" s="884"/>
      <c r="W1" s="884"/>
      <c r="X1" s="884"/>
    </row>
    <row r="2" spans="1:24">
      <c r="A2" s="884"/>
      <c r="B2" s="884"/>
      <c r="C2" s="884"/>
      <c r="D2" s="884"/>
      <c r="E2" s="884"/>
      <c r="F2" s="884"/>
      <c r="G2" s="884"/>
      <c r="H2" s="884"/>
      <c r="I2" s="884"/>
      <c r="J2" s="884"/>
      <c r="K2" s="884"/>
      <c r="L2" s="884"/>
      <c r="M2" s="884"/>
      <c r="N2" s="884"/>
      <c r="O2" s="884"/>
      <c r="P2" s="884"/>
      <c r="Q2" s="884"/>
      <c r="R2" s="884"/>
      <c r="S2" s="884"/>
      <c r="T2" s="884"/>
      <c r="U2" s="884"/>
      <c r="V2" s="884"/>
      <c r="W2" s="884"/>
      <c r="X2" s="1127" t="s">
        <v>3336</v>
      </c>
    </row>
    <row r="3" spans="1:24">
      <c r="A3" s="884"/>
      <c r="B3" s="884"/>
      <c r="C3" s="884"/>
      <c r="D3" s="884"/>
      <c r="E3" s="884"/>
      <c r="F3" s="884"/>
      <c r="G3" s="884"/>
      <c r="H3" s="884"/>
      <c r="I3" s="884"/>
      <c r="J3" s="884"/>
      <c r="K3" s="884"/>
      <c r="L3" s="884"/>
      <c r="M3" s="884"/>
      <c r="N3" s="884"/>
      <c r="O3" s="884"/>
      <c r="P3" s="884"/>
      <c r="Q3" s="884"/>
      <c r="R3" s="884"/>
      <c r="S3" s="884"/>
      <c r="T3" s="884"/>
      <c r="U3" s="884"/>
      <c r="V3" s="884"/>
      <c r="W3" s="884"/>
      <c r="X3" s="884"/>
    </row>
    <row r="4" spans="1:24">
      <c r="A4" s="884"/>
      <c r="B4" s="884"/>
      <c r="C4" s="884"/>
      <c r="D4" s="884"/>
      <c r="E4" s="884"/>
      <c r="F4" s="1118" t="s">
        <v>3337</v>
      </c>
      <c r="G4" s="884"/>
      <c r="H4" s="884"/>
      <c r="I4" s="884"/>
      <c r="J4" s="884"/>
      <c r="K4" s="884"/>
      <c r="L4" s="884"/>
      <c r="M4" s="884"/>
      <c r="N4" s="884"/>
      <c r="O4" s="884"/>
      <c r="P4" s="884"/>
      <c r="Q4" s="884"/>
      <c r="R4" s="884"/>
      <c r="S4" s="884"/>
      <c r="T4" s="884"/>
      <c r="U4" s="884"/>
      <c r="V4" s="1706" t="s">
        <v>3338</v>
      </c>
      <c r="W4" s="1707"/>
      <c r="X4" s="1708"/>
    </row>
    <row r="5" spans="1:24">
      <c r="A5" s="1128"/>
      <c r="B5" s="1128"/>
      <c r="C5" s="1128"/>
      <c r="D5" s="1128"/>
      <c r="E5" s="1128"/>
      <c r="F5" s="1129">
        <f>F7+F9</f>
        <v>379789.20749919245</v>
      </c>
      <c r="G5" s="1128"/>
      <c r="H5" s="1128"/>
      <c r="I5" s="1128"/>
      <c r="J5" s="1128"/>
      <c r="K5" s="1128"/>
      <c r="L5" s="1128"/>
      <c r="M5" s="1128"/>
      <c r="N5" s="1128"/>
      <c r="O5" s="1128"/>
      <c r="P5" s="1128"/>
      <c r="Q5" s="884"/>
      <c r="R5" s="884"/>
      <c r="S5" s="884"/>
      <c r="T5" s="884"/>
      <c r="U5" s="884"/>
      <c r="V5" s="884"/>
      <c r="W5" s="1130">
        <f>+W10+W18+W25</f>
        <v>3898237.5729930443</v>
      </c>
      <c r="X5" s="1131">
        <f>+W5/W5</f>
        <v>1</v>
      </c>
    </row>
    <row r="6" spans="1:24">
      <c r="A6" s="1128"/>
      <c r="B6" s="1128"/>
      <c r="C6" s="1128"/>
      <c r="D6" s="1128"/>
      <c r="E6" s="1132"/>
      <c r="F6" s="1133"/>
      <c r="G6" s="1134"/>
      <c r="H6" s="1135"/>
      <c r="I6" s="1128"/>
      <c r="J6" s="1128"/>
      <c r="K6" s="1128"/>
      <c r="L6" s="1128"/>
      <c r="M6" s="1128"/>
      <c r="N6" s="1128"/>
      <c r="O6" s="1128"/>
      <c r="P6" s="1128"/>
      <c r="Q6" s="884"/>
      <c r="R6" s="884"/>
      <c r="S6" s="884"/>
      <c r="T6" s="1128"/>
      <c r="U6" s="1128"/>
      <c r="V6" s="1128"/>
      <c r="W6" s="1133" t="s">
        <v>3339</v>
      </c>
      <c r="X6" s="884"/>
    </row>
    <row r="7" spans="1:24">
      <c r="A7" s="1128"/>
      <c r="B7" s="1119" t="s">
        <v>3340</v>
      </c>
      <c r="C7" s="1136"/>
      <c r="D7" s="1128"/>
      <c r="E7" s="1137"/>
      <c r="F7" s="1138">
        <v>114799.91419336529</v>
      </c>
      <c r="G7" s="1128"/>
      <c r="H7" s="1128"/>
      <c r="I7" s="1128"/>
      <c r="J7" s="1128"/>
      <c r="K7" s="1128"/>
      <c r="L7" s="884"/>
      <c r="M7" s="1128"/>
      <c r="N7" s="1128"/>
      <c r="O7" s="1128"/>
      <c r="P7" s="1128"/>
      <c r="Q7" s="884"/>
      <c r="R7" s="884"/>
      <c r="S7" s="884"/>
      <c r="T7" s="1128"/>
      <c r="U7" s="1128"/>
      <c r="V7" s="1128"/>
      <c r="W7" s="1139" t="s">
        <v>3341</v>
      </c>
      <c r="X7" s="884"/>
    </row>
    <row r="8" spans="1:24">
      <c r="A8" s="1128"/>
      <c r="B8" s="1130">
        <f>B14+B19</f>
        <v>978441.03166363155</v>
      </c>
      <c r="C8" s="1136"/>
      <c r="D8" s="1128"/>
      <c r="E8" s="1137"/>
      <c r="F8" s="1139"/>
      <c r="G8" s="1128"/>
      <c r="H8" s="1128"/>
      <c r="I8" s="1128"/>
      <c r="J8" s="1128"/>
      <c r="K8" s="1128"/>
      <c r="L8" s="1120" t="s">
        <v>3342</v>
      </c>
      <c r="M8" s="1128">
        <f>L16+L19</f>
        <v>1638449.4885835734</v>
      </c>
      <c r="N8" s="1128"/>
      <c r="O8" s="1128"/>
      <c r="P8" s="1128"/>
      <c r="Q8" s="884"/>
      <c r="R8" s="884"/>
      <c r="S8" s="884"/>
      <c r="T8" s="1128"/>
      <c r="U8" s="1128"/>
      <c r="V8" s="1128"/>
      <c r="W8" s="1139" t="s">
        <v>3343</v>
      </c>
      <c r="X8" s="884"/>
    </row>
    <row r="9" spans="1:24">
      <c r="A9" s="1128"/>
      <c r="B9" s="1128"/>
      <c r="C9" s="1128"/>
      <c r="D9" s="1128"/>
      <c r="E9" s="1137"/>
      <c r="F9" s="1139">
        <v>264989.29330582719</v>
      </c>
      <c r="G9" s="1128"/>
      <c r="H9" s="1128"/>
      <c r="I9" s="1128"/>
      <c r="J9" s="1128"/>
      <c r="K9" s="1128"/>
      <c r="L9" s="1128"/>
      <c r="M9" s="1128"/>
      <c r="N9" s="1128"/>
      <c r="O9" s="1128"/>
      <c r="P9" s="1140" t="s">
        <v>3344</v>
      </c>
      <c r="Q9" s="884"/>
      <c r="R9" s="884"/>
      <c r="S9" s="884"/>
      <c r="T9" s="1128"/>
      <c r="U9" s="1128"/>
      <c r="V9" s="1128"/>
      <c r="W9" s="1139" t="s">
        <v>3345</v>
      </c>
      <c r="X9" s="884"/>
    </row>
    <row r="10" spans="1:24">
      <c r="A10" s="1128"/>
      <c r="B10" s="1133" t="s">
        <v>3346</v>
      </c>
      <c r="C10" s="1136"/>
      <c r="D10" s="1128"/>
      <c r="E10" s="1137"/>
      <c r="F10" s="1138"/>
      <c r="G10" s="1128"/>
      <c r="H10" s="1128"/>
      <c r="I10" s="1128"/>
      <c r="J10" s="1128"/>
      <c r="K10" s="1128"/>
      <c r="L10" s="1128"/>
      <c r="M10" s="1121" t="s">
        <v>3347</v>
      </c>
      <c r="N10" s="1128"/>
      <c r="O10" s="1128"/>
      <c r="P10" s="1128"/>
      <c r="Q10" s="884"/>
      <c r="R10" s="884"/>
      <c r="S10" s="884"/>
      <c r="T10" s="1128"/>
      <c r="U10" s="1128"/>
      <c r="V10" s="1128"/>
      <c r="W10" s="1139">
        <v>653033.02565565321</v>
      </c>
      <c r="X10" s="1141" t="s">
        <v>582</v>
      </c>
    </row>
    <row r="11" spans="1:24">
      <c r="A11" s="1128"/>
      <c r="B11" s="1139" t="s">
        <v>3348</v>
      </c>
      <c r="C11" s="1136"/>
      <c r="D11" s="1128"/>
      <c r="E11" s="1137"/>
      <c r="F11" s="884"/>
      <c r="G11" s="1128"/>
      <c r="H11" s="1128"/>
      <c r="I11" s="1128"/>
      <c r="J11" s="1128"/>
      <c r="K11" s="1128"/>
      <c r="L11" s="1142"/>
      <c r="M11" s="1133">
        <v>97622.476312286162</v>
      </c>
      <c r="N11" s="1128"/>
      <c r="O11" s="1128"/>
      <c r="P11" s="1128"/>
      <c r="Q11" s="884"/>
      <c r="R11" s="884"/>
      <c r="S11" s="884"/>
      <c r="T11" s="1128"/>
      <c r="U11" s="1128"/>
      <c r="V11" s="1128"/>
      <c r="W11" s="1143">
        <f>+W10/W$5</f>
        <v>0.16752006860224741</v>
      </c>
      <c r="X11" s="884"/>
    </row>
    <row r="12" spans="1:24">
      <c r="A12" s="1128"/>
      <c r="B12" s="1139" t="s">
        <v>3339</v>
      </c>
      <c r="C12" s="1136"/>
      <c r="D12" s="1128"/>
      <c r="E12" s="1137"/>
      <c r="F12" s="1118" t="s">
        <v>3349</v>
      </c>
      <c r="G12" s="1128"/>
      <c r="H12" s="1128"/>
      <c r="I12" s="1128"/>
      <c r="J12" s="1128"/>
      <c r="K12" s="1128"/>
      <c r="L12" s="1132"/>
      <c r="M12" s="1144"/>
      <c r="N12" s="1128"/>
      <c r="O12" s="1128"/>
      <c r="P12" s="1128"/>
      <c r="Q12" s="1122" t="s">
        <v>3350</v>
      </c>
      <c r="R12" s="1145"/>
      <c r="S12" s="1709">
        <f>Q14+Q16</f>
        <v>1275301.2946007098</v>
      </c>
      <c r="T12" s="1710"/>
      <c r="U12" s="1128"/>
      <c r="V12" s="1128"/>
      <c r="W12" s="1144"/>
      <c r="X12" s="884"/>
    </row>
    <row r="13" spans="1:24">
      <c r="A13" s="1128"/>
      <c r="B13" s="1139" t="s">
        <v>3351</v>
      </c>
      <c r="C13" s="1136"/>
      <c r="D13" s="1128"/>
      <c r="E13" s="1137"/>
      <c r="F13" s="1129">
        <f>F14+F16</f>
        <v>463196.6406316277</v>
      </c>
      <c r="G13" s="1128"/>
      <c r="H13" s="1128"/>
      <c r="I13" s="1128"/>
      <c r="J13" s="1128"/>
      <c r="K13" s="1128"/>
      <c r="L13" s="1128"/>
      <c r="M13" s="1138">
        <v>278083.09570835711</v>
      </c>
      <c r="N13" s="1128"/>
      <c r="O13" s="1128"/>
      <c r="P13" s="1128"/>
      <c r="Q13" s="1146"/>
      <c r="R13" s="1147"/>
      <c r="S13" s="1128"/>
      <c r="T13" s="1128"/>
      <c r="U13" s="1128"/>
      <c r="V13" s="1128"/>
      <c r="W13" s="1148"/>
      <c r="X13" s="884"/>
    </row>
    <row r="14" spans="1:24">
      <c r="A14" s="1128"/>
      <c r="B14" s="1138">
        <f>+F7+F14+F24</f>
        <v>271547.98762586515</v>
      </c>
      <c r="C14" s="1136"/>
      <c r="D14" s="1128"/>
      <c r="E14" s="1137"/>
      <c r="F14" s="1149">
        <v>115709.75526231609</v>
      </c>
      <c r="G14" s="1128"/>
      <c r="H14" s="1128"/>
      <c r="I14" s="1128"/>
      <c r="J14" s="1128"/>
      <c r="K14" s="884"/>
      <c r="L14" s="1128"/>
      <c r="M14" s="1128"/>
      <c r="N14" s="1128"/>
      <c r="O14" s="1128"/>
      <c r="P14" s="1128"/>
      <c r="Q14" s="1150">
        <v>298101.33071891393</v>
      </c>
      <c r="R14" s="1151"/>
      <c r="S14" s="1137"/>
      <c r="T14" s="1128"/>
      <c r="U14" s="1128"/>
      <c r="V14" s="1128"/>
      <c r="W14" s="1139" t="s">
        <v>3352</v>
      </c>
      <c r="X14" s="884"/>
    </row>
    <row r="15" spans="1:24">
      <c r="A15" s="1128"/>
      <c r="B15" s="1133"/>
      <c r="C15" s="1137"/>
      <c r="D15" s="1135"/>
      <c r="E15" s="1138"/>
      <c r="F15" s="1133"/>
      <c r="G15" s="1134"/>
      <c r="H15" s="1128"/>
      <c r="I15" s="1128"/>
      <c r="J15" s="1128"/>
      <c r="K15" s="1152"/>
      <c r="L15" s="1153" t="s">
        <v>3353</v>
      </c>
      <c r="M15" s="1154"/>
      <c r="N15" s="1134"/>
      <c r="O15" s="1128"/>
      <c r="P15" s="1128"/>
      <c r="Q15" s="1155"/>
      <c r="R15" s="1147"/>
      <c r="S15" s="1137"/>
      <c r="T15" s="1128"/>
      <c r="U15" s="1128"/>
      <c r="V15" s="1128"/>
      <c r="W15" s="1139" t="s">
        <v>3354</v>
      </c>
      <c r="X15" s="884"/>
    </row>
    <row r="16" spans="1:24">
      <c r="A16" s="1128"/>
      <c r="B16" s="1139"/>
      <c r="C16" s="1136"/>
      <c r="D16" s="1128"/>
      <c r="E16" s="1137"/>
      <c r="F16" s="1139">
        <v>347486.88536931161</v>
      </c>
      <c r="G16" s="1128"/>
      <c r="H16" s="1128"/>
      <c r="I16" s="1128"/>
      <c r="J16" s="1128"/>
      <c r="K16" s="1134"/>
      <c r="L16" s="1135">
        <f>+Q14+Q20</f>
        <v>399580.77663757995</v>
      </c>
      <c r="M16" s="1132"/>
      <c r="N16" s="1128"/>
      <c r="O16" s="1153"/>
      <c r="P16" s="1133"/>
      <c r="Q16" s="1156">
        <v>977199.96388179576</v>
      </c>
      <c r="R16" s="1157"/>
      <c r="S16" s="1158"/>
      <c r="T16" s="1128"/>
      <c r="U16" s="1128"/>
      <c r="V16" s="1128"/>
      <c r="W16" s="1139" t="s">
        <v>3343</v>
      </c>
      <c r="X16" s="884"/>
    </row>
    <row r="17" spans="1:24">
      <c r="A17" s="1128"/>
      <c r="B17" s="1139" t="s">
        <v>3355</v>
      </c>
      <c r="C17" s="1136"/>
      <c r="D17" s="1128"/>
      <c r="E17" s="1137"/>
      <c r="F17" s="1138"/>
      <c r="G17" s="1128"/>
      <c r="H17" s="1128"/>
      <c r="I17" s="1128"/>
      <c r="J17" s="1128"/>
      <c r="K17" s="1158"/>
      <c r="L17" s="1159"/>
      <c r="M17" s="1154"/>
      <c r="N17" s="1128"/>
      <c r="O17" s="1128"/>
      <c r="P17" s="1137"/>
      <c r="Q17" s="1160"/>
      <c r="R17" s="1151"/>
      <c r="S17" s="1128"/>
      <c r="T17" s="1128"/>
      <c r="U17" s="1128"/>
      <c r="V17" s="1128"/>
      <c r="W17" s="1139" t="s">
        <v>3345</v>
      </c>
      <c r="X17" s="884"/>
    </row>
    <row r="18" spans="1:24">
      <c r="A18" s="1128"/>
      <c r="B18" s="1139" t="s">
        <v>3356</v>
      </c>
      <c r="C18" s="1136"/>
      <c r="D18" s="1128"/>
      <c r="E18" s="1137"/>
      <c r="F18" s="884"/>
      <c r="G18" s="1128"/>
      <c r="H18" s="884"/>
      <c r="I18" s="1128"/>
      <c r="J18" s="1128"/>
      <c r="K18" s="1137"/>
      <c r="L18" s="1136" t="s">
        <v>3357</v>
      </c>
      <c r="M18" s="1142"/>
      <c r="N18" s="1128"/>
      <c r="O18" s="1128"/>
      <c r="P18" s="1137"/>
      <c r="Q18" s="1145"/>
      <c r="R18" s="1145"/>
      <c r="S18" s="884"/>
      <c r="T18" s="1128"/>
      <c r="U18" s="1128"/>
      <c r="V18" s="1128"/>
      <c r="W18" s="1161">
        <v>2125593.5473373909</v>
      </c>
      <c r="X18" s="1141" t="s">
        <v>582</v>
      </c>
    </row>
    <row r="19" spans="1:24">
      <c r="A19" s="1128"/>
      <c r="B19" s="1139">
        <f>+F9+F16+F26</f>
        <v>706893.04403776641</v>
      </c>
      <c r="C19" s="1136"/>
      <c r="D19" s="1128"/>
      <c r="E19" s="1137"/>
      <c r="F19" s="1128"/>
      <c r="G19" s="1128"/>
      <c r="H19" s="1162"/>
      <c r="I19" s="1128"/>
      <c r="J19" s="1128"/>
      <c r="K19" s="1134"/>
      <c r="L19" s="1135">
        <f>+Q16+Q22</f>
        <v>1238868.7119459934</v>
      </c>
      <c r="M19" s="1132"/>
      <c r="N19" s="1128"/>
      <c r="O19" s="1128"/>
      <c r="P19" s="1137"/>
      <c r="Q19" s="1123" t="s">
        <v>3358</v>
      </c>
      <c r="R19" s="1711">
        <f>Q20+Q22</f>
        <v>363148.19398286351</v>
      </c>
      <c r="S19" s="1712"/>
      <c r="T19" s="1128"/>
      <c r="U19" s="1128"/>
      <c r="V19" s="1128"/>
      <c r="W19" s="1163">
        <f>+W18/W$5</f>
        <v>0.54527039656676757</v>
      </c>
      <c r="X19" s="884"/>
    </row>
    <row r="20" spans="1:24">
      <c r="A20" s="1128"/>
      <c r="B20" s="1139"/>
      <c r="C20" s="1136"/>
      <c r="D20" s="1128"/>
      <c r="E20" s="1137"/>
      <c r="F20" s="1128"/>
      <c r="G20" s="1128"/>
      <c r="H20" s="1128"/>
      <c r="I20" s="1128"/>
      <c r="J20" s="1128"/>
      <c r="K20" s="1128"/>
      <c r="L20" s="1128"/>
      <c r="M20" s="1128"/>
      <c r="N20" s="1128"/>
      <c r="O20" s="1128"/>
      <c r="P20" s="1138"/>
      <c r="Q20" s="1164">
        <v>101479.44591866604</v>
      </c>
      <c r="R20" s="1129"/>
      <c r="S20" s="884"/>
      <c r="T20" s="1128"/>
      <c r="U20" s="1128"/>
      <c r="V20" s="1128"/>
      <c r="W20" s="1139"/>
      <c r="X20" s="884"/>
    </row>
    <row r="21" spans="1:24">
      <c r="A21" s="1128"/>
      <c r="B21" s="1138"/>
      <c r="C21" s="1136"/>
      <c r="D21" s="1128"/>
      <c r="E21" s="1137"/>
      <c r="F21" s="884"/>
      <c r="G21" s="1128"/>
      <c r="H21" s="1128"/>
      <c r="I21" s="1128"/>
      <c r="J21" s="1128"/>
      <c r="K21" s="1128"/>
      <c r="L21" s="1128"/>
      <c r="M21" s="1128"/>
      <c r="N21" s="1128"/>
      <c r="O21" s="1128"/>
      <c r="P21" s="1142"/>
      <c r="Q21" s="1165"/>
      <c r="R21" s="1145"/>
      <c r="S21" s="884"/>
      <c r="T21" s="1119" t="s">
        <v>3359</v>
      </c>
      <c r="U21" s="1128"/>
      <c r="V21" s="1128"/>
      <c r="W21" s="1148"/>
      <c r="X21" s="884"/>
    </row>
    <row r="22" spans="1:24">
      <c r="A22" s="1128"/>
      <c r="B22" s="1128"/>
      <c r="C22" s="1128"/>
      <c r="D22" s="1128"/>
      <c r="E22" s="1137"/>
      <c r="F22" s="1118" t="s">
        <v>3358</v>
      </c>
      <c r="G22" s="1128"/>
      <c r="H22" s="1128"/>
      <c r="I22" s="1128"/>
      <c r="J22" s="1128"/>
      <c r="K22" s="1128"/>
      <c r="L22" s="1128"/>
      <c r="M22" s="1128"/>
      <c r="N22" s="1128"/>
      <c r="O22" s="1128"/>
      <c r="P22" s="1142"/>
      <c r="Q22" s="1166">
        <v>261668.74806419748</v>
      </c>
      <c r="R22" s="1129"/>
      <c r="S22" s="884"/>
      <c r="T22" s="1130">
        <f>T25+T27</f>
        <v>1119611</v>
      </c>
      <c r="U22" s="1128"/>
      <c r="V22" s="1128"/>
      <c r="W22" s="1144"/>
      <c r="X22" s="884"/>
    </row>
    <row r="23" spans="1:24">
      <c r="A23" s="1128"/>
      <c r="B23" s="1128"/>
      <c r="C23" s="1128"/>
      <c r="D23" s="1128"/>
      <c r="E23" s="1137"/>
      <c r="F23" s="1129">
        <f>F24+F26</f>
        <v>135455.18353281135</v>
      </c>
      <c r="G23" s="1128"/>
      <c r="H23" s="1128"/>
      <c r="I23" s="1128"/>
      <c r="J23" s="1128"/>
      <c r="K23" s="1128"/>
      <c r="L23" s="1128"/>
      <c r="M23" s="1128"/>
      <c r="N23" s="1128"/>
      <c r="O23" s="1128"/>
      <c r="P23" s="1128"/>
      <c r="Q23" s="884"/>
      <c r="R23" s="884"/>
      <c r="S23" s="884"/>
      <c r="T23" s="1128"/>
      <c r="U23" s="1128"/>
      <c r="V23" s="1128"/>
      <c r="W23" s="1139" t="s">
        <v>3360</v>
      </c>
      <c r="X23" s="884"/>
    </row>
    <row r="24" spans="1:24">
      <c r="A24" s="1128"/>
      <c r="B24" s="1128"/>
      <c r="C24" s="1128"/>
      <c r="D24" s="1128"/>
      <c r="E24" s="1139"/>
      <c r="F24" s="1133">
        <v>41038.318170183789</v>
      </c>
      <c r="G24" s="1128"/>
      <c r="H24" s="1128"/>
      <c r="I24" s="1128"/>
      <c r="J24" s="1128"/>
      <c r="K24" s="1128"/>
      <c r="L24" s="1128"/>
      <c r="M24" s="1128"/>
      <c r="N24" s="1128"/>
      <c r="O24" s="1128"/>
      <c r="P24" s="1128"/>
      <c r="Q24" s="884"/>
      <c r="R24" s="884"/>
      <c r="S24" s="884"/>
      <c r="T24" s="1133"/>
      <c r="U24" s="1128"/>
      <c r="V24" s="1128"/>
      <c r="W24" s="1139" t="s">
        <v>3343</v>
      </c>
      <c r="X24" s="884"/>
    </row>
    <row r="25" spans="1:24">
      <c r="A25" s="1128"/>
      <c r="B25" s="1128"/>
      <c r="C25" s="1128"/>
      <c r="D25" s="1128"/>
      <c r="E25" s="1134"/>
      <c r="F25" s="1144"/>
      <c r="G25" s="1135"/>
      <c r="H25" s="1128"/>
      <c r="I25" s="1128"/>
      <c r="J25" s="1128"/>
      <c r="K25" s="1128"/>
      <c r="L25" s="1128"/>
      <c r="M25" s="1128"/>
      <c r="N25" s="1128"/>
      <c r="O25" s="1128"/>
      <c r="P25" s="1128"/>
      <c r="Q25" s="884"/>
      <c r="R25" s="884"/>
      <c r="S25" s="884"/>
      <c r="T25" s="1139">
        <v>871752.60720292537</v>
      </c>
      <c r="U25" s="1128"/>
      <c r="V25" s="1128"/>
      <c r="W25" s="1139">
        <v>1119611</v>
      </c>
      <c r="X25" s="1141" t="s">
        <v>582</v>
      </c>
    </row>
    <row r="26" spans="1:24">
      <c r="A26" s="1128"/>
      <c r="B26" s="1128"/>
      <c r="C26" s="1128"/>
      <c r="D26" s="1128"/>
      <c r="E26" s="1128"/>
      <c r="F26" s="1138">
        <v>94416.865362627563</v>
      </c>
      <c r="G26" s="1128"/>
      <c r="H26" s="1128"/>
      <c r="I26" s="1128"/>
      <c r="J26" s="1128"/>
      <c r="K26" s="1128"/>
      <c r="L26" s="1128"/>
      <c r="M26" s="1128"/>
      <c r="N26" s="1128"/>
      <c r="O26" s="1128"/>
      <c r="P26" s="1128"/>
      <c r="Q26" s="884"/>
      <c r="R26" s="884"/>
      <c r="S26" s="884"/>
      <c r="T26" s="1138"/>
      <c r="U26" s="1128"/>
      <c r="V26" s="1128"/>
      <c r="W26" s="1163">
        <f>+W25/W$5</f>
        <v>0.28720953483098494</v>
      </c>
      <c r="X26" s="884"/>
    </row>
    <row r="27" spans="1:24">
      <c r="A27" s="1128"/>
      <c r="B27" s="1128"/>
      <c r="C27" s="1128"/>
      <c r="D27" s="1128"/>
      <c r="E27" s="1128"/>
      <c r="F27" s="1128"/>
      <c r="G27" s="1128"/>
      <c r="H27" s="1128"/>
      <c r="I27" s="1128"/>
      <c r="J27" s="1128"/>
      <c r="K27" s="1128"/>
      <c r="L27" s="1128"/>
      <c r="M27" s="1128"/>
      <c r="N27" s="1128"/>
      <c r="O27" s="1128"/>
      <c r="P27" s="1128"/>
      <c r="Q27" s="1127" t="s">
        <v>3361</v>
      </c>
      <c r="R27" s="1127"/>
      <c r="S27" s="884"/>
      <c r="T27" s="1149">
        <v>247858.39279707463</v>
      </c>
      <c r="U27" s="1128"/>
      <c r="V27" s="1128"/>
      <c r="W27" s="1148"/>
      <c r="X27" s="884"/>
    </row>
    <row r="28" spans="1:24">
      <c r="A28" s="1128"/>
      <c r="B28" s="1128"/>
      <c r="C28" s="1128"/>
      <c r="D28" s="1128"/>
      <c r="E28" s="1128"/>
      <c r="F28" s="1128"/>
      <c r="G28" s="1128"/>
      <c r="H28" s="1128"/>
      <c r="I28" s="1128"/>
      <c r="J28" s="1128"/>
      <c r="K28" s="1128"/>
      <c r="L28" s="1128"/>
      <c r="M28" s="1128"/>
      <c r="N28" s="1128"/>
      <c r="O28" s="1128"/>
      <c r="P28" s="1128"/>
      <c r="Q28" s="884"/>
      <c r="R28" s="884"/>
      <c r="S28" s="884"/>
      <c r="T28" s="884"/>
      <c r="U28" s="884"/>
      <c r="V28" s="884"/>
      <c r="W28" s="1167"/>
      <c r="X28" s="884"/>
    </row>
    <row r="29" spans="1:24">
      <c r="A29" s="1128"/>
      <c r="B29" s="1128"/>
      <c r="C29" s="1128"/>
      <c r="D29" s="1128"/>
      <c r="E29" s="1128"/>
      <c r="F29" s="1128"/>
      <c r="G29" s="1128"/>
      <c r="H29" s="1128"/>
      <c r="I29" s="1128"/>
      <c r="J29" s="1128"/>
      <c r="K29" s="1128"/>
      <c r="L29" s="1128"/>
      <c r="M29" s="1128"/>
      <c r="N29" s="1128"/>
      <c r="O29" s="1128"/>
      <c r="P29" s="1128"/>
      <c r="Q29" s="884"/>
      <c r="R29" s="884"/>
      <c r="S29" s="884"/>
      <c r="T29" s="884"/>
      <c r="U29" s="884"/>
      <c r="V29" s="884"/>
      <c r="W29" s="884"/>
      <c r="X29" s="884"/>
    </row>
    <row r="30" spans="1:24">
      <c r="A30" s="884"/>
      <c r="B30" s="1155" t="s">
        <v>3362</v>
      </c>
      <c r="C30" s="1159" t="s">
        <v>3363</v>
      </c>
      <c r="D30" s="1159"/>
      <c r="E30" s="1153"/>
      <c r="F30" s="1153"/>
      <c r="G30" s="1153"/>
      <c r="H30" s="1153"/>
      <c r="I30" s="1159"/>
      <c r="J30" s="1159"/>
      <c r="K30" s="1159"/>
      <c r="L30" s="1159"/>
      <c r="M30" s="1159"/>
      <c r="N30" s="1159"/>
      <c r="O30" s="1153"/>
      <c r="P30" s="1153"/>
      <c r="Q30" s="1159"/>
      <c r="R30" s="1159"/>
      <c r="S30" s="1159"/>
      <c r="T30" s="1147"/>
      <c r="U30" s="884"/>
      <c r="V30" s="884"/>
      <c r="W30" s="884"/>
      <c r="X30" s="884"/>
    </row>
    <row r="31" spans="1:24">
      <c r="A31" s="884"/>
      <c r="B31" s="1168" t="s">
        <v>3364</v>
      </c>
      <c r="C31" s="884" t="s">
        <v>3365</v>
      </c>
      <c r="D31" s="884"/>
      <c r="E31" s="884"/>
      <c r="F31" s="1136"/>
      <c r="G31" s="884"/>
      <c r="H31" s="884"/>
      <c r="I31" s="884"/>
      <c r="J31" s="884"/>
      <c r="K31" s="884"/>
      <c r="L31" s="884"/>
      <c r="M31" s="884"/>
      <c r="N31" s="884"/>
      <c r="O31" s="884"/>
      <c r="P31" s="884"/>
      <c r="Q31" s="884"/>
      <c r="R31" s="884"/>
      <c r="S31" s="884"/>
      <c r="T31" s="1157"/>
      <c r="U31" s="884"/>
      <c r="V31" s="884"/>
      <c r="W31" s="884"/>
      <c r="X31" s="884"/>
    </row>
    <row r="32" spans="1:24">
      <c r="A32" s="884"/>
      <c r="B32" s="1168" t="s">
        <v>3366</v>
      </c>
      <c r="C32" s="884"/>
      <c r="D32" s="884"/>
      <c r="E32" s="884" t="s">
        <v>3367</v>
      </c>
      <c r="F32" s="884"/>
      <c r="G32" s="884"/>
      <c r="H32" s="884"/>
      <c r="I32" s="884"/>
      <c r="J32" s="884"/>
      <c r="K32" s="884"/>
      <c r="L32" s="884"/>
      <c r="M32" s="884"/>
      <c r="N32" s="884"/>
      <c r="O32" s="884"/>
      <c r="P32" s="884"/>
      <c r="Q32" s="884"/>
      <c r="R32" s="884"/>
      <c r="S32" s="884"/>
      <c r="T32" s="1157"/>
      <c r="U32" s="884"/>
      <c r="V32" s="884"/>
      <c r="W32" s="884"/>
      <c r="X32" s="884"/>
    </row>
    <row r="33" spans="1:24">
      <c r="A33" s="884"/>
      <c r="B33" s="1169" t="s">
        <v>3368</v>
      </c>
      <c r="C33" s="872" t="s">
        <v>3369</v>
      </c>
      <c r="D33" s="872"/>
      <c r="E33" s="872"/>
      <c r="F33" s="872"/>
      <c r="G33" s="872"/>
      <c r="H33" s="872"/>
      <c r="I33" s="872"/>
      <c r="J33" s="872"/>
      <c r="K33" s="872"/>
      <c r="L33" s="872"/>
      <c r="M33" s="872"/>
      <c r="N33" s="872"/>
      <c r="O33" s="872"/>
      <c r="P33" s="872"/>
      <c r="Q33" s="872"/>
      <c r="R33" s="872"/>
      <c r="S33" s="872"/>
      <c r="T33" s="1170"/>
      <c r="U33" s="884"/>
      <c r="V33" s="884"/>
      <c r="W33" s="884"/>
      <c r="X33" s="884"/>
    </row>
    <row r="34" spans="1:24">
      <c r="A34" s="884"/>
      <c r="B34" s="1169" t="s">
        <v>3370</v>
      </c>
      <c r="C34" s="872" t="s">
        <v>3371</v>
      </c>
      <c r="D34" s="872"/>
      <c r="E34" s="872"/>
      <c r="F34" s="872"/>
      <c r="G34" s="872"/>
      <c r="H34" s="872"/>
      <c r="I34" s="872"/>
      <c r="J34" s="872"/>
      <c r="K34" s="872"/>
      <c r="L34" s="872"/>
      <c r="M34" s="872"/>
      <c r="N34" s="872"/>
      <c r="O34" s="872"/>
      <c r="P34" s="872"/>
      <c r="Q34" s="872"/>
      <c r="R34" s="872"/>
      <c r="S34" s="872"/>
      <c r="T34" s="1170"/>
      <c r="U34" s="884"/>
      <c r="V34" s="884"/>
      <c r="W34" s="884"/>
      <c r="X34" s="884"/>
    </row>
    <row r="35" spans="1:24">
      <c r="A35" s="884"/>
      <c r="B35" s="1171" t="s">
        <v>3372</v>
      </c>
      <c r="C35" s="1172" t="s">
        <v>3373</v>
      </c>
      <c r="D35" s="1172"/>
      <c r="E35" s="1172"/>
      <c r="F35" s="1172"/>
      <c r="G35" s="1172"/>
      <c r="H35" s="1172"/>
      <c r="I35" s="1172"/>
      <c r="J35" s="1172"/>
      <c r="K35" s="1172"/>
      <c r="L35" s="1172"/>
      <c r="M35" s="1172"/>
      <c r="N35" s="1172"/>
      <c r="O35" s="1172"/>
      <c r="P35" s="1172"/>
      <c r="Q35" s="1172"/>
      <c r="R35" s="1172"/>
      <c r="S35" s="1172"/>
      <c r="T35" s="1173"/>
      <c r="U35" s="884"/>
      <c r="V35" s="884"/>
      <c r="W35" s="884"/>
      <c r="X35" s="884"/>
    </row>
  </sheetData>
  <mergeCells count="3">
    <mergeCell ref="V4:X4"/>
    <mergeCell ref="S12:T12"/>
    <mergeCell ref="R19:S19"/>
  </mergeCells>
  <phoneticPr fontId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30CDB-8C64-4099-A255-4774D329BEA7}">
  <sheetPr>
    <tabColor theme="0"/>
  </sheetPr>
  <dimension ref="A1:R57"/>
  <sheetViews>
    <sheetView workbookViewId="0">
      <selection activeCell="J20" sqref="J20"/>
    </sheetView>
  </sheetViews>
  <sheetFormatPr defaultRowHeight="13"/>
  <cols>
    <col min="1" max="1" width="4.1640625" style="870" customWidth="1"/>
    <col min="2" max="2" width="14" style="870" customWidth="1"/>
    <col min="3" max="4" width="10.58203125" style="870" customWidth="1"/>
    <col min="5" max="5" width="11.58203125" style="870" customWidth="1"/>
    <col min="6" max="6" width="10" style="870" customWidth="1"/>
    <col min="7" max="7" width="10.1640625" style="870" customWidth="1"/>
    <col min="8" max="8" width="10.9140625" style="870" customWidth="1"/>
    <col min="9" max="9" width="17.5" style="870" customWidth="1"/>
    <col min="10" max="10" width="9.58203125" style="870" customWidth="1"/>
    <col min="11" max="11" width="4.58203125" style="870" customWidth="1"/>
    <col min="12" max="12" width="25" style="870" customWidth="1"/>
    <col min="13" max="13" width="11.4140625" style="870" customWidth="1"/>
    <col min="14" max="17" width="7" style="870" customWidth="1"/>
    <col min="18" max="19" width="9.6640625" style="870" customWidth="1"/>
    <col min="20" max="256" width="9" style="870"/>
    <col min="257" max="257" width="4.1640625" style="870" customWidth="1"/>
    <col min="258" max="258" width="14" style="870" customWidth="1"/>
    <col min="259" max="260" width="10.58203125" style="870" customWidth="1"/>
    <col min="261" max="261" width="11.58203125" style="870" customWidth="1"/>
    <col min="262" max="262" width="10" style="870" customWidth="1"/>
    <col min="263" max="263" width="10.1640625" style="870" customWidth="1"/>
    <col min="264" max="264" width="10.9140625" style="870" customWidth="1"/>
    <col min="265" max="265" width="17.5" style="870" customWidth="1"/>
    <col min="266" max="267" width="9.58203125" style="870" customWidth="1"/>
    <col min="268" max="273" width="7" style="870" customWidth="1"/>
    <col min="274" max="275" width="9.6640625" style="870" customWidth="1"/>
    <col min="276" max="512" width="9" style="870"/>
    <col min="513" max="513" width="4.1640625" style="870" customWidth="1"/>
    <col min="514" max="514" width="14" style="870" customWidth="1"/>
    <col min="515" max="516" width="10.58203125" style="870" customWidth="1"/>
    <col min="517" max="517" width="11.58203125" style="870" customWidth="1"/>
    <col min="518" max="518" width="10" style="870" customWidth="1"/>
    <col min="519" max="519" width="10.1640625" style="870" customWidth="1"/>
    <col min="520" max="520" width="10.9140625" style="870" customWidth="1"/>
    <col min="521" max="521" width="17.5" style="870" customWidth="1"/>
    <col min="522" max="523" width="9.58203125" style="870" customWidth="1"/>
    <col min="524" max="529" width="7" style="870" customWidth="1"/>
    <col min="530" max="531" width="9.6640625" style="870" customWidth="1"/>
    <col min="532" max="768" width="9" style="870"/>
    <col min="769" max="769" width="4.1640625" style="870" customWidth="1"/>
    <col min="770" max="770" width="14" style="870" customWidth="1"/>
    <col min="771" max="772" width="10.58203125" style="870" customWidth="1"/>
    <col min="773" max="773" width="11.58203125" style="870" customWidth="1"/>
    <col min="774" max="774" width="10" style="870" customWidth="1"/>
    <col min="775" max="775" width="10.1640625" style="870" customWidth="1"/>
    <col min="776" max="776" width="10.9140625" style="870" customWidth="1"/>
    <col min="777" max="777" width="17.5" style="870" customWidth="1"/>
    <col min="778" max="779" width="9.58203125" style="870" customWidth="1"/>
    <col min="780" max="785" width="7" style="870" customWidth="1"/>
    <col min="786" max="787" width="9.6640625" style="870" customWidth="1"/>
    <col min="788" max="1024" width="9" style="870"/>
    <col min="1025" max="1025" width="4.1640625" style="870" customWidth="1"/>
    <col min="1026" max="1026" width="14" style="870" customWidth="1"/>
    <col min="1027" max="1028" width="10.58203125" style="870" customWidth="1"/>
    <col min="1029" max="1029" width="11.58203125" style="870" customWidth="1"/>
    <col min="1030" max="1030" width="10" style="870" customWidth="1"/>
    <col min="1031" max="1031" width="10.1640625" style="870" customWidth="1"/>
    <col min="1032" max="1032" width="10.9140625" style="870" customWidth="1"/>
    <col min="1033" max="1033" width="17.5" style="870" customWidth="1"/>
    <col min="1034" max="1035" width="9.58203125" style="870" customWidth="1"/>
    <col min="1036" max="1041" width="7" style="870" customWidth="1"/>
    <col min="1042" max="1043" width="9.6640625" style="870" customWidth="1"/>
    <col min="1044" max="1280" width="9" style="870"/>
    <col min="1281" max="1281" width="4.1640625" style="870" customWidth="1"/>
    <col min="1282" max="1282" width="14" style="870" customWidth="1"/>
    <col min="1283" max="1284" width="10.58203125" style="870" customWidth="1"/>
    <col min="1285" max="1285" width="11.58203125" style="870" customWidth="1"/>
    <col min="1286" max="1286" width="10" style="870" customWidth="1"/>
    <col min="1287" max="1287" width="10.1640625" style="870" customWidth="1"/>
    <col min="1288" max="1288" width="10.9140625" style="870" customWidth="1"/>
    <col min="1289" max="1289" width="17.5" style="870" customWidth="1"/>
    <col min="1290" max="1291" width="9.58203125" style="870" customWidth="1"/>
    <col min="1292" max="1297" width="7" style="870" customWidth="1"/>
    <col min="1298" max="1299" width="9.6640625" style="870" customWidth="1"/>
    <col min="1300" max="1536" width="9" style="870"/>
    <col min="1537" max="1537" width="4.1640625" style="870" customWidth="1"/>
    <col min="1538" max="1538" width="14" style="870" customWidth="1"/>
    <col min="1539" max="1540" width="10.58203125" style="870" customWidth="1"/>
    <col min="1541" max="1541" width="11.58203125" style="870" customWidth="1"/>
    <col min="1542" max="1542" width="10" style="870" customWidth="1"/>
    <col min="1543" max="1543" width="10.1640625" style="870" customWidth="1"/>
    <col min="1544" max="1544" width="10.9140625" style="870" customWidth="1"/>
    <col min="1545" max="1545" width="17.5" style="870" customWidth="1"/>
    <col min="1546" max="1547" width="9.58203125" style="870" customWidth="1"/>
    <col min="1548" max="1553" width="7" style="870" customWidth="1"/>
    <col min="1554" max="1555" width="9.6640625" style="870" customWidth="1"/>
    <col min="1556" max="1792" width="9" style="870"/>
    <col min="1793" max="1793" width="4.1640625" style="870" customWidth="1"/>
    <col min="1794" max="1794" width="14" style="870" customWidth="1"/>
    <col min="1795" max="1796" width="10.58203125" style="870" customWidth="1"/>
    <col min="1797" max="1797" width="11.58203125" style="870" customWidth="1"/>
    <col min="1798" max="1798" width="10" style="870" customWidth="1"/>
    <col min="1799" max="1799" width="10.1640625" style="870" customWidth="1"/>
    <col min="1800" max="1800" width="10.9140625" style="870" customWidth="1"/>
    <col min="1801" max="1801" width="17.5" style="870" customWidth="1"/>
    <col min="1802" max="1803" width="9.58203125" style="870" customWidth="1"/>
    <col min="1804" max="1809" width="7" style="870" customWidth="1"/>
    <col min="1810" max="1811" width="9.6640625" style="870" customWidth="1"/>
    <col min="1812" max="2048" width="9" style="870"/>
    <col min="2049" max="2049" width="4.1640625" style="870" customWidth="1"/>
    <col min="2050" max="2050" width="14" style="870" customWidth="1"/>
    <col min="2051" max="2052" width="10.58203125" style="870" customWidth="1"/>
    <col min="2053" max="2053" width="11.58203125" style="870" customWidth="1"/>
    <col min="2054" max="2054" width="10" style="870" customWidth="1"/>
    <col min="2055" max="2055" width="10.1640625" style="870" customWidth="1"/>
    <col min="2056" max="2056" width="10.9140625" style="870" customWidth="1"/>
    <col min="2057" max="2057" width="17.5" style="870" customWidth="1"/>
    <col min="2058" max="2059" width="9.58203125" style="870" customWidth="1"/>
    <col min="2060" max="2065" width="7" style="870" customWidth="1"/>
    <col min="2066" max="2067" width="9.6640625" style="870" customWidth="1"/>
    <col min="2068" max="2304" width="9" style="870"/>
    <col min="2305" max="2305" width="4.1640625" style="870" customWidth="1"/>
    <col min="2306" max="2306" width="14" style="870" customWidth="1"/>
    <col min="2307" max="2308" width="10.58203125" style="870" customWidth="1"/>
    <col min="2309" max="2309" width="11.58203125" style="870" customWidth="1"/>
    <col min="2310" max="2310" width="10" style="870" customWidth="1"/>
    <col min="2311" max="2311" width="10.1640625" style="870" customWidth="1"/>
    <col min="2312" max="2312" width="10.9140625" style="870" customWidth="1"/>
    <col min="2313" max="2313" width="17.5" style="870" customWidth="1"/>
    <col min="2314" max="2315" width="9.58203125" style="870" customWidth="1"/>
    <col min="2316" max="2321" width="7" style="870" customWidth="1"/>
    <col min="2322" max="2323" width="9.6640625" style="870" customWidth="1"/>
    <col min="2324" max="2560" width="9" style="870"/>
    <col min="2561" max="2561" width="4.1640625" style="870" customWidth="1"/>
    <col min="2562" max="2562" width="14" style="870" customWidth="1"/>
    <col min="2563" max="2564" width="10.58203125" style="870" customWidth="1"/>
    <col min="2565" max="2565" width="11.58203125" style="870" customWidth="1"/>
    <col min="2566" max="2566" width="10" style="870" customWidth="1"/>
    <col min="2567" max="2567" width="10.1640625" style="870" customWidth="1"/>
    <col min="2568" max="2568" width="10.9140625" style="870" customWidth="1"/>
    <col min="2569" max="2569" width="17.5" style="870" customWidth="1"/>
    <col min="2570" max="2571" width="9.58203125" style="870" customWidth="1"/>
    <col min="2572" max="2577" width="7" style="870" customWidth="1"/>
    <col min="2578" max="2579" width="9.6640625" style="870" customWidth="1"/>
    <col min="2580" max="2816" width="9" style="870"/>
    <col min="2817" max="2817" width="4.1640625" style="870" customWidth="1"/>
    <col min="2818" max="2818" width="14" style="870" customWidth="1"/>
    <col min="2819" max="2820" width="10.58203125" style="870" customWidth="1"/>
    <col min="2821" max="2821" width="11.58203125" style="870" customWidth="1"/>
    <col min="2822" max="2822" width="10" style="870" customWidth="1"/>
    <col min="2823" max="2823" width="10.1640625" style="870" customWidth="1"/>
    <col min="2824" max="2824" width="10.9140625" style="870" customWidth="1"/>
    <col min="2825" max="2825" width="17.5" style="870" customWidth="1"/>
    <col min="2826" max="2827" width="9.58203125" style="870" customWidth="1"/>
    <col min="2828" max="2833" width="7" style="870" customWidth="1"/>
    <col min="2834" max="2835" width="9.6640625" style="870" customWidth="1"/>
    <col min="2836" max="3072" width="9" style="870"/>
    <col min="3073" max="3073" width="4.1640625" style="870" customWidth="1"/>
    <col min="3074" max="3074" width="14" style="870" customWidth="1"/>
    <col min="3075" max="3076" width="10.58203125" style="870" customWidth="1"/>
    <col min="3077" max="3077" width="11.58203125" style="870" customWidth="1"/>
    <col min="3078" max="3078" width="10" style="870" customWidth="1"/>
    <col min="3079" max="3079" width="10.1640625" style="870" customWidth="1"/>
    <col min="3080" max="3080" width="10.9140625" style="870" customWidth="1"/>
    <col min="3081" max="3081" width="17.5" style="870" customWidth="1"/>
    <col min="3082" max="3083" width="9.58203125" style="870" customWidth="1"/>
    <col min="3084" max="3089" width="7" style="870" customWidth="1"/>
    <col min="3090" max="3091" width="9.6640625" style="870" customWidth="1"/>
    <col min="3092" max="3328" width="9" style="870"/>
    <col min="3329" max="3329" width="4.1640625" style="870" customWidth="1"/>
    <col min="3330" max="3330" width="14" style="870" customWidth="1"/>
    <col min="3331" max="3332" width="10.58203125" style="870" customWidth="1"/>
    <col min="3333" max="3333" width="11.58203125" style="870" customWidth="1"/>
    <col min="3334" max="3334" width="10" style="870" customWidth="1"/>
    <col min="3335" max="3335" width="10.1640625" style="870" customWidth="1"/>
    <col min="3336" max="3336" width="10.9140625" style="870" customWidth="1"/>
    <col min="3337" max="3337" width="17.5" style="870" customWidth="1"/>
    <col min="3338" max="3339" width="9.58203125" style="870" customWidth="1"/>
    <col min="3340" max="3345" width="7" style="870" customWidth="1"/>
    <col min="3346" max="3347" width="9.6640625" style="870" customWidth="1"/>
    <col min="3348" max="3584" width="9" style="870"/>
    <col min="3585" max="3585" width="4.1640625" style="870" customWidth="1"/>
    <col min="3586" max="3586" width="14" style="870" customWidth="1"/>
    <col min="3587" max="3588" width="10.58203125" style="870" customWidth="1"/>
    <col min="3589" max="3589" width="11.58203125" style="870" customWidth="1"/>
    <col min="3590" max="3590" width="10" style="870" customWidth="1"/>
    <col min="3591" max="3591" width="10.1640625" style="870" customWidth="1"/>
    <col min="3592" max="3592" width="10.9140625" style="870" customWidth="1"/>
    <col min="3593" max="3593" width="17.5" style="870" customWidth="1"/>
    <col min="3594" max="3595" width="9.58203125" style="870" customWidth="1"/>
    <col min="3596" max="3601" width="7" style="870" customWidth="1"/>
    <col min="3602" max="3603" width="9.6640625" style="870" customWidth="1"/>
    <col min="3604" max="3840" width="9" style="870"/>
    <col min="3841" max="3841" width="4.1640625" style="870" customWidth="1"/>
    <col min="3842" max="3842" width="14" style="870" customWidth="1"/>
    <col min="3843" max="3844" width="10.58203125" style="870" customWidth="1"/>
    <col min="3845" max="3845" width="11.58203125" style="870" customWidth="1"/>
    <col min="3846" max="3846" width="10" style="870" customWidth="1"/>
    <col min="3847" max="3847" width="10.1640625" style="870" customWidth="1"/>
    <col min="3848" max="3848" width="10.9140625" style="870" customWidth="1"/>
    <col min="3849" max="3849" width="17.5" style="870" customWidth="1"/>
    <col min="3850" max="3851" width="9.58203125" style="870" customWidth="1"/>
    <col min="3852" max="3857" width="7" style="870" customWidth="1"/>
    <col min="3858" max="3859" width="9.6640625" style="870" customWidth="1"/>
    <col min="3860" max="4096" width="9" style="870"/>
    <col min="4097" max="4097" width="4.1640625" style="870" customWidth="1"/>
    <col min="4098" max="4098" width="14" style="870" customWidth="1"/>
    <col min="4099" max="4100" width="10.58203125" style="870" customWidth="1"/>
    <col min="4101" max="4101" width="11.58203125" style="870" customWidth="1"/>
    <col min="4102" max="4102" width="10" style="870" customWidth="1"/>
    <col min="4103" max="4103" width="10.1640625" style="870" customWidth="1"/>
    <col min="4104" max="4104" width="10.9140625" style="870" customWidth="1"/>
    <col min="4105" max="4105" width="17.5" style="870" customWidth="1"/>
    <col min="4106" max="4107" width="9.58203125" style="870" customWidth="1"/>
    <col min="4108" max="4113" width="7" style="870" customWidth="1"/>
    <col min="4114" max="4115" width="9.6640625" style="870" customWidth="1"/>
    <col min="4116" max="4352" width="9" style="870"/>
    <col min="4353" max="4353" width="4.1640625" style="870" customWidth="1"/>
    <col min="4354" max="4354" width="14" style="870" customWidth="1"/>
    <col min="4355" max="4356" width="10.58203125" style="870" customWidth="1"/>
    <col min="4357" max="4357" width="11.58203125" style="870" customWidth="1"/>
    <col min="4358" max="4358" width="10" style="870" customWidth="1"/>
    <col min="4359" max="4359" width="10.1640625" style="870" customWidth="1"/>
    <col min="4360" max="4360" width="10.9140625" style="870" customWidth="1"/>
    <col min="4361" max="4361" width="17.5" style="870" customWidth="1"/>
    <col min="4362" max="4363" width="9.58203125" style="870" customWidth="1"/>
    <col min="4364" max="4369" width="7" style="870" customWidth="1"/>
    <col min="4370" max="4371" width="9.6640625" style="870" customWidth="1"/>
    <col min="4372" max="4608" width="9" style="870"/>
    <col min="4609" max="4609" width="4.1640625" style="870" customWidth="1"/>
    <col min="4610" max="4610" width="14" style="870" customWidth="1"/>
    <col min="4611" max="4612" width="10.58203125" style="870" customWidth="1"/>
    <col min="4613" max="4613" width="11.58203125" style="870" customWidth="1"/>
    <col min="4614" max="4614" width="10" style="870" customWidth="1"/>
    <col min="4615" max="4615" width="10.1640625" style="870" customWidth="1"/>
    <col min="4616" max="4616" width="10.9140625" style="870" customWidth="1"/>
    <col min="4617" max="4617" width="17.5" style="870" customWidth="1"/>
    <col min="4618" max="4619" width="9.58203125" style="870" customWidth="1"/>
    <col min="4620" max="4625" width="7" style="870" customWidth="1"/>
    <col min="4626" max="4627" width="9.6640625" style="870" customWidth="1"/>
    <col min="4628" max="4864" width="9" style="870"/>
    <col min="4865" max="4865" width="4.1640625" style="870" customWidth="1"/>
    <col min="4866" max="4866" width="14" style="870" customWidth="1"/>
    <col min="4867" max="4868" width="10.58203125" style="870" customWidth="1"/>
    <col min="4869" max="4869" width="11.58203125" style="870" customWidth="1"/>
    <col min="4870" max="4870" width="10" style="870" customWidth="1"/>
    <col min="4871" max="4871" width="10.1640625" style="870" customWidth="1"/>
    <col min="4872" max="4872" width="10.9140625" style="870" customWidth="1"/>
    <col min="4873" max="4873" width="17.5" style="870" customWidth="1"/>
    <col min="4874" max="4875" width="9.58203125" style="870" customWidth="1"/>
    <col min="4876" max="4881" width="7" style="870" customWidth="1"/>
    <col min="4882" max="4883" width="9.6640625" style="870" customWidth="1"/>
    <col min="4884" max="5120" width="9" style="870"/>
    <col min="5121" max="5121" width="4.1640625" style="870" customWidth="1"/>
    <col min="5122" max="5122" width="14" style="870" customWidth="1"/>
    <col min="5123" max="5124" width="10.58203125" style="870" customWidth="1"/>
    <col min="5125" max="5125" width="11.58203125" style="870" customWidth="1"/>
    <col min="5126" max="5126" width="10" style="870" customWidth="1"/>
    <col min="5127" max="5127" width="10.1640625" style="870" customWidth="1"/>
    <col min="5128" max="5128" width="10.9140625" style="870" customWidth="1"/>
    <col min="5129" max="5129" width="17.5" style="870" customWidth="1"/>
    <col min="5130" max="5131" width="9.58203125" style="870" customWidth="1"/>
    <col min="5132" max="5137" width="7" style="870" customWidth="1"/>
    <col min="5138" max="5139" width="9.6640625" style="870" customWidth="1"/>
    <col min="5140" max="5376" width="9" style="870"/>
    <col min="5377" max="5377" width="4.1640625" style="870" customWidth="1"/>
    <col min="5378" max="5378" width="14" style="870" customWidth="1"/>
    <col min="5379" max="5380" width="10.58203125" style="870" customWidth="1"/>
    <col min="5381" max="5381" width="11.58203125" style="870" customWidth="1"/>
    <col min="5382" max="5382" width="10" style="870" customWidth="1"/>
    <col min="5383" max="5383" width="10.1640625" style="870" customWidth="1"/>
    <col min="5384" max="5384" width="10.9140625" style="870" customWidth="1"/>
    <col min="5385" max="5385" width="17.5" style="870" customWidth="1"/>
    <col min="5386" max="5387" width="9.58203125" style="870" customWidth="1"/>
    <col min="5388" max="5393" width="7" style="870" customWidth="1"/>
    <col min="5394" max="5395" width="9.6640625" style="870" customWidth="1"/>
    <col min="5396" max="5632" width="9" style="870"/>
    <col min="5633" max="5633" width="4.1640625" style="870" customWidth="1"/>
    <col min="5634" max="5634" width="14" style="870" customWidth="1"/>
    <col min="5635" max="5636" width="10.58203125" style="870" customWidth="1"/>
    <col min="5637" max="5637" width="11.58203125" style="870" customWidth="1"/>
    <col min="5638" max="5638" width="10" style="870" customWidth="1"/>
    <col min="5639" max="5639" width="10.1640625" style="870" customWidth="1"/>
    <col min="5640" max="5640" width="10.9140625" style="870" customWidth="1"/>
    <col min="5641" max="5641" width="17.5" style="870" customWidth="1"/>
    <col min="5642" max="5643" width="9.58203125" style="870" customWidth="1"/>
    <col min="5644" max="5649" width="7" style="870" customWidth="1"/>
    <col min="5650" max="5651" width="9.6640625" style="870" customWidth="1"/>
    <col min="5652" max="5888" width="9" style="870"/>
    <col min="5889" max="5889" width="4.1640625" style="870" customWidth="1"/>
    <col min="5890" max="5890" width="14" style="870" customWidth="1"/>
    <col min="5891" max="5892" width="10.58203125" style="870" customWidth="1"/>
    <col min="5893" max="5893" width="11.58203125" style="870" customWidth="1"/>
    <col min="5894" max="5894" width="10" style="870" customWidth="1"/>
    <col min="5895" max="5895" width="10.1640625" style="870" customWidth="1"/>
    <col min="5896" max="5896" width="10.9140625" style="870" customWidth="1"/>
    <col min="5897" max="5897" width="17.5" style="870" customWidth="1"/>
    <col min="5898" max="5899" width="9.58203125" style="870" customWidth="1"/>
    <col min="5900" max="5905" width="7" style="870" customWidth="1"/>
    <col min="5906" max="5907" width="9.6640625" style="870" customWidth="1"/>
    <col min="5908" max="6144" width="9" style="870"/>
    <col min="6145" max="6145" width="4.1640625" style="870" customWidth="1"/>
    <col min="6146" max="6146" width="14" style="870" customWidth="1"/>
    <col min="6147" max="6148" width="10.58203125" style="870" customWidth="1"/>
    <col min="6149" max="6149" width="11.58203125" style="870" customWidth="1"/>
    <col min="6150" max="6150" width="10" style="870" customWidth="1"/>
    <col min="6151" max="6151" width="10.1640625" style="870" customWidth="1"/>
    <col min="6152" max="6152" width="10.9140625" style="870" customWidth="1"/>
    <col min="6153" max="6153" width="17.5" style="870" customWidth="1"/>
    <col min="6154" max="6155" width="9.58203125" style="870" customWidth="1"/>
    <col min="6156" max="6161" width="7" style="870" customWidth="1"/>
    <col min="6162" max="6163" width="9.6640625" style="870" customWidth="1"/>
    <col min="6164" max="6400" width="9" style="870"/>
    <col min="6401" max="6401" width="4.1640625" style="870" customWidth="1"/>
    <col min="6402" max="6402" width="14" style="870" customWidth="1"/>
    <col min="6403" max="6404" width="10.58203125" style="870" customWidth="1"/>
    <col min="6405" max="6405" width="11.58203125" style="870" customWidth="1"/>
    <col min="6406" max="6406" width="10" style="870" customWidth="1"/>
    <col min="6407" max="6407" width="10.1640625" style="870" customWidth="1"/>
    <col min="6408" max="6408" width="10.9140625" style="870" customWidth="1"/>
    <col min="6409" max="6409" width="17.5" style="870" customWidth="1"/>
    <col min="6410" max="6411" width="9.58203125" style="870" customWidth="1"/>
    <col min="6412" max="6417" width="7" style="870" customWidth="1"/>
    <col min="6418" max="6419" width="9.6640625" style="870" customWidth="1"/>
    <col min="6420" max="6656" width="9" style="870"/>
    <col min="6657" max="6657" width="4.1640625" style="870" customWidth="1"/>
    <col min="6658" max="6658" width="14" style="870" customWidth="1"/>
    <col min="6659" max="6660" width="10.58203125" style="870" customWidth="1"/>
    <col min="6661" max="6661" width="11.58203125" style="870" customWidth="1"/>
    <col min="6662" max="6662" width="10" style="870" customWidth="1"/>
    <col min="6663" max="6663" width="10.1640625" style="870" customWidth="1"/>
    <col min="6664" max="6664" width="10.9140625" style="870" customWidth="1"/>
    <col min="6665" max="6665" width="17.5" style="870" customWidth="1"/>
    <col min="6666" max="6667" width="9.58203125" style="870" customWidth="1"/>
    <col min="6668" max="6673" width="7" style="870" customWidth="1"/>
    <col min="6674" max="6675" width="9.6640625" style="870" customWidth="1"/>
    <col min="6676" max="6912" width="9" style="870"/>
    <col min="6913" max="6913" width="4.1640625" style="870" customWidth="1"/>
    <col min="6914" max="6914" width="14" style="870" customWidth="1"/>
    <col min="6915" max="6916" width="10.58203125" style="870" customWidth="1"/>
    <col min="6917" max="6917" width="11.58203125" style="870" customWidth="1"/>
    <col min="6918" max="6918" width="10" style="870" customWidth="1"/>
    <col min="6919" max="6919" width="10.1640625" style="870" customWidth="1"/>
    <col min="6920" max="6920" width="10.9140625" style="870" customWidth="1"/>
    <col min="6921" max="6921" width="17.5" style="870" customWidth="1"/>
    <col min="6922" max="6923" width="9.58203125" style="870" customWidth="1"/>
    <col min="6924" max="6929" width="7" style="870" customWidth="1"/>
    <col min="6930" max="6931" width="9.6640625" style="870" customWidth="1"/>
    <col min="6932" max="7168" width="9" style="870"/>
    <col min="7169" max="7169" width="4.1640625" style="870" customWidth="1"/>
    <col min="7170" max="7170" width="14" style="870" customWidth="1"/>
    <col min="7171" max="7172" width="10.58203125" style="870" customWidth="1"/>
    <col min="7173" max="7173" width="11.58203125" style="870" customWidth="1"/>
    <col min="7174" max="7174" width="10" style="870" customWidth="1"/>
    <col min="7175" max="7175" width="10.1640625" style="870" customWidth="1"/>
    <col min="7176" max="7176" width="10.9140625" style="870" customWidth="1"/>
    <col min="7177" max="7177" width="17.5" style="870" customWidth="1"/>
    <col min="7178" max="7179" width="9.58203125" style="870" customWidth="1"/>
    <col min="7180" max="7185" width="7" style="870" customWidth="1"/>
    <col min="7186" max="7187" width="9.6640625" style="870" customWidth="1"/>
    <col min="7188" max="7424" width="9" style="870"/>
    <col min="7425" max="7425" width="4.1640625" style="870" customWidth="1"/>
    <col min="7426" max="7426" width="14" style="870" customWidth="1"/>
    <col min="7427" max="7428" width="10.58203125" style="870" customWidth="1"/>
    <col min="7429" max="7429" width="11.58203125" style="870" customWidth="1"/>
    <col min="7430" max="7430" width="10" style="870" customWidth="1"/>
    <col min="7431" max="7431" width="10.1640625" style="870" customWidth="1"/>
    <col min="7432" max="7432" width="10.9140625" style="870" customWidth="1"/>
    <col min="7433" max="7433" width="17.5" style="870" customWidth="1"/>
    <col min="7434" max="7435" width="9.58203125" style="870" customWidth="1"/>
    <col min="7436" max="7441" width="7" style="870" customWidth="1"/>
    <col min="7442" max="7443" width="9.6640625" style="870" customWidth="1"/>
    <col min="7444" max="7680" width="9" style="870"/>
    <col min="7681" max="7681" width="4.1640625" style="870" customWidth="1"/>
    <col min="7682" max="7682" width="14" style="870" customWidth="1"/>
    <col min="7683" max="7684" width="10.58203125" style="870" customWidth="1"/>
    <col min="7685" max="7685" width="11.58203125" style="870" customWidth="1"/>
    <col min="7686" max="7686" width="10" style="870" customWidth="1"/>
    <col min="7687" max="7687" width="10.1640625" style="870" customWidth="1"/>
    <col min="7688" max="7688" width="10.9140625" style="870" customWidth="1"/>
    <col min="7689" max="7689" width="17.5" style="870" customWidth="1"/>
    <col min="7690" max="7691" width="9.58203125" style="870" customWidth="1"/>
    <col min="7692" max="7697" width="7" style="870" customWidth="1"/>
    <col min="7698" max="7699" width="9.6640625" style="870" customWidth="1"/>
    <col min="7700" max="7936" width="9" style="870"/>
    <col min="7937" max="7937" width="4.1640625" style="870" customWidth="1"/>
    <col min="7938" max="7938" width="14" style="870" customWidth="1"/>
    <col min="7939" max="7940" width="10.58203125" style="870" customWidth="1"/>
    <col min="7941" max="7941" width="11.58203125" style="870" customWidth="1"/>
    <col min="7942" max="7942" width="10" style="870" customWidth="1"/>
    <col min="7943" max="7943" width="10.1640625" style="870" customWidth="1"/>
    <col min="7944" max="7944" width="10.9140625" style="870" customWidth="1"/>
    <col min="7945" max="7945" width="17.5" style="870" customWidth="1"/>
    <col min="7946" max="7947" width="9.58203125" style="870" customWidth="1"/>
    <col min="7948" max="7953" width="7" style="870" customWidth="1"/>
    <col min="7954" max="7955" width="9.6640625" style="870" customWidth="1"/>
    <col min="7956" max="8192" width="9" style="870"/>
    <col min="8193" max="8193" width="4.1640625" style="870" customWidth="1"/>
    <col min="8194" max="8194" width="14" style="870" customWidth="1"/>
    <col min="8195" max="8196" width="10.58203125" style="870" customWidth="1"/>
    <col min="8197" max="8197" width="11.58203125" style="870" customWidth="1"/>
    <col min="8198" max="8198" width="10" style="870" customWidth="1"/>
    <col min="8199" max="8199" width="10.1640625" style="870" customWidth="1"/>
    <col min="8200" max="8200" width="10.9140625" style="870" customWidth="1"/>
    <col min="8201" max="8201" width="17.5" style="870" customWidth="1"/>
    <col min="8202" max="8203" width="9.58203125" style="870" customWidth="1"/>
    <col min="8204" max="8209" width="7" style="870" customWidth="1"/>
    <col min="8210" max="8211" width="9.6640625" style="870" customWidth="1"/>
    <col min="8212" max="8448" width="9" style="870"/>
    <col min="8449" max="8449" width="4.1640625" style="870" customWidth="1"/>
    <col min="8450" max="8450" width="14" style="870" customWidth="1"/>
    <col min="8451" max="8452" width="10.58203125" style="870" customWidth="1"/>
    <col min="8453" max="8453" width="11.58203125" style="870" customWidth="1"/>
    <col min="8454" max="8454" width="10" style="870" customWidth="1"/>
    <col min="8455" max="8455" width="10.1640625" style="870" customWidth="1"/>
    <col min="8456" max="8456" width="10.9140625" style="870" customWidth="1"/>
    <col min="8457" max="8457" width="17.5" style="870" customWidth="1"/>
    <col min="8458" max="8459" width="9.58203125" style="870" customWidth="1"/>
    <col min="8460" max="8465" width="7" style="870" customWidth="1"/>
    <col min="8466" max="8467" width="9.6640625" style="870" customWidth="1"/>
    <col min="8468" max="8704" width="9" style="870"/>
    <col min="8705" max="8705" width="4.1640625" style="870" customWidth="1"/>
    <col min="8706" max="8706" width="14" style="870" customWidth="1"/>
    <col min="8707" max="8708" width="10.58203125" style="870" customWidth="1"/>
    <col min="8709" max="8709" width="11.58203125" style="870" customWidth="1"/>
    <col min="8710" max="8710" width="10" style="870" customWidth="1"/>
    <col min="8711" max="8711" width="10.1640625" style="870" customWidth="1"/>
    <col min="8712" max="8712" width="10.9140625" style="870" customWidth="1"/>
    <col min="8713" max="8713" width="17.5" style="870" customWidth="1"/>
    <col min="8714" max="8715" width="9.58203125" style="870" customWidth="1"/>
    <col min="8716" max="8721" width="7" style="870" customWidth="1"/>
    <col min="8722" max="8723" width="9.6640625" style="870" customWidth="1"/>
    <col min="8724" max="8960" width="9" style="870"/>
    <col min="8961" max="8961" width="4.1640625" style="870" customWidth="1"/>
    <col min="8962" max="8962" width="14" style="870" customWidth="1"/>
    <col min="8963" max="8964" width="10.58203125" style="870" customWidth="1"/>
    <col min="8965" max="8965" width="11.58203125" style="870" customWidth="1"/>
    <col min="8966" max="8966" width="10" style="870" customWidth="1"/>
    <col min="8967" max="8967" width="10.1640625" style="870" customWidth="1"/>
    <col min="8968" max="8968" width="10.9140625" style="870" customWidth="1"/>
    <col min="8969" max="8969" width="17.5" style="870" customWidth="1"/>
    <col min="8970" max="8971" width="9.58203125" style="870" customWidth="1"/>
    <col min="8972" max="8977" width="7" style="870" customWidth="1"/>
    <col min="8978" max="8979" width="9.6640625" style="870" customWidth="1"/>
    <col min="8980" max="9216" width="9" style="870"/>
    <col min="9217" max="9217" width="4.1640625" style="870" customWidth="1"/>
    <col min="9218" max="9218" width="14" style="870" customWidth="1"/>
    <col min="9219" max="9220" width="10.58203125" style="870" customWidth="1"/>
    <col min="9221" max="9221" width="11.58203125" style="870" customWidth="1"/>
    <col min="9222" max="9222" width="10" style="870" customWidth="1"/>
    <col min="9223" max="9223" width="10.1640625" style="870" customWidth="1"/>
    <col min="9224" max="9224" width="10.9140625" style="870" customWidth="1"/>
    <col min="9225" max="9225" width="17.5" style="870" customWidth="1"/>
    <col min="9226" max="9227" width="9.58203125" style="870" customWidth="1"/>
    <col min="9228" max="9233" width="7" style="870" customWidth="1"/>
    <col min="9234" max="9235" width="9.6640625" style="870" customWidth="1"/>
    <col min="9236" max="9472" width="9" style="870"/>
    <col min="9473" max="9473" width="4.1640625" style="870" customWidth="1"/>
    <col min="9474" max="9474" width="14" style="870" customWidth="1"/>
    <col min="9475" max="9476" width="10.58203125" style="870" customWidth="1"/>
    <col min="9477" max="9477" width="11.58203125" style="870" customWidth="1"/>
    <col min="9478" max="9478" width="10" style="870" customWidth="1"/>
    <col min="9479" max="9479" width="10.1640625" style="870" customWidth="1"/>
    <col min="9480" max="9480" width="10.9140625" style="870" customWidth="1"/>
    <col min="9481" max="9481" width="17.5" style="870" customWidth="1"/>
    <col min="9482" max="9483" width="9.58203125" style="870" customWidth="1"/>
    <col min="9484" max="9489" width="7" style="870" customWidth="1"/>
    <col min="9490" max="9491" width="9.6640625" style="870" customWidth="1"/>
    <col min="9492" max="9728" width="9" style="870"/>
    <col min="9729" max="9729" width="4.1640625" style="870" customWidth="1"/>
    <col min="9730" max="9730" width="14" style="870" customWidth="1"/>
    <col min="9731" max="9732" width="10.58203125" style="870" customWidth="1"/>
    <col min="9733" max="9733" width="11.58203125" style="870" customWidth="1"/>
    <col min="9734" max="9734" width="10" style="870" customWidth="1"/>
    <col min="9735" max="9735" width="10.1640625" style="870" customWidth="1"/>
    <col min="9736" max="9736" width="10.9140625" style="870" customWidth="1"/>
    <col min="9737" max="9737" width="17.5" style="870" customWidth="1"/>
    <col min="9738" max="9739" width="9.58203125" style="870" customWidth="1"/>
    <col min="9740" max="9745" width="7" style="870" customWidth="1"/>
    <col min="9746" max="9747" width="9.6640625" style="870" customWidth="1"/>
    <col min="9748" max="9984" width="9" style="870"/>
    <col min="9985" max="9985" width="4.1640625" style="870" customWidth="1"/>
    <col min="9986" max="9986" width="14" style="870" customWidth="1"/>
    <col min="9987" max="9988" width="10.58203125" style="870" customWidth="1"/>
    <col min="9989" max="9989" width="11.58203125" style="870" customWidth="1"/>
    <col min="9990" max="9990" width="10" style="870" customWidth="1"/>
    <col min="9991" max="9991" width="10.1640625" style="870" customWidth="1"/>
    <col min="9992" max="9992" width="10.9140625" style="870" customWidth="1"/>
    <col min="9993" max="9993" width="17.5" style="870" customWidth="1"/>
    <col min="9994" max="9995" width="9.58203125" style="870" customWidth="1"/>
    <col min="9996" max="10001" width="7" style="870" customWidth="1"/>
    <col min="10002" max="10003" width="9.6640625" style="870" customWidth="1"/>
    <col min="10004" max="10240" width="9" style="870"/>
    <col min="10241" max="10241" width="4.1640625" style="870" customWidth="1"/>
    <col min="10242" max="10242" width="14" style="870" customWidth="1"/>
    <col min="10243" max="10244" width="10.58203125" style="870" customWidth="1"/>
    <col min="10245" max="10245" width="11.58203125" style="870" customWidth="1"/>
    <col min="10246" max="10246" width="10" style="870" customWidth="1"/>
    <col min="10247" max="10247" width="10.1640625" style="870" customWidth="1"/>
    <col min="10248" max="10248" width="10.9140625" style="870" customWidth="1"/>
    <col min="10249" max="10249" width="17.5" style="870" customWidth="1"/>
    <col min="10250" max="10251" width="9.58203125" style="870" customWidth="1"/>
    <col min="10252" max="10257" width="7" style="870" customWidth="1"/>
    <col min="10258" max="10259" width="9.6640625" style="870" customWidth="1"/>
    <col min="10260" max="10496" width="9" style="870"/>
    <col min="10497" max="10497" width="4.1640625" style="870" customWidth="1"/>
    <col min="10498" max="10498" width="14" style="870" customWidth="1"/>
    <col min="10499" max="10500" width="10.58203125" style="870" customWidth="1"/>
    <col min="10501" max="10501" width="11.58203125" style="870" customWidth="1"/>
    <col min="10502" max="10502" width="10" style="870" customWidth="1"/>
    <col min="10503" max="10503" width="10.1640625" style="870" customWidth="1"/>
    <col min="10504" max="10504" width="10.9140625" style="870" customWidth="1"/>
    <col min="10505" max="10505" width="17.5" style="870" customWidth="1"/>
    <col min="10506" max="10507" width="9.58203125" style="870" customWidth="1"/>
    <col min="10508" max="10513" width="7" style="870" customWidth="1"/>
    <col min="10514" max="10515" width="9.6640625" style="870" customWidth="1"/>
    <col min="10516" max="10752" width="9" style="870"/>
    <col min="10753" max="10753" width="4.1640625" style="870" customWidth="1"/>
    <col min="10754" max="10754" width="14" style="870" customWidth="1"/>
    <col min="10755" max="10756" width="10.58203125" style="870" customWidth="1"/>
    <col min="10757" max="10757" width="11.58203125" style="870" customWidth="1"/>
    <col min="10758" max="10758" width="10" style="870" customWidth="1"/>
    <col min="10759" max="10759" width="10.1640625" style="870" customWidth="1"/>
    <col min="10760" max="10760" width="10.9140625" style="870" customWidth="1"/>
    <col min="10761" max="10761" width="17.5" style="870" customWidth="1"/>
    <col min="10762" max="10763" width="9.58203125" style="870" customWidth="1"/>
    <col min="10764" max="10769" width="7" style="870" customWidth="1"/>
    <col min="10770" max="10771" width="9.6640625" style="870" customWidth="1"/>
    <col min="10772" max="11008" width="9" style="870"/>
    <col min="11009" max="11009" width="4.1640625" style="870" customWidth="1"/>
    <col min="11010" max="11010" width="14" style="870" customWidth="1"/>
    <col min="11011" max="11012" width="10.58203125" style="870" customWidth="1"/>
    <col min="11013" max="11013" width="11.58203125" style="870" customWidth="1"/>
    <col min="11014" max="11014" width="10" style="870" customWidth="1"/>
    <col min="11015" max="11015" width="10.1640625" style="870" customWidth="1"/>
    <col min="11016" max="11016" width="10.9140625" style="870" customWidth="1"/>
    <col min="11017" max="11017" width="17.5" style="870" customWidth="1"/>
    <col min="11018" max="11019" width="9.58203125" style="870" customWidth="1"/>
    <col min="11020" max="11025" width="7" style="870" customWidth="1"/>
    <col min="11026" max="11027" width="9.6640625" style="870" customWidth="1"/>
    <col min="11028" max="11264" width="9" style="870"/>
    <col min="11265" max="11265" width="4.1640625" style="870" customWidth="1"/>
    <col min="11266" max="11266" width="14" style="870" customWidth="1"/>
    <col min="11267" max="11268" width="10.58203125" style="870" customWidth="1"/>
    <col min="11269" max="11269" width="11.58203125" style="870" customWidth="1"/>
    <col min="11270" max="11270" width="10" style="870" customWidth="1"/>
    <col min="11271" max="11271" width="10.1640625" style="870" customWidth="1"/>
    <col min="11272" max="11272" width="10.9140625" style="870" customWidth="1"/>
    <col min="11273" max="11273" width="17.5" style="870" customWidth="1"/>
    <col min="11274" max="11275" width="9.58203125" style="870" customWidth="1"/>
    <col min="11276" max="11281" width="7" style="870" customWidth="1"/>
    <col min="11282" max="11283" width="9.6640625" style="870" customWidth="1"/>
    <col min="11284" max="11520" width="9" style="870"/>
    <col min="11521" max="11521" width="4.1640625" style="870" customWidth="1"/>
    <col min="11522" max="11522" width="14" style="870" customWidth="1"/>
    <col min="11523" max="11524" width="10.58203125" style="870" customWidth="1"/>
    <col min="11525" max="11525" width="11.58203125" style="870" customWidth="1"/>
    <col min="11526" max="11526" width="10" style="870" customWidth="1"/>
    <col min="11527" max="11527" width="10.1640625" style="870" customWidth="1"/>
    <col min="11528" max="11528" width="10.9140625" style="870" customWidth="1"/>
    <col min="11529" max="11529" width="17.5" style="870" customWidth="1"/>
    <col min="11530" max="11531" width="9.58203125" style="870" customWidth="1"/>
    <col min="11532" max="11537" width="7" style="870" customWidth="1"/>
    <col min="11538" max="11539" width="9.6640625" style="870" customWidth="1"/>
    <col min="11540" max="11776" width="9" style="870"/>
    <col min="11777" max="11777" width="4.1640625" style="870" customWidth="1"/>
    <col min="11778" max="11778" width="14" style="870" customWidth="1"/>
    <col min="11779" max="11780" width="10.58203125" style="870" customWidth="1"/>
    <col min="11781" max="11781" width="11.58203125" style="870" customWidth="1"/>
    <col min="11782" max="11782" width="10" style="870" customWidth="1"/>
    <col min="11783" max="11783" width="10.1640625" style="870" customWidth="1"/>
    <col min="11784" max="11784" width="10.9140625" style="870" customWidth="1"/>
    <col min="11785" max="11785" width="17.5" style="870" customWidth="1"/>
    <col min="11786" max="11787" width="9.58203125" style="870" customWidth="1"/>
    <col min="11788" max="11793" width="7" style="870" customWidth="1"/>
    <col min="11794" max="11795" width="9.6640625" style="870" customWidth="1"/>
    <col min="11796" max="12032" width="9" style="870"/>
    <col min="12033" max="12033" width="4.1640625" style="870" customWidth="1"/>
    <col min="12034" max="12034" width="14" style="870" customWidth="1"/>
    <col min="12035" max="12036" width="10.58203125" style="870" customWidth="1"/>
    <col min="12037" max="12037" width="11.58203125" style="870" customWidth="1"/>
    <col min="12038" max="12038" width="10" style="870" customWidth="1"/>
    <col min="12039" max="12039" width="10.1640625" style="870" customWidth="1"/>
    <col min="12040" max="12040" width="10.9140625" style="870" customWidth="1"/>
    <col min="12041" max="12041" width="17.5" style="870" customWidth="1"/>
    <col min="12042" max="12043" width="9.58203125" style="870" customWidth="1"/>
    <col min="12044" max="12049" width="7" style="870" customWidth="1"/>
    <col min="12050" max="12051" width="9.6640625" style="870" customWidth="1"/>
    <col min="12052" max="12288" width="9" style="870"/>
    <col min="12289" max="12289" width="4.1640625" style="870" customWidth="1"/>
    <col min="12290" max="12290" width="14" style="870" customWidth="1"/>
    <col min="12291" max="12292" width="10.58203125" style="870" customWidth="1"/>
    <col min="12293" max="12293" width="11.58203125" style="870" customWidth="1"/>
    <col min="12294" max="12294" width="10" style="870" customWidth="1"/>
    <col min="12295" max="12295" width="10.1640625" style="870" customWidth="1"/>
    <col min="12296" max="12296" width="10.9140625" style="870" customWidth="1"/>
    <col min="12297" max="12297" width="17.5" style="870" customWidth="1"/>
    <col min="12298" max="12299" width="9.58203125" style="870" customWidth="1"/>
    <col min="12300" max="12305" width="7" style="870" customWidth="1"/>
    <col min="12306" max="12307" width="9.6640625" style="870" customWidth="1"/>
    <col min="12308" max="12544" width="9" style="870"/>
    <col min="12545" max="12545" width="4.1640625" style="870" customWidth="1"/>
    <col min="12546" max="12546" width="14" style="870" customWidth="1"/>
    <col min="12547" max="12548" width="10.58203125" style="870" customWidth="1"/>
    <col min="12549" max="12549" width="11.58203125" style="870" customWidth="1"/>
    <col min="12550" max="12550" width="10" style="870" customWidth="1"/>
    <col min="12551" max="12551" width="10.1640625" style="870" customWidth="1"/>
    <col min="12552" max="12552" width="10.9140625" style="870" customWidth="1"/>
    <col min="12553" max="12553" width="17.5" style="870" customWidth="1"/>
    <col min="12554" max="12555" width="9.58203125" style="870" customWidth="1"/>
    <col min="12556" max="12561" width="7" style="870" customWidth="1"/>
    <col min="12562" max="12563" width="9.6640625" style="870" customWidth="1"/>
    <col min="12564" max="12800" width="9" style="870"/>
    <col min="12801" max="12801" width="4.1640625" style="870" customWidth="1"/>
    <col min="12802" max="12802" width="14" style="870" customWidth="1"/>
    <col min="12803" max="12804" width="10.58203125" style="870" customWidth="1"/>
    <col min="12805" max="12805" width="11.58203125" style="870" customWidth="1"/>
    <col min="12806" max="12806" width="10" style="870" customWidth="1"/>
    <col min="12807" max="12807" width="10.1640625" style="870" customWidth="1"/>
    <col min="12808" max="12808" width="10.9140625" style="870" customWidth="1"/>
    <col min="12809" max="12809" width="17.5" style="870" customWidth="1"/>
    <col min="12810" max="12811" width="9.58203125" style="870" customWidth="1"/>
    <col min="12812" max="12817" width="7" style="870" customWidth="1"/>
    <col min="12818" max="12819" width="9.6640625" style="870" customWidth="1"/>
    <col min="12820" max="13056" width="9" style="870"/>
    <col min="13057" max="13057" width="4.1640625" style="870" customWidth="1"/>
    <col min="13058" max="13058" width="14" style="870" customWidth="1"/>
    <col min="13059" max="13060" width="10.58203125" style="870" customWidth="1"/>
    <col min="13061" max="13061" width="11.58203125" style="870" customWidth="1"/>
    <col min="13062" max="13062" width="10" style="870" customWidth="1"/>
    <col min="13063" max="13063" width="10.1640625" style="870" customWidth="1"/>
    <col min="13064" max="13064" width="10.9140625" style="870" customWidth="1"/>
    <col min="13065" max="13065" width="17.5" style="870" customWidth="1"/>
    <col min="13066" max="13067" width="9.58203125" style="870" customWidth="1"/>
    <col min="13068" max="13073" width="7" style="870" customWidth="1"/>
    <col min="13074" max="13075" width="9.6640625" style="870" customWidth="1"/>
    <col min="13076" max="13312" width="9" style="870"/>
    <col min="13313" max="13313" width="4.1640625" style="870" customWidth="1"/>
    <col min="13314" max="13314" width="14" style="870" customWidth="1"/>
    <col min="13315" max="13316" width="10.58203125" style="870" customWidth="1"/>
    <col min="13317" max="13317" width="11.58203125" style="870" customWidth="1"/>
    <col min="13318" max="13318" width="10" style="870" customWidth="1"/>
    <col min="13319" max="13319" width="10.1640625" style="870" customWidth="1"/>
    <col min="13320" max="13320" width="10.9140625" style="870" customWidth="1"/>
    <col min="13321" max="13321" width="17.5" style="870" customWidth="1"/>
    <col min="13322" max="13323" width="9.58203125" style="870" customWidth="1"/>
    <col min="13324" max="13329" width="7" style="870" customWidth="1"/>
    <col min="13330" max="13331" width="9.6640625" style="870" customWidth="1"/>
    <col min="13332" max="13568" width="9" style="870"/>
    <col min="13569" max="13569" width="4.1640625" style="870" customWidth="1"/>
    <col min="13570" max="13570" width="14" style="870" customWidth="1"/>
    <col min="13571" max="13572" width="10.58203125" style="870" customWidth="1"/>
    <col min="13573" max="13573" width="11.58203125" style="870" customWidth="1"/>
    <col min="13574" max="13574" width="10" style="870" customWidth="1"/>
    <col min="13575" max="13575" width="10.1640625" style="870" customWidth="1"/>
    <col min="13576" max="13576" width="10.9140625" style="870" customWidth="1"/>
    <col min="13577" max="13577" width="17.5" style="870" customWidth="1"/>
    <col min="13578" max="13579" width="9.58203125" style="870" customWidth="1"/>
    <col min="13580" max="13585" width="7" style="870" customWidth="1"/>
    <col min="13586" max="13587" width="9.6640625" style="870" customWidth="1"/>
    <col min="13588" max="13824" width="9" style="870"/>
    <col min="13825" max="13825" width="4.1640625" style="870" customWidth="1"/>
    <col min="13826" max="13826" width="14" style="870" customWidth="1"/>
    <col min="13827" max="13828" width="10.58203125" style="870" customWidth="1"/>
    <col min="13829" max="13829" width="11.58203125" style="870" customWidth="1"/>
    <col min="13830" max="13830" width="10" style="870" customWidth="1"/>
    <col min="13831" max="13831" width="10.1640625" style="870" customWidth="1"/>
    <col min="13832" max="13832" width="10.9140625" style="870" customWidth="1"/>
    <col min="13833" max="13833" width="17.5" style="870" customWidth="1"/>
    <col min="13834" max="13835" width="9.58203125" style="870" customWidth="1"/>
    <col min="13836" max="13841" width="7" style="870" customWidth="1"/>
    <col min="13842" max="13843" width="9.6640625" style="870" customWidth="1"/>
    <col min="13844" max="14080" width="9" style="870"/>
    <col min="14081" max="14081" width="4.1640625" style="870" customWidth="1"/>
    <col min="14082" max="14082" width="14" style="870" customWidth="1"/>
    <col min="14083" max="14084" width="10.58203125" style="870" customWidth="1"/>
    <col min="14085" max="14085" width="11.58203125" style="870" customWidth="1"/>
    <col min="14086" max="14086" width="10" style="870" customWidth="1"/>
    <col min="14087" max="14087" width="10.1640625" style="870" customWidth="1"/>
    <col min="14088" max="14088" width="10.9140625" style="870" customWidth="1"/>
    <col min="14089" max="14089" width="17.5" style="870" customWidth="1"/>
    <col min="14090" max="14091" width="9.58203125" style="870" customWidth="1"/>
    <col min="14092" max="14097" width="7" style="870" customWidth="1"/>
    <col min="14098" max="14099" width="9.6640625" style="870" customWidth="1"/>
    <col min="14100" max="14336" width="9" style="870"/>
    <col min="14337" max="14337" width="4.1640625" style="870" customWidth="1"/>
    <col min="14338" max="14338" width="14" style="870" customWidth="1"/>
    <col min="14339" max="14340" width="10.58203125" style="870" customWidth="1"/>
    <col min="14341" max="14341" width="11.58203125" style="870" customWidth="1"/>
    <col min="14342" max="14342" width="10" style="870" customWidth="1"/>
    <col min="14343" max="14343" width="10.1640625" style="870" customWidth="1"/>
    <col min="14344" max="14344" width="10.9140625" style="870" customWidth="1"/>
    <col min="14345" max="14345" width="17.5" style="870" customWidth="1"/>
    <col min="14346" max="14347" width="9.58203125" style="870" customWidth="1"/>
    <col min="14348" max="14353" width="7" style="870" customWidth="1"/>
    <col min="14354" max="14355" width="9.6640625" style="870" customWidth="1"/>
    <col min="14356" max="14592" width="9" style="870"/>
    <col min="14593" max="14593" width="4.1640625" style="870" customWidth="1"/>
    <col min="14594" max="14594" width="14" style="870" customWidth="1"/>
    <col min="14595" max="14596" width="10.58203125" style="870" customWidth="1"/>
    <col min="14597" max="14597" width="11.58203125" style="870" customWidth="1"/>
    <col min="14598" max="14598" width="10" style="870" customWidth="1"/>
    <col min="14599" max="14599" width="10.1640625" style="870" customWidth="1"/>
    <col min="14600" max="14600" width="10.9140625" style="870" customWidth="1"/>
    <col min="14601" max="14601" width="17.5" style="870" customWidth="1"/>
    <col min="14602" max="14603" width="9.58203125" style="870" customWidth="1"/>
    <col min="14604" max="14609" width="7" style="870" customWidth="1"/>
    <col min="14610" max="14611" width="9.6640625" style="870" customWidth="1"/>
    <col min="14612" max="14848" width="9" style="870"/>
    <col min="14849" max="14849" width="4.1640625" style="870" customWidth="1"/>
    <col min="14850" max="14850" width="14" style="870" customWidth="1"/>
    <col min="14851" max="14852" width="10.58203125" style="870" customWidth="1"/>
    <col min="14853" max="14853" width="11.58203125" style="870" customWidth="1"/>
    <col min="14854" max="14854" width="10" style="870" customWidth="1"/>
    <col min="14855" max="14855" width="10.1640625" style="870" customWidth="1"/>
    <col min="14856" max="14856" width="10.9140625" style="870" customWidth="1"/>
    <col min="14857" max="14857" width="17.5" style="870" customWidth="1"/>
    <col min="14858" max="14859" width="9.58203125" style="870" customWidth="1"/>
    <col min="14860" max="14865" width="7" style="870" customWidth="1"/>
    <col min="14866" max="14867" width="9.6640625" style="870" customWidth="1"/>
    <col min="14868" max="15104" width="9" style="870"/>
    <col min="15105" max="15105" width="4.1640625" style="870" customWidth="1"/>
    <col min="15106" max="15106" width="14" style="870" customWidth="1"/>
    <col min="15107" max="15108" width="10.58203125" style="870" customWidth="1"/>
    <col min="15109" max="15109" width="11.58203125" style="870" customWidth="1"/>
    <col min="15110" max="15110" width="10" style="870" customWidth="1"/>
    <col min="15111" max="15111" width="10.1640625" style="870" customWidth="1"/>
    <col min="15112" max="15112" width="10.9140625" style="870" customWidth="1"/>
    <col min="15113" max="15113" width="17.5" style="870" customWidth="1"/>
    <col min="15114" max="15115" width="9.58203125" style="870" customWidth="1"/>
    <col min="15116" max="15121" width="7" style="870" customWidth="1"/>
    <col min="15122" max="15123" width="9.6640625" style="870" customWidth="1"/>
    <col min="15124" max="15360" width="9" style="870"/>
    <col min="15361" max="15361" width="4.1640625" style="870" customWidth="1"/>
    <col min="15362" max="15362" width="14" style="870" customWidth="1"/>
    <col min="15363" max="15364" width="10.58203125" style="870" customWidth="1"/>
    <col min="15365" max="15365" width="11.58203125" style="870" customWidth="1"/>
    <col min="15366" max="15366" width="10" style="870" customWidth="1"/>
    <col min="15367" max="15367" width="10.1640625" style="870" customWidth="1"/>
    <col min="15368" max="15368" width="10.9140625" style="870" customWidth="1"/>
    <col min="15369" max="15369" width="17.5" style="870" customWidth="1"/>
    <col min="15370" max="15371" width="9.58203125" style="870" customWidth="1"/>
    <col min="15372" max="15377" width="7" style="870" customWidth="1"/>
    <col min="15378" max="15379" width="9.6640625" style="870" customWidth="1"/>
    <col min="15380" max="15616" width="9" style="870"/>
    <col min="15617" max="15617" width="4.1640625" style="870" customWidth="1"/>
    <col min="15618" max="15618" width="14" style="870" customWidth="1"/>
    <col min="15619" max="15620" width="10.58203125" style="870" customWidth="1"/>
    <col min="15621" max="15621" width="11.58203125" style="870" customWidth="1"/>
    <col min="15622" max="15622" width="10" style="870" customWidth="1"/>
    <col min="15623" max="15623" width="10.1640625" style="870" customWidth="1"/>
    <col min="15624" max="15624" width="10.9140625" style="870" customWidth="1"/>
    <col min="15625" max="15625" width="17.5" style="870" customWidth="1"/>
    <col min="15626" max="15627" width="9.58203125" style="870" customWidth="1"/>
    <col min="15628" max="15633" width="7" style="870" customWidth="1"/>
    <col min="15634" max="15635" width="9.6640625" style="870" customWidth="1"/>
    <col min="15636" max="15872" width="9" style="870"/>
    <col min="15873" max="15873" width="4.1640625" style="870" customWidth="1"/>
    <col min="15874" max="15874" width="14" style="870" customWidth="1"/>
    <col min="15875" max="15876" width="10.58203125" style="870" customWidth="1"/>
    <col min="15877" max="15877" width="11.58203125" style="870" customWidth="1"/>
    <col min="15878" max="15878" width="10" style="870" customWidth="1"/>
    <col min="15879" max="15879" width="10.1640625" style="870" customWidth="1"/>
    <col min="15880" max="15880" width="10.9140625" style="870" customWidth="1"/>
    <col min="15881" max="15881" width="17.5" style="870" customWidth="1"/>
    <col min="15882" max="15883" width="9.58203125" style="870" customWidth="1"/>
    <col min="15884" max="15889" width="7" style="870" customWidth="1"/>
    <col min="15890" max="15891" width="9.6640625" style="870" customWidth="1"/>
    <col min="15892" max="16128" width="9" style="870"/>
    <col min="16129" max="16129" width="4.1640625" style="870" customWidth="1"/>
    <col min="16130" max="16130" width="14" style="870" customWidth="1"/>
    <col min="16131" max="16132" width="10.58203125" style="870" customWidth="1"/>
    <col min="16133" max="16133" width="11.58203125" style="870" customWidth="1"/>
    <col min="16134" max="16134" width="10" style="870" customWidth="1"/>
    <col min="16135" max="16135" width="10.1640625" style="870" customWidth="1"/>
    <col min="16136" max="16136" width="10.9140625" style="870" customWidth="1"/>
    <col min="16137" max="16137" width="17.5" style="870" customWidth="1"/>
    <col min="16138" max="16139" width="9.58203125" style="870" customWidth="1"/>
    <col min="16140" max="16145" width="7" style="870" customWidth="1"/>
    <col min="16146" max="16147" width="9.6640625" style="870" customWidth="1"/>
    <col min="16148" max="16384" width="9" style="870"/>
  </cols>
  <sheetData>
    <row r="1" spans="1:13">
      <c r="B1" s="871" t="s">
        <v>3257</v>
      </c>
      <c r="K1" s="2" t="s">
        <v>3415</v>
      </c>
      <c r="L1" s="1"/>
      <c r="M1" s="1250" t="s">
        <v>3414</v>
      </c>
    </row>
    <row r="2" spans="1:13">
      <c r="B2" s="274" t="s">
        <v>3258</v>
      </c>
      <c r="C2" s="273" t="s">
        <v>443</v>
      </c>
      <c r="D2" s="611"/>
      <c r="E2" s="611"/>
      <c r="K2" s="221"/>
      <c r="L2" s="220" t="s">
        <v>3068</v>
      </c>
      <c r="M2" s="133" t="s">
        <v>3413</v>
      </c>
    </row>
    <row r="3" spans="1:13">
      <c r="B3" s="864" t="s">
        <v>0</v>
      </c>
      <c r="C3" s="804" t="s">
        <v>444</v>
      </c>
      <c r="D3" s="611"/>
      <c r="E3" s="611"/>
      <c r="K3" s="885" t="s">
        <v>2144</v>
      </c>
      <c r="L3" s="872" t="s">
        <v>3039</v>
      </c>
      <c r="M3" s="1255">
        <f>F30</f>
        <v>56.034435899640478</v>
      </c>
    </row>
    <row r="4" spans="1:13">
      <c r="B4" s="776" t="s">
        <v>13</v>
      </c>
      <c r="C4" s="805">
        <v>1096</v>
      </c>
      <c r="D4" s="806"/>
      <c r="E4" s="806"/>
      <c r="K4" s="886" t="s">
        <v>248</v>
      </c>
      <c r="L4" s="870" t="s">
        <v>3040</v>
      </c>
      <c r="M4" s="1255"/>
    </row>
    <row r="5" spans="1:13">
      <c r="B5" s="289" t="s">
        <v>16</v>
      </c>
      <c r="C5" s="807">
        <v>168</v>
      </c>
      <c r="D5" s="806"/>
      <c r="E5" s="806"/>
      <c r="K5" s="886" t="s">
        <v>258</v>
      </c>
      <c r="L5" s="870" t="s">
        <v>3041</v>
      </c>
      <c r="M5" s="1255"/>
    </row>
    <row r="6" spans="1:13">
      <c r="B6" s="289" t="s">
        <v>14</v>
      </c>
      <c r="C6" s="807">
        <v>1537</v>
      </c>
      <c r="D6" s="806"/>
      <c r="E6" s="806"/>
      <c r="K6" s="886" t="s">
        <v>268</v>
      </c>
      <c r="L6" s="870" t="s">
        <v>2148</v>
      </c>
      <c r="M6" s="1255"/>
    </row>
    <row r="7" spans="1:13">
      <c r="A7" s="273" t="s">
        <v>3259</v>
      </c>
      <c r="B7" s="289" t="s">
        <v>3260</v>
      </c>
      <c r="C7" s="807">
        <v>429</v>
      </c>
      <c r="D7" s="806"/>
      <c r="E7" s="806"/>
      <c r="K7" s="885" t="s">
        <v>288</v>
      </c>
      <c r="L7" s="872" t="s">
        <v>2149</v>
      </c>
      <c r="M7" s="1255">
        <f>F31</f>
        <v>51.633411392319729</v>
      </c>
    </row>
    <row r="8" spans="1:13">
      <c r="B8" s="289" t="s">
        <v>17</v>
      </c>
      <c r="C8" s="808">
        <v>1169</v>
      </c>
      <c r="D8" s="806"/>
      <c r="E8" s="806"/>
      <c r="K8" s="885" t="s">
        <v>324</v>
      </c>
      <c r="L8" s="872" t="s">
        <v>2150</v>
      </c>
      <c r="M8" s="1255">
        <f>F32+E10</f>
        <v>342.30326304446078</v>
      </c>
    </row>
    <row r="9" spans="1:13">
      <c r="B9" s="300" t="s">
        <v>2207</v>
      </c>
      <c r="C9" s="809">
        <f>SUM(C4:C8)</f>
        <v>4399</v>
      </c>
      <c r="D9" s="806"/>
      <c r="E9" s="806"/>
      <c r="K9" s="886" t="s">
        <v>334</v>
      </c>
      <c r="L9" s="870" t="s">
        <v>540</v>
      </c>
      <c r="M9" s="1255"/>
    </row>
    <row r="10" spans="1:13">
      <c r="B10" s="810" t="s">
        <v>2774</v>
      </c>
      <c r="C10" s="873">
        <v>629.42913793103446</v>
      </c>
      <c r="D10" s="872" t="s">
        <v>2150</v>
      </c>
      <c r="E10" s="874">
        <f>C10/2</f>
        <v>314.71456896551723</v>
      </c>
      <c r="F10" s="872" t="s">
        <v>1477</v>
      </c>
      <c r="H10" s="875">
        <f>C10/2</f>
        <v>314.71456896551723</v>
      </c>
      <c r="K10" s="886" t="s">
        <v>348</v>
      </c>
      <c r="L10" s="870" t="s">
        <v>2151</v>
      </c>
      <c r="M10" s="1256"/>
    </row>
    <row r="11" spans="1:13">
      <c r="B11" s="811" t="s">
        <v>3261</v>
      </c>
      <c r="K11" s="886" t="s">
        <v>356</v>
      </c>
      <c r="L11" s="870" t="s">
        <v>2152</v>
      </c>
      <c r="M11" s="1255"/>
    </row>
    <row r="12" spans="1:13">
      <c r="C12" s="812" t="s">
        <v>3262</v>
      </c>
      <c r="K12" s="886" t="s">
        <v>374</v>
      </c>
      <c r="L12" s="870" t="s">
        <v>3042</v>
      </c>
      <c r="M12" s="1255"/>
    </row>
    <row r="13" spans="1:13">
      <c r="B13" s="300" t="s">
        <v>3263</v>
      </c>
      <c r="C13" s="301"/>
      <c r="D13" s="776" t="s">
        <v>3264</v>
      </c>
      <c r="E13" s="813"/>
      <c r="K13" s="886" t="s">
        <v>2153</v>
      </c>
      <c r="L13" s="870" t="s">
        <v>2154</v>
      </c>
      <c r="M13" s="1255"/>
    </row>
    <row r="14" spans="1:13">
      <c r="B14" s="281" t="s">
        <v>3265</v>
      </c>
      <c r="C14" s="814">
        <f>SUM(C15:C18)</f>
        <v>100</v>
      </c>
      <c r="D14" s="281"/>
      <c r="E14" s="283"/>
      <c r="K14" s="886" t="s">
        <v>2155</v>
      </c>
      <c r="L14" s="870" t="s">
        <v>2156</v>
      </c>
      <c r="M14" s="1255"/>
    </row>
    <row r="15" spans="1:13">
      <c r="A15" s="273" t="s">
        <v>3266</v>
      </c>
      <c r="B15" s="815" t="s">
        <v>3267</v>
      </c>
      <c r="C15" s="816">
        <v>20</v>
      </c>
      <c r="D15" s="817" t="s">
        <v>162</v>
      </c>
      <c r="E15" s="818" t="s">
        <v>3268</v>
      </c>
      <c r="K15" s="887" t="s">
        <v>2157</v>
      </c>
      <c r="L15" s="874" t="s">
        <v>2158</v>
      </c>
      <c r="M15" s="1255"/>
    </row>
    <row r="16" spans="1:13">
      <c r="A16" s="273" t="s">
        <v>3269</v>
      </c>
      <c r="B16" s="819" t="s">
        <v>3270</v>
      </c>
      <c r="C16" s="820">
        <v>20</v>
      </c>
      <c r="D16" s="821" t="s">
        <v>1654</v>
      </c>
      <c r="E16" s="822" t="s">
        <v>3271</v>
      </c>
      <c r="K16" s="887" t="s">
        <v>2159</v>
      </c>
      <c r="L16" s="874" t="s">
        <v>2160</v>
      </c>
      <c r="M16" s="1255"/>
    </row>
    <row r="17" spans="1:18">
      <c r="A17" s="273" t="s">
        <v>3272</v>
      </c>
      <c r="B17" s="819" t="s">
        <v>3273</v>
      </c>
      <c r="C17" s="820">
        <v>20</v>
      </c>
      <c r="D17" s="821" t="s">
        <v>1656</v>
      </c>
      <c r="E17" s="822" t="s">
        <v>2150</v>
      </c>
      <c r="K17" s="887" t="s">
        <v>2161</v>
      </c>
      <c r="L17" s="874" t="s">
        <v>2162</v>
      </c>
      <c r="M17" s="1255"/>
    </row>
    <row r="18" spans="1:18" ht="24">
      <c r="A18" s="273" t="s">
        <v>3274</v>
      </c>
      <c r="B18" s="823" t="s">
        <v>3275</v>
      </c>
      <c r="C18" s="824">
        <v>40</v>
      </c>
      <c r="D18" s="825">
        <v>20</v>
      </c>
      <c r="E18" s="826" t="s">
        <v>1477</v>
      </c>
      <c r="K18" s="887" t="s">
        <v>2163</v>
      </c>
      <c r="L18" s="874" t="s">
        <v>2164</v>
      </c>
      <c r="M18" s="1255"/>
    </row>
    <row r="19" spans="1:18">
      <c r="K19" s="887" t="s">
        <v>2165</v>
      </c>
      <c r="L19" s="874" t="s">
        <v>2166</v>
      </c>
      <c r="M19" s="1255"/>
    </row>
    <row r="20" spans="1:18">
      <c r="K20" s="887" t="s">
        <v>2167</v>
      </c>
      <c r="L20" s="874" t="s">
        <v>3043</v>
      </c>
      <c r="M20" s="1255"/>
    </row>
    <row r="21" spans="1:18">
      <c r="K21" s="887" t="s">
        <v>2169</v>
      </c>
      <c r="L21" s="874" t="s">
        <v>2170</v>
      </c>
      <c r="M21" s="1255"/>
    </row>
    <row r="22" spans="1:18" ht="13.5" thickBot="1">
      <c r="B22" s="811" t="s">
        <v>3276</v>
      </c>
      <c r="F22" s="827" t="s">
        <v>513</v>
      </c>
      <c r="K22" s="887" t="s">
        <v>2171</v>
      </c>
      <c r="L22" s="874" t="s">
        <v>2172</v>
      </c>
      <c r="M22" s="1255"/>
    </row>
    <row r="23" spans="1:18">
      <c r="A23" s="876"/>
      <c r="B23" s="877"/>
      <c r="C23" s="878" t="s">
        <v>3277</v>
      </c>
      <c r="D23" s="877"/>
      <c r="E23" s="877"/>
      <c r="F23" s="879" t="s">
        <v>523</v>
      </c>
      <c r="G23" s="828"/>
      <c r="H23" s="828"/>
      <c r="I23" s="813"/>
      <c r="K23" s="887" t="s">
        <v>2173</v>
      </c>
      <c r="L23" s="874" t="s">
        <v>1437</v>
      </c>
      <c r="M23" s="1255"/>
    </row>
    <row r="24" spans="1:18" ht="13.5" thickBot="1">
      <c r="A24" s="876"/>
      <c r="B24" s="880"/>
      <c r="C24" s="881" t="s">
        <v>3278</v>
      </c>
      <c r="D24" s="282" t="s">
        <v>3279</v>
      </c>
      <c r="E24" s="282" t="s">
        <v>3280</v>
      </c>
      <c r="F24" s="882" t="s">
        <v>3281</v>
      </c>
      <c r="G24" s="282" t="s">
        <v>3282</v>
      </c>
      <c r="H24" s="282"/>
      <c r="I24" s="283"/>
      <c r="K24" s="888" t="s">
        <v>2174</v>
      </c>
      <c r="L24" s="883" t="s">
        <v>1477</v>
      </c>
      <c r="M24" s="1255">
        <f>F33+1</f>
        <v>100.118511601153</v>
      </c>
      <c r="N24" s="874"/>
      <c r="O24" s="194"/>
      <c r="P24" s="874"/>
      <c r="Q24" s="874"/>
      <c r="R24" s="874"/>
    </row>
    <row r="25" spans="1:18">
      <c r="A25" s="876">
        <v>1</v>
      </c>
      <c r="B25" s="828" t="s">
        <v>3283</v>
      </c>
      <c r="C25" s="829">
        <f>C5</f>
        <v>168</v>
      </c>
      <c r="D25" s="830"/>
      <c r="E25" s="830"/>
      <c r="F25" s="831">
        <f>C25</f>
        <v>168</v>
      </c>
      <c r="G25" s="865">
        <v>37</v>
      </c>
      <c r="H25" s="832" t="s">
        <v>2202</v>
      </c>
      <c r="I25" s="813"/>
      <c r="K25" s="887" t="s">
        <v>2175</v>
      </c>
      <c r="L25" s="874" t="s">
        <v>2176</v>
      </c>
      <c r="M25" s="1255"/>
      <c r="N25" s="874"/>
      <c r="O25" s="194"/>
      <c r="P25" s="874"/>
      <c r="Q25" s="874"/>
      <c r="R25" s="874"/>
    </row>
    <row r="26" spans="1:18">
      <c r="A26" s="876">
        <v>2</v>
      </c>
      <c r="B26" s="273" t="s">
        <v>2963</v>
      </c>
      <c r="C26" s="833">
        <f>C4</f>
        <v>1096</v>
      </c>
      <c r="D26" s="834"/>
      <c r="E26" s="834"/>
      <c r="F26" s="831">
        <f>C26</f>
        <v>1096</v>
      </c>
      <c r="G26" s="280">
        <v>30</v>
      </c>
      <c r="H26" s="835" t="s">
        <v>3284</v>
      </c>
      <c r="I26" s="290"/>
      <c r="K26" s="886" t="s">
        <v>2177</v>
      </c>
      <c r="L26" s="870" t="s">
        <v>2178</v>
      </c>
      <c r="M26" s="1255"/>
      <c r="N26" s="874"/>
      <c r="O26" s="194"/>
      <c r="P26" s="874"/>
      <c r="Q26" s="874"/>
      <c r="R26" s="874"/>
    </row>
    <row r="27" spans="1:18">
      <c r="A27" s="876"/>
      <c r="B27" s="273" t="s">
        <v>14</v>
      </c>
      <c r="C27" s="833">
        <f>C6</f>
        <v>1537</v>
      </c>
      <c r="D27" s="834"/>
      <c r="E27" s="834"/>
      <c r="F27" s="831">
        <f>C27</f>
        <v>1537</v>
      </c>
      <c r="G27" s="280">
        <v>37</v>
      </c>
      <c r="H27" s="835" t="s">
        <v>2202</v>
      </c>
      <c r="I27" s="290"/>
      <c r="K27" s="886" t="s">
        <v>2179</v>
      </c>
      <c r="L27" s="870" t="s">
        <v>2180</v>
      </c>
      <c r="M27" s="1256"/>
      <c r="N27" s="874"/>
      <c r="O27" s="194"/>
      <c r="P27" s="874"/>
      <c r="Q27" s="874"/>
      <c r="R27" s="874"/>
    </row>
    <row r="28" spans="1:18">
      <c r="A28" s="876">
        <v>3</v>
      </c>
      <c r="B28" s="273" t="s">
        <v>3285</v>
      </c>
      <c r="C28" s="833">
        <f>C8</f>
        <v>1169</v>
      </c>
      <c r="D28" s="834"/>
      <c r="E28" s="834"/>
      <c r="F28" s="831">
        <f>C28</f>
        <v>1169</v>
      </c>
      <c r="G28" s="280">
        <v>37</v>
      </c>
      <c r="H28" s="835" t="s">
        <v>2202</v>
      </c>
      <c r="I28" s="290"/>
      <c r="K28" s="886" t="s">
        <v>2181</v>
      </c>
      <c r="L28" s="870" t="s">
        <v>3044</v>
      </c>
      <c r="M28" s="1256"/>
      <c r="N28" s="874"/>
      <c r="O28" s="194"/>
      <c r="P28" s="874"/>
      <c r="Q28" s="874"/>
      <c r="R28" s="874"/>
    </row>
    <row r="29" spans="1:18">
      <c r="A29" s="876">
        <v>4</v>
      </c>
      <c r="B29" s="836" t="s">
        <v>3286</v>
      </c>
      <c r="C29" s="837">
        <f>C7</f>
        <v>429</v>
      </c>
      <c r="D29" s="838"/>
      <c r="E29" s="838"/>
      <c r="F29" s="839"/>
      <c r="G29" s="840"/>
      <c r="H29" s="841"/>
      <c r="I29" s="842"/>
      <c r="K29" s="885" t="s">
        <v>2183</v>
      </c>
      <c r="L29" s="872" t="s">
        <v>3045</v>
      </c>
      <c r="M29" s="1256">
        <f>F34</f>
        <v>177.07257205337964</v>
      </c>
      <c r="N29" s="874"/>
      <c r="O29" s="194"/>
      <c r="P29" s="874"/>
      <c r="Q29" s="874"/>
      <c r="R29" s="874"/>
    </row>
    <row r="30" spans="1:18">
      <c r="A30" s="876"/>
      <c r="B30" s="273" t="s">
        <v>3287</v>
      </c>
      <c r="C30" s="833">
        <f>C$7*C15/100</f>
        <v>85.8</v>
      </c>
      <c r="D30" s="843">
        <v>0.2999628380614206</v>
      </c>
      <c r="E30" s="843">
        <v>4.6955158446266132E-2</v>
      </c>
      <c r="F30" s="831">
        <f>C30*(1-(D30+E30))</f>
        <v>56.034435899640478</v>
      </c>
      <c r="G30" s="280" t="s">
        <v>162</v>
      </c>
      <c r="H30" s="835" t="s">
        <v>3268</v>
      </c>
      <c r="I30" s="290"/>
      <c r="K30" s="886" t="s">
        <v>2185</v>
      </c>
      <c r="L30" s="870" t="s">
        <v>1567</v>
      </c>
      <c r="M30" s="1256"/>
      <c r="N30" s="874"/>
      <c r="O30" s="194"/>
      <c r="P30" s="874"/>
      <c r="Q30" s="874"/>
      <c r="R30" s="874"/>
    </row>
    <row r="31" spans="1:18">
      <c r="A31" s="876"/>
      <c r="B31" s="273" t="s">
        <v>3288</v>
      </c>
      <c r="C31" s="833">
        <f>C$7*C16/100</f>
        <v>85.8</v>
      </c>
      <c r="D31" s="843">
        <v>0.3620988208654799</v>
      </c>
      <c r="E31" s="843">
        <v>3.6113167569022102E-2</v>
      </c>
      <c r="F31" s="831">
        <f>C31*(1-(D31+E31))</f>
        <v>51.633411392319729</v>
      </c>
      <c r="G31" s="844" t="s">
        <v>696</v>
      </c>
      <c r="H31" s="835" t="s">
        <v>3271</v>
      </c>
      <c r="I31" s="290"/>
      <c r="K31" s="886" t="s">
        <v>2186</v>
      </c>
      <c r="L31" s="870" t="s">
        <v>2187</v>
      </c>
      <c r="M31" s="1256"/>
      <c r="N31" s="874"/>
      <c r="O31" s="194"/>
      <c r="P31" s="874"/>
      <c r="Q31" s="874"/>
      <c r="R31" s="874"/>
    </row>
    <row r="32" spans="1:18">
      <c r="A32" s="876"/>
      <c r="B32" s="273" t="s">
        <v>3289</v>
      </c>
      <c r="C32" s="833">
        <f>C$7*C17/100</f>
        <v>85.8</v>
      </c>
      <c r="D32" s="843">
        <v>0.64255877527527605</v>
      </c>
      <c r="E32" s="843">
        <v>3.5894673688086035E-2</v>
      </c>
      <c r="F32" s="831">
        <f>C32*(1-(D32+E32))</f>
        <v>27.588694078943529</v>
      </c>
      <c r="G32" s="280" t="s">
        <v>1656</v>
      </c>
      <c r="H32" s="835" t="s">
        <v>2150</v>
      </c>
      <c r="I32" s="290"/>
      <c r="K32" s="885" t="s">
        <v>2188</v>
      </c>
      <c r="L32" s="872" t="s">
        <v>3046</v>
      </c>
      <c r="M32" s="1256">
        <f>F26+F35</f>
        <v>1113.5523749745637</v>
      </c>
      <c r="N32" s="874"/>
      <c r="O32" s="194"/>
      <c r="P32" s="874"/>
      <c r="Q32" s="874"/>
      <c r="R32" s="874"/>
    </row>
    <row r="33" spans="1:18">
      <c r="A33" s="876"/>
      <c r="B33" s="273" t="s">
        <v>3290</v>
      </c>
      <c r="C33" s="833">
        <f>C$7*C18/100</f>
        <v>171.6</v>
      </c>
      <c r="D33" s="843">
        <v>0.37958122843142711</v>
      </c>
      <c r="E33" s="843">
        <v>4.2805067599149774E-2</v>
      </c>
      <c r="F33" s="831">
        <f>C33*(1-(D33+E33))</f>
        <v>99.118511601153003</v>
      </c>
      <c r="G33" s="844" t="s">
        <v>3291</v>
      </c>
      <c r="H33" s="835" t="s">
        <v>1477</v>
      </c>
      <c r="I33" s="290"/>
      <c r="K33" s="886" t="s">
        <v>2190</v>
      </c>
      <c r="L33" s="870" t="s">
        <v>2191</v>
      </c>
      <c r="M33" s="1256"/>
      <c r="N33" s="874"/>
      <c r="O33" s="194"/>
      <c r="P33" s="874"/>
      <c r="Q33" s="874"/>
      <c r="R33" s="874"/>
    </row>
    <row r="34" spans="1:18">
      <c r="A34" s="876"/>
      <c r="B34" s="273" t="s">
        <v>3292</v>
      </c>
      <c r="C34" s="833"/>
      <c r="F34" s="831">
        <f>C30*D30+C31*D31+C32*D32+C33*D33</f>
        <v>177.07257205337964</v>
      </c>
      <c r="G34" s="280">
        <v>27</v>
      </c>
      <c r="H34" s="835" t="s">
        <v>1560</v>
      </c>
      <c r="I34" s="290"/>
      <c r="K34" s="886" t="s">
        <v>2192</v>
      </c>
      <c r="L34" s="870" t="s">
        <v>1701</v>
      </c>
      <c r="M34" s="1256"/>
      <c r="N34" s="874"/>
      <c r="O34" s="194"/>
      <c r="P34" s="874"/>
      <c r="Q34" s="874"/>
      <c r="R34" s="874"/>
    </row>
    <row r="35" spans="1:18">
      <c r="A35" s="876"/>
      <c r="B35" s="281" t="s">
        <v>3293</v>
      </c>
      <c r="C35" s="845"/>
      <c r="D35" s="846"/>
      <c r="E35" s="880"/>
      <c r="F35" s="847">
        <f>C30*E30+C31*E31+C32*E32+C33*E33</f>
        <v>17.552374974563612</v>
      </c>
      <c r="G35" s="543">
        <v>30</v>
      </c>
      <c r="H35" s="848" t="s">
        <v>3284</v>
      </c>
      <c r="I35" s="283"/>
      <c r="K35" s="886" t="s">
        <v>2193</v>
      </c>
      <c r="L35" s="870" t="s">
        <v>2194</v>
      </c>
      <c r="M35" s="1256"/>
      <c r="N35" s="874"/>
      <c r="O35" s="194"/>
      <c r="P35" s="874"/>
      <c r="Q35" s="874"/>
      <c r="R35" s="874"/>
    </row>
    <row r="36" spans="1:18" ht="13.5" thickBot="1">
      <c r="A36" s="876"/>
      <c r="B36" s="282" t="s">
        <v>428</v>
      </c>
      <c r="C36" s="849">
        <f>SUM(C25:C29)</f>
        <v>4399</v>
      </c>
      <c r="D36" s="850"/>
      <c r="E36" s="850"/>
      <c r="F36" s="851">
        <f>SUM(F25:F28,F30:F35)</f>
        <v>4398.9999999999991</v>
      </c>
      <c r="G36" s="282"/>
      <c r="H36" s="282"/>
      <c r="I36" s="283"/>
      <c r="K36" s="886" t="s">
        <v>2195</v>
      </c>
      <c r="L36" s="870" t="s">
        <v>3047</v>
      </c>
      <c r="M36" s="1256"/>
    </row>
    <row r="37" spans="1:18">
      <c r="K37" s="886" t="s">
        <v>2197</v>
      </c>
      <c r="L37" s="870" t="s">
        <v>3048</v>
      </c>
      <c r="M37" s="1256"/>
    </row>
    <row r="38" spans="1:18">
      <c r="K38" s="886" t="s">
        <v>2199</v>
      </c>
      <c r="L38" s="870" t="s">
        <v>2200</v>
      </c>
      <c r="M38" s="1256"/>
    </row>
    <row r="39" spans="1:18">
      <c r="B39" s="811"/>
      <c r="E39" s="827"/>
      <c r="K39" s="885" t="s">
        <v>2201</v>
      </c>
      <c r="L39" s="872" t="s">
        <v>2202</v>
      </c>
      <c r="M39" s="1256">
        <f>F25+F27+F28</f>
        <v>2874</v>
      </c>
    </row>
    <row r="40" spans="1:18">
      <c r="B40" s="884"/>
      <c r="C40" s="852"/>
      <c r="D40" s="852"/>
      <c r="E40" s="852"/>
      <c r="F40" s="852"/>
      <c r="G40" s="611"/>
      <c r="H40" s="611"/>
      <c r="K40" s="886" t="s">
        <v>2203</v>
      </c>
      <c r="L40" s="870" t="s">
        <v>3049</v>
      </c>
      <c r="M40" s="1256"/>
    </row>
    <row r="41" spans="1:18">
      <c r="B41" s="611"/>
      <c r="C41" s="853"/>
      <c r="D41" s="854"/>
      <c r="E41" s="853"/>
      <c r="F41" s="855"/>
      <c r="G41" s="856"/>
      <c r="H41" s="806"/>
      <c r="K41" s="886" t="s">
        <v>2205</v>
      </c>
      <c r="L41" s="870" t="s">
        <v>3050</v>
      </c>
      <c r="M41" s="1256"/>
    </row>
    <row r="42" spans="1:18">
      <c r="B42" s="611"/>
      <c r="C42" s="853"/>
      <c r="D42" s="854"/>
      <c r="E42" s="853"/>
      <c r="F42" s="855"/>
      <c r="G42" s="856"/>
      <c r="H42" s="806"/>
      <c r="K42" s="1057" t="s">
        <v>3051</v>
      </c>
      <c r="L42" s="220" t="s">
        <v>487</v>
      </c>
      <c r="M42" s="1254">
        <f>SUM(M3:M41)</f>
        <v>4714.7145689655172</v>
      </c>
    </row>
    <row r="43" spans="1:18">
      <c r="B43" s="611"/>
      <c r="C43" s="853"/>
      <c r="D43" s="854"/>
      <c r="E43" s="853"/>
      <c r="F43" s="855"/>
      <c r="G43" s="856"/>
      <c r="H43" s="806"/>
      <c r="K43" s="81" t="s">
        <v>3052</v>
      </c>
      <c r="L43" s="81"/>
      <c r="M43" s="1"/>
    </row>
    <row r="44" spans="1:18">
      <c r="B44" s="611"/>
      <c r="C44" s="853"/>
      <c r="D44" s="854"/>
      <c r="E44" s="853"/>
      <c r="F44" s="857"/>
      <c r="G44" s="856"/>
      <c r="H44" s="806"/>
    </row>
    <row r="45" spans="1:18">
      <c r="B45" s="611"/>
      <c r="C45" s="853"/>
      <c r="D45" s="854"/>
      <c r="E45" s="853"/>
      <c r="F45" s="857"/>
      <c r="G45" s="856"/>
      <c r="H45" s="611"/>
    </row>
    <row r="46" spans="1:18">
      <c r="B46" s="611"/>
      <c r="C46" s="853"/>
      <c r="D46" s="854"/>
      <c r="E46" s="853"/>
      <c r="F46" s="857"/>
      <c r="G46" s="856"/>
      <c r="H46" s="806"/>
    </row>
    <row r="47" spans="1:18">
      <c r="B47" s="611"/>
      <c r="C47" s="853"/>
      <c r="D47" s="854"/>
      <c r="E47" s="853"/>
      <c r="F47" s="857"/>
      <c r="G47" s="856"/>
      <c r="H47" s="806"/>
    </row>
    <row r="48" spans="1:18">
      <c r="B48" s="611"/>
      <c r="C48" s="853"/>
      <c r="D48" s="854"/>
      <c r="E48" s="853"/>
      <c r="F48" s="857"/>
      <c r="G48" s="856"/>
      <c r="H48" s="806"/>
    </row>
    <row r="49" spans="2:18">
      <c r="B49" s="611"/>
      <c r="C49" s="853"/>
      <c r="D49" s="854"/>
      <c r="E49" s="853"/>
      <c r="F49" s="855"/>
      <c r="G49" s="858"/>
      <c r="H49" s="806"/>
    </row>
    <row r="50" spans="2:18">
      <c r="B50" s="611"/>
      <c r="C50" s="853"/>
      <c r="D50" s="854"/>
      <c r="E50" s="853"/>
      <c r="F50" s="855"/>
      <c r="G50" s="856"/>
      <c r="H50" s="806"/>
    </row>
    <row r="51" spans="2:18">
      <c r="B51" s="611"/>
      <c r="C51" s="853"/>
      <c r="D51" s="854"/>
      <c r="E51" s="853"/>
      <c r="F51" s="855"/>
      <c r="G51" s="856"/>
      <c r="H51" s="806"/>
    </row>
    <row r="52" spans="2:18">
      <c r="B52" s="611"/>
      <c r="C52" s="853"/>
      <c r="D52" s="611"/>
      <c r="E52" s="853"/>
      <c r="F52" s="611"/>
      <c r="G52" s="611"/>
      <c r="H52" s="611"/>
    </row>
    <row r="53" spans="2:18">
      <c r="B53" s="611"/>
      <c r="C53" s="884"/>
      <c r="D53" s="884"/>
      <c r="E53" s="884"/>
      <c r="F53" s="884"/>
      <c r="G53" s="884"/>
      <c r="H53" s="884"/>
    </row>
    <row r="54" spans="2:18">
      <c r="B54" s="859"/>
      <c r="C54" s="273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</row>
    <row r="55" spans="2:18">
      <c r="B55" s="859"/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</row>
    <row r="56" spans="2:18">
      <c r="B56" s="859"/>
      <c r="C56" s="273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</row>
    <row r="57" spans="2:18">
      <c r="B57" s="859"/>
      <c r="C57" s="273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79998168889431442"/>
  </sheetPr>
  <dimension ref="A1:N58"/>
  <sheetViews>
    <sheetView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C6" sqref="C6"/>
    </sheetView>
  </sheetViews>
  <sheetFormatPr defaultColWidth="9" defaultRowHeight="13"/>
  <cols>
    <col min="1" max="1" width="2.4140625" style="1" customWidth="1"/>
    <col min="2" max="2" width="14.58203125" style="1" customWidth="1"/>
    <col min="3" max="3" width="17.4140625" style="1" customWidth="1"/>
    <col min="4" max="6" width="11.58203125" style="1" customWidth="1"/>
    <col min="7" max="10" width="10.4140625" style="1" customWidth="1"/>
    <col min="11" max="11" width="6.58203125" style="1" customWidth="1"/>
    <col min="12" max="12" width="4.9140625" style="1" customWidth="1"/>
    <col min="13" max="13" width="24.9140625" style="1" customWidth="1"/>
    <col min="14" max="14" width="11.6640625" style="1" customWidth="1"/>
    <col min="15" max="16384" width="9" style="1"/>
  </cols>
  <sheetData>
    <row r="1" spans="1:14">
      <c r="A1" s="2" t="s">
        <v>3720</v>
      </c>
    </row>
    <row r="2" spans="1:14" ht="13.5" thickBot="1">
      <c r="A2" s="80" t="s">
        <v>3405</v>
      </c>
      <c r="B2" s="81"/>
      <c r="C2" s="81"/>
      <c r="D2" s="81"/>
      <c r="E2" s="81"/>
      <c r="F2" s="81"/>
      <c r="G2" s="311" t="s">
        <v>2214</v>
      </c>
      <c r="H2" s="81"/>
      <c r="I2" s="81" t="s">
        <v>443</v>
      </c>
      <c r="J2" s="81"/>
      <c r="L2" s="2" t="s">
        <v>3415</v>
      </c>
      <c r="N2" s="1250" t="s">
        <v>3414</v>
      </c>
    </row>
    <row r="3" spans="1:14">
      <c r="A3" s="312"/>
      <c r="B3" s="313"/>
      <c r="C3" s="314"/>
      <c r="D3" s="315"/>
      <c r="E3" s="316"/>
      <c r="F3" s="317"/>
      <c r="G3" s="313"/>
      <c r="H3" s="317"/>
      <c r="I3" s="313"/>
      <c r="J3" s="318"/>
      <c r="L3" s="221"/>
      <c r="M3" s="220" t="s">
        <v>3068</v>
      </c>
      <c r="N3" s="133" t="s">
        <v>3413</v>
      </c>
    </row>
    <row r="4" spans="1:14">
      <c r="A4" s="319"/>
      <c r="B4" s="81" t="s">
        <v>445</v>
      </c>
      <c r="C4" s="190"/>
      <c r="D4" s="370" t="s">
        <v>3298</v>
      </c>
      <c r="E4" s="866" t="s">
        <v>3299</v>
      </c>
      <c r="F4" s="99" t="s">
        <v>3300</v>
      </c>
      <c r="G4" s="310" t="s">
        <v>3301</v>
      </c>
      <c r="H4" s="99" t="s">
        <v>3302</v>
      </c>
      <c r="I4" s="310" t="s">
        <v>3295</v>
      </c>
      <c r="J4" s="321" t="s">
        <v>487</v>
      </c>
      <c r="L4" s="744" t="s">
        <v>2144</v>
      </c>
      <c r="M4" s="748" t="s">
        <v>3039</v>
      </c>
      <c r="N4" s="1615"/>
    </row>
    <row r="5" spans="1:14" ht="13.5" thickBot="1">
      <c r="A5" s="322"/>
      <c r="B5" s="323"/>
      <c r="C5" s="324"/>
      <c r="D5" s="867"/>
      <c r="E5" s="868"/>
      <c r="F5" s="869"/>
      <c r="G5" s="372"/>
      <c r="H5" s="326" t="s">
        <v>12</v>
      </c>
      <c r="I5" s="327" t="s">
        <v>2218</v>
      </c>
      <c r="J5" s="328"/>
      <c r="L5" s="199" t="s">
        <v>248</v>
      </c>
      <c r="M5" s="748" t="s">
        <v>3040</v>
      </c>
      <c r="N5" s="1616"/>
    </row>
    <row r="6" spans="1:14">
      <c r="A6" s="319">
        <v>1</v>
      </c>
      <c r="B6" s="81" t="s">
        <v>108</v>
      </c>
      <c r="C6" s="329" t="s">
        <v>108</v>
      </c>
      <c r="D6" s="330">
        <v>0</v>
      </c>
      <c r="E6" s="118">
        <v>945.67899999999997</v>
      </c>
      <c r="F6" s="159">
        <v>7414.8890000000001</v>
      </c>
      <c r="G6" s="97">
        <v>14292.745000000001</v>
      </c>
      <c r="H6" s="159">
        <v>0</v>
      </c>
      <c r="I6" s="97">
        <v>1009.6130000000001</v>
      </c>
      <c r="J6" s="331">
        <f>SUM(D6:I6)</f>
        <v>23662.926000000003</v>
      </c>
      <c r="L6" s="199" t="s">
        <v>258</v>
      </c>
      <c r="M6" s="748" t="s">
        <v>3041</v>
      </c>
      <c r="N6" s="1616"/>
    </row>
    <row r="7" spans="1:14">
      <c r="A7" s="332">
        <v>2</v>
      </c>
      <c r="B7" s="90" t="s">
        <v>2215</v>
      </c>
      <c r="C7" s="333" t="s">
        <v>2215</v>
      </c>
      <c r="D7" s="334">
        <v>531.29999999999995</v>
      </c>
      <c r="E7" s="183">
        <v>105.49</v>
      </c>
      <c r="F7" s="183">
        <v>160.47300000000001</v>
      </c>
      <c r="G7" s="183">
        <v>518.62300000000005</v>
      </c>
      <c r="H7" s="106">
        <v>474.66300000000001</v>
      </c>
      <c r="I7" s="105">
        <v>33.469000000000001</v>
      </c>
      <c r="J7" s="335">
        <f t="shared" ref="J7:J21" si="0">SUM(D7:I7)</f>
        <v>1824.018</v>
      </c>
      <c r="L7" s="199" t="s">
        <v>268</v>
      </c>
      <c r="M7" s="748" t="s">
        <v>2148</v>
      </c>
      <c r="N7" s="1617"/>
    </row>
    <row r="8" spans="1:14">
      <c r="A8" s="332">
        <v>3</v>
      </c>
      <c r="B8" s="90" t="s">
        <v>2216</v>
      </c>
      <c r="C8" s="333" t="s">
        <v>2217</v>
      </c>
      <c r="D8" s="334">
        <v>0</v>
      </c>
      <c r="E8" s="183">
        <v>102.813</v>
      </c>
      <c r="F8" s="183">
        <v>18.059999999999999</v>
      </c>
      <c r="G8" s="183">
        <v>5192.2870000000003</v>
      </c>
      <c r="H8" s="183">
        <v>202.536</v>
      </c>
      <c r="I8" s="117">
        <v>0</v>
      </c>
      <c r="J8" s="335">
        <f t="shared" si="0"/>
        <v>5515.6959999999999</v>
      </c>
      <c r="L8" s="195" t="s">
        <v>288</v>
      </c>
      <c r="M8" s="749" t="s">
        <v>2149</v>
      </c>
      <c r="N8" s="1616"/>
    </row>
    <row r="9" spans="1:14">
      <c r="A9" s="337">
        <v>4</v>
      </c>
      <c r="B9" s="120" t="s">
        <v>17</v>
      </c>
      <c r="C9" s="333" t="s">
        <v>2219</v>
      </c>
      <c r="D9" s="338">
        <v>48.892999999999994</v>
      </c>
      <c r="E9" s="106">
        <v>113.767</v>
      </c>
      <c r="F9" s="106">
        <v>145.76899999999998</v>
      </c>
      <c r="G9" s="106">
        <v>134.06100000000001</v>
      </c>
      <c r="H9" s="106">
        <v>198.06699999999998</v>
      </c>
      <c r="I9" s="105">
        <v>89.856999999999999</v>
      </c>
      <c r="J9" s="335">
        <f>SUM(D9:I9)</f>
        <v>730.41399999999999</v>
      </c>
      <c r="L9" s="199" t="s">
        <v>324</v>
      </c>
      <c r="M9" s="748" t="s">
        <v>2150</v>
      </c>
      <c r="N9" s="1616"/>
    </row>
    <row r="10" spans="1:14">
      <c r="A10" s="332">
        <v>5</v>
      </c>
      <c r="B10" s="90" t="s">
        <v>2220</v>
      </c>
      <c r="C10" s="339" t="s">
        <v>32</v>
      </c>
      <c r="D10" s="338">
        <v>0</v>
      </c>
      <c r="E10" s="106">
        <v>0</v>
      </c>
      <c r="F10" s="106">
        <v>0</v>
      </c>
      <c r="G10" s="106">
        <v>0</v>
      </c>
      <c r="H10" s="106">
        <v>21220.567000000003</v>
      </c>
      <c r="I10" s="106">
        <v>27940.855</v>
      </c>
      <c r="J10" s="340">
        <f t="shared" si="0"/>
        <v>49161.422000000006</v>
      </c>
      <c r="L10" s="199" t="s">
        <v>334</v>
      </c>
      <c r="M10" s="748" t="s">
        <v>540</v>
      </c>
      <c r="N10" s="1616"/>
    </row>
    <row r="11" spans="1:14">
      <c r="A11" s="319"/>
      <c r="B11" s="96"/>
      <c r="C11" s="333" t="s">
        <v>2221</v>
      </c>
      <c r="D11" s="338">
        <v>0</v>
      </c>
      <c r="E11" s="121">
        <v>0</v>
      </c>
      <c r="F11" s="106">
        <v>0</v>
      </c>
      <c r="G11" s="106">
        <v>0</v>
      </c>
      <c r="H11" s="121">
        <v>2178</v>
      </c>
      <c r="I11" s="121">
        <v>2904</v>
      </c>
      <c r="J11" s="335">
        <f t="shared" si="0"/>
        <v>5082</v>
      </c>
      <c r="L11" s="199" t="s">
        <v>348</v>
      </c>
      <c r="M11" s="748" t="s">
        <v>2151</v>
      </c>
      <c r="N11" s="1616"/>
    </row>
    <row r="12" spans="1:14">
      <c r="A12" s="319"/>
      <c r="B12" s="96"/>
      <c r="C12" s="333" t="s">
        <v>2222</v>
      </c>
      <c r="D12" s="338">
        <v>0</v>
      </c>
      <c r="E12" s="121">
        <v>0</v>
      </c>
      <c r="F12" s="106">
        <v>0</v>
      </c>
      <c r="G12" s="121">
        <v>0</v>
      </c>
      <c r="H12" s="106">
        <v>920.25</v>
      </c>
      <c r="I12" s="105">
        <v>1227</v>
      </c>
      <c r="J12" s="335">
        <f t="shared" si="0"/>
        <v>2147.25</v>
      </c>
      <c r="L12" s="199" t="s">
        <v>356</v>
      </c>
      <c r="M12" s="748" t="s">
        <v>2152</v>
      </c>
      <c r="N12" s="1616"/>
    </row>
    <row r="13" spans="1:14">
      <c r="A13" s="319"/>
      <c r="B13" s="96"/>
      <c r="C13" s="341" t="s">
        <v>2223</v>
      </c>
      <c r="D13" s="342">
        <v>0</v>
      </c>
      <c r="E13" s="119">
        <v>0</v>
      </c>
      <c r="F13" s="230">
        <v>0</v>
      </c>
      <c r="G13" s="119">
        <v>0</v>
      </c>
      <c r="H13" s="230">
        <v>577.00800000000004</v>
      </c>
      <c r="I13" s="230">
        <v>982.13100000000009</v>
      </c>
      <c r="J13" s="343">
        <f t="shared" si="0"/>
        <v>1559.1390000000001</v>
      </c>
      <c r="L13" s="199" t="s">
        <v>374</v>
      </c>
      <c r="M13" s="748" t="s">
        <v>3042</v>
      </c>
      <c r="N13" s="1616"/>
    </row>
    <row r="14" spans="1:14">
      <c r="A14" s="344"/>
      <c r="B14" s="109"/>
      <c r="C14" s="345" t="s">
        <v>564</v>
      </c>
      <c r="D14" s="342">
        <f t="shared" ref="D14:I14" si="1">SUM(D6:D13)</f>
        <v>580.19299999999998</v>
      </c>
      <c r="E14" s="119">
        <f t="shared" si="1"/>
        <v>1267.749</v>
      </c>
      <c r="F14" s="230">
        <f t="shared" si="1"/>
        <v>7739.1910000000007</v>
      </c>
      <c r="G14" s="119">
        <f t="shared" si="1"/>
        <v>20137.716</v>
      </c>
      <c r="H14" s="230">
        <f t="shared" si="1"/>
        <v>25771.091000000004</v>
      </c>
      <c r="I14" s="110">
        <f t="shared" si="1"/>
        <v>34186.924999999996</v>
      </c>
      <c r="J14" s="343">
        <f>SUM(J10:J13)</f>
        <v>57949.811000000009</v>
      </c>
      <c r="L14" s="199" t="s">
        <v>2153</v>
      </c>
      <c r="M14" s="748" t="s">
        <v>2154</v>
      </c>
      <c r="N14" s="1616"/>
    </row>
    <row r="15" spans="1:14">
      <c r="A15" s="319">
        <v>6</v>
      </c>
      <c r="B15" s="81" t="s">
        <v>2224</v>
      </c>
      <c r="C15" s="329" t="s">
        <v>2225</v>
      </c>
      <c r="D15" s="320">
        <v>0</v>
      </c>
      <c r="E15" s="96">
        <v>0</v>
      </c>
      <c r="F15" s="98">
        <v>0</v>
      </c>
      <c r="G15" s="96">
        <v>0</v>
      </c>
      <c r="H15" s="151">
        <v>380.06550000000004</v>
      </c>
      <c r="I15" s="154">
        <v>506.75399999999996</v>
      </c>
      <c r="J15" s="343">
        <f t="shared" si="0"/>
        <v>886.81950000000006</v>
      </c>
      <c r="L15" s="199" t="s">
        <v>2155</v>
      </c>
      <c r="M15" s="748" t="s">
        <v>2156</v>
      </c>
      <c r="N15" s="1616"/>
    </row>
    <row r="16" spans="1:14">
      <c r="A16" s="337">
        <v>7</v>
      </c>
      <c r="B16" s="113" t="s">
        <v>2226</v>
      </c>
      <c r="C16" s="333" t="s">
        <v>2227</v>
      </c>
      <c r="D16" s="338">
        <v>0</v>
      </c>
      <c r="E16" s="121">
        <v>0</v>
      </c>
      <c r="F16" s="106">
        <v>0</v>
      </c>
      <c r="G16" s="120">
        <v>0</v>
      </c>
      <c r="H16" s="106">
        <v>158.10857142857142</v>
      </c>
      <c r="I16" s="121">
        <v>210.81142857142856</v>
      </c>
      <c r="J16" s="335">
        <f t="shared" si="0"/>
        <v>368.91999999999996</v>
      </c>
      <c r="L16" s="199" t="s">
        <v>2157</v>
      </c>
      <c r="M16" s="748" t="s">
        <v>2158</v>
      </c>
      <c r="N16" s="1616"/>
    </row>
    <row r="17" spans="1:14">
      <c r="A17" s="319">
        <v>8</v>
      </c>
      <c r="B17" s="81" t="s">
        <v>2228</v>
      </c>
      <c r="C17" s="346" t="s">
        <v>2229</v>
      </c>
      <c r="D17" s="334">
        <v>0</v>
      </c>
      <c r="E17" s="183">
        <v>0</v>
      </c>
      <c r="F17" s="183">
        <v>0</v>
      </c>
      <c r="G17" s="96">
        <v>0</v>
      </c>
      <c r="H17" s="183">
        <v>235.81794342521067</v>
      </c>
      <c r="I17" s="118">
        <v>314.42392456694756</v>
      </c>
      <c r="J17" s="331">
        <f t="shared" si="0"/>
        <v>550.24186799215818</v>
      </c>
      <c r="L17" s="199" t="s">
        <v>2159</v>
      </c>
      <c r="M17" s="748" t="s">
        <v>2160</v>
      </c>
      <c r="N17" s="1616"/>
    </row>
    <row r="18" spans="1:14">
      <c r="A18" s="319" t="s">
        <v>12</v>
      </c>
      <c r="B18" s="81"/>
      <c r="C18" s="347" t="s">
        <v>2230</v>
      </c>
      <c r="D18" s="338">
        <v>0</v>
      </c>
      <c r="E18" s="106">
        <v>0</v>
      </c>
      <c r="F18" s="106">
        <v>0</v>
      </c>
      <c r="G18" s="114">
        <v>0</v>
      </c>
      <c r="H18" s="106">
        <v>970.89021656611749</v>
      </c>
      <c r="I18" s="121">
        <v>1294.5202887548235</v>
      </c>
      <c r="J18" s="335">
        <f t="shared" si="0"/>
        <v>2265.410505320941</v>
      </c>
      <c r="L18" s="199" t="s">
        <v>2161</v>
      </c>
      <c r="M18" s="748" t="s">
        <v>2162</v>
      </c>
      <c r="N18" s="1616"/>
    </row>
    <row r="19" spans="1:14">
      <c r="A19" s="319"/>
      <c r="B19" s="81"/>
      <c r="C19" s="329" t="s">
        <v>2231</v>
      </c>
      <c r="D19" s="330">
        <v>0</v>
      </c>
      <c r="E19" s="98">
        <v>0</v>
      </c>
      <c r="F19" s="98">
        <v>0</v>
      </c>
      <c r="G19" s="98">
        <v>0</v>
      </c>
      <c r="H19" s="159">
        <v>322.96859999999998</v>
      </c>
      <c r="I19" s="97">
        <v>430.62479999999999</v>
      </c>
      <c r="J19" s="331">
        <f t="shared" si="0"/>
        <v>753.59339999999997</v>
      </c>
      <c r="L19" s="199" t="s">
        <v>2163</v>
      </c>
      <c r="M19" s="748" t="s">
        <v>2164</v>
      </c>
      <c r="N19" s="1616"/>
    </row>
    <row r="20" spans="1:14" ht="13.5" thickBot="1">
      <c r="A20" s="319"/>
      <c r="B20" s="81"/>
      <c r="C20" s="346" t="s">
        <v>564</v>
      </c>
      <c r="D20" s="348">
        <f>SUM(D17:D19)</f>
        <v>0</v>
      </c>
      <c r="E20" s="349">
        <f t="shared" ref="E20:I20" si="2">SUM(E17:E19)</f>
        <v>0</v>
      </c>
      <c r="F20" s="349">
        <f t="shared" si="2"/>
        <v>0</v>
      </c>
      <c r="G20" s="349">
        <f t="shared" si="2"/>
        <v>0</v>
      </c>
      <c r="H20" s="349">
        <f t="shared" si="2"/>
        <v>1529.676759991328</v>
      </c>
      <c r="I20" s="350">
        <f t="shared" si="2"/>
        <v>2039.5690133217711</v>
      </c>
      <c r="J20" s="340">
        <f>SUM(J17:J19)</f>
        <v>3569.2457733130987</v>
      </c>
      <c r="L20" s="199" t="s">
        <v>2165</v>
      </c>
      <c r="M20" s="748" t="s">
        <v>2166</v>
      </c>
      <c r="N20" s="1616"/>
    </row>
    <row r="21" spans="1:14">
      <c r="A21" s="312"/>
      <c r="B21" s="351" t="s">
        <v>487</v>
      </c>
      <c r="C21" s="352" t="s">
        <v>2232</v>
      </c>
      <c r="D21" s="353">
        <f t="shared" ref="D21:I21" si="3">D14+D15+D16+D20+D9</f>
        <v>629.08600000000001</v>
      </c>
      <c r="E21" s="354">
        <f t="shared" si="3"/>
        <v>1381.5160000000001</v>
      </c>
      <c r="F21" s="354">
        <f t="shared" si="3"/>
        <v>7884.9600000000009</v>
      </c>
      <c r="G21" s="354">
        <f t="shared" si="3"/>
        <v>20271.777000000002</v>
      </c>
      <c r="H21" s="354">
        <f t="shared" si="3"/>
        <v>28037.008831419906</v>
      </c>
      <c r="I21" s="355">
        <f t="shared" si="3"/>
        <v>37033.916441893198</v>
      </c>
      <c r="J21" s="356">
        <f t="shared" si="0"/>
        <v>95238.264273313107</v>
      </c>
      <c r="L21" s="199" t="s">
        <v>2167</v>
      </c>
      <c r="M21" s="748" t="s">
        <v>3043</v>
      </c>
      <c r="N21" s="1616"/>
    </row>
    <row r="22" spans="1:14">
      <c r="A22" s="319"/>
      <c r="B22" s="89" t="s">
        <v>2233</v>
      </c>
      <c r="C22" s="357" t="s">
        <v>2234</v>
      </c>
      <c r="D22" s="348">
        <f>D6+D7+D8+D9</f>
        <v>580.19299999999998</v>
      </c>
      <c r="E22" s="349">
        <f t="shared" ref="E22:I22" si="4">E6+E7+E8+E9</f>
        <v>1267.749</v>
      </c>
      <c r="F22" s="349">
        <f t="shared" si="4"/>
        <v>7739.1910000000007</v>
      </c>
      <c r="G22" s="349">
        <f t="shared" si="4"/>
        <v>20137.716</v>
      </c>
      <c r="H22" s="349">
        <f t="shared" si="4"/>
        <v>875.26600000000008</v>
      </c>
      <c r="I22" s="358">
        <f t="shared" si="4"/>
        <v>1132.9390000000001</v>
      </c>
      <c r="J22" s="340">
        <f t="shared" ref="J22:J23" si="5">SUM(D22:I22)</f>
        <v>31733.054</v>
      </c>
      <c r="L22" s="199" t="s">
        <v>2169</v>
      </c>
      <c r="M22" s="748" t="s">
        <v>2170</v>
      </c>
      <c r="N22" s="1616"/>
    </row>
    <row r="23" spans="1:14" ht="13.5" thickBot="1">
      <c r="A23" s="322"/>
      <c r="B23" s="359" t="s">
        <v>2235</v>
      </c>
      <c r="C23" s="360" t="s">
        <v>2236</v>
      </c>
      <c r="D23" s="361">
        <f>SUM(D10:D13)+D15+D16+SUM(D17:D19)</f>
        <v>0</v>
      </c>
      <c r="E23" s="362">
        <f t="shared" ref="E23:I23" si="6">SUM(E10:E13)+E15+E16+SUM(E17:E19)</f>
        <v>0</v>
      </c>
      <c r="F23" s="362">
        <f t="shared" si="6"/>
        <v>0</v>
      </c>
      <c r="G23" s="362">
        <f t="shared" si="6"/>
        <v>0</v>
      </c>
      <c r="H23" s="362">
        <f t="shared" si="6"/>
        <v>26963.675831419907</v>
      </c>
      <c r="I23" s="362">
        <f t="shared" si="6"/>
        <v>35811.120441893196</v>
      </c>
      <c r="J23" s="363">
        <f t="shared" si="5"/>
        <v>62774.796273313099</v>
      </c>
      <c r="K23" s="336" t="s">
        <v>2218</v>
      </c>
      <c r="L23" s="199" t="s">
        <v>2171</v>
      </c>
      <c r="M23" s="748" t="s">
        <v>2172</v>
      </c>
      <c r="N23" s="1616"/>
    </row>
    <row r="24" spans="1:14">
      <c r="A24" s="81" t="s">
        <v>2760</v>
      </c>
      <c r="B24" s="81"/>
      <c r="C24" s="81"/>
      <c r="D24" s="81"/>
      <c r="E24" s="81"/>
      <c r="F24" s="81"/>
      <c r="G24" s="81"/>
      <c r="H24" s="81"/>
      <c r="I24" s="81"/>
      <c r="J24" s="81"/>
      <c r="K24" s="336" t="s">
        <v>2218</v>
      </c>
      <c r="L24" s="199" t="s">
        <v>2173</v>
      </c>
      <c r="M24" s="748" t="s">
        <v>1437</v>
      </c>
      <c r="N24" s="1616"/>
    </row>
    <row r="25" spans="1:14">
      <c r="L25" s="745" t="s">
        <v>2174</v>
      </c>
      <c r="M25" s="750" t="s">
        <v>1477</v>
      </c>
      <c r="N25" s="1616"/>
    </row>
    <row r="26" spans="1:14" ht="13.5" thickBot="1">
      <c r="C26" s="80" t="s">
        <v>2738</v>
      </c>
      <c r="D26" s="81"/>
      <c r="E26" s="81"/>
      <c r="F26" s="122" t="s">
        <v>443</v>
      </c>
      <c r="L26" s="199" t="s">
        <v>2175</v>
      </c>
      <c r="M26" s="748" t="s">
        <v>2176</v>
      </c>
      <c r="N26" s="1615"/>
    </row>
    <row r="27" spans="1:14">
      <c r="C27" s="315"/>
      <c r="D27" s="317"/>
      <c r="E27" s="313"/>
      <c r="F27" s="318"/>
      <c r="L27" s="199" t="s">
        <v>2177</v>
      </c>
      <c r="M27" s="748" t="s">
        <v>2178</v>
      </c>
      <c r="N27" s="1616"/>
    </row>
    <row r="28" spans="1:14">
      <c r="C28" s="370" t="s">
        <v>445</v>
      </c>
      <c r="D28" s="99" t="s">
        <v>3302</v>
      </c>
      <c r="E28" s="310" t="s">
        <v>3295</v>
      </c>
      <c r="F28" s="321" t="s">
        <v>487</v>
      </c>
      <c r="L28" s="199" t="s">
        <v>2179</v>
      </c>
      <c r="M28" s="748" t="s">
        <v>2180</v>
      </c>
      <c r="N28" s="1616"/>
    </row>
    <row r="29" spans="1:14" ht="13.5" thickBot="1">
      <c r="C29" s="325"/>
      <c r="D29" s="371" t="s">
        <v>12</v>
      </c>
      <c r="E29" s="372" t="s">
        <v>12</v>
      </c>
      <c r="F29" s="328"/>
      <c r="L29" s="199" t="s">
        <v>2181</v>
      </c>
      <c r="M29" s="748" t="s">
        <v>3044</v>
      </c>
      <c r="N29" s="1616"/>
    </row>
    <row r="30" spans="1:14">
      <c r="C30" s="373" t="s">
        <v>32</v>
      </c>
      <c r="D30" s="230">
        <v>21220.567000000003</v>
      </c>
      <c r="E30" s="230">
        <v>27940.855</v>
      </c>
      <c r="F30" s="343">
        <f>D30+E30</f>
        <v>49161.422000000006</v>
      </c>
      <c r="H30" s="336"/>
      <c r="I30" s="336"/>
      <c r="L30" s="199" t="s">
        <v>2183</v>
      </c>
      <c r="M30" s="748" t="s">
        <v>3045</v>
      </c>
      <c r="N30" s="1616"/>
    </row>
    <row r="31" spans="1:14">
      <c r="C31" s="373" t="s">
        <v>2237</v>
      </c>
      <c r="D31" s="159">
        <v>12557.627</v>
      </c>
      <c r="E31" s="159">
        <v>16169.632</v>
      </c>
      <c r="F31" s="343">
        <f>D31+E31</f>
        <v>28727.258999999998</v>
      </c>
      <c r="L31" s="199" t="s">
        <v>2185</v>
      </c>
      <c r="M31" s="748" t="s">
        <v>1567</v>
      </c>
      <c r="N31" s="1616"/>
    </row>
    <row r="32" spans="1:14">
      <c r="C32" s="374" t="s">
        <v>2238</v>
      </c>
      <c r="D32" s="106">
        <v>5931.8559999999998</v>
      </c>
      <c r="E32" s="106">
        <v>8435.866</v>
      </c>
      <c r="F32" s="335">
        <f>D32+E32</f>
        <v>14367.722</v>
      </c>
      <c r="L32" s="199" t="s">
        <v>2186</v>
      </c>
      <c r="M32" s="748" t="s">
        <v>2187</v>
      </c>
      <c r="N32" s="1616"/>
    </row>
    <row r="33" spans="1:14">
      <c r="C33" s="374" t="s">
        <v>2239</v>
      </c>
      <c r="D33" s="159">
        <v>2633.9520000000002</v>
      </c>
      <c r="E33" s="159">
        <v>3164.3869999999997</v>
      </c>
      <c r="F33" s="335">
        <f>D33+E33</f>
        <v>5798.3389999999999</v>
      </c>
      <c r="L33" s="199" t="s">
        <v>2188</v>
      </c>
      <c r="M33" s="748" t="s">
        <v>3046</v>
      </c>
      <c r="N33" s="1616"/>
    </row>
    <row r="34" spans="1:14" ht="13.5" thickBot="1">
      <c r="C34" s="375" t="s">
        <v>2240</v>
      </c>
      <c r="D34" s="376">
        <v>97.132000000000005</v>
      </c>
      <c r="E34" s="376">
        <v>170.97</v>
      </c>
      <c r="F34" s="363">
        <f>D34+E34</f>
        <v>268.10199999999998</v>
      </c>
      <c r="K34" s="1" t="s">
        <v>2218</v>
      </c>
      <c r="L34" s="199" t="s">
        <v>2190</v>
      </c>
      <c r="M34" s="748" t="s">
        <v>2191</v>
      </c>
      <c r="N34" s="1616"/>
    </row>
    <row r="35" spans="1:14" ht="13.5" thickBot="1">
      <c r="C35" s="320" t="s">
        <v>2222</v>
      </c>
      <c r="D35" s="159">
        <f>H12</f>
        <v>920.25</v>
      </c>
      <c r="E35" s="97">
        <f>I12</f>
        <v>1227</v>
      </c>
      <c r="F35" s="331">
        <f t="shared" ref="F35" si="7">D35+E35</f>
        <v>2147.25</v>
      </c>
      <c r="K35" s="336" t="s">
        <v>2218</v>
      </c>
      <c r="L35" s="199" t="s">
        <v>2192</v>
      </c>
      <c r="M35" s="748" t="s">
        <v>1701</v>
      </c>
      <c r="N35" s="1616"/>
    </row>
    <row r="36" spans="1:14" ht="13.5" thickBot="1">
      <c r="C36" s="377" t="s">
        <v>487</v>
      </c>
      <c r="D36" s="378">
        <f>D35+D30</f>
        <v>22140.817000000003</v>
      </c>
      <c r="E36" s="379">
        <f>E35+E30</f>
        <v>29167.855</v>
      </c>
      <c r="F36" s="380">
        <f>F30+F35</f>
        <v>51308.672000000006</v>
      </c>
      <c r="K36" s="336"/>
      <c r="L36" s="199" t="s">
        <v>2193</v>
      </c>
      <c r="M36" s="748" t="s">
        <v>2194</v>
      </c>
      <c r="N36" s="1616"/>
    </row>
    <row r="37" spans="1:14">
      <c r="L37" s="199" t="s">
        <v>2195</v>
      </c>
      <c r="M37" s="748" t="s">
        <v>3047</v>
      </c>
      <c r="N37" s="1616"/>
    </row>
    <row r="38" spans="1:14" ht="13.5" thickBot="1">
      <c r="C38" s="80" t="s">
        <v>2739</v>
      </c>
      <c r="D38" s="81"/>
      <c r="E38" s="122" t="s">
        <v>443</v>
      </c>
      <c r="L38" s="199" t="s">
        <v>2197</v>
      </c>
      <c r="M38" s="748" t="s">
        <v>3048</v>
      </c>
      <c r="N38" s="1616"/>
    </row>
    <row r="39" spans="1:14">
      <c r="C39" s="382"/>
      <c r="D39" s="315"/>
      <c r="E39" s="313"/>
      <c r="F39" s="382"/>
      <c r="L39" s="199" t="s">
        <v>2199</v>
      </c>
      <c r="M39" s="748" t="s">
        <v>2200</v>
      </c>
      <c r="N39" s="1616"/>
    </row>
    <row r="40" spans="1:14">
      <c r="C40" s="383" t="s">
        <v>445</v>
      </c>
      <c r="D40" s="99" t="s">
        <v>3302</v>
      </c>
      <c r="E40" s="310" t="s">
        <v>3295</v>
      </c>
      <c r="F40" s="383" t="s">
        <v>487</v>
      </c>
      <c r="L40" s="199" t="s">
        <v>2201</v>
      </c>
      <c r="M40" s="748" t="s">
        <v>2202</v>
      </c>
      <c r="N40" s="1616"/>
    </row>
    <row r="41" spans="1:14" ht="13.5" thickBot="1">
      <c r="C41" s="384"/>
      <c r="D41" s="385" t="s">
        <v>12</v>
      </c>
      <c r="E41" s="372" t="s">
        <v>12</v>
      </c>
      <c r="F41" s="384"/>
      <c r="L41" s="199" t="s">
        <v>2203</v>
      </c>
      <c r="M41" s="748" t="s">
        <v>3049</v>
      </c>
      <c r="N41" s="1616"/>
    </row>
    <row r="42" spans="1:14">
      <c r="C42" s="386" t="s">
        <v>2223</v>
      </c>
      <c r="D42" s="342">
        <f>H13</f>
        <v>577.00800000000004</v>
      </c>
      <c r="E42" s="110">
        <f>I13</f>
        <v>982.13100000000009</v>
      </c>
      <c r="F42" s="387">
        <f>D42+E42</f>
        <v>1559.1390000000001</v>
      </c>
      <c r="L42" s="199" t="s">
        <v>2205</v>
      </c>
      <c r="M42" s="748" t="s">
        <v>3050</v>
      </c>
      <c r="N42" s="1617"/>
    </row>
    <row r="43" spans="1:14">
      <c r="C43" s="388" t="s">
        <v>2221</v>
      </c>
      <c r="D43" s="338">
        <f>H11</f>
        <v>2178</v>
      </c>
      <c r="E43" s="105">
        <f>I11</f>
        <v>2904</v>
      </c>
      <c r="F43" s="389">
        <f>D43+E43</f>
        <v>5082</v>
      </c>
      <c r="L43" s="1057" t="s">
        <v>3051</v>
      </c>
      <c r="M43" s="220" t="s">
        <v>487</v>
      </c>
      <c r="N43" s="1254">
        <f>SUM(N4:N42)</f>
        <v>0</v>
      </c>
    </row>
    <row r="44" spans="1:14" ht="13.5" thickBot="1">
      <c r="C44" s="390" t="s">
        <v>487</v>
      </c>
      <c r="D44" s="391">
        <f>D43+D42</f>
        <v>2755.0079999999998</v>
      </c>
      <c r="E44" s="392">
        <f>E43+E42</f>
        <v>3886.1310000000003</v>
      </c>
      <c r="F44" s="393">
        <f>D44+E44</f>
        <v>6641.1390000000001</v>
      </c>
      <c r="L44" s="81" t="s">
        <v>3052</v>
      </c>
      <c r="M44" s="81"/>
    </row>
    <row r="46" spans="1:14">
      <c r="A46" s="2" t="s">
        <v>3688</v>
      </c>
    </row>
    <row r="47" spans="1:14">
      <c r="A47" s="2" t="s">
        <v>25</v>
      </c>
    </row>
    <row r="48" spans="1:14">
      <c r="A48" s="731"/>
      <c r="B48" s="5"/>
      <c r="C48" s="138" t="s">
        <v>2759</v>
      </c>
      <c r="D48" s="5"/>
      <c r="E48" s="182"/>
    </row>
    <row r="49" spans="1:5">
      <c r="A49" s="135">
        <v>1</v>
      </c>
      <c r="B49" s="5" t="s">
        <v>31</v>
      </c>
      <c r="C49" s="138" t="s">
        <v>33</v>
      </c>
      <c r="D49" s="5"/>
      <c r="E49" s="182"/>
    </row>
    <row r="50" spans="1:5">
      <c r="A50" s="143">
        <v>2</v>
      </c>
      <c r="B50" s="1" t="s">
        <v>32</v>
      </c>
      <c r="C50" s="140" t="s">
        <v>34</v>
      </c>
      <c r="D50" s="1" t="s">
        <v>37</v>
      </c>
      <c r="E50" s="139" t="s">
        <v>38</v>
      </c>
    </row>
    <row r="51" spans="1:5">
      <c r="A51" s="143"/>
      <c r="C51" s="140" t="s">
        <v>35</v>
      </c>
      <c r="D51" s="1" t="s">
        <v>39</v>
      </c>
      <c r="E51" s="139"/>
    </row>
    <row r="52" spans="1:5">
      <c r="A52" s="173"/>
      <c r="B52" s="6"/>
      <c r="C52" s="128" t="s">
        <v>36</v>
      </c>
      <c r="D52" s="6" t="s">
        <v>38</v>
      </c>
      <c r="E52" s="174"/>
    </row>
    <row r="54" spans="1:5">
      <c r="A54" s="2" t="s">
        <v>40</v>
      </c>
    </row>
    <row r="55" spans="1:5">
      <c r="A55" s="731"/>
      <c r="B55" s="5"/>
      <c r="C55" s="138" t="s">
        <v>2759</v>
      </c>
      <c r="D55" s="5"/>
      <c r="E55" s="182"/>
    </row>
    <row r="56" spans="1:5">
      <c r="A56" s="135">
        <v>1</v>
      </c>
      <c r="B56" s="5" t="s">
        <v>41</v>
      </c>
      <c r="C56" s="138" t="s">
        <v>44</v>
      </c>
      <c r="D56" s="5" t="s">
        <v>45</v>
      </c>
      <c r="E56" s="182"/>
    </row>
    <row r="57" spans="1:5">
      <c r="A57" s="143">
        <v>2</v>
      </c>
      <c r="B57" s="1" t="s">
        <v>42</v>
      </c>
      <c r="C57" s="140" t="s">
        <v>13</v>
      </c>
      <c r="D57" s="1" t="s">
        <v>46</v>
      </c>
      <c r="E57" s="139" t="s">
        <v>47</v>
      </c>
    </row>
    <row r="58" spans="1:5">
      <c r="A58" s="173">
        <v>3</v>
      </c>
      <c r="B58" s="6" t="s">
        <v>43</v>
      </c>
      <c r="C58" s="128" t="s">
        <v>13</v>
      </c>
      <c r="D58" s="6" t="s">
        <v>14</v>
      </c>
      <c r="E58" s="174"/>
    </row>
  </sheetData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79998168889431442"/>
  </sheetPr>
  <dimension ref="A1:J50"/>
  <sheetViews>
    <sheetView workbookViewId="0">
      <selection activeCell="D6" sqref="D6"/>
    </sheetView>
  </sheetViews>
  <sheetFormatPr defaultColWidth="9" defaultRowHeight="13"/>
  <cols>
    <col min="1" max="1" width="8.9140625" style="52" customWidth="1"/>
    <col min="2" max="2" width="11.9140625" style="52" customWidth="1"/>
    <col min="3" max="3" width="13.1640625" style="52" customWidth="1"/>
    <col min="4" max="4" width="15" style="52" customWidth="1"/>
    <col min="5" max="5" width="15.4140625" style="52" customWidth="1"/>
    <col min="6" max="6" width="14.4140625" style="52" customWidth="1"/>
    <col min="7" max="7" width="5" style="52" customWidth="1"/>
    <col min="8" max="8" width="4.9140625" style="52" customWidth="1"/>
    <col min="9" max="9" width="24.4140625" style="52" customWidth="1"/>
    <col min="10" max="10" width="12.08203125" style="52" customWidth="1"/>
    <col min="11" max="16384" width="9" style="52"/>
  </cols>
  <sheetData>
    <row r="1" spans="1:10">
      <c r="A1" s="124" t="s">
        <v>3721</v>
      </c>
    </row>
    <row r="2" spans="1:10">
      <c r="A2" s="124" t="s">
        <v>3406</v>
      </c>
      <c r="D2" s="243" t="s">
        <v>558</v>
      </c>
      <c r="H2" s="2" t="s">
        <v>3415</v>
      </c>
      <c r="I2" s="1"/>
      <c r="J2" s="1250" t="s">
        <v>3414</v>
      </c>
    </row>
    <row r="3" spans="1:10">
      <c r="A3" s="66" t="s">
        <v>0</v>
      </c>
      <c r="B3" s="76"/>
      <c r="C3" s="77"/>
      <c r="D3" s="514" t="s">
        <v>444</v>
      </c>
      <c r="E3" s="233" t="s">
        <v>431</v>
      </c>
      <c r="F3" s="638"/>
      <c r="H3" s="221"/>
      <c r="I3" s="220" t="s">
        <v>3068</v>
      </c>
      <c r="J3" s="133" t="s">
        <v>3413</v>
      </c>
    </row>
    <row r="4" spans="1:10">
      <c r="A4" s="64" t="s">
        <v>3295</v>
      </c>
      <c r="B4" s="206" t="s">
        <v>559</v>
      </c>
      <c r="C4" s="52" t="s">
        <v>560</v>
      </c>
      <c r="D4" s="214">
        <v>1.5</v>
      </c>
      <c r="E4" s="71" t="s">
        <v>111</v>
      </c>
      <c r="H4" s="744" t="s">
        <v>2144</v>
      </c>
      <c r="I4" s="748" t="s">
        <v>3039</v>
      </c>
      <c r="J4" s="1615"/>
    </row>
    <row r="5" spans="1:10">
      <c r="A5" s="64"/>
      <c r="B5" s="206"/>
      <c r="C5" s="52" t="s">
        <v>561</v>
      </c>
      <c r="D5" s="214">
        <v>3.53</v>
      </c>
      <c r="E5" s="206" t="s">
        <v>128</v>
      </c>
      <c r="H5" s="199" t="s">
        <v>248</v>
      </c>
      <c r="I5" s="748" t="s">
        <v>3040</v>
      </c>
      <c r="J5" s="1616"/>
    </row>
    <row r="6" spans="1:10">
      <c r="A6" s="64"/>
      <c r="B6" s="206"/>
      <c r="C6" s="52" t="s">
        <v>562</v>
      </c>
      <c r="D6" s="214">
        <v>1.5</v>
      </c>
      <c r="E6" s="206" t="s">
        <v>563</v>
      </c>
      <c r="H6" s="199" t="s">
        <v>258</v>
      </c>
      <c r="I6" s="748" t="s">
        <v>3041</v>
      </c>
      <c r="J6" s="1616"/>
    </row>
    <row r="7" spans="1:10">
      <c r="A7" s="64"/>
      <c r="B7" s="211"/>
      <c r="C7" s="76" t="s">
        <v>564</v>
      </c>
      <c r="D7" s="222">
        <f>SUM(D4:D6)</f>
        <v>6.5299999999999994</v>
      </c>
      <c r="E7" s="75"/>
      <c r="H7" s="199" t="s">
        <v>268</v>
      </c>
      <c r="I7" s="748" t="s">
        <v>2148</v>
      </c>
      <c r="J7" s="1617"/>
    </row>
    <row r="8" spans="1:10">
      <c r="A8" s="64"/>
      <c r="B8" s="206" t="s">
        <v>565</v>
      </c>
      <c r="C8" s="134" t="s">
        <v>566</v>
      </c>
      <c r="D8" s="214">
        <v>11</v>
      </c>
      <c r="E8" s="71" t="s">
        <v>107</v>
      </c>
      <c r="H8" s="195" t="s">
        <v>288</v>
      </c>
      <c r="I8" s="749" t="s">
        <v>2149</v>
      </c>
      <c r="J8" s="1616"/>
    </row>
    <row r="9" spans="1:10">
      <c r="A9" s="64"/>
      <c r="B9" s="206"/>
      <c r="C9" s="52" t="s">
        <v>567</v>
      </c>
      <c r="D9" s="214">
        <v>10.515000000000001</v>
      </c>
      <c r="E9" s="206" t="s">
        <v>568</v>
      </c>
      <c r="H9" s="199" t="s">
        <v>324</v>
      </c>
      <c r="I9" s="748" t="s">
        <v>2150</v>
      </c>
      <c r="J9" s="1616"/>
    </row>
    <row r="10" spans="1:10">
      <c r="A10" s="64"/>
      <c r="B10" s="206"/>
      <c r="C10" s="52" t="s">
        <v>569</v>
      </c>
      <c r="D10" s="214">
        <v>17</v>
      </c>
      <c r="E10" s="206" t="s">
        <v>107</v>
      </c>
      <c r="H10" s="199" t="s">
        <v>334</v>
      </c>
      <c r="I10" s="748" t="s">
        <v>540</v>
      </c>
      <c r="J10" s="1616"/>
    </row>
    <row r="11" spans="1:10">
      <c r="A11" s="64"/>
      <c r="B11" s="75"/>
      <c r="C11" s="76" t="s">
        <v>564</v>
      </c>
      <c r="D11" s="222">
        <f>SUM(D8:D10)</f>
        <v>38.515000000000001</v>
      </c>
      <c r="E11" s="75"/>
      <c r="H11" s="199" t="s">
        <v>348</v>
      </c>
      <c r="I11" s="748" t="s">
        <v>2151</v>
      </c>
      <c r="J11" s="1616"/>
    </row>
    <row r="12" spans="1:10">
      <c r="A12" s="64"/>
      <c r="B12" s="206"/>
      <c r="C12" s="515" t="s">
        <v>487</v>
      </c>
      <c r="D12" s="516">
        <f>D7+D11</f>
        <v>45.045000000000002</v>
      </c>
      <c r="E12" s="75"/>
      <c r="H12" s="199" t="s">
        <v>356</v>
      </c>
      <c r="I12" s="748" t="s">
        <v>2152</v>
      </c>
      <c r="J12" s="1616"/>
    </row>
    <row r="13" spans="1:10">
      <c r="A13" s="65" t="s">
        <v>3296</v>
      </c>
      <c r="B13" s="71" t="s">
        <v>570</v>
      </c>
      <c r="C13" s="127" t="s">
        <v>571</v>
      </c>
      <c r="D13" s="402">
        <v>46.5</v>
      </c>
      <c r="E13" s="127" t="s">
        <v>108</v>
      </c>
      <c r="H13" s="199" t="s">
        <v>374</v>
      </c>
      <c r="I13" s="748" t="s">
        <v>3042</v>
      </c>
      <c r="J13" s="1616"/>
    </row>
    <row r="14" spans="1:10">
      <c r="A14" s="64"/>
      <c r="B14" s="206"/>
      <c r="C14" s="62" t="s">
        <v>572</v>
      </c>
      <c r="D14" s="214">
        <v>25.5</v>
      </c>
      <c r="E14" s="62" t="s">
        <v>108</v>
      </c>
      <c r="H14" s="199" t="s">
        <v>2153</v>
      </c>
      <c r="I14" s="748" t="s">
        <v>2154</v>
      </c>
      <c r="J14" s="1616"/>
    </row>
    <row r="15" spans="1:10">
      <c r="A15" s="64"/>
      <c r="B15" s="206"/>
      <c r="C15" s="62" t="s">
        <v>573</v>
      </c>
      <c r="D15" s="214">
        <v>10</v>
      </c>
      <c r="E15" s="62" t="s">
        <v>108</v>
      </c>
      <c r="H15" s="199" t="s">
        <v>2155</v>
      </c>
      <c r="I15" s="748" t="s">
        <v>2156</v>
      </c>
      <c r="J15" s="1616"/>
    </row>
    <row r="16" spans="1:10">
      <c r="A16" s="64"/>
      <c r="B16" s="206"/>
      <c r="C16" s="62" t="s">
        <v>574</v>
      </c>
      <c r="D16" s="214">
        <v>13</v>
      </c>
      <c r="E16" s="62" t="s">
        <v>541</v>
      </c>
      <c r="H16" s="199" t="s">
        <v>2157</v>
      </c>
      <c r="I16" s="748" t="s">
        <v>2158</v>
      </c>
      <c r="J16" s="1616"/>
    </row>
    <row r="17" spans="1:10">
      <c r="A17" s="64"/>
      <c r="B17" s="206"/>
      <c r="C17" s="62" t="s">
        <v>575</v>
      </c>
      <c r="D17" s="403">
        <v>12</v>
      </c>
      <c r="E17" s="62" t="s">
        <v>541</v>
      </c>
      <c r="H17" s="199" t="s">
        <v>2159</v>
      </c>
      <c r="I17" s="748" t="s">
        <v>2160</v>
      </c>
      <c r="J17" s="1616"/>
    </row>
    <row r="18" spans="1:10">
      <c r="A18" s="64"/>
      <c r="B18" s="211"/>
      <c r="C18" s="77" t="s">
        <v>564</v>
      </c>
      <c r="D18" s="403">
        <f>SUM(D13:D17)</f>
        <v>107</v>
      </c>
      <c r="E18" s="77"/>
      <c r="H18" s="199" t="s">
        <v>2161</v>
      </c>
      <c r="I18" s="748" t="s">
        <v>2162</v>
      </c>
      <c r="J18" s="1616"/>
    </row>
    <row r="19" spans="1:10">
      <c r="A19" s="64"/>
      <c r="B19" s="206" t="s">
        <v>565</v>
      </c>
      <c r="C19" s="62" t="s">
        <v>569</v>
      </c>
      <c r="D19" s="214">
        <v>4</v>
      </c>
      <c r="E19" s="62" t="s">
        <v>3394</v>
      </c>
      <c r="H19" s="199" t="s">
        <v>2163</v>
      </c>
      <c r="I19" s="748" t="s">
        <v>2164</v>
      </c>
      <c r="J19" s="1616"/>
    </row>
    <row r="20" spans="1:10">
      <c r="A20" s="64"/>
      <c r="B20" s="206" t="s">
        <v>25</v>
      </c>
      <c r="C20" s="401" t="s">
        <v>576</v>
      </c>
      <c r="D20" s="404">
        <v>90</v>
      </c>
      <c r="E20" s="1639" t="s">
        <v>3658</v>
      </c>
      <c r="F20" s="193"/>
      <c r="H20" s="199" t="s">
        <v>2165</v>
      </c>
      <c r="I20" s="748" t="s">
        <v>2166</v>
      </c>
      <c r="J20" s="1616"/>
    </row>
    <row r="21" spans="1:10">
      <c r="A21" s="64"/>
      <c r="B21" s="206"/>
      <c r="C21" s="62" t="s">
        <v>17</v>
      </c>
      <c r="D21" s="214">
        <v>31</v>
      </c>
      <c r="E21" s="62" t="s">
        <v>563</v>
      </c>
      <c r="H21" s="199" t="s">
        <v>2167</v>
      </c>
      <c r="I21" s="748" t="s">
        <v>3043</v>
      </c>
      <c r="J21" s="1616"/>
    </row>
    <row r="22" spans="1:10">
      <c r="A22" s="64"/>
      <c r="B22" s="206"/>
      <c r="C22" s="77" t="s">
        <v>564</v>
      </c>
      <c r="D22" s="222">
        <f>SUM(D19:D21)</f>
        <v>125</v>
      </c>
      <c r="E22" s="77"/>
      <c r="H22" s="199" t="s">
        <v>2169</v>
      </c>
      <c r="I22" s="748" t="s">
        <v>2170</v>
      </c>
      <c r="J22" s="1616"/>
    </row>
    <row r="23" spans="1:10">
      <c r="A23" s="59"/>
      <c r="B23" s="75"/>
      <c r="C23" s="517" t="s">
        <v>487</v>
      </c>
      <c r="D23" s="518">
        <f>D18+D22</f>
        <v>232</v>
      </c>
      <c r="E23" s="60"/>
      <c r="H23" s="199" t="s">
        <v>2171</v>
      </c>
      <c r="I23" s="748" t="s">
        <v>2172</v>
      </c>
      <c r="J23" s="1616"/>
    </row>
    <row r="24" spans="1:10">
      <c r="A24" s="52" t="s">
        <v>3297</v>
      </c>
      <c r="B24" s="206" t="s">
        <v>25</v>
      </c>
      <c r="C24" s="180" t="s">
        <v>577</v>
      </c>
      <c r="D24" s="404">
        <v>90</v>
      </c>
      <c r="E24" s="1639" t="s">
        <v>3658</v>
      </c>
      <c r="F24" s="193"/>
      <c r="H24" s="199" t="s">
        <v>2173</v>
      </c>
      <c r="I24" s="748" t="s">
        <v>1437</v>
      </c>
      <c r="J24" s="1616"/>
    </row>
    <row r="25" spans="1:10">
      <c r="B25" s="206"/>
      <c r="C25" s="52" t="s">
        <v>17</v>
      </c>
      <c r="D25" s="214">
        <v>44</v>
      </c>
      <c r="E25" s="206" t="s">
        <v>563</v>
      </c>
      <c r="H25" s="745" t="s">
        <v>2174</v>
      </c>
      <c r="I25" s="750" t="s">
        <v>1477</v>
      </c>
      <c r="J25" s="1616"/>
    </row>
    <row r="26" spans="1:10">
      <c r="A26" s="179"/>
      <c r="B26" s="211"/>
      <c r="C26" s="515" t="s">
        <v>564</v>
      </c>
      <c r="D26" s="516">
        <f>SUM(D24:D25)</f>
        <v>134</v>
      </c>
      <c r="E26" s="75"/>
      <c r="H26" s="199" t="s">
        <v>2175</v>
      </c>
      <c r="I26" s="748" t="s">
        <v>2176</v>
      </c>
      <c r="J26" s="1615"/>
    </row>
    <row r="27" spans="1:10">
      <c r="D27" s="181"/>
      <c r="H27" s="199" t="s">
        <v>2177</v>
      </c>
      <c r="I27" s="748" t="s">
        <v>2178</v>
      </c>
      <c r="J27" s="1616"/>
    </row>
    <row r="28" spans="1:10">
      <c r="D28" s="181"/>
      <c r="H28" s="199" t="s">
        <v>2179</v>
      </c>
      <c r="I28" s="748" t="s">
        <v>2180</v>
      </c>
      <c r="J28" s="1616"/>
    </row>
    <row r="29" spans="1:10">
      <c r="A29" s="2" t="s">
        <v>2751</v>
      </c>
      <c r="B29" s="1"/>
      <c r="C29" s="243" t="s">
        <v>558</v>
      </c>
      <c r="D29" s="1630" t="s">
        <v>3656</v>
      </c>
      <c r="H29" s="199" t="s">
        <v>2181</v>
      </c>
      <c r="I29" s="748" t="s">
        <v>3044</v>
      </c>
      <c r="J29" s="1616"/>
    </row>
    <row r="30" spans="1:10">
      <c r="A30" s="3"/>
      <c r="B30" s="4" t="s">
        <v>2752</v>
      </c>
      <c r="C30" s="233" t="s">
        <v>2753</v>
      </c>
      <c r="D30" s="233" t="s">
        <v>3396</v>
      </c>
      <c r="E30" s="233" t="s">
        <v>3657</v>
      </c>
      <c r="F30" s="233" t="s">
        <v>431</v>
      </c>
      <c r="H30" s="199" t="s">
        <v>2183</v>
      </c>
      <c r="I30" s="748" t="s">
        <v>3045</v>
      </c>
      <c r="J30" s="1616"/>
    </row>
    <row r="31" spans="1:10">
      <c r="A31" s="5" t="s">
        <v>48</v>
      </c>
      <c r="B31" s="5"/>
      <c r="C31" s="774"/>
      <c r="D31" s="1627"/>
      <c r="E31" s="1628"/>
      <c r="F31" s="770" t="s">
        <v>3066</v>
      </c>
      <c r="H31" s="199" t="s">
        <v>2185</v>
      </c>
      <c r="I31" s="748" t="s">
        <v>1567</v>
      </c>
      <c r="J31" s="1616"/>
    </row>
    <row r="32" spans="1:10">
      <c r="A32" s="3" t="s">
        <v>49</v>
      </c>
      <c r="B32" s="3"/>
      <c r="C32" s="775"/>
      <c r="D32" s="1628"/>
      <c r="E32" s="1627"/>
      <c r="F32" s="771" t="s">
        <v>3063</v>
      </c>
      <c r="H32" s="199" t="s">
        <v>2186</v>
      </c>
      <c r="I32" s="748" t="s">
        <v>2187</v>
      </c>
      <c r="J32" s="1616"/>
    </row>
    <row r="33" spans="1:10">
      <c r="A33" s="1" t="s">
        <v>3652</v>
      </c>
      <c r="B33" s="1" t="s">
        <v>3654</v>
      </c>
      <c r="C33" s="404">
        <f>SUM(C34:C41)</f>
        <v>570</v>
      </c>
      <c r="D33" s="1629">
        <f>SUM(D34:D41)</f>
        <v>570000</v>
      </c>
      <c r="E33" s="1629">
        <v>1000</v>
      </c>
      <c r="F33" s="772"/>
      <c r="H33" s="199" t="s">
        <v>2188</v>
      </c>
      <c r="I33" s="748" t="s">
        <v>3046</v>
      </c>
      <c r="J33" s="1616"/>
    </row>
    <row r="34" spans="1:10">
      <c r="A34" s="1"/>
      <c r="B34" s="135" t="s">
        <v>50</v>
      </c>
      <c r="C34" s="1632">
        <f>D34*$E$33/1000000</f>
        <v>50</v>
      </c>
      <c r="D34" s="1633">
        <v>50000</v>
      </c>
      <c r="E34" s="1628"/>
      <c r="F34" s="770" t="s">
        <v>3066</v>
      </c>
      <c r="H34" s="199" t="s">
        <v>2190</v>
      </c>
      <c r="I34" s="748" t="s">
        <v>2191</v>
      </c>
      <c r="J34" s="1616"/>
    </row>
    <row r="35" spans="1:10">
      <c r="A35" s="1"/>
      <c r="B35" s="143" t="s">
        <v>13</v>
      </c>
      <c r="C35" s="1635">
        <f t="shared" ref="C35:C41" si="0">D35*$E$33/1000000</f>
        <v>120</v>
      </c>
      <c r="D35" s="1633">
        <v>120000</v>
      </c>
      <c r="E35" s="1628"/>
      <c r="F35" s="772" t="s">
        <v>3062</v>
      </c>
      <c r="H35" s="199" t="s">
        <v>2192</v>
      </c>
      <c r="I35" s="748" t="s">
        <v>1701</v>
      </c>
      <c r="J35" s="1616"/>
    </row>
    <row r="36" spans="1:10">
      <c r="A36" s="1"/>
      <c r="B36" s="143" t="s">
        <v>14</v>
      </c>
      <c r="C36" s="1635">
        <f t="shared" si="0"/>
        <v>100</v>
      </c>
      <c r="D36" s="1633">
        <v>100000</v>
      </c>
      <c r="E36" s="1628"/>
      <c r="F36" s="772" t="s">
        <v>3063</v>
      </c>
      <c r="H36" s="199" t="s">
        <v>2193</v>
      </c>
      <c r="I36" s="748" t="s">
        <v>2194</v>
      </c>
      <c r="J36" s="1616"/>
    </row>
    <row r="37" spans="1:10">
      <c r="A37" s="1"/>
      <c r="B37" s="143" t="s">
        <v>51</v>
      </c>
      <c r="C37" s="1635">
        <f t="shared" si="0"/>
        <v>0</v>
      </c>
      <c r="D37" s="1638">
        <v>0</v>
      </c>
      <c r="E37" s="1628"/>
      <c r="F37" s="772" t="s">
        <v>3065</v>
      </c>
      <c r="H37" s="199" t="s">
        <v>2195</v>
      </c>
      <c r="I37" s="748" t="s">
        <v>3047</v>
      </c>
      <c r="J37" s="1616"/>
    </row>
    <row r="38" spans="1:10">
      <c r="A38" s="1"/>
      <c r="B38" s="143" t="s">
        <v>52</v>
      </c>
      <c r="C38" s="1635">
        <f t="shared" si="0"/>
        <v>0</v>
      </c>
      <c r="D38" s="1638">
        <v>0</v>
      </c>
      <c r="E38" s="1628"/>
      <c r="F38" s="772" t="s">
        <v>2178</v>
      </c>
      <c r="H38" s="199" t="s">
        <v>2197</v>
      </c>
      <c r="I38" s="748" t="s">
        <v>3048</v>
      </c>
      <c r="J38" s="1616"/>
    </row>
    <row r="39" spans="1:10">
      <c r="A39" s="1"/>
      <c r="B39" s="143" t="s">
        <v>53</v>
      </c>
      <c r="C39" s="1635">
        <f t="shared" si="0"/>
        <v>60</v>
      </c>
      <c r="D39" s="1633">
        <v>60000</v>
      </c>
      <c r="E39" s="1628"/>
      <c r="F39" s="772" t="s">
        <v>3064</v>
      </c>
      <c r="H39" s="199" t="s">
        <v>2199</v>
      </c>
      <c r="I39" s="748" t="s">
        <v>2200</v>
      </c>
      <c r="J39" s="1616"/>
    </row>
    <row r="40" spans="1:10">
      <c r="A40" s="1"/>
      <c r="B40" s="143" t="s">
        <v>3395</v>
      </c>
      <c r="C40" s="1635">
        <f t="shared" si="0"/>
        <v>120</v>
      </c>
      <c r="D40" s="1633">
        <v>120000</v>
      </c>
      <c r="E40" s="1628"/>
      <c r="F40" s="772" t="s">
        <v>3063</v>
      </c>
      <c r="H40" s="199" t="s">
        <v>2201</v>
      </c>
      <c r="I40" s="748" t="s">
        <v>2202</v>
      </c>
      <c r="J40" s="1616"/>
    </row>
    <row r="41" spans="1:10">
      <c r="A41" s="6"/>
      <c r="B41" s="173" t="s">
        <v>17</v>
      </c>
      <c r="C41" s="1636">
        <f t="shared" si="0"/>
        <v>120</v>
      </c>
      <c r="D41" s="1634">
        <v>120000</v>
      </c>
      <c r="E41" s="1631"/>
      <c r="F41" s="773" t="s">
        <v>3095</v>
      </c>
      <c r="H41" s="199" t="s">
        <v>2203</v>
      </c>
      <c r="I41" s="748" t="s">
        <v>3049</v>
      </c>
      <c r="J41" s="1616"/>
    </row>
    <row r="42" spans="1:10">
      <c r="A42" s="1" t="s">
        <v>3653</v>
      </c>
      <c r="B42" s="1" t="s">
        <v>3655</v>
      </c>
      <c r="C42" s="1637">
        <f>SUM(C43:C50)</f>
        <v>11800</v>
      </c>
      <c r="D42" s="1629">
        <f>SUM(D43:D50)</f>
        <v>1180000</v>
      </c>
      <c r="E42" s="1629">
        <v>1000</v>
      </c>
      <c r="F42" s="772"/>
      <c r="H42" s="199" t="s">
        <v>2205</v>
      </c>
      <c r="I42" s="748" t="s">
        <v>3050</v>
      </c>
      <c r="J42" s="1617"/>
    </row>
    <row r="43" spans="1:10">
      <c r="A43" s="1"/>
      <c r="B43" s="135" t="s">
        <v>50</v>
      </c>
      <c r="C43" s="1632">
        <f>D43*$E$42/100000</f>
        <v>500</v>
      </c>
      <c r="D43" s="1633">
        <v>50000</v>
      </c>
      <c r="E43" s="1628"/>
      <c r="F43" s="770" t="s">
        <v>563</v>
      </c>
      <c r="H43" s="1057" t="s">
        <v>3051</v>
      </c>
      <c r="I43" s="220" t="s">
        <v>487</v>
      </c>
      <c r="J43" s="1254">
        <f>SUM(J4:J42)</f>
        <v>0</v>
      </c>
    </row>
    <row r="44" spans="1:10">
      <c r="A44" s="1"/>
      <c r="B44" s="143" t="s">
        <v>13</v>
      </c>
      <c r="C44" s="1635">
        <f t="shared" ref="C44:C50" si="1">D44*$E$42/100000</f>
        <v>300</v>
      </c>
      <c r="D44" s="1633">
        <v>30000</v>
      </c>
      <c r="E44" s="1628"/>
      <c r="F44" s="772" t="s">
        <v>129</v>
      </c>
      <c r="H44" s="81" t="s">
        <v>3052</v>
      </c>
      <c r="I44" s="81"/>
      <c r="J44" s="1"/>
    </row>
    <row r="45" spans="1:10">
      <c r="A45" s="1"/>
      <c r="B45" s="143" t="s">
        <v>14</v>
      </c>
      <c r="C45" s="1635">
        <f t="shared" si="1"/>
        <v>2400</v>
      </c>
      <c r="D45" s="1633">
        <v>240000</v>
      </c>
      <c r="E45" s="1628"/>
      <c r="F45" s="772" t="s">
        <v>3063</v>
      </c>
    </row>
    <row r="46" spans="1:10">
      <c r="A46" s="1"/>
      <c r="B46" s="143" t="s">
        <v>51</v>
      </c>
      <c r="C46" s="1635">
        <f t="shared" si="1"/>
        <v>4400</v>
      </c>
      <c r="D46" s="1633">
        <v>440000</v>
      </c>
      <c r="E46" s="1628"/>
      <c r="F46" s="772" t="s">
        <v>432</v>
      </c>
    </row>
    <row r="47" spans="1:10">
      <c r="A47" s="1"/>
      <c r="B47" s="143" t="s">
        <v>52</v>
      </c>
      <c r="C47" s="1635">
        <f t="shared" si="1"/>
        <v>600</v>
      </c>
      <c r="D47" s="1633">
        <v>60000</v>
      </c>
      <c r="E47" s="1628"/>
      <c r="F47" s="772" t="s">
        <v>2178</v>
      </c>
    </row>
    <row r="48" spans="1:10">
      <c r="A48" s="1"/>
      <c r="B48" s="143" t="s">
        <v>53</v>
      </c>
      <c r="C48" s="1635">
        <f t="shared" si="1"/>
        <v>600</v>
      </c>
      <c r="D48" s="1633">
        <v>60000</v>
      </c>
      <c r="E48" s="1628"/>
      <c r="F48" s="772" t="s">
        <v>3064</v>
      </c>
    </row>
    <row r="49" spans="1:6">
      <c r="A49" s="1"/>
      <c r="B49" s="143" t="s">
        <v>3395</v>
      </c>
      <c r="C49" s="1635">
        <f t="shared" si="1"/>
        <v>1500</v>
      </c>
      <c r="D49" s="1633">
        <v>150000</v>
      </c>
      <c r="E49" s="1628"/>
      <c r="F49" s="772" t="s">
        <v>3063</v>
      </c>
    </row>
    <row r="50" spans="1:6">
      <c r="A50" s="6"/>
      <c r="B50" s="173" t="s">
        <v>17</v>
      </c>
      <c r="C50" s="1636">
        <f t="shared" si="1"/>
        <v>1500</v>
      </c>
      <c r="D50" s="1634">
        <v>150000</v>
      </c>
      <c r="E50" s="1631"/>
      <c r="F50" s="773" t="s">
        <v>3095</v>
      </c>
    </row>
  </sheetData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79998168889431442"/>
  </sheetPr>
  <dimension ref="A1:K60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7" sqref="D7"/>
    </sheetView>
  </sheetViews>
  <sheetFormatPr defaultColWidth="9" defaultRowHeight="13"/>
  <cols>
    <col min="1" max="1" width="3.4140625" style="1" customWidth="1"/>
    <col min="2" max="2" width="19.4140625" style="1" customWidth="1"/>
    <col min="3" max="3" width="17.58203125" style="1" customWidth="1"/>
    <col min="4" max="4" width="15.6640625" style="1" customWidth="1"/>
    <col min="5" max="5" width="12" style="1" customWidth="1"/>
    <col min="6" max="6" width="14" style="1" customWidth="1"/>
    <col min="7" max="7" width="21.4140625" style="1" customWidth="1"/>
    <col min="8" max="8" width="4.4140625" style="1" customWidth="1"/>
    <col min="9" max="9" width="5.08203125" style="1" customWidth="1"/>
    <col min="10" max="10" width="26" style="1" customWidth="1"/>
    <col min="11" max="11" width="12.08203125" style="1" customWidth="1"/>
    <col min="12" max="16" width="9" style="1"/>
    <col min="17" max="17" width="6" style="1" customWidth="1"/>
    <col min="18" max="18" width="24.58203125" style="1" customWidth="1"/>
    <col min="19" max="26" width="10.58203125" style="1" customWidth="1"/>
    <col min="27" max="27" width="9" style="1"/>
    <col min="28" max="28" width="16.6640625" style="1" customWidth="1"/>
    <col min="29" max="29" width="13.5" style="1" customWidth="1"/>
    <col min="30" max="30" width="12.6640625" style="1" customWidth="1"/>
    <col min="31" max="31" width="11.1640625" style="1" customWidth="1"/>
    <col min="32" max="34" width="9" style="1"/>
    <col min="35" max="35" width="20.1640625" style="1" customWidth="1"/>
    <col min="36" max="16384" width="9" style="1"/>
  </cols>
  <sheetData>
    <row r="1" spans="1:11">
      <c r="A1" s="2" t="s">
        <v>3722</v>
      </c>
    </row>
    <row r="2" spans="1:11" ht="15.75" customHeight="1">
      <c r="A2" s="124" t="s">
        <v>3700</v>
      </c>
      <c r="E2" s="512" t="s">
        <v>2754</v>
      </c>
    </row>
    <row r="3" spans="1:11" ht="15.75" customHeight="1">
      <c r="A3" s="135"/>
      <c r="B3" s="1487" t="s">
        <v>488</v>
      </c>
      <c r="C3" s="513" t="s">
        <v>3557</v>
      </c>
      <c r="D3" s="1484" t="s">
        <v>2755</v>
      </c>
      <c r="E3" s="513" t="s">
        <v>510</v>
      </c>
      <c r="F3" s="57" t="s">
        <v>424</v>
      </c>
      <c r="I3" s="2" t="s">
        <v>3415</v>
      </c>
      <c r="K3" s="1250" t="s">
        <v>3414</v>
      </c>
    </row>
    <row r="4" spans="1:11" ht="15.75" customHeight="1">
      <c r="A4" s="173"/>
      <c r="B4" s="1488"/>
      <c r="C4" s="1495"/>
      <c r="D4" s="1486"/>
      <c r="E4" s="189" t="s">
        <v>2758</v>
      </c>
      <c r="F4" s="60"/>
      <c r="I4" s="221"/>
      <c r="J4" s="220" t="s">
        <v>3068</v>
      </c>
      <c r="K4" s="133" t="s">
        <v>3413</v>
      </c>
    </row>
    <row r="5" spans="1:11" ht="15.75" customHeight="1">
      <c r="A5" s="143">
        <v>1</v>
      </c>
      <c r="B5" s="1489" t="s">
        <v>489</v>
      </c>
      <c r="C5" s="1496" t="s">
        <v>490</v>
      </c>
      <c r="D5" s="1480">
        <v>0</v>
      </c>
      <c r="E5" s="1500">
        <v>9030</v>
      </c>
      <c r="F5" s="139"/>
      <c r="I5" s="744" t="s">
        <v>2144</v>
      </c>
      <c r="J5" s="748" t="s">
        <v>3039</v>
      </c>
      <c r="K5" s="1615"/>
    </row>
    <row r="6" spans="1:11" ht="15.75" customHeight="1">
      <c r="A6" s="143">
        <v>2</v>
      </c>
      <c r="B6" s="1490" t="s">
        <v>491</v>
      </c>
      <c r="C6" s="125" t="s">
        <v>492</v>
      </c>
      <c r="D6" s="1481">
        <v>20</v>
      </c>
      <c r="E6" s="1500">
        <v>4040.2559999999999</v>
      </c>
      <c r="F6" s="139"/>
      <c r="I6" s="199" t="s">
        <v>248</v>
      </c>
      <c r="J6" s="748" t="s">
        <v>3040</v>
      </c>
      <c r="K6" s="1616"/>
    </row>
    <row r="7" spans="1:11" ht="15.75" customHeight="1">
      <c r="A7" s="143">
        <v>3</v>
      </c>
      <c r="B7" s="1490" t="s">
        <v>493</v>
      </c>
      <c r="C7" s="125" t="s">
        <v>494</v>
      </c>
      <c r="D7" s="1481">
        <v>25</v>
      </c>
      <c r="E7" s="1500">
        <v>2400</v>
      </c>
      <c r="F7" s="139"/>
      <c r="I7" s="199" t="s">
        <v>258</v>
      </c>
      <c r="J7" s="748" t="s">
        <v>3041</v>
      </c>
      <c r="K7" s="1616"/>
    </row>
    <row r="8" spans="1:11" ht="15.75" customHeight="1">
      <c r="A8" s="143">
        <v>4</v>
      </c>
      <c r="B8" s="1490" t="s">
        <v>495</v>
      </c>
      <c r="C8" s="125" t="s">
        <v>496</v>
      </c>
      <c r="D8" s="1481">
        <v>45</v>
      </c>
      <c r="E8" s="1500">
        <v>4550</v>
      </c>
      <c r="F8" s="139"/>
      <c r="I8" s="199" t="s">
        <v>268</v>
      </c>
      <c r="J8" s="748" t="s">
        <v>2148</v>
      </c>
      <c r="K8" s="1617"/>
    </row>
    <row r="9" spans="1:11" ht="15.75" customHeight="1">
      <c r="A9" s="143">
        <v>5</v>
      </c>
      <c r="B9" s="1491" t="s">
        <v>497</v>
      </c>
      <c r="C9" s="1497" t="s">
        <v>498</v>
      </c>
      <c r="D9" s="1482">
        <v>40</v>
      </c>
      <c r="E9" s="126">
        <v>0</v>
      </c>
      <c r="F9" s="139" t="s">
        <v>3392</v>
      </c>
      <c r="I9" s="195" t="s">
        <v>288</v>
      </c>
      <c r="J9" s="749" t="s">
        <v>2149</v>
      </c>
      <c r="K9" s="1616"/>
    </row>
    <row r="10" spans="1:11" ht="15.75" customHeight="1">
      <c r="A10" s="143">
        <v>6</v>
      </c>
      <c r="B10" s="1490" t="s">
        <v>499</v>
      </c>
      <c r="C10" s="125" t="s">
        <v>500</v>
      </c>
      <c r="D10" s="1481">
        <v>5</v>
      </c>
      <c r="E10" s="1500">
        <v>120</v>
      </c>
      <c r="F10" s="139"/>
      <c r="I10" s="199" t="s">
        <v>324</v>
      </c>
      <c r="J10" s="748" t="s">
        <v>2150</v>
      </c>
      <c r="K10" s="1616"/>
    </row>
    <row r="11" spans="1:11" ht="15.75" customHeight="1">
      <c r="A11" s="143">
        <v>7</v>
      </c>
      <c r="B11" s="1491" t="s">
        <v>501</v>
      </c>
      <c r="C11" s="1497" t="s">
        <v>502</v>
      </c>
      <c r="D11" s="1482">
        <v>10</v>
      </c>
      <c r="E11" s="126">
        <v>0</v>
      </c>
      <c r="F11" s="139" t="s">
        <v>3392</v>
      </c>
      <c r="I11" s="199" t="s">
        <v>334</v>
      </c>
      <c r="J11" s="748" t="s">
        <v>540</v>
      </c>
      <c r="K11" s="1616"/>
    </row>
    <row r="12" spans="1:11" ht="15.75" customHeight="1">
      <c r="A12" s="143">
        <v>8</v>
      </c>
      <c r="B12" s="1490" t="s">
        <v>503</v>
      </c>
      <c r="C12" s="125" t="s">
        <v>2149</v>
      </c>
      <c r="D12" s="1481">
        <v>70</v>
      </c>
      <c r="E12" s="1500">
        <v>630</v>
      </c>
      <c r="F12" s="139"/>
      <c r="I12" s="199" t="s">
        <v>348</v>
      </c>
      <c r="J12" s="748" t="s">
        <v>2151</v>
      </c>
      <c r="K12" s="1616"/>
    </row>
    <row r="13" spans="1:11" ht="15.75" customHeight="1">
      <c r="A13" s="143">
        <v>9</v>
      </c>
      <c r="B13" s="1490" t="s">
        <v>493</v>
      </c>
      <c r="C13" s="125" t="s">
        <v>494</v>
      </c>
      <c r="D13" s="1481">
        <v>170</v>
      </c>
      <c r="E13" s="1500">
        <v>7400</v>
      </c>
      <c r="F13" s="139"/>
      <c r="I13" s="199" t="s">
        <v>356</v>
      </c>
      <c r="J13" s="748" t="s">
        <v>2152</v>
      </c>
      <c r="K13" s="1616"/>
    </row>
    <row r="14" spans="1:11" ht="15.75" customHeight="1">
      <c r="A14" s="143">
        <v>10</v>
      </c>
      <c r="B14" s="1492" t="s">
        <v>3404</v>
      </c>
      <c r="C14" s="1498" t="s">
        <v>2166</v>
      </c>
      <c r="D14" s="1481">
        <v>60</v>
      </c>
      <c r="E14" s="1500">
        <v>560</v>
      </c>
      <c r="F14" s="139"/>
      <c r="I14" s="199" t="s">
        <v>374</v>
      </c>
      <c r="J14" s="748" t="s">
        <v>3042</v>
      </c>
      <c r="K14" s="1616"/>
    </row>
    <row r="15" spans="1:11" ht="15.75" customHeight="1">
      <c r="A15" s="143">
        <v>11</v>
      </c>
      <c r="B15" s="1490" t="s">
        <v>504</v>
      </c>
      <c r="C15" s="125" t="s">
        <v>505</v>
      </c>
      <c r="D15" s="1481">
        <v>25</v>
      </c>
      <c r="E15" s="1500">
        <v>500</v>
      </c>
      <c r="F15" s="139"/>
      <c r="I15" s="199" t="s">
        <v>2153</v>
      </c>
      <c r="J15" s="748" t="s">
        <v>2154</v>
      </c>
      <c r="K15" s="1616"/>
    </row>
    <row r="16" spans="1:11" ht="15.75" customHeight="1">
      <c r="A16" s="143">
        <v>12</v>
      </c>
      <c r="B16" s="1492" t="s">
        <v>3403</v>
      </c>
      <c r="C16" s="1498" t="s">
        <v>1277</v>
      </c>
      <c r="D16" s="1481">
        <v>10</v>
      </c>
      <c r="E16" s="1500">
        <v>550</v>
      </c>
      <c r="F16" s="139"/>
      <c r="I16" s="199" t="s">
        <v>2155</v>
      </c>
      <c r="J16" s="748" t="s">
        <v>2156</v>
      </c>
      <c r="K16" s="1616"/>
    </row>
    <row r="17" spans="1:11" ht="15.75" customHeight="1">
      <c r="A17" s="143">
        <v>13</v>
      </c>
      <c r="B17" s="1490" t="s">
        <v>506</v>
      </c>
      <c r="C17" s="125" t="s">
        <v>507</v>
      </c>
      <c r="D17" s="1481">
        <v>15</v>
      </c>
      <c r="E17" s="1500">
        <v>100</v>
      </c>
      <c r="F17" s="139"/>
      <c r="I17" s="199" t="s">
        <v>2157</v>
      </c>
      <c r="J17" s="748" t="s">
        <v>2158</v>
      </c>
      <c r="K17" s="1616"/>
    </row>
    <row r="18" spans="1:11" ht="15.75" customHeight="1">
      <c r="A18" s="143">
        <v>14</v>
      </c>
      <c r="B18" s="1491" t="s">
        <v>495</v>
      </c>
      <c r="C18" s="1497" t="s">
        <v>496</v>
      </c>
      <c r="D18" s="1482">
        <v>5</v>
      </c>
      <c r="E18" s="1501">
        <v>0</v>
      </c>
      <c r="F18" s="139" t="s">
        <v>3392</v>
      </c>
      <c r="I18" s="199" t="s">
        <v>2159</v>
      </c>
      <c r="J18" s="748" t="s">
        <v>2160</v>
      </c>
      <c r="K18" s="1616"/>
    </row>
    <row r="19" spans="1:11" ht="15.75" customHeight="1">
      <c r="A19" s="143">
        <v>15</v>
      </c>
      <c r="B19" s="1493" t="s">
        <v>512</v>
      </c>
      <c r="C19" s="1497" t="s">
        <v>508</v>
      </c>
      <c r="D19" s="1482">
        <v>5</v>
      </c>
      <c r="E19" s="1501">
        <v>0</v>
      </c>
      <c r="F19" s="139" t="s">
        <v>3392</v>
      </c>
      <c r="I19" s="199" t="s">
        <v>2161</v>
      </c>
      <c r="J19" s="748" t="s">
        <v>2162</v>
      </c>
      <c r="K19" s="1616"/>
    </row>
    <row r="20" spans="1:11" ht="15.75" customHeight="1">
      <c r="A20" s="143">
        <v>16</v>
      </c>
      <c r="B20" s="1494" t="s">
        <v>491</v>
      </c>
      <c r="C20" s="1499" t="s">
        <v>492</v>
      </c>
      <c r="D20" s="1483">
        <v>0</v>
      </c>
      <c r="E20" s="1235">
        <v>0</v>
      </c>
      <c r="F20" s="1485" t="s">
        <v>3393</v>
      </c>
      <c r="I20" s="199" t="s">
        <v>2163</v>
      </c>
      <c r="J20" s="748" t="s">
        <v>2164</v>
      </c>
      <c r="K20" s="1616"/>
    </row>
    <row r="21" spans="1:11" ht="15.75" customHeight="1">
      <c r="A21" s="143">
        <v>17</v>
      </c>
      <c r="B21" s="1494" t="s">
        <v>3403</v>
      </c>
      <c r="C21" s="1499" t="s">
        <v>1277</v>
      </c>
      <c r="D21" s="1483">
        <v>0</v>
      </c>
      <c r="E21" s="1235">
        <v>0</v>
      </c>
      <c r="F21" s="1485" t="s">
        <v>3393</v>
      </c>
      <c r="I21" s="199" t="s">
        <v>2165</v>
      </c>
      <c r="J21" s="748" t="s">
        <v>2166</v>
      </c>
      <c r="K21" s="1616"/>
    </row>
    <row r="22" spans="1:11" ht="15.75" customHeight="1">
      <c r="A22" s="1503"/>
      <c r="B22" s="1504" t="s">
        <v>509</v>
      </c>
      <c r="C22" s="1505"/>
      <c r="D22" s="1502">
        <f>SUM(D5:D21)</f>
        <v>505</v>
      </c>
      <c r="E22" s="525">
        <v>29890.472000000002</v>
      </c>
      <c r="F22" s="1506"/>
      <c r="I22" s="199" t="s">
        <v>2167</v>
      </c>
      <c r="J22" s="748" t="s">
        <v>3043</v>
      </c>
      <c r="K22" s="1616"/>
    </row>
    <row r="23" spans="1:11" ht="15.75" customHeight="1">
      <c r="E23" s="1" t="s">
        <v>582</v>
      </c>
      <c r="F23" s="1482"/>
      <c r="I23" s="199" t="s">
        <v>2169</v>
      </c>
      <c r="J23" s="748" t="s">
        <v>2170</v>
      </c>
      <c r="K23" s="1616"/>
    </row>
    <row r="24" spans="1:11">
      <c r="I24" s="199" t="s">
        <v>2171</v>
      </c>
      <c r="J24" s="748" t="s">
        <v>2172</v>
      </c>
      <c r="K24" s="1616"/>
    </row>
    <row r="25" spans="1:11">
      <c r="A25" s="124" t="s">
        <v>3701</v>
      </c>
      <c r="E25" s="7" t="s">
        <v>513</v>
      </c>
      <c r="I25" s="199" t="s">
        <v>2173</v>
      </c>
      <c r="J25" s="748" t="s">
        <v>1437</v>
      </c>
      <c r="K25" s="1616"/>
    </row>
    <row r="26" spans="1:11">
      <c r="A26" s="130" t="s">
        <v>3559</v>
      </c>
      <c r="B26" s="411" t="s">
        <v>3557</v>
      </c>
      <c r="C26" s="406" t="s">
        <v>515</v>
      </c>
      <c r="D26" s="55" t="s">
        <v>516</v>
      </c>
      <c r="E26" s="57" t="s">
        <v>517</v>
      </c>
      <c r="I26" s="745" t="s">
        <v>2174</v>
      </c>
      <c r="J26" s="750" t="s">
        <v>1477</v>
      </c>
      <c r="K26" s="1616"/>
    </row>
    <row r="27" spans="1:11">
      <c r="A27" s="131"/>
      <c r="B27" s="413"/>
      <c r="C27" s="56" t="s">
        <v>3558</v>
      </c>
      <c r="D27" s="53" t="s">
        <v>518</v>
      </c>
      <c r="E27" s="414" t="s">
        <v>519</v>
      </c>
      <c r="I27" s="199" t="s">
        <v>2175</v>
      </c>
      <c r="J27" s="748" t="s">
        <v>2176</v>
      </c>
      <c r="K27" s="1615"/>
    </row>
    <row r="28" spans="1:11">
      <c r="A28" s="407">
        <v>1</v>
      </c>
      <c r="B28" s="412" t="s">
        <v>520</v>
      </c>
      <c r="C28" s="184">
        <v>320</v>
      </c>
      <c r="D28" s="186">
        <v>1810</v>
      </c>
      <c r="E28" s="366">
        <v>3410</v>
      </c>
      <c r="I28" s="199" t="s">
        <v>2177</v>
      </c>
      <c r="J28" s="748" t="s">
        <v>2178</v>
      </c>
      <c r="K28" s="1616"/>
    </row>
    <row r="29" spans="1:11">
      <c r="A29" s="407">
        <v>2</v>
      </c>
      <c r="B29" s="412" t="s">
        <v>511</v>
      </c>
      <c r="C29" s="184">
        <v>10</v>
      </c>
      <c r="D29" s="186">
        <v>70</v>
      </c>
      <c r="E29" s="366">
        <v>190</v>
      </c>
      <c r="I29" s="199" t="s">
        <v>2179</v>
      </c>
      <c r="J29" s="748" t="s">
        <v>2180</v>
      </c>
      <c r="K29" s="1616"/>
    </row>
    <row r="30" spans="1:11">
      <c r="A30" s="408">
        <v>3</v>
      </c>
      <c r="B30" s="412" t="s">
        <v>521</v>
      </c>
      <c r="C30" s="184">
        <v>145</v>
      </c>
      <c r="D30" s="186">
        <v>1050</v>
      </c>
      <c r="E30" s="366">
        <v>8700</v>
      </c>
      <c r="I30" s="199" t="s">
        <v>2181</v>
      </c>
      <c r="J30" s="748" t="s">
        <v>3044</v>
      </c>
      <c r="K30" s="1616"/>
    </row>
    <row r="31" spans="1:11">
      <c r="A31" s="408">
        <v>4</v>
      </c>
      <c r="B31" s="412" t="s">
        <v>521</v>
      </c>
      <c r="C31" s="184">
        <v>70</v>
      </c>
      <c r="D31" s="186">
        <v>370</v>
      </c>
      <c r="E31" s="366">
        <v>6400</v>
      </c>
      <c r="I31" s="199" t="s">
        <v>2183</v>
      </c>
      <c r="J31" s="748" t="s">
        <v>3045</v>
      </c>
      <c r="K31" s="1616"/>
    </row>
    <row r="32" spans="1:11">
      <c r="A32" s="408">
        <v>5</v>
      </c>
      <c r="B32" s="412" t="s">
        <v>521</v>
      </c>
      <c r="C32" s="184">
        <v>20</v>
      </c>
      <c r="D32" s="186">
        <v>80</v>
      </c>
      <c r="E32" s="366">
        <v>510</v>
      </c>
      <c r="I32" s="199" t="s">
        <v>2185</v>
      </c>
      <c r="J32" s="748" t="s">
        <v>1567</v>
      </c>
      <c r="K32" s="1616"/>
    </row>
    <row r="33" spans="1:11">
      <c r="A33" s="408">
        <v>6</v>
      </c>
      <c r="B33" s="412" t="s">
        <v>521</v>
      </c>
      <c r="C33" s="184">
        <v>120</v>
      </c>
      <c r="D33" s="186">
        <v>934.51800000000003</v>
      </c>
      <c r="E33" s="366">
        <v>2700</v>
      </c>
      <c r="I33" s="199" t="s">
        <v>2186</v>
      </c>
      <c r="J33" s="748" t="s">
        <v>2187</v>
      </c>
      <c r="K33" s="1616"/>
    </row>
    <row r="34" spans="1:11">
      <c r="A34" s="407">
        <v>7</v>
      </c>
      <c r="B34" s="1234" t="s">
        <v>3047</v>
      </c>
      <c r="C34" s="184">
        <v>80</v>
      </c>
      <c r="D34" s="186">
        <v>450</v>
      </c>
      <c r="E34" s="366">
        <v>28000</v>
      </c>
      <c r="I34" s="199" t="s">
        <v>2188</v>
      </c>
      <c r="J34" s="748" t="s">
        <v>3046</v>
      </c>
      <c r="K34" s="1616"/>
    </row>
    <row r="35" spans="1:11">
      <c r="A35" s="407">
        <v>8</v>
      </c>
      <c r="B35" s="1234" t="s">
        <v>3047</v>
      </c>
      <c r="C35" s="184">
        <v>150</v>
      </c>
      <c r="D35" s="186">
        <v>775.40499999999997</v>
      </c>
      <c r="E35" s="366">
        <v>12000</v>
      </c>
      <c r="I35" s="199" t="s">
        <v>2190</v>
      </c>
      <c r="J35" s="748" t="s">
        <v>2191</v>
      </c>
      <c r="K35" s="1616"/>
    </row>
    <row r="36" spans="1:11">
      <c r="A36" s="408">
        <v>9</v>
      </c>
      <c r="B36" s="412" t="s">
        <v>521</v>
      </c>
      <c r="C36" s="184">
        <v>15</v>
      </c>
      <c r="D36" s="186">
        <v>100</v>
      </c>
      <c r="E36" s="366">
        <v>3000</v>
      </c>
      <c r="I36" s="199" t="s">
        <v>2192</v>
      </c>
      <c r="J36" s="748" t="s">
        <v>1701</v>
      </c>
      <c r="K36" s="1616"/>
    </row>
    <row r="37" spans="1:11">
      <c r="A37" s="408">
        <v>10</v>
      </c>
      <c r="B37" s="412" t="s">
        <v>521</v>
      </c>
      <c r="C37" s="184">
        <v>20</v>
      </c>
      <c r="D37" s="186">
        <v>90</v>
      </c>
      <c r="E37" s="366">
        <v>2600</v>
      </c>
      <c r="I37" s="199" t="s">
        <v>2193</v>
      </c>
      <c r="J37" s="748" t="s">
        <v>2194</v>
      </c>
      <c r="K37" s="1616"/>
    </row>
    <row r="38" spans="1:11">
      <c r="A38" s="407">
        <v>11</v>
      </c>
      <c r="B38" s="412" t="s">
        <v>520</v>
      </c>
      <c r="C38" s="184">
        <v>20</v>
      </c>
      <c r="D38" s="186">
        <v>130</v>
      </c>
      <c r="E38" s="366">
        <v>1280</v>
      </c>
      <c r="I38" s="199" t="s">
        <v>2195</v>
      </c>
      <c r="J38" s="748" t="s">
        <v>3047</v>
      </c>
      <c r="K38" s="1616"/>
    </row>
    <row r="39" spans="1:11">
      <c r="A39" s="407">
        <v>12</v>
      </c>
      <c r="B39" s="412" t="s">
        <v>521</v>
      </c>
      <c r="C39" s="184">
        <v>150</v>
      </c>
      <c r="D39" s="186">
        <v>910</v>
      </c>
      <c r="E39" s="366">
        <v>159800</v>
      </c>
      <c r="I39" s="199" t="s">
        <v>2197</v>
      </c>
      <c r="J39" s="748" t="s">
        <v>3048</v>
      </c>
      <c r="K39" s="1616"/>
    </row>
    <row r="40" spans="1:11">
      <c r="A40" s="407">
        <v>13</v>
      </c>
      <c r="B40" s="412" t="s">
        <v>521</v>
      </c>
      <c r="C40" s="184">
        <v>335</v>
      </c>
      <c r="D40" s="405">
        <v>0</v>
      </c>
      <c r="E40" s="409">
        <v>0</v>
      </c>
      <c r="I40" s="199" t="s">
        <v>2199</v>
      </c>
      <c r="J40" s="748" t="s">
        <v>2200</v>
      </c>
      <c r="K40" s="1616"/>
    </row>
    <row r="41" spans="1:11">
      <c r="A41" s="410">
        <v>14</v>
      </c>
      <c r="B41" s="1234" t="s">
        <v>3048</v>
      </c>
      <c r="C41" s="184">
        <v>60</v>
      </c>
      <c r="D41" s="186">
        <v>120</v>
      </c>
      <c r="E41" s="366">
        <v>10700</v>
      </c>
      <c r="I41" s="199" t="s">
        <v>2201</v>
      </c>
      <c r="J41" s="748" t="s">
        <v>2202</v>
      </c>
      <c r="K41" s="1616"/>
    </row>
    <row r="42" spans="1:11">
      <c r="A42" s="407">
        <v>15</v>
      </c>
      <c r="B42" s="412" t="s">
        <v>520</v>
      </c>
      <c r="C42" s="184">
        <v>20</v>
      </c>
      <c r="D42" s="132">
        <v>140</v>
      </c>
      <c r="E42" s="366">
        <v>275</v>
      </c>
      <c r="I42" s="199" t="s">
        <v>2203</v>
      </c>
      <c r="J42" s="748" t="s">
        <v>3049</v>
      </c>
      <c r="K42" s="1616"/>
    </row>
    <row r="43" spans="1:11">
      <c r="A43" s="136"/>
      <c r="B43" s="167" t="s">
        <v>2242</v>
      </c>
      <c r="C43" s="523">
        <f t="shared" ref="C43:E43" si="0">SUM(C28:C42)</f>
        <v>1535</v>
      </c>
      <c r="D43" s="523">
        <f t="shared" si="0"/>
        <v>7029.9229999999998</v>
      </c>
      <c r="E43" s="524">
        <f t="shared" si="0"/>
        <v>239565</v>
      </c>
      <c r="I43" s="199" t="s">
        <v>2205</v>
      </c>
      <c r="J43" s="748" t="s">
        <v>3050</v>
      </c>
      <c r="K43" s="1617"/>
    </row>
    <row r="44" spans="1:11">
      <c r="I44" s="1057" t="s">
        <v>3051</v>
      </c>
      <c r="J44" s="220" t="s">
        <v>487</v>
      </c>
      <c r="K44" s="1254">
        <f>SUM(K5:K43)</f>
        <v>0</v>
      </c>
    </row>
    <row r="45" spans="1:11">
      <c r="I45" s="81" t="s">
        <v>3052</v>
      </c>
      <c r="J45" s="81"/>
    </row>
    <row r="46" spans="1:11">
      <c r="B46" s="124" t="s">
        <v>2243</v>
      </c>
      <c r="E46" s="508" t="s">
        <v>513</v>
      </c>
      <c r="F46" s="52"/>
    </row>
    <row r="47" spans="1:11">
      <c r="B47" s="65" t="s">
        <v>522</v>
      </c>
      <c r="C47" s="134"/>
      <c r="D47" s="134"/>
      <c r="E47" s="232" t="s">
        <v>523</v>
      </c>
      <c r="F47" s="136" t="s">
        <v>424</v>
      </c>
      <c r="G47" s="137"/>
    </row>
    <row r="48" spans="1:11">
      <c r="B48" s="138" t="s">
        <v>524</v>
      </c>
      <c r="C48" s="5" t="s">
        <v>525</v>
      </c>
      <c r="D48" s="5" t="s">
        <v>526</v>
      </c>
      <c r="E48" s="519">
        <f>E22</f>
        <v>29890.472000000002</v>
      </c>
      <c r="F48" s="64" t="s">
        <v>2757</v>
      </c>
      <c r="G48" s="139"/>
    </row>
    <row r="49" spans="2:7">
      <c r="B49" s="140"/>
      <c r="D49" s="1" t="s">
        <v>527</v>
      </c>
      <c r="E49" s="522">
        <v>4410</v>
      </c>
      <c r="F49" s="64" t="s">
        <v>3407</v>
      </c>
      <c r="G49" s="139"/>
    </row>
    <row r="50" spans="2:7">
      <c r="B50" s="140" t="s">
        <v>440</v>
      </c>
      <c r="C50" s="5" t="s">
        <v>528</v>
      </c>
      <c r="D50" s="5" t="s">
        <v>529</v>
      </c>
      <c r="E50" s="519">
        <f>E43</f>
        <v>239565</v>
      </c>
      <c r="F50" s="64" t="s">
        <v>2757</v>
      </c>
      <c r="G50" s="139"/>
    </row>
    <row r="51" spans="2:7">
      <c r="B51" s="128"/>
      <c r="C51" s="141" t="s">
        <v>428</v>
      </c>
      <c r="D51" s="141"/>
      <c r="E51" s="142">
        <f>E48+E49+E50</f>
        <v>273865.47200000001</v>
      </c>
      <c r="F51" s="66"/>
      <c r="G51" s="137"/>
    </row>
    <row r="52" spans="2:7">
      <c r="B52" s="143" t="s">
        <v>530</v>
      </c>
      <c r="C52" s="135" t="s">
        <v>525</v>
      </c>
      <c r="D52" s="5" t="s">
        <v>526</v>
      </c>
      <c r="E52" s="527">
        <v>17180</v>
      </c>
      <c r="F52" s="64" t="s">
        <v>3410</v>
      </c>
      <c r="G52" s="139"/>
    </row>
    <row r="53" spans="2:7">
      <c r="B53" s="143" t="s">
        <v>440</v>
      </c>
      <c r="C53" s="143" t="s">
        <v>528</v>
      </c>
      <c r="D53" s="1" t="s">
        <v>531</v>
      </c>
      <c r="E53" s="526">
        <v>33850</v>
      </c>
      <c r="F53" s="64" t="s">
        <v>3408</v>
      </c>
      <c r="G53" s="139"/>
    </row>
    <row r="54" spans="2:7">
      <c r="B54" s="143"/>
      <c r="C54" s="144" t="s">
        <v>428</v>
      </c>
      <c r="D54" s="141"/>
      <c r="E54" s="142">
        <f>E52+E53</f>
        <v>51030</v>
      </c>
      <c r="F54" s="66" t="s">
        <v>3411</v>
      </c>
      <c r="G54" s="137"/>
    </row>
    <row r="55" spans="2:7">
      <c r="B55" s="138" t="s">
        <v>532</v>
      </c>
      <c r="C55" s="5" t="s">
        <v>525</v>
      </c>
      <c r="D55" s="5"/>
      <c r="E55" s="521">
        <v>2792.65</v>
      </c>
      <c r="F55" s="64" t="s">
        <v>3409</v>
      </c>
      <c r="G55" s="139"/>
    </row>
    <row r="56" spans="2:7">
      <c r="B56" s="140"/>
      <c r="C56" s="5" t="s">
        <v>528</v>
      </c>
      <c r="D56" s="5"/>
      <c r="E56" s="519">
        <f>D43</f>
        <v>7029.9229999999998</v>
      </c>
      <c r="F56" s="64" t="s">
        <v>2757</v>
      </c>
      <c r="G56" s="139"/>
    </row>
    <row r="57" spans="2:7">
      <c r="B57" s="128"/>
      <c r="C57" s="144" t="s">
        <v>428</v>
      </c>
      <c r="D57" s="141"/>
      <c r="E57" s="142">
        <f>E55+E56</f>
        <v>9822.5730000000003</v>
      </c>
      <c r="F57" s="66"/>
      <c r="G57" s="137"/>
    </row>
    <row r="58" spans="2:7">
      <c r="B58" s="138" t="s">
        <v>533</v>
      </c>
      <c r="C58" s="5" t="s">
        <v>534</v>
      </c>
      <c r="D58" s="5" t="s">
        <v>582</v>
      </c>
      <c r="E58" s="520">
        <f>D22</f>
        <v>505</v>
      </c>
      <c r="F58" s="64" t="s">
        <v>2757</v>
      </c>
      <c r="G58" s="139"/>
    </row>
    <row r="59" spans="2:7">
      <c r="B59" s="140" t="s">
        <v>440</v>
      </c>
      <c r="C59" s="5" t="s">
        <v>528</v>
      </c>
      <c r="D59" s="5" t="s">
        <v>582</v>
      </c>
      <c r="E59" s="520">
        <f>C43</f>
        <v>1535</v>
      </c>
      <c r="F59" s="64" t="s">
        <v>2757</v>
      </c>
      <c r="G59" s="139"/>
    </row>
    <row r="60" spans="2:7">
      <c r="B60" s="128"/>
      <c r="C60" s="141" t="s">
        <v>428</v>
      </c>
      <c r="D60" s="141"/>
      <c r="E60" s="145">
        <f>E58+E59</f>
        <v>2040</v>
      </c>
      <c r="F60" s="66"/>
      <c r="G60" s="137"/>
    </row>
  </sheetData>
  <phoneticPr fontId="1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79998168889431442"/>
  </sheetPr>
  <dimension ref="A1:P44"/>
  <sheetViews>
    <sheetView workbookViewId="0"/>
  </sheetViews>
  <sheetFormatPr defaultColWidth="9" defaultRowHeight="13"/>
  <cols>
    <col min="1" max="1" width="2.5" style="1" customWidth="1"/>
    <col min="2" max="2" width="11.9140625" style="1" customWidth="1"/>
    <col min="3" max="3" width="10.4140625" style="1" customWidth="1"/>
    <col min="4" max="4" width="12.08203125" style="1" customWidth="1"/>
    <col min="5" max="6" width="10.4140625" style="1" customWidth="1"/>
    <col min="7" max="7" width="12.08203125" style="1" customWidth="1"/>
    <col min="8" max="10" width="9.58203125" style="1" customWidth="1"/>
    <col min="11" max="11" width="16.4140625" style="1" customWidth="1"/>
    <col min="12" max="12" width="15.58203125" style="1" customWidth="1"/>
    <col min="13" max="13" width="6.4140625" style="1" customWidth="1"/>
    <col min="14" max="14" width="4" style="1" customWidth="1"/>
    <col min="15" max="15" width="24.5" style="1" customWidth="1"/>
    <col min="16" max="16" width="12.4140625" style="1" customWidth="1"/>
    <col min="17" max="16384" width="9" style="1"/>
  </cols>
  <sheetData>
    <row r="1" spans="1:16">
      <c r="A1" s="2" t="s">
        <v>3723</v>
      </c>
    </row>
    <row r="2" spans="1:16" ht="15.75" customHeight="1">
      <c r="A2" s="80" t="s">
        <v>3702</v>
      </c>
      <c r="B2" s="81"/>
      <c r="C2" s="81"/>
      <c r="D2" s="81"/>
      <c r="E2" s="81"/>
      <c r="F2" s="122" t="s">
        <v>443</v>
      </c>
      <c r="G2" s="81"/>
      <c r="H2" s="81"/>
      <c r="I2" s="81"/>
      <c r="J2" s="81"/>
      <c r="K2" s="81"/>
      <c r="N2" s="2" t="s">
        <v>3415</v>
      </c>
      <c r="P2" s="1250" t="s">
        <v>3414</v>
      </c>
    </row>
    <row r="3" spans="1:16" ht="15.75" customHeight="1">
      <c r="A3" s="83"/>
      <c r="B3" s="85" t="s">
        <v>535</v>
      </c>
      <c r="C3" s="120"/>
      <c r="D3" s="146" t="s">
        <v>444</v>
      </c>
      <c r="E3" s="147" t="s">
        <v>73</v>
      </c>
      <c r="F3" s="146" t="s">
        <v>449</v>
      </c>
      <c r="G3" s="86" t="s">
        <v>2</v>
      </c>
      <c r="H3" s="148" t="s">
        <v>431</v>
      </c>
      <c r="I3" s="113"/>
      <c r="J3" s="84"/>
      <c r="N3" s="221"/>
      <c r="O3" s="220" t="s">
        <v>3068</v>
      </c>
      <c r="P3" s="133" t="s">
        <v>3413</v>
      </c>
    </row>
    <row r="4" spans="1:16" ht="15.75" customHeight="1">
      <c r="A4" s="95">
        <v>1</v>
      </c>
      <c r="B4" s="81" t="s">
        <v>108</v>
      </c>
      <c r="C4" s="92" t="s">
        <v>536</v>
      </c>
      <c r="D4" s="149">
        <v>857</v>
      </c>
      <c r="E4" s="150">
        <f>D4</f>
        <v>857</v>
      </c>
      <c r="F4" s="149">
        <f>D4</f>
        <v>857</v>
      </c>
      <c r="G4" s="151" t="s">
        <v>537</v>
      </c>
      <c r="H4" s="95" t="s">
        <v>108</v>
      </c>
      <c r="I4" s="81"/>
      <c r="J4" s="96"/>
      <c r="N4" s="744" t="s">
        <v>2144</v>
      </c>
      <c r="O4" s="748" t="s">
        <v>3039</v>
      </c>
      <c r="P4" s="1615"/>
    </row>
    <row r="5" spans="1:16" ht="15.75" customHeight="1">
      <c r="A5" s="95" t="s">
        <v>537</v>
      </c>
      <c r="B5" s="81"/>
      <c r="C5" s="98" t="s">
        <v>538</v>
      </c>
      <c r="D5" s="149">
        <v>93</v>
      </c>
      <c r="E5" s="150">
        <f>D5</f>
        <v>93</v>
      </c>
      <c r="F5" s="149">
        <f>D5*0.8</f>
        <v>74.400000000000006</v>
      </c>
      <c r="G5" s="1664" t="s">
        <v>2766</v>
      </c>
      <c r="H5" s="95" t="s">
        <v>539</v>
      </c>
      <c r="I5" s="81" t="s">
        <v>540</v>
      </c>
      <c r="J5" s="96" t="s">
        <v>541</v>
      </c>
      <c r="N5" s="199" t="s">
        <v>248</v>
      </c>
      <c r="O5" s="748" t="s">
        <v>3040</v>
      </c>
      <c r="P5" s="1616"/>
    </row>
    <row r="6" spans="1:16" ht="15.75" customHeight="1">
      <c r="A6" s="95"/>
      <c r="B6" s="81"/>
      <c r="C6" s="111" t="s">
        <v>542</v>
      </c>
      <c r="D6" s="149">
        <f>D7*0.05</f>
        <v>50</v>
      </c>
      <c r="E6" s="150">
        <f>D6</f>
        <v>50</v>
      </c>
      <c r="F6" s="149">
        <f>E6</f>
        <v>50</v>
      </c>
      <c r="G6" s="151" t="s">
        <v>537</v>
      </c>
      <c r="H6" s="95" t="s">
        <v>543</v>
      </c>
      <c r="I6" s="81"/>
      <c r="J6" s="96"/>
      <c r="N6" s="199" t="s">
        <v>258</v>
      </c>
      <c r="O6" s="748" t="s">
        <v>3041</v>
      </c>
      <c r="P6" s="1616"/>
    </row>
    <row r="7" spans="1:16" ht="15.75" customHeight="1">
      <c r="A7" s="83"/>
      <c r="B7" s="85" t="s">
        <v>544</v>
      </c>
      <c r="C7" s="120"/>
      <c r="D7" s="152">
        <v>1000</v>
      </c>
      <c r="E7" s="153">
        <f>SUM(E4:E6)</f>
        <v>1000</v>
      </c>
      <c r="F7" s="152">
        <f>SUM(F4:F6)</f>
        <v>981.4</v>
      </c>
      <c r="G7" s="107"/>
      <c r="H7" s="83"/>
      <c r="I7" s="113"/>
      <c r="J7" s="120"/>
      <c r="N7" s="199" t="s">
        <v>268</v>
      </c>
      <c r="O7" s="748" t="s">
        <v>2148</v>
      </c>
      <c r="P7" s="1617"/>
    </row>
    <row r="8" spans="1:16" ht="15.75" customHeight="1">
      <c r="A8" s="81"/>
      <c r="B8" s="81"/>
      <c r="C8" s="81"/>
      <c r="E8" s="154"/>
      <c r="F8" s="122" t="s">
        <v>443</v>
      </c>
      <c r="G8" s="154"/>
      <c r="H8" s="81"/>
      <c r="I8" s="81"/>
      <c r="J8" s="81"/>
      <c r="N8" s="195" t="s">
        <v>288</v>
      </c>
      <c r="O8" s="749" t="s">
        <v>2149</v>
      </c>
      <c r="P8" s="1616"/>
    </row>
    <row r="9" spans="1:16" ht="15.75" customHeight="1">
      <c r="A9" s="83"/>
      <c r="B9" s="85" t="s">
        <v>535</v>
      </c>
      <c r="C9" s="120"/>
      <c r="D9" s="146" t="s">
        <v>444</v>
      </c>
      <c r="E9" s="147" t="s">
        <v>73</v>
      </c>
      <c r="F9" s="146" t="s">
        <v>449</v>
      </c>
      <c r="G9" s="86" t="s">
        <v>545</v>
      </c>
      <c r="H9" s="155" t="s">
        <v>546</v>
      </c>
      <c r="I9" s="156" t="s">
        <v>73</v>
      </c>
      <c r="J9" s="157" t="s">
        <v>449</v>
      </c>
      <c r="K9" s="136" t="s">
        <v>431</v>
      </c>
      <c r="L9" s="137"/>
      <c r="N9" s="199" t="s">
        <v>324</v>
      </c>
      <c r="O9" s="748" t="s">
        <v>2150</v>
      </c>
      <c r="P9" s="1616"/>
    </row>
    <row r="10" spans="1:16" ht="15.75" customHeight="1">
      <c r="A10" s="95">
        <v>2</v>
      </c>
      <c r="B10" s="81" t="s">
        <v>547</v>
      </c>
      <c r="C10" s="92" t="s">
        <v>548</v>
      </c>
      <c r="D10" s="149">
        <v>118.26</v>
      </c>
      <c r="E10" s="150">
        <f>D10</f>
        <v>118.26</v>
      </c>
      <c r="F10" s="149">
        <f>D10</f>
        <v>118.26</v>
      </c>
      <c r="G10" s="151">
        <v>39420</v>
      </c>
      <c r="H10" s="158" t="s">
        <v>549</v>
      </c>
      <c r="I10" s="159"/>
      <c r="J10" s="160"/>
      <c r="K10" s="143" t="s">
        <v>550</v>
      </c>
      <c r="L10" s="139" t="s">
        <v>128</v>
      </c>
      <c r="N10" s="199" t="s">
        <v>334</v>
      </c>
      <c r="O10" s="748" t="s">
        <v>540</v>
      </c>
      <c r="P10" s="1616"/>
    </row>
    <row r="11" spans="1:16" ht="15.75" customHeight="1">
      <c r="A11" s="95" t="s">
        <v>549</v>
      </c>
      <c r="B11" s="81" t="s">
        <v>549</v>
      </c>
      <c r="C11" s="98" t="s">
        <v>13</v>
      </c>
      <c r="D11" s="161">
        <f>ROUND(G11*H11/1000000,0)</f>
        <v>197</v>
      </c>
      <c r="E11" s="162">
        <f>ROUND(G11*I11/1000000,0)</f>
        <v>118</v>
      </c>
      <c r="F11" s="161">
        <f>ROUND(G11*J11/1000000,0)</f>
        <v>59</v>
      </c>
      <c r="G11" s="151">
        <f>G10</f>
        <v>39420</v>
      </c>
      <c r="H11" s="158">
        <v>5000</v>
      </c>
      <c r="I11" s="159">
        <v>3000</v>
      </c>
      <c r="J11" s="160">
        <v>1500</v>
      </c>
      <c r="K11" s="143" t="s">
        <v>413</v>
      </c>
      <c r="L11" s="139"/>
      <c r="N11" s="199" t="s">
        <v>348</v>
      </c>
      <c r="O11" s="748" t="s">
        <v>2151</v>
      </c>
      <c r="P11" s="1616"/>
    </row>
    <row r="12" spans="1:16" ht="15.75" customHeight="1">
      <c r="A12" s="95"/>
      <c r="B12" s="81"/>
      <c r="C12" s="98" t="s">
        <v>551</v>
      </c>
      <c r="D12" s="161">
        <f t="shared" ref="D12:D13" si="0">ROUND(G12*H12/1000000,0)</f>
        <v>118</v>
      </c>
      <c r="E12" s="162">
        <f>ROUND(G12*I12/1000000,0)</f>
        <v>118</v>
      </c>
      <c r="F12" s="161">
        <f>ROUND(G12*J12/1000000,0)</f>
        <v>79</v>
      </c>
      <c r="G12" s="151">
        <f>G10</f>
        <v>39420</v>
      </c>
      <c r="H12" s="158">
        <v>3000</v>
      </c>
      <c r="I12" s="159">
        <v>3000</v>
      </c>
      <c r="J12" s="160">
        <v>2000</v>
      </c>
      <c r="K12" s="143" t="s">
        <v>550</v>
      </c>
      <c r="L12" s="139" t="s">
        <v>128</v>
      </c>
      <c r="N12" s="199" t="s">
        <v>356</v>
      </c>
      <c r="O12" s="748" t="s">
        <v>2152</v>
      </c>
      <c r="P12" s="1616"/>
    </row>
    <row r="13" spans="1:16" ht="15.75" customHeight="1">
      <c r="A13" s="95"/>
      <c r="B13" s="81"/>
      <c r="C13" s="111" t="s">
        <v>17</v>
      </c>
      <c r="D13" s="161">
        <f t="shared" si="0"/>
        <v>79</v>
      </c>
      <c r="E13" s="162">
        <f>ROUND(G13*I13/1000000,0)</f>
        <v>79</v>
      </c>
      <c r="F13" s="161">
        <f>ROUND(G13*J13/1000000,0)</f>
        <v>79</v>
      </c>
      <c r="G13" s="151">
        <f>G10</f>
        <v>39420</v>
      </c>
      <c r="H13" s="158">
        <v>2000</v>
      </c>
      <c r="I13" s="159">
        <v>2000</v>
      </c>
      <c r="J13" s="160">
        <v>2000</v>
      </c>
      <c r="K13" s="143" t="s">
        <v>128</v>
      </c>
      <c r="L13" s="139"/>
      <c r="N13" s="199" t="s">
        <v>374</v>
      </c>
      <c r="O13" s="748" t="s">
        <v>3042</v>
      </c>
      <c r="P13" s="1616"/>
    </row>
    <row r="14" spans="1:16" ht="15.75" customHeight="1">
      <c r="A14" s="83"/>
      <c r="B14" s="85" t="s">
        <v>544</v>
      </c>
      <c r="C14" s="120"/>
      <c r="D14" s="152">
        <f>SUM(D10:D13)</f>
        <v>512.26</v>
      </c>
      <c r="E14" s="153">
        <f t="shared" ref="E14:F14" si="1">SUM(E10:E13)</f>
        <v>433.26</v>
      </c>
      <c r="F14" s="152">
        <f t="shared" si="1"/>
        <v>335.26</v>
      </c>
      <c r="G14" s="107"/>
      <c r="H14" s="163">
        <f>H11+H12+H13</f>
        <v>10000</v>
      </c>
      <c r="I14" s="106"/>
      <c r="J14" s="105"/>
      <c r="K14" s="136"/>
      <c r="L14" s="137"/>
      <c r="N14" s="199" t="s">
        <v>2153</v>
      </c>
      <c r="O14" s="748" t="s">
        <v>2154</v>
      </c>
      <c r="P14" s="1616"/>
    </row>
    <row r="15" spans="1:16" ht="15.75" customHeight="1">
      <c r="A15" s="81"/>
      <c r="B15" s="81"/>
      <c r="C15" s="81"/>
      <c r="E15" s="154"/>
      <c r="F15" s="122" t="s">
        <v>443</v>
      </c>
      <c r="G15" s="154"/>
      <c r="H15" s="160"/>
      <c r="I15" s="160"/>
      <c r="J15" s="160"/>
      <c r="N15" s="199" t="s">
        <v>2155</v>
      </c>
      <c r="O15" s="748" t="s">
        <v>2156</v>
      </c>
      <c r="P15" s="1616"/>
    </row>
    <row r="16" spans="1:16" ht="15.75" customHeight="1">
      <c r="A16" s="83"/>
      <c r="B16" s="85" t="s">
        <v>535</v>
      </c>
      <c r="C16" s="120"/>
      <c r="D16" s="164" t="s">
        <v>444</v>
      </c>
      <c r="E16" s="147" t="s">
        <v>73</v>
      </c>
      <c r="F16" s="165" t="s">
        <v>449</v>
      </c>
      <c r="G16" s="112" t="s">
        <v>545</v>
      </c>
      <c r="H16" s="155" t="s">
        <v>546</v>
      </c>
      <c r="I16" s="156" t="s">
        <v>73</v>
      </c>
      <c r="J16" s="157" t="s">
        <v>449</v>
      </c>
      <c r="K16" s="166" t="s">
        <v>431</v>
      </c>
      <c r="L16" s="167"/>
      <c r="N16" s="199" t="s">
        <v>2157</v>
      </c>
      <c r="O16" s="748" t="s">
        <v>2158</v>
      </c>
      <c r="P16" s="1616"/>
    </row>
    <row r="17" spans="1:16" ht="15.75" customHeight="1">
      <c r="A17" s="95">
        <v>3</v>
      </c>
      <c r="B17" s="81" t="s">
        <v>552</v>
      </c>
      <c r="C17" s="92" t="s">
        <v>548</v>
      </c>
      <c r="D17" s="168">
        <v>52.56</v>
      </c>
      <c r="E17" s="150">
        <f>D17</f>
        <v>52.56</v>
      </c>
      <c r="F17" s="169">
        <f>D17</f>
        <v>52.56</v>
      </c>
      <c r="G17" s="151">
        <v>8760</v>
      </c>
      <c r="H17" s="158"/>
      <c r="I17" s="159"/>
      <c r="J17" s="160"/>
      <c r="K17" s="143" t="s">
        <v>550</v>
      </c>
      <c r="L17" s="139" t="s">
        <v>128</v>
      </c>
      <c r="N17" s="199" t="s">
        <v>2159</v>
      </c>
      <c r="O17" s="748" t="s">
        <v>2160</v>
      </c>
      <c r="P17" s="1616"/>
    </row>
    <row r="18" spans="1:16" ht="15.75" customHeight="1">
      <c r="A18" s="95" t="s">
        <v>553</v>
      </c>
      <c r="B18" s="81" t="s">
        <v>553</v>
      </c>
      <c r="C18" s="98" t="s">
        <v>13</v>
      </c>
      <c r="D18" s="170">
        <f>ROUND(G18*H18/1000000,0)</f>
        <v>53</v>
      </c>
      <c r="E18" s="162">
        <f>ROUND(G18*I18/1000000,0)</f>
        <v>26</v>
      </c>
      <c r="F18" s="171">
        <f>ROUND(G18*J18/1000000,0)</f>
        <v>13</v>
      </c>
      <c r="G18" s="151">
        <f>G17</f>
        <v>8760</v>
      </c>
      <c r="H18" s="158">
        <v>6000</v>
      </c>
      <c r="I18" s="159">
        <v>3000</v>
      </c>
      <c r="J18" s="160">
        <v>1500</v>
      </c>
      <c r="K18" s="143" t="s">
        <v>413</v>
      </c>
      <c r="L18" s="139"/>
      <c r="N18" s="199" t="s">
        <v>2161</v>
      </c>
      <c r="O18" s="748" t="s">
        <v>2162</v>
      </c>
      <c r="P18" s="1616"/>
    </row>
    <row r="19" spans="1:16" ht="15.75" customHeight="1">
      <c r="A19" s="95" t="s">
        <v>553</v>
      </c>
      <c r="B19" s="81"/>
      <c r="C19" s="98" t="s">
        <v>551</v>
      </c>
      <c r="D19" s="170">
        <f t="shared" ref="D19:D21" si="2">ROUND(G19*H19/1000000,0)</f>
        <v>44</v>
      </c>
      <c r="E19" s="162">
        <f>ROUND(G19*I19/1000000,0)</f>
        <v>26</v>
      </c>
      <c r="F19" s="171">
        <f>ROUND(G19*J19/1000000,0)</f>
        <v>18</v>
      </c>
      <c r="G19" s="151">
        <f>G17</f>
        <v>8760</v>
      </c>
      <c r="H19" s="158">
        <v>5000</v>
      </c>
      <c r="I19" s="159">
        <v>3000</v>
      </c>
      <c r="J19" s="160">
        <v>2000</v>
      </c>
      <c r="K19" s="143" t="s">
        <v>550</v>
      </c>
      <c r="L19" s="139" t="s">
        <v>128</v>
      </c>
      <c r="N19" s="199" t="s">
        <v>2163</v>
      </c>
      <c r="O19" s="748" t="s">
        <v>2164</v>
      </c>
      <c r="P19" s="1616"/>
    </row>
    <row r="20" spans="1:16" ht="15.75" customHeight="1">
      <c r="A20" s="95" t="s">
        <v>554</v>
      </c>
      <c r="B20" s="81"/>
      <c r="C20" s="98" t="s">
        <v>555</v>
      </c>
      <c r="D20" s="170">
        <f t="shared" si="2"/>
        <v>26</v>
      </c>
      <c r="E20" s="162">
        <f>ROUND(G20*I20/1000000,0)</f>
        <v>26</v>
      </c>
      <c r="F20" s="171">
        <f>ROUND(G20*J20/1000000,0)</f>
        <v>13</v>
      </c>
      <c r="G20" s="151">
        <f>G17</f>
        <v>8760</v>
      </c>
      <c r="H20" s="158">
        <v>3000</v>
      </c>
      <c r="I20" s="159">
        <v>3000</v>
      </c>
      <c r="J20" s="160">
        <v>1500</v>
      </c>
      <c r="K20" s="143" t="s">
        <v>556</v>
      </c>
      <c r="L20" s="139"/>
      <c r="N20" s="199" t="s">
        <v>2165</v>
      </c>
      <c r="O20" s="748" t="s">
        <v>2166</v>
      </c>
      <c r="P20" s="1616"/>
    </row>
    <row r="21" spans="1:16" ht="15.75" customHeight="1">
      <c r="A21" s="95"/>
      <c r="B21" s="81"/>
      <c r="C21" s="111" t="s">
        <v>17</v>
      </c>
      <c r="D21" s="170">
        <f t="shared" si="2"/>
        <v>18</v>
      </c>
      <c r="E21" s="162">
        <f>ROUND(G21*I21/1000000,0)</f>
        <v>18</v>
      </c>
      <c r="F21" s="171">
        <f>ROUND(G21*J21/1000000,0)</f>
        <v>9</v>
      </c>
      <c r="G21" s="172">
        <f>G17</f>
        <v>8760</v>
      </c>
      <c r="H21" s="158">
        <v>2000</v>
      </c>
      <c r="I21" s="159">
        <v>2000</v>
      </c>
      <c r="J21" s="160">
        <v>1000</v>
      </c>
      <c r="K21" s="173" t="s">
        <v>128</v>
      </c>
      <c r="L21" s="174"/>
      <c r="N21" s="199" t="s">
        <v>2167</v>
      </c>
      <c r="O21" s="748" t="s">
        <v>3043</v>
      </c>
      <c r="P21" s="1616"/>
    </row>
    <row r="22" spans="1:16" ht="15.75" customHeight="1">
      <c r="A22" s="83"/>
      <c r="B22" s="85" t="s">
        <v>544</v>
      </c>
      <c r="C22" s="120"/>
      <c r="D22" s="175">
        <f>SUM(D17:D21)</f>
        <v>193.56</v>
      </c>
      <c r="E22" s="153">
        <f t="shared" ref="E22:F22" si="3">SUM(E17:E21)</f>
        <v>148.56</v>
      </c>
      <c r="F22" s="176">
        <f t="shared" si="3"/>
        <v>105.56</v>
      </c>
      <c r="G22" s="107"/>
      <c r="H22" s="163">
        <f>H18+H19+H20+H21</f>
        <v>16000</v>
      </c>
      <c r="I22" s="106"/>
      <c r="J22" s="105"/>
      <c r="K22" s="136"/>
      <c r="L22" s="137"/>
      <c r="N22" s="199" t="s">
        <v>2169</v>
      </c>
      <c r="O22" s="748" t="s">
        <v>2170</v>
      </c>
      <c r="P22" s="1616"/>
    </row>
    <row r="23" spans="1:16" ht="15.75" customHeight="1">
      <c r="A23" s="81"/>
      <c r="B23" s="81"/>
      <c r="C23" s="81"/>
      <c r="E23" s="154"/>
      <c r="F23" s="122" t="s">
        <v>443</v>
      </c>
      <c r="G23" s="154"/>
      <c r="H23" s="160"/>
      <c r="I23" s="160"/>
      <c r="J23" s="160"/>
      <c r="N23" s="199" t="s">
        <v>2171</v>
      </c>
      <c r="O23" s="748" t="s">
        <v>2172</v>
      </c>
      <c r="P23" s="1616"/>
    </row>
    <row r="24" spans="1:16" ht="15.75" customHeight="1">
      <c r="A24" s="83"/>
      <c r="B24" s="85" t="s">
        <v>535</v>
      </c>
      <c r="C24" s="120"/>
      <c r="D24" s="146" t="s">
        <v>444</v>
      </c>
      <c r="E24" s="147" t="s">
        <v>73</v>
      </c>
      <c r="F24" s="146" t="s">
        <v>449</v>
      </c>
      <c r="G24" s="112" t="s">
        <v>545</v>
      </c>
      <c r="H24" s="155" t="s">
        <v>546</v>
      </c>
      <c r="I24" s="156" t="s">
        <v>73</v>
      </c>
      <c r="J24" s="157" t="s">
        <v>449</v>
      </c>
      <c r="K24" s="166" t="s">
        <v>431</v>
      </c>
      <c r="L24" s="167"/>
      <c r="N24" s="199" t="s">
        <v>2173</v>
      </c>
      <c r="O24" s="748" t="s">
        <v>1437</v>
      </c>
      <c r="P24" s="1616"/>
    </row>
    <row r="25" spans="1:16" ht="15.75" customHeight="1">
      <c r="A25" s="95">
        <v>4</v>
      </c>
      <c r="B25" s="81" t="s">
        <v>557</v>
      </c>
      <c r="C25" s="92" t="s">
        <v>551</v>
      </c>
      <c r="D25" s="161">
        <f>ROUND(G25*H25/1000000,0)</f>
        <v>6</v>
      </c>
      <c r="E25" s="162">
        <f>ROUND(G25*I25/1000000,0)</f>
        <v>6</v>
      </c>
      <c r="F25" s="161">
        <f>ROUND(G25*J25/1000000,0)</f>
        <v>6</v>
      </c>
      <c r="G25" s="151">
        <f>G27*230</f>
        <v>11500</v>
      </c>
      <c r="H25" s="158">
        <v>500</v>
      </c>
      <c r="I25" s="159">
        <v>500</v>
      </c>
      <c r="J25" s="160">
        <v>500</v>
      </c>
      <c r="K25" s="143" t="s">
        <v>550</v>
      </c>
      <c r="L25" s="139" t="s">
        <v>128</v>
      </c>
      <c r="N25" s="745" t="s">
        <v>2174</v>
      </c>
      <c r="O25" s="750" t="s">
        <v>1477</v>
      </c>
      <c r="P25" s="1616"/>
    </row>
    <row r="26" spans="1:16" ht="15.75" customHeight="1">
      <c r="A26" s="95"/>
      <c r="B26" s="81" t="s">
        <v>12</v>
      </c>
      <c r="C26" s="111" t="s">
        <v>13</v>
      </c>
      <c r="D26" s="161">
        <f>ROUND(G26*H26/1000000,0)</f>
        <v>12</v>
      </c>
      <c r="E26" s="162">
        <f>ROUND(G26*I26/1000000,0)</f>
        <v>12</v>
      </c>
      <c r="F26" s="161">
        <f>ROUND(G26*J26/1000000,0)</f>
        <v>12</v>
      </c>
      <c r="G26" s="151">
        <f>G25</f>
        <v>11500</v>
      </c>
      <c r="H26" s="158">
        <v>1000</v>
      </c>
      <c r="I26" s="159">
        <v>1000</v>
      </c>
      <c r="J26" s="160">
        <v>1000</v>
      </c>
      <c r="K26" s="143" t="s">
        <v>413</v>
      </c>
      <c r="L26" s="139"/>
      <c r="N26" s="199" t="s">
        <v>2175</v>
      </c>
      <c r="O26" s="748" t="s">
        <v>2176</v>
      </c>
      <c r="P26" s="1615"/>
    </row>
    <row r="27" spans="1:16" ht="15.75" customHeight="1">
      <c r="A27" s="83"/>
      <c r="B27" s="85" t="s">
        <v>544</v>
      </c>
      <c r="C27" s="120"/>
      <c r="D27" s="152">
        <f>D25+D26</f>
        <v>18</v>
      </c>
      <c r="E27" s="153">
        <f t="shared" ref="E27:F27" si="4">E25+E26</f>
        <v>18</v>
      </c>
      <c r="F27" s="152">
        <f t="shared" si="4"/>
        <v>18</v>
      </c>
      <c r="G27" s="177">
        <v>50</v>
      </c>
      <c r="H27" s="178">
        <f>H25+H26</f>
        <v>1500</v>
      </c>
      <c r="I27" s="107"/>
      <c r="J27" s="104"/>
      <c r="K27" s="136"/>
      <c r="L27" s="137"/>
      <c r="N27" s="199" t="s">
        <v>2177</v>
      </c>
      <c r="O27" s="748" t="s">
        <v>2178</v>
      </c>
      <c r="P27" s="1616"/>
    </row>
    <row r="28" spans="1:16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N28" s="199" t="s">
        <v>2179</v>
      </c>
      <c r="O28" s="748" t="s">
        <v>2180</v>
      </c>
      <c r="P28" s="1616"/>
    </row>
    <row r="29" spans="1:16">
      <c r="N29" s="199" t="s">
        <v>2181</v>
      </c>
      <c r="O29" s="748" t="s">
        <v>3044</v>
      </c>
      <c r="P29" s="1616"/>
    </row>
    <row r="30" spans="1:16">
      <c r="N30" s="199" t="s">
        <v>2183</v>
      </c>
      <c r="O30" s="748" t="s">
        <v>3045</v>
      </c>
      <c r="P30" s="1616"/>
    </row>
    <row r="31" spans="1:16">
      <c r="N31" s="199" t="s">
        <v>2185</v>
      </c>
      <c r="O31" s="748" t="s">
        <v>1567</v>
      </c>
      <c r="P31" s="1616"/>
    </row>
    <row r="32" spans="1:16">
      <c r="N32" s="199" t="s">
        <v>2186</v>
      </c>
      <c r="O32" s="748" t="s">
        <v>2187</v>
      </c>
      <c r="P32" s="1616"/>
    </row>
    <row r="33" spans="14:16">
      <c r="N33" s="199" t="s">
        <v>2188</v>
      </c>
      <c r="O33" s="748" t="s">
        <v>3046</v>
      </c>
      <c r="P33" s="1616"/>
    </row>
    <row r="34" spans="14:16">
      <c r="N34" s="199" t="s">
        <v>2190</v>
      </c>
      <c r="O34" s="748" t="s">
        <v>2191</v>
      </c>
      <c r="P34" s="1616"/>
    </row>
    <row r="35" spans="14:16">
      <c r="N35" s="199" t="s">
        <v>2192</v>
      </c>
      <c r="O35" s="748" t="s">
        <v>1701</v>
      </c>
      <c r="P35" s="1616"/>
    </row>
    <row r="36" spans="14:16">
      <c r="N36" s="199" t="s">
        <v>2193</v>
      </c>
      <c r="O36" s="748" t="s">
        <v>2194</v>
      </c>
      <c r="P36" s="1616"/>
    </row>
    <row r="37" spans="14:16">
      <c r="N37" s="199" t="s">
        <v>2195</v>
      </c>
      <c r="O37" s="748" t="s">
        <v>3047</v>
      </c>
      <c r="P37" s="1616"/>
    </row>
    <row r="38" spans="14:16">
      <c r="N38" s="199" t="s">
        <v>2197</v>
      </c>
      <c r="O38" s="748" t="s">
        <v>3048</v>
      </c>
      <c r="P38" s="1616"/>
    </row>
    <row r="39" spans="14:16">
      <c r="N39" s="199" t="s">
        <v>2199</v>
      </c>
      <c r="O39" s="748" t="s">
        <v>2200</v>
      </c>
      <c r="P39" s="1616"/>
    </row>
    <row r="40" spans="14:16">
      <c r="N40" s="199" t="s">
        <v>2201</v>
      </c>
      <c r="O40" s="748" t="s">
        <v>2202</v>
      </c>
      <c r="P40" s="1616"/>
    </row>
    <row r="41" spans="14:16">
      <c r="N41" s="199" t="s">
        <v>2203</v>
      </c>
      <c r="O41" s="748" t="s">
        <v>3049</v>
      </c>
      <c r="P41" s="1616"/>
    </row>
    <row r="42" spans="14:16">
      <c r="N42" s="199" t="s">
        <v>2205</v>
      </c>
      <c r="O42" s="748" t="s">
        <v>3050</v>
      </c>
      <c r="P42" s="1617"/>
    </row>
    <row r="43" spans="14:16">
      <c r="N43" s="1057" t="s">
        <v>3051</v>
      </c>
      <c r="O43" s="220" t="s">
        <v>487</v>
      </c>
      <c r="P43" s="1254">
        <f>SUM(P4:P42)</f>
        <v>0</v>
      </c>
    </row>
    <row r="44" spans="14:16">
      <c r="N44" s="81" t="s">
        <v>3052</v>
      </c>
      <c r="O44" s="81"/>
    </row>
  </sheetData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79998168889431442"/>
  </sheetPr>
  <dimension ref="A1:K46"/>
  <sheetViews>
    <sheetView workbookViewId="0">
      <pane xSplit="2" ySplit="4" topLeftCell="C5" activePane="bottomRight" state="frozen"/>
      <selection pane="topRight" activeCell="C1" sqref="C1"/>
      <selection pane="bottomLeft" activeCell="A4" sqref="A4"/>
      <selection pane="bottomRight"/>
    </sheetView>
  </sheetViews>
  <sheetFormatPr defaultRowHeight="13"/>
  <cols>
    <col min="1" max="1" width="3.5" style="52" customWidth="1"/>
    <col min="2" max="2" width="44.6640625" style="52" customWidth="1"/>
    <col min="3" max="3" width="10.1640625" style="52" customWidth="1"/>
    <col min="4" max="4" width="18.08203125" style="52" customWidth="1"/>
    <col min="5" max="7" width="10.08203125" style="52" customWidth="1"/>
    <col min="8" max="8" width="9" style="52"/>
    <col min="9" max="9" width="4.6640625" style="52" customWidth="1"/>
    <col min="10" max="10" width="26.58203125" style="52" customWidth="1"/>
    <col min="11" max="11" width="12.08203125" style="52" customWidth="1"/>
    <col min="12" max="243" width="9" style="52"/>
    <col min="244" max="244" width="3.58203125" style="52" customWidth="1"/>
    <col min="245" max="245" width="23.4140625" style="52" customWidth="1"/>
    <col min="246" max="246" width="11.5" style="52" customWidth="1"/>
    <col min="247" max="247" width="16.08203125" style="52" customWidth="1"/>
    <col min="248" max="248" width="11.5" style="52" customWidth="1"/>
    <col min="249" max="249" width="10.08203125" style="52" customWidth="1"/>
    <col min="250" max="250" width="9" style="52"/>
    <col min="251" max="251" width="3.9140625" style="52" customWidth="1"/>
    <col min="252" max="252" width="73.5" style="52" customWidth="1"/>
    <col min="253" max="254" width="0" style="52" hidden="1" customWidth="1"/>
    <col min="255" max="255" width="10.9140625" style="52" customWidth="1"/>
    <col min="256" max="256" width="8.4140625" style="52" customWidth="1"/>
    <col min="257" max="257" width="7.4140625" style="52" customWidth="1"/>
    <col min="258" max="258" width="3.5" style="52" customWidth="1"/>
    <col min="259" max="259" width="46.5" style="52" customWidth="1"/>
    <col min="260" max="260" width="10.1640625" style="52" customWidth="1"/>
    <col min="261" max="261" width="18.08203125" style="52" customWidth="1"/>
    <col min="262" max="263" width="7.4140625" style="52" customWidth="1"/>
    <col min="264" max="499" width="9" style="52"/>
    <col min="500" max="500" width="3.58203125" style="52" customWidth="1"/>
    <col min="501" max="501" width="23.4140625" style="52" customWidth="1"/>
    <col min="502" max="502" width="11.5" style="52" customWidth="1"/>
    <col min="503" max="503" width="16.08203125" style="52" customWidth="1"/>
    <col min="504" max="504" width="11.5" style="52" customWidth="1"/>
    <col min="505" max="505" width="10.08203125" style="52" customWidth="1"/>
    <col min="506" max="506" width="9" style="52"/>
    <col min="507" max="507" width="3.9140625" style="52" customWidth="1"/>
    <col min="508" max="508" width="73.5" style="52" customWidth="1"/>
    <col min="509" max="510" width="0" style="52" hidden="1" customWidth="1"/>
    <col min="511" max="511" width="10.9140625" style="52" customWidth="1"/>
    <col min="512" max="512" width="8.4140625" style="52" customWidth="1"/>
    <col min="513" max="513" width="7.4140625" style="52" customWidth="1"/>
    <col min="514" max="514" width="3.5" style="52" customWidth="1"/>
    <col min="515" max="515" width="46.5" style="52" customWidth="1"/>
    <col min="516" max="516" width="10.1640625" style="52" customWidth="1"/>
    <col min="517" max="517" width="18.08203125" style="52" customWidth="1"/>
    <col min="518" max="519" width="7.4140625" style="52" customWidth="1"/>
    <col min="520" max="755" width="9" style="52"/>
    <col min="756" max="756" width="3.58203125" style="52" customWidth="1"/>
    <col min="757" max="757" width="23.4140625" style="52" customWidth="1"/>
    <col min="758" max="758" width="11.5" style="52" customWidth="1"/>
    <col min="759" max="759" width="16.08203125" style="52" customWidth="1"/>
    <col min="760" max="760" width="11.5" style="52" customWidth="1"/>
    <col min="761" max="761" width="10.08203125" style="52" customWidth="1"/>
    <col min="762" max="762" width="9" style="52"/>
    <col min="763" max="763" width="3.9140625" style="52" customWidth="1"/>
    <col min="764" max="764" width="73.5" style="52" customWidth="1"/>
    <col min="765" max="766" width="0" style="52" hidden="1" customWidth="1"/>
    <col min="767" max="767" width="10.9140625" style="52" customWidth="1"/>
    <col min="768" max="768" width="8.4140625" style="52" customWidth="1"/>
    <col min="769" max="769" width="7.4140625" style="52" customWidth="1"/>
    <col min="770" max="770" width="3.5" style="52" customWidth="1"/>
    <col min="771" max="771" width="46.5" style="52" customWidth="1"/>
    <col min="772" max="772" width="10.1640625" style="52" customWidth="1"/>
    <col min="773" max="773" width="18.08203125" style="52" customWidth="1"/>
    <col min="774" max="775" width="7.4140625" style="52" customWidth="1"/>
    <col min="776" max="1011" width="9" style="52"/>
    <col min="1012" max="1012" width="3.58203125" style="52" customWidth="1"/>
    <col min="1013" max="1013" width="23.4140625" style="52" customWidth="1"/>
    <col min="1014" max="1014" width="11.5" style="52" customWidth="1"/>
    <col min="1015" max="1015" width="16.08203125" style="52" customWidth="1"/>
    <col min="1016" max="1016" width="11.5" style="52" customWidth="1"/>
    <col min="1017" max="1017" width="10.08203125" style="52" customWidth="1"/>
    <col min="1018" max="1018" width="9" style="52"/>
    <col min="1019" max="1019" width="3.9140625" style="52" customWidth="1"/>
    <col min="1020" max="1020" width="73.5" style="52" customWidth="1"/>
    <col min="1021" max="1022" width="0" style="52" hidden="1" customWidth="1"/>
    <col min="1023" max="1023" width="10.9140625" style="52" customWidth="1"/>
    <col min="1024" max="1024" width="8.4140625" style="52" customWidth="1"/>
    <col min="1025" max="1025" width="7.4140625" style="52" customWidth="1"/>
    <col min="1026" max="1026" width="3.5" style="52" customWidth="1"/>
    <col min="1027" max="1027" width="46.5" style="52" customWidth="1"/>
    <col min="1028" max="1028" width="10.1640625" style="52" customWidth="1"/>
    <col min="1029" max="1029" width="18.08203125" style="52" customWidth="1"/>
    <col min="1030" max="1031" width="7.4140625" style="52" customWidth="1"/>
    <col min="1032" max="1267" width="9" style="52"/>
    <col min="1268" max="1268" width="3.58203125" style="52" customWidth="1"/>
    <col min="1269" max="1269" width="23.4140625" style="52" customWidth="1"/>
    <col min="1270" max="1270" width="11.5" style="52" customWidth="1"/>
    <col min="1271" max="1271" width="16.08203125" style="52" customWidth="1"/>
    <col min="1272" max="1272" width="11.5" style="52" customWidth="1"/>
    <col min="1273" max="1273" width="10.08203125" style="52" customWidth="1"/>
    <col min="1274" max="1274" width="9" style="52"/>
    <col min="1275" max="1275" width="3.9140625" style="52" customWidth="1"/>
    <col min="1276" max="1276" width="73.5" style="52" customWidth="1"/>
    <col min="1277" max="1278" width="0" style="52" hidden="1" customWidth="1"/>
    <col min="1279" max="1279" width="10.9140625" style="52" customWidth="1"/>
    <col min="1280" max="1280" width="8.4140625" style="52" customWidth="1"/>
    <col min="1281" max="1281" width="7.4140625" style="52" customWidth="1"/>
    <col min="1282" max="1282" width="3.5" style="52" customWidth="1"/>
    <col min="1283" max="1283" width="46.5" style="52" customWidth="1"/>
    <col min="1284" max="1284" width="10.1640625" style="52" customWidth="1"/>
    <col min="1285" max="1285" width="18.08203125" style="52" customWidth="1"/>
    <col min="1286" max="1287" width="7.4140625" style="52" customWidth="1"/>
    <col min="1288" max="1523" width="9" style="52"/>
    <col min="1524" max="1524" width="3.58203125" style="52" customWidth="1"/>
    <col min="1525" max="1525" width="23.4140625" style="52" customWidth="1"/>
    <col min="1526" max="1526" width="11.5" style="52" customWidth="1"/>
    <col min="1527" max="1527" width="16.08203125" style="52" customWidth="1"/>
    <col min="1528" max="1528" width="11.5" style="52" customWidth="1"/>
    <col min="1529" max="1529" width="10.08203125" style="52" customWidth="1"/>
    <col min="1530" max="1530" width="9" style="52"/>
    <col min="1531" max="1531" width="3.9140625" style="52" customWidth="1"/>
    <col min="1532" max="1532" width="73.5" style="52" customWidth="1"/>
    <col min="1533" max="1534" width="0" style="52" hidden="1" customWidth="1"/>
    <col min="1535" max="1535" width="10.9140625" style="52" customWidth="1"/>
    <col min="1536" max="1536" width="8.4140625" style="52" customWidth="1"/>
    <col min="1537" max="1537" width="7.4140625" style="52" customWidth="1"/>
    <col min="1538" max="1538" width="3.5" style="52" customWidth="1"/>
    <col min="1539" max="1539" width="46.5" style="52" customWidth="1"/>
    <col min="1540" max="1540" width="10.1640625" style="52" customWidth="1"/>
    <col min="1541" max="1541" width="18.08203125" style="52" customWidth="1"/>
    <col min="1542" max="1543" width="7.4140625" style="52" customWidth="1"/>
    <col min="1544" max="1779" width="9" style="52"/>
    <col min="1780" max="1780" width="3.58203125" style="52" customWidth="1"/>
    <col min="1781" max="1781" width="23.4140625" style="52" customWidth="1"/>
    <col min="1782" max="1782" width="11.5" style="52" customWidth="1"/>
    <col min="1783" max="1783" width="16.08203125" style="52" customWidth="1"/>
    <col min="1784" max="1784" width="11.5" style="52" customWidth="1"/>
    <col min="1785" max="1785" width="10.08203125" style="52" customWidth="1"/>
    <col min="1786" max="1786" width="9" style="52"/>
    <col min="1787" max="1787" width="3.9140625" style="52" customWidth="1"/>
    <col min="1788" max="1788" width="73.5" style="52" customWidth="1"/>
    <col min="1789" max="1790" width="0" style="52" hidden="1" customWidth="1"/>
    <col min="1791" max="1791" width="10.9140625" style="52" customWidth="1"/>
    <col min="1792" max="1792" width="8.4140625" style="52" customWidth="1"/>
    <col min="1793" max="1793" width="7.4140625" style="52" customWidth="1"/>
    <col min="1794" max="1794" width="3.5" style="52" customWidth="1"/>
    <col min="1795" max="1795" width="46.5" style="52" customWidth="1"/>
    <col min="1796" max="1796" width="10.1640625" style="52" customWidth="1"/>
    <col min="1797" max="1797" width="18.08203125" style="52" customWidth="1"/>
    <col min="1798" max="1799" width="7.4140625" style="52" customWidth="1"/>
    <col min="1800" max="2035" width="9" style="52"/>
    <col min="2036" max="2036" width="3.58203125" style="52" customWidth="1"/>
    <col min="2037" max="2037" width="23.4140625" style="52" customWidth="1"/>
    <col min="2038" max="2038" width="11.5" style="52" customWidth="1"/>
    <col min="2039" max="2039" width="16.08203125" style="52" customWidth="1"/>
    <col min="2040" max="2040" width="11.5" style="52" customWidth="1"/>
    <col min="2041" max="2041" width="10.08203125" style="52" customWidth="1"/>
    <col min="2042" max="2042" width="9" style="52"/>
    <col min="2043" max="2043" width="3.9140625" style="52" customWidth="1"/>
    <col min="2044" max="2044" width="73.5" style="52" customWidth="1"/>
    <col min="2045" max="2046" width="0" style="52" hidden="1" customWidth="1"/>
    <col min="2047" max="2047" width="10.9140625" style="52" customWidth="1"/>
    <col min="2048" max="2048" width="8.4140625" style="52" customWidth="1"/>
    <col min="2049" max="2049" width="7.4140625" style="52" customWidth="1"/>
    <col min="2050" max="2050" width="3.5" style="52" customWidth="1"/>
    <col min="2051" max="2051" width="46.5" style="52" customWidth="1"/>
    <col min="2052" max="2052" width="10.1640625" style="52" customWidth="1"/>
    <col min="2053" max="2053" width="18.08203125" style="52" customWidth="1"/>
    <col min="2054" max="2055" width="7.4140625" style="52" customWidth="1"/>
    <col min="2056" max="2291" width="9" style="52"/>
    <col min="2292" max="2292" width="3.58203125" style="52" customWidth="1"/>
    <col min="2293" max="2293" width="23.4140625" style="52" customWidth="1"/>
    <col min="2294" max="2294" width="11.5" style="52" customWidth="1"/>
    <col min="2295" max="2295" width="16.08203125" style="52" customWidth="1"/>
    <col min="2296" max="2296" width="11.5" style="52" customWidth="1"/>
    <col min="2297" max="2297" width="10.08203125" style="52" customWidth="1"/>
    <col min="2298" max="2298" width="9" style="52"/>
    <col min="2299" max="2299" width="3.9140625" style="52" customWidth="1"/>
    <col min="2300" max="2300" width="73.5" style="52" customWidth="1"/>
    <col min="2301" max="2302" width="0" style="52" hidden="1" customWidth="1"/>
    <col min="2303" max="2303" width="10.9140625" style="52" customWidth="1"/>
    <col min="2304" max="2304" width="8.4140625" style="52" customWidth="1"/>
    <col min="2305" max="2305" width="7.4140625" style="52" customWidth="1"/>
    <col min="2306" max="2306" width="3.5" style="52" customWidth="1"/>
    <col min="2307" max="2307" width="46.5" style="52" customWidth="1"/>
    <col min="2308" max="2308" width="10.1640625" style="52" customWidth="1"/>
    <col min="2309" max="2309" width="18.08203125" style="52" customWidth="1"/>
    <col min="2310" max="2311" width="7.4140625" style="52" customWidth="1"/>
    <col min="2312" max="2547" width="9" style="52"/>
    <col min="2548" max="2548" width="3.58203125" style="52" customWidth="1"/>
    <col min="2549" max="2549" width="23.4140625" style="52" customWidth="1"/>
    <col min="2550" max="2550" width="11.5" style="52" customWidth="1"/>
    <col min="2551" max="2551" width="16.08203125" style="52" customWidth="1"/>
    <col min="2552" max="2552" width="11.5" style="52" customWidth="1"/>
    <col min="2553" max="2553" width="10.08203125" style="52" customWidth="1"/>
    <col min="2554" max="2554" width="9" style="52"/>
    <col min="2555" max="2555" width="3.9140625" style="52" customWidth="1"/>
    <col min="2556" max="2556" width="73.5" style="52" customWidth="1"/>
    <col min="2557" max="2558" width="0" style="52" hidden="1" customWidth="1"/>
    <col min="2559" max="2559" width="10.9140625" style="52" customWidth="1"/>
    <col min="2560" max="2560" width="8.4140625" style="52" customWidth="1"/>
    <col min="2561" max="2561" width="7.4140625" style="52" customWidth="1"/>
    <col min="2562" max="2562" width="3.5" style="52" customWidth="1"/>
    <col min="2563" max="2563" width="46.5" style="52" customWidth="1"/>
    <col min="2564" max="2564" width="10.1640625" style="52" customWidth="1"/>
    <col min="2565" max="2565" width="18.08203125" style="52" customWidth="1"/>
    <col min="2566" max="2567" width="7.4140625" style="52" customWidth="1"/>
    <col min="2568" max="2803" width="9" style="52"/>
    <col min="2804" max="2804" width="3.58203125" style="52" customWidth="1"/>
    <col min="2805" max="2805" width="23.4140625" style="52" customWidth="1"/>
    <col min="2806" max="2806" width="11.5" style="52" customWidth="1"/>
    <col min="2807" max="2807" width="16.08203125" style="52" customWidth="1"/>
    <col min="2808" max="2808" width="11.5" style="52" customWidth="1"/>
    <col min="2809" max="2809" width="10.08203125" style="52" customWidth="1"/>
    <col min="2810" max="2810" width="9" style="52"/>
    <col min="2811" max="2811" width="3.9140625" style="52" customWidth="1"/>
    <col min="2812" max="2812" width="73.5" style="52" customWidth="1"/>
    <col min="2813" max="2814" width="0" style="52" hidden="1" customWidth="1"/>
    <col min="2815" max="2815" width="10.9140625" style="52" customWidth="1"/>
    <col min="2816" max="2816" width="8.4140625" style="52" customWidth="1"/>
    <col min="2817" max="2817" width="7.4140625" style="52" customWidth="1"/>
    <col min="2818" max="2818" width="3.5" style="52" customWidth="1"/>
    <col min="2819" max="2819" width="46.5" style="52" customWidth="1"/>
    <col min="2820" max="2820" width="10.1640625" style="52" customWidth="1"/>
    <col min="2821" max="2821" width="18.08203125" style="52" customWidth="1"/>
    <col min="2822" max="2823" width="7.4140625" style="52" customWidth="1"/>
    <col min="2824" max="3059" width="9" style="52"/>
    <col min="3060" max="3060" width="3.58203125" style="52" customWidth="1"/>
    <col min="3061" max="3061" width="23.4140625" style="52" customWidth="1"/>
    <col min="3062" max="3062" width="11.5" style="52" customWidth="1"/>
    <col min="3063" max="3063" width="16.08203125" style="52" customWidth="1"/>
    <col min="3064" max="3064" width="11.5" style="52" customWidth="1"/>
    <col min="3065" max="3065" width="10.08203125" style="52" customWidth="1"/>
    <col min="3066" max="3066" width="9" style="52"/>
    <col min="3067" max="3067" width="3.9140625" style="52" customWidth="1"/>
    <col min="3068" max="3068" width="73.5" style="52" customWidth="1"/>
    <col min="3069" max="3070" width="0" style="52" hidden="1" customWidth="1"/>
    <col min="3071" max="3071" width="10.9140625" style="52" customWidth="1"/>
    <col min="3072" max="3072" width="8.4140625" style="52" customWidth="1"/>
    <col min="3073" max="3073" width="7.4140625" style="52" customWidth="1"/>
    <col min="3074" max="3074" width="3.5" style="52" customWidth="1"/>
    <col min="3075" max="3075" width="46.5" style="52" customWidth="1"/>
    <col min="3076" max="3076" width="10.1640625" style="52" customWidth="1"/>
    <col min="3077" max="3077" width="18.08203125" style="52" customWidth="1"/>
    <col min="3078" max="3079" width="7.4140625" style="52" customWidth="1"/>
    <col min="3080" max="3315" width="9" style="52"/>
    <col min="3316" max="3316" width="3.58203125" style="52" customWidth="1"/>
    <col min="3317" max="3317" width="23.4140625" style="52" customWidth="1"/>
    <col min="3318" max="3318" width="11.5" style="52" customWidth="1"/>
    <col min="3319" max="3319" width="16.08203125" style="52" customWidth="1"/>
    <col min="3320" max="3320" width="11.5" style="52" customWidth="1"/>
    <col min="3321" max="3321" width="10.08203125" style="52" customWidth="1"/>
    <col min="3322" max="3322" width="9" style="52"/>
    <col min="3323" max="3323" width="3.9140625" style="52" customWidth="1"/>
    <col min="3324" max="3324" width="73.5" style="52" customWidth="1"/>
    <col min="3325" max="3326" width="0" style="52" hidden="1" customWidth="1"/>
    <col min="3327" max="3327" width="10.9140625" style="52" customWidth="1"/>
    <col min="3328" max="3328" width="8.4140625" style="52" customWidth="1"/>
    <col min="3329" max="3329" width="7.4140625" style="52" customWidth="1"/>
    <col min="3330" max="3330" width="3.5" style="52" customWidth="1"/>
    <col min="3331" max="3331" width="46.5" style="52" customWidth="1"/>
    <col min="3332" max="3332" width="10.1640625" style="52" customWidth="1"/>
    <col min="3333" max="3333" width="18.08203125" style="52" customWidth="1"/>
    <col min="3334" max="3335" width="7.4140625" style="52" customWidth="1"/>
    <col min="3336" max="3571" width="9" style="52"/>
    <col min="3572" max="3572" width="3.58203125" style="52" customWidth="1"/>
    <col min="3573" max="3573" width="23.4140625" style="52" customWidth="1"/>
    <col min="3574" max="3574" width="11.5" style="52" customWidth="1"/>
    <col min="3575" max="3575" width="16.08203125" style="52" customWidth="1"/>
    <col min="3576" max="3576" width="11.5" style="52" customWidth="1"/>
    <col min="3577" max="3577" width="10.08203125" style="52" customWidth="1"/>
    <col min="3578" max="3578" width="9" style="52"/>
    <col min="3579" max="3579" width="3.9140625" style="52" customWidth="1"/>
    <col min="3580" max="3580" width="73.5" style="52" customWidth="1"/>
    <col min="3581" max="3582" width="0" style="52" hidden="1" customWidth="1"/>
    <col min="3583" max="3583" width="10.9140625" style="52" customWidth="1"/>
    <col min="3584" max="3584" width="8.4140625" style="52" customWidth="1"/>
    <col min="3585" max="3585" width="7.4140625" style="52" customWidth="1"/>
    <col min="3586" max="3586" width="3.5" style="52" customWidth="1"/>
    <col min="3587" max="3587" width="46.5" style="52" customWidth="1"/>
    <col min="3588" max="3588" width="10.1640625" style="52" customWidth="1"/>
    <col min="3589" max="3589" width="18.08203125" style="52" customWidth="1"/>
    <col min="3590" max="3591" width="7.4140625" style="52" customWidth="1"/>
    <col min="3592" max="3827" width="9" style="52"/>
    <col min="3828" max="3828" width="3.58203125" style="52" customWidth="1"/>
    <col min="3829" max="3829" width="23.4140625" style="52" customWidth="1"/>
    <col min="3830" max="3830" width="11.5" style="52" customWidth="1"/>
    <col min="3831" max="3831" width="16.08203125" style="52" customWidth="1"/>
    <col min="3832" max="3832" width="11.5" style="52" customWidth="1"/>
    <col min="3833" max="3833" width="10.08203125" style="52" customWidth="1"/>
    <col min="3834" max="3834" width="9" style="52"/>
    <col min="3835" max="3835" width="3.9140625" style="52" customWidth="1"/>
    <col min="3836" max="3836" width="73.5" style="52" customWidth="1"/>
    <col min="3837" max="3838" width="0" style="52" hidden="1" customWidth="1"/>
    <col min="3839" max="3839" width="10.9140625" style="52" customWidth="1"/>
    <col min="3840" max="3840" width="8.4140625" style="52" customWidth="1"/>
    <col min="3841" max="3841" width="7.4140625" style="52" customWidth="1"/>
    <col min="3842" max="3842" width="3.5" style="52" customWidth="1"/>
    <col min="3843" max="3843" width="46.5" style="52" customWidth="1"/>
    <col min="3844" max="3844" width="10.1640625" style="52" customWidth="1"/>
    <col min="3845" max="3845" width="18.08203125" style="52" customWidth="1"/>
    <col min="3846" max="3847" width="7.4140625" style="52" customWidth="1"/>
    <col min="3848" max="4083" width="9" style="52"/>
    <col min="4084" max="4084" width="3.58203125" style="52" customWidth="1"/>
    <col min="4085" max="4085" width="23.4140625" style="52" customWidth="1"/>
    <col min="4086" max="4086" width="11.5" style="52" customWidth="1"/>
    <col min="4087" max="4087" width="16.08203125" style="52" customWidth="1"/>
    <col min="4088" max="4088" width="11.5" style="52" customWidth="1"/>
    <col min="4089" max="4089" width="10.08203125" style="52" customWidth="1"/>
    <col min="4090" max="4090" width="9" style="52"/>
    <col min="4091" max="4091" width="3.9140625" style="52" customWidth="1"/>
    <col min="4092" max="4092" width="73.5" style="52" customWidth="1"/>
    <col min="4093" max="4094" width="0" style="52" hidden="1" customWidth="1"/>
    <col min="4095" max="4095" width="10.9140625" style="52" customWidth="1"/>
    <col min="4096" max="4096" width="8.4140625" style="52" customWidth="1"/>
    <col min="4097" max="4097" width="7.4140625" style="52" customWidth="1"/>
    <col min="4098" max="4098" width="3.5" style="52" customWidth="1"/>
    <col min="4099" max="4099" width="46.5" style="52" customWidth="1"/>
    <col min="4100" max="4100" width="10.1640625" style="52" customWidth="1"/>
    <col min="4101" max="4101" width="18.08203125" style="52" customWidth="1"/>
    <col min="4102" max="4103" width="7.4140625" style="52" customWidth="1"/>
    <col min="4104" max="4339" width="9" style="52"/>
    <col min="4340" max="4340" width="3.58203125" style="52" customWidth="1"/>
    <col min="4341" max="4341" width="23.4140625" style="52" customWidth="1"/>
    <col min="4342" max="4342" width="11.5" style="52" customWidth="1"/>
    <col min="4343" max="4343" width="16.08203125" style="52" customWidth="1"/>
    <col min="4344" max="4344" width="11.5" style="52" customWidth="1"/>
    <col min="4345" max="4345" width="10.08203125" style="52" customWidth="1"/>
    <col min="4346" max="4346" width="9" style="52"/>
    <col min="4347" max="4347" width="3.9140625" style="52" customWidth="1"/>
    <col min="4348" max="4348" width="73.5" style="52" customWidth="1"/>
    <col min="4349" max="4350" width="0" style="52" hidden="1" customWidth="1"/>
    <col min="4351" max="4351" width="10.9140625" style="52" customWidth="1"/>
    <col min="4352" max="4352" width="8.4140625" style="52" customWidth="1"/>
    <col min="4353" max="4353" width="7.4140625" style="52" customWidth="1"/>
    <col min="4354" max="4354" width="3.5" style="52" customWidth="1"/>
    <col min="4355" max="4355" width="46.5" style="52" customWidth="1"/>
    <col min="4356" max="4356" width="10.1640625" style="52" customWidth="1"/>
    <col min="4357" max="4357" width="18.08203125" style="52" customWidth="1"/>
    <col min="4358" max="4359" width="7.4140625" style="52" customWidth="1"/>
    <col min="4360" max="4595" width="9" style="52"/>
    <col min="4596" max="4596" width="3.58203125" style="52" customWidth="1"/>
    <col min="4597" max="4597" width="23.4140625" style="52" customWidth="1"/>
    <col min="4598" max="4598" width="11.5" style="52" customWidth="1"/>
    <col min="4599" max="4599" width="16.08203125" style="52" customWidth="1"/>
    <col min="4600" max="4600" width="11.5" style="52" customWidth="1"/>
    <col min="4601" max="4601" width="10.08203125" style="52" customWidth="1"/>
    <col min="4602" max="4602" width="9" style="52"/>
    <col min="4603" max="4603" width="3.9140625" style="52" customWidth="1"/>
    <col min="4604" max="4604" width="73.5" style="52" customWidth="1"/>
    <col min="4605" max="4606" width="0" style="52" hidden="1" customWidth="1"/>
    <col min="4607" max="4607" width="10.9140625" style="52" customWidth="1"/>
    <col min="4608" max="4608" width="8.4140625" style="52" customWidth="1"/>
    <col min="4609" max="4609" width="7.4140625" style="52" customWidth="1"/>
    <col min="4610" max="4610" width="3.5" style="52" customWidth="1"/>
    <col min="4611" max="4611" width="46.5" style="52" customWidth="1"/>
    <col min="4612" max="4612" width="10.1640625" style="52" customWidth="1"/>
    <col min="4613" max="4613" width="18.08203125" style="52" customWidth="1"/>
    <col min="4614" max="4615" width="7.4140625" style="52" customWidth="1"/>
    <col min="4616" max="4851" width="9" style="52"/>
    <col min="4852" max="4852" width="3.58203125" style="52" customWidth="1"/>
    <col min="4853" max="4853" width="23.4140625" style="52" customWidth="1"/>
    <col min="4854" max="4854" width="11.5" style="52" customWidth="1"/>
    <col min="4855" max="4855" width="16.08203125" style="52" customWidth="1"/>
    <col min="4856" max="4856" width="11.5" style="52" customWidth="1"/>
    <col min="4857" max="4857" width="10.08203125" style="52" customWidth="1"/>
    <col min="4858" max="4858" width="9" style="52"/>
    <col min="4859" max="4859" width="3.9140625" style="52" customWidth="1"/>
    <col min="4860" max="4860" width="73.5" style="52" customWidth="1"/>
    <col min="4861" max="4862" width="0" style="52" hidden="1" customWidth="1"/>
    <col min="4863" max="4863" width="10.9140625" style="52" customWidth="1"/>
    <col min="4864" max="4864" width="8.4140625" style="52" customWidth="1"/>
    <col min="4865" max="4865" width="7.4140625" style="52" customWidth="1"/>
    <col min="4866" max="4866" width="3.5" style="52" customWidth="1"/>
    <col min="4867" max="4867" width="46.5" style="52" customWidth="1"/>
    <col min="4868" max="4868" width="10.1640625" style="52" customWidth="1"/>
    <col min="4869" max="4869" width="18.08203125" style="52" customWidth="1"/>
    <col min="4870" max="4871" width="7.4140625" style="52" customWidth="1"/>
    <col min="4872" max="5107" width="9" style="52"/>
    <col min="5108" max="5108" width="3.58203125" style="52" customWidth="1"/>
    <col min="5109" max="5109" width="23.4140625" style="52" customWidth="1"/>
    <col min="5110" max="5110" width="11.5" style="52" customWidth="1"/>
    <col min="5111" max="5111" width="16.08203125" style="52" customWidth="1"/>
    <col min="5112" max="5112" width="11.5" style="52" customWidth="1"/>
    <col min="5113" max="5113" width="10.08203125" style="52" customWidth="1"/>
    <col min="5114" max="5114" width="9" style="52"/>
    <col min="5115" max="5115" width="3.9140625" style="52" customWidth="1"/>
    <col min="5116" max="5116" width="73.5" style="52" customWidth="1"/>
    <col min="5117" max="5118" width="0" style="52" hidden="1" customWidth="1"/>
    <col min="5119" max="5119" width="10.9140625" style="52" customWidth="1"/>
    <col min="5120" max="5120" width="8.4140625" style="52" customWidth="1"/>
    <col min="5121" max="5121" width="7.4140625" style="52" customWidth="1"/>
    <col min="5122" max="5122" width="3.5" style="52" customWidth="1"/>
    <col min="5123" max="5123" width="46.5" style="52" customWidth="1"/>
    <col min="5124" max="5124" width="10.1640625" style="52" customWidth="1"/>
    <col min="5125" max="5125" width="18.08203125" style="52" customWidth="1"/>
    <col min="5126" max="5127" width="7.4140625" style="52" customWidth="1"/>
    <col min="5128" max="5363" width="9" style="52"/>
    <col min="5364" max="5364" width="3.58203125" style="52" customWidth="1"/>
    <col min="5365" max="5365" width="23.4140625" style="52" customWidth="1"/>
    <col min="5366" max="5366" width="11.5" style="52" customWidth="1"/>
    <col min="5367" max="5367" width="16.08203125" style="52" customWidth="1"/>
    <col min="5368" max="5368" width="11.5" style="52" customWidth="1"/>
    <col min="5369" max="5369" width="10.08203125" style="52" customWidth="1"/>
    <col min="5370" max="5370" width="9" style="52"/>
    <col min="5371" max="5371" width="3.9140625" style="52" customWidth="1"/>
    <col min="5372" max="5372" width="73.5" style="52" customWidth="1"/>
    <col min="5373" max="5374" width="0" style="52" hidden="1" customWidth="1"/>
    <col min="5375" max="5375" width="10.9140625" style="52" customWidth="1"/>
    <col min="5376" max="5376" width="8.4140625" style="52" customWidth="1"/>
    <col min="5377" max="5377" width="7.4140625" style="52" customWidth="1"/>
    <col min="5378" max="5378" width="3.5" style="52" customWidth="1"/>
    <col min="5379" max="5379" width="46.5" style="52" customWidth="1"/>
    <col min="5380" max="5380" width="10.1640625" style="52" customWidth="1"/>
    <col min="5381" max="5381" width="18.08203125" style="52" customWidth="1"/>
    <col min="5382" max="5383" width="7.4140625" style="52" customWidth="1"/>
    <col min="5384" max="5619" width="9" style="52"/>
    <col min="5620" max="5620" width="3.58203125" style="52" customWidth="1"/>
    <col min="5621" max="5621" width="23.4140625" style="52" customWidth="1"/>
    <col min="5622" max="5622" width="11.5" style="52" customWidth="1"/>
    <col min="5623" max="5623" width="16.08203125" style="52" customWidth="1"/>
    <col min="5624" max="5624" width="11.5" style="52" customWidth="1"/>
    <col min="5625" max="5625" width="10.08203125" style="52" customWidth="1"/>
    <col min="5626" max="5626" width="9" style="52"/>
    <col min="5627" max="5627" width="3.9140625" style="52" customWidth="1"/>
    <col min="5628" max="5628" width="73.5" style="52" customWidth="1"/>
    <col min="5629" max="5630" width="0" style="52" hidden="1" customWidth="1"/>
    <col min="5631" max="5631" width="10.9140625" style="52" customWidth="1"/>
    <col min="5632" max="5632" width="8.4140625" style="52" customWidth="1"/>
    <col min="5633" max="5633" width="7.4140625" style="52" customWidth="1"/>
    <col min="5634" max="5634" width="3.5" style="52" customWidth="1"/>
    <col min="5635" max="5635" width="46.5" style="52" customWidth="1"/>
    <col min="5636" max="5636" width="10.1640625" style="52" customWidth="1"/>
    <col min="5637" max="5637" width="18.08203125" style="52" customWidth="1"/>
    <col min="5638" max="5639" width="7.4140625" style="52" customWidth="1"/>
    <col min="5640" max="5875" width="9" style="52"/>
    <col min="5876" max="5876" width="3.58203125" style="52" customWidth="1"/>
    <col min="5877" max="5877" width="23.4140625" style="52" customWidth="1"/>
    <col min="5878" max="5878" width="11.5" style="52" customWidth="1"/>
    <col min="5879" max="5879" width="16.08203125" style="52" customWidth="1"/>
    <col min="5880" max="5880" width="11.5" style="52" customWidth="1"/>
    <col min="5881" max="5881" width="10.08203125" style="52" customWidth="1"/>
    <col min="5882" max="5882" width="9" style="52"/>
    <col min="5883" max="5883" width="3.9140625" style="52" customWidth="1"/>
    <col min="5884" max="5884" width="73.5" style="52" customWidth="1"/>
    <col min="5885" max="5886" width="0" style="52" hidden="1" customWidth="1"/>
    <col min="5887" max="5887" width="10.9140625" style="52" customWidth="1"/>
    <col min="5888" max="5888" width="8.4140625" style="52" customWidth="1"/>
    <col min="5889" max="5889" width="7.4140625" style="52" customWidth="1"/>
    <col min="5890" max="5890" width="3.5" style="52" customWidth="1"/>
    <col min="5891" max="5891" width="46.5" style="52" customWidth="1"/>
    <col min="5892" max="5892" width="10.1640625" style="52" customWidth="1"/>
    <col min="5893" max="5893" width="18.08203125" style="52" customWidth="1"/>
    <col min="5894" max="5895" width="7.4140625" style="52" customWidth="1"/>
    <col min="5896" max="6131" width="9" style="52"/>
    <col min="6132" max="6132" width="3.58203125" style="52" customWidth="1"/>
    <col min="6133" max="6133" width="23.4140625" style="52" customWidth="1"/>
    <col min="6134" max="6134" width="11.5" style="52" customWidth="1"/>
    <col min="6135" max="6135" width="16.08203125" style="52" customWidth="1"/>
    <col min="6136" max="6136" width="11.5" style="52" customWidth="1"/>
    <col min="6137" max="6137" width="10.08203125" style="52" customWidth="1"/>
    <col min="6138" max="6138" width="9" style="52"/>
    <col min="6139" max="6139" width="3.9140625" style="52" customWidth="1"/>
    <col min="6140" max="6140" width="73.5" style="52" customWidth="1"/>
    <col min="6141" max="6142" width="0" style="52" hidden="1" customWidth="1"/>
    <col min="6143" max="6143" width="10.9140625" style="52" customWidth="1"/>
    <col min="6144" max="6144" width="8.4140625" style="52" customWidth="1"/>
    <col min="6145" max="6145" width="7.4140625" style="52" customWidth="1"/>
    <col min="6146" max="6146" width="3.5" style="52" customWidth="1"/>
    <col min="6147" max="6147" width="46.5" style="52" customWidth="1"/>
    <col min="6148" max="6148" width="10.1640625" style="52" customWidth="1"/>
    <col min="6149" max="6149" width="18.08203125" style="52" customWidth="1"/>
    <col min="6150" max="6151" width="7.4140625" style="52" customWidth="1"/>
    <col min="6152" max="6387" width="9" style="52"/>
    <col min="6388" max="6388" width="3.58203125" style="52" customWidth="1"/>
    <col min="6389" max="6389" width="23.4140625" style="52" customWidth="1"/>
    <col min="6390" max="6390" width="11.5" style="52" customWidth="1"/>
    <col min="6391" max="6391" width="16.08203125" style="52" customWidth="1"/>
    <col min="6392" max="6392" width="11.5" style="52" customWidth="1"/>
    <col min="6393" max="6393" width="10.08203125" style="52" customWidth="1"/>
    <col min="6394" max="6394" width="9" style="52"/>
    <col min="6395" max="6395" width="3.9140625" style="52" customWidth="1"/>
    <col min="6396" max="6396" width="73.5" style="52" customWidth="1"/>
    <col min="6397" max="6398" width="0" style="52" hidden="1" customWidth="1"/>
    <col min="6399" max="6399" width="10.9140625" style="52" customWidth="1"/>
    <col min="6400" max="6400" width="8.4140625" style="52" customWidth="1"/>
    <col min="6401" max="6401" width="7.4140625" style="52" customWidth="1"/>
    <col min="6402" max="6402" width="3.5" style="52" customWidth="1"/>
    <col min="6403" max="6403" width="46.5" style="52" customWidth="1"/>
    <col min="6404" max="6404" width="10.1640625" style="52" customWidth="1"/>
    <col min="6405" max="6405" width="18.08203125" style="52" customWidth="1"/>
    <col min="6406" max="6407" width="7.4140625" style="52" customWidth="1"/>
    <col min="6408" max="6643" width="9" style="52"/>
    <col min="6644" max="6644" width="3.58203125" style="52" customWidth="1"/>
    <col min="6645" max="6645" width="23.4140625" style="52" customWidth="1"/>
    <col min="6646" max="6646" width="11.5" style="52" customWidth="1"/>
    <col min="6647" max="6647" width="16.08203125" style="52" customWidth="1"/>
    <col min="6648" max="6648" width="11.5" style="52" customWidth="1"/>
    <col min="6649" max="6649" width="10.08203125" style="52" customWidth="1"/>
    <col min="6650" max="6650" width="9" style="52"/>
    <col min="6651" max="6651" width="3.9140625" style="52" customWidth="1"/>
    <col min="6652" max="6652" width="73.5" style="52" customWidth="1"/>
    <col min="6653" max="6654" width="0" style="52" hidden="1" customWidth="1"/>
    <col min="6655" max="6655" width="10.9140625" style="52" customWidth="1"/>
    <col min="6656" max="6656" width="8.4140625" style="52" customWidth="1"/>
    <col min="6657" max="6657" width="7.4140625" style="52" customWidth="1"/>
    <col min="6658" max="6658" width="3.5" style="52" customWidth="1"/>
    <col min="6659" max="6659" width="46.5" style="52" customWidth="1"/>
    <col min="6660" max="6660" width="10.1640625" style="52" customWidth="1"/>
    <col min="6661" max="6661" width="18.08203125" style="52" customWidth="1"/>
    <col min="6662" max="6663" width="7.4140625" style="52" customWidth="1"/>
    <col min="6664" max="6899" width="9" style="52"/>
    <col min="6900" max="6900" width="3.58203125" style="52" customWidth="1"/>
    <col min="6901" max="6901" width="23.4140625" style="52" customWidth="1"/>
    <col min="6902" max="6902" width="11.5" style="52" customWidth="1"/>
    <col min="6903" max="6903" width="16.08203125" style="52" customWidth="1"/>
    <col min="6904" max="6904" width="11.5" style="52" customWidth="1"/>
    <col min="6905" max="6905" width="10.08203125" style="52" customWidth="1"/>
    <col min="6906" max="6906" width="9" style="52"/>
    <col min="6907" max="6907" width="3.9140625" style="52" customWidth="1"/>
    <col min="6908" max="6908" width="73.5" style="52" customWidth="1"/>
    <col min="6909" max="6910" width="0" style="52" hidden="1" customWidth="1"/>
    <col min="6911" max="6911" width="10.9140625" style="52" customWidth="1"/>
    <col min="6912" max="6912" width="8.4140625" style="52" customWidth="1"/>
    <col min="6913" max="6913" width="7.4140625" style="52" customWidth="1"/>
    <col min="6914" max="6914" width="3.5" style="52" customWidth="1"/>
    <col min="6915" max="6915" width="46.5" style="52" customWidth="1"/>
    <col min="6916" max="6916" width="10.1640625" style="52" customWidth="1"/>
    <col min="6917" max="6917" width="18.08203125" style="52" customWidth="1"/>
    <col min="6918" max="6919" width="7.4140625" style="52" customWidth="1"/>
    <col min="6920" max="7155" width="9" style="52"/>
    <col min="7156" max="7156" width="3.58203125" style="52" customWidth="1"/>
    <col min="7157" max="7157" width="23.4140625" style="52" customWidth="1"/>
    <col min="7158" max="7158" width="11.5" style="52" customWidth="1"/>
    <col min="7159" max="7159" width="16.08203125" style="52" customWidth="1"/>
    <col min="7160" max="7160" width="11.5" style="52" customWidth="1"/>
    <col min="7161" max="7161" width="10.08203125" style="52" customWidth="1"/>
    <col min="7162" max="7162" width="9" style="52"/>
    <col min="7163" max="7163" width="3.9140625" style="52" customWidth="1"/>
    <col min="7164" max="7164" width="73.5" style="52" customWidth="1"/>
    <col min="7165" max="7166" width="0" style="52" hidden="1" customWidth="1"/>
    <col min="7167" max="7167" width="10.9140625" style="52" customWidth="1"/>
    <col min="7168" max="7168" width="8.4140625" style="52" customWidth="1"/>
    <col min="7169" max="7169" width="7.4140625" style="52" customWidth="1"/>
    <col min="7170" max="7170" width="3.5" style="52" customWidth="1"/>
    <col min="7171" max="7171" width="46.5" style="52" customWidth="1"/>
    <col min="7172" max="7172" width="10.1640625" style="52" customWidth="1"/>
    <col min="7173" max="7173" width="18.08203125" style="52" customWidth="1"/>
    <col min="7174" max="7175" width="7.4140625" style="52" customWidth="1"/>
    <col min="7176" max="7411" width="9" style="52"/>
    <col min="7412" max="7412" width="3.58203125" style="52" customWidth="1"/>
    <col min="7413" max="7413" width="23.4140625" style="52" customWidth="1"/>
    <col min="7414" max="7414" width="11.5" style="52" customWidth="1"/>
    <col min="7415" max="7415" width="16.08203125" style="52" customWidth="1"/>
    <col min="7416" max="7416" width="11.5" style="52" customWidth="1"/>
    <col min="7417" max="7417" width="10.08203125" style="52" customWidth="1"/>
    <col min="7418" max="7418" width="9" style="52"/>
    <col min="7419" max="7419" width="3.9140625" style="52" customWidth="1"/>
    <col min="7420" max="7420" width="73.5" style="52" customWidth="1"/>
    <col min="7421" max="7422" width="0" style="52" hidden="1" customWidth="1"/>
    <col min="7423" max="7423" width="10.9140625" style="52" customWidth="1"/>
    <col min="7424" max="7424" width="8.4140625" style="52" customWidth="1"/>
    <col min="7425" max="7425" width="7.4140625" style="52" customWidth="1"/>
    <col min="7426" max="7426" width="3.5" style="52" customWidth="1"/>
    <col min="7427" max="7427" width="46.5" style="52" customWidth="1"/>
    <col min="7428" max="7428" width="10.1640625" style="52" customWidth="1"/>
    <col min="7429" max="7429" width="18.08203125" style="52" customWidth="1"/>
    <col min="7430" max="7431" width="7.4140625" style="52" customWidth="1"/>
    <col min="7432" max="7667" width="9" style="52"/>
    <col min="7668" max="7668" width="3.58203125" style="52" customWidth="1"/>
    <col min="7669" max="7669" width="23.4140625" style="52" customWidth="1"/>
    <col min="7670" max="7670" width="11.5" style="52" customWidth="1"/>
    <col min="7671" max="7671" width="16.08203125" style="52" customWidth="1"/>
    <col min="7672" max="7672" width="11.5" style="52" customWidth="1"/>
    <col min="7673" max="7673" width="10.08203125" style="52" customWidth="1"/>
    <col min="7674" max="7674" width="9" style="52"/>
    <col min="7675" max="7675" width="3.9140625" style="52" customWidth="1"/>
    <col min="7676" max="7676" width="73.5" style="52" customWidth="1"/>
    <col min="7677" max="7678" width="0" style="52" hidden="1" customWidth="1"/>
    <col min="7679" max="7679" width="10.9140625" style="52" customWidth="1"/>
    <col min="7680" max="7680" width="8.4140625" style="52" customWidth="1"/>
    <col min="7681" max="7681" width="7.4140625" style="52" customWidth="1"/>
    <col min="7682" max="7682" width="3.5" style="52" customWidth="1"/>
    <col min="7683" max="7683" width="46.5" style="52" customWidth="1"/>
    <col min="7684" max="7684" width="10.1640625" style="52" customWidth="1"/>
    <col min="7685" max="7685" width="18.08203125" style="52" customWidth="1"/>
    <col min="7686" max="7687" width="7.4140625" style="52" customWidth="1"/>
    <col min="7688" max="7923" width="9" style="52"/>
    <col min="7924" max="7924" width="3.58203125" style="52" customWidth="1"/>
    <col min="7925" max="7925" width="23.4140625" style="52" customWidth="1"/>
    <col min="7926" max="7926" width="11.5" style="52" customWidth="1"/>
    <col min="7927" max="7927" width="16.08203125" style="52" customWidth="1"/>
    <col min="7928" max="7928" width="11.5" style="52" customWidth="1"/>
    <col min="7929" max="7929" width="10.08203125" style="52" customWidth="1"/>
    <col min="7930" max="7930" width="9" style="52"/>
    <col min="7931" max="7931" width="3.9140625" style="52" customWidth="1"/>
    <col min="7932" max="7932" width="73.5" style="52" customWidth="1"/>
    <col min="7933" max="7934" width="0" style="52" hidden="1" customWidth="1"/>
    <col min="7935" max="7935" width="10.9140625" style="52" customWidth="1"/>
    <col min="7936" max="7936" width="8.4140625" style="52" customWidth="1"/>
    <col min="7937" max="7937" width="7.4140625" style="52" customWidth="1"/>
    <col min="7938" max="7938" width="3.5" style="52" customWidth="1"/>
    <col min="7939" max="7939" width="46.5" style="52" customWidth="1"/>
    <col min="7940" max="7940" width="10.1640625" style="52" customWidth="1"/>
    <col min="7941" max="7941" width="18.08203125" style="52" customWidth="1"/>
    <col min="7942" max="7943" width="7.4140625" style="52" customWidth="1"/>
    <col min="7944" max="8179" width="9" style="52"/>
    <col min="8180" max="8180" width="3.58203125" style="52" customWidth="1"/>
    <col min="8181" max="8181" width="23.4140625" style="52" customWidth="1"/>
    <col min="8182" max="8182" width="11.5" style="52" customWidth="1"/>
    <col min="8183" max="8183" width="16.08203125" style="52" customWidth="1"/>
    <col min="8184" max="8184" width="11.5" style="52" customWidth="1"/>
    <col min="8185" max="8185" width="10.08203125" style="52" customWidth="1"/>
    <col min="8186" max="8186" width="9" style="52"/>
    <col min="8187" max="8187" width="3.9140625" style="52" customWidth="1"/>
    <col min="8188" max="8188" width="73.5" style="52" customWidth="1"/>
    <col min="8189" max="8190" width="0" style="52" hidden="1" customWidth="1"/>
    <col min="8191" max="8191" width="10.9140625" style="52" customWidth="1"/>
    <col min="8192" max="8192" width="8.4140625" style="52" customWidth="1"/>
    <col min="8193" max="8193" width="7.4140625" style="52" customWidth="1"/>
    <col min="8194" max="8194" width="3.5" style="52" customWidth="1"/>
    <col min="8195" max="8195" width="46.5" style="52" customWidth="1"/>
    <col min="8196" max="8196" width="10.1640625" style="52" customWidth="1"/>
    <col min="8197" max="8197" width="18.08203125" style="52" customWidth="1"/>
    <col min="8198" max="8199" width="7.4140625" style="52" customWidth="1"/>
    <col min="8200" max="8435" width="9" style="52"/>
    <col min="8436" max="8436" width="3.58203125" style="52" customWidth="1"/>
    <col min="8437" max="8437" width="23.4140625" style="52" customWidth="1"/>
    <col min="8438" max="8438" width="11.5" style="52" customWidth="1"/>
    <col min="8439" max="8439" width="16.08203125" style="52" customWidth="1"/>
    <col min="8440" max="8440" width="11.5" style="52" customWidth="1"/>
    <col min="8441" max="8441" width="10.08203125" style="52" customWidth="1"/>
    <col min="8442" max="8442" width="9" style="52"/>
    <col min="8443" max="8443" width="3.9140625" style="52" customWidth="1"/>
    <col min="8444" max="8444" width="73.5" style="52" customWidth="1"/>
    <col min="8445" max="8446" width="0" style="52" hidden="1" customWidth="1"/>
    <col min="8447" max="8447" width="10.9140625" style="52" customWidth="1"/>
    <col min="8448" max="8448" width="8.4140625" style="52" customWidth="1"/>
    <col min="8449" max="8449" width="7.4140625" style="52" customWidth="1"/>
    <col min="8450" max="8450" width="3.5" style="52" customWidth="1"/>
    <col min="8451" max="8451" width="46.5" style="52" customWidth="1"/>
    <col min="8452" max="8452" width="10.1640625" style="52" customWidth="1"/>
    <col min="8453" max="8453" width="18.08203125" style="52" customWidth="1"/>
    <col min="8454" max="8455" width="7.4140625" style="52" customWidth="1"/>
    <col min="8456" max="8691" width="9" style="52"/>
    <col min="8692" max="8692" width="3.58203125" style="52" customWidth="1"/>
    <col min="8693" max="8693" width="23.4140625" style="52" customWidth="1"/>
    <col min="8694" max="8694" width="11.5" style="52" customWidth="1"/>
    <col min="8695" max="8695" width="16.08203125" style="52" customWidth="1"/>
    <col min="8696" max="8696" width="11.5" style="52" customWidth="1"/>
    <col min="8697" max="8697" width="10.08203125" style="52" customWidth="1"/>
    <col min="8698" max="8698" width="9" style="52"/>
    <col min="8699" max="8699" width="3.9140625" style="52" customWidth="1"/>
    <col min="8700" max="8700" width="73.5" style="52" customWidth="1"/>
    <col min="8701" max="8702" width="0" style="52" hidden="1" customWidth="1"/>
    <col min="8703" max="8703" width="10.9140625" style="52" customWidth="1"/>
    <col min="8704" max="8704" width="8.4140625" style="52" customWidth="1"/>
    <col min="8705" max="8705" width="7.4140625" style="52" customWidth="1"/>
    <col min="8706" max="8706" width="3.5" style="52" customWidth="1"/>
    <col min="8707" max="8707" width="46.5" style="52" customWidth="1"/>
    <col min="8708" max="8708" width="10.1640625" style="52" customWidth="1"/>
    <col min="8709" max="8709" width="18.08203125" style="52" customWidth="1"/>
    <col min="8710" max="8711" width="7.4140625" style="52" customWidth="1"/>
    <col min="8712" max="8947" width="9" style="52"/>
    <col min="8948" max="8948" width="3.58203125" style="52" customWidth="1"/>
    <col min="8949" max="8949" width="23.4140625" style="52" customWidth="1"/>
    <col min="8950" max="8950" width="11.5" style="52" customWidth="1"/>
    <col min="8951" max="8951" width="16.08203125" style="52" customWidth="1"/>
    <col min="8952" max="8952" width="11.5" style="52" customWidth="1"/>
    <col min="8953" max="8953" width="10.08203125" style="52" customWidth="1"/>
    <col min="8954" max="8954" width="9" style="52"/>
    <col min="8955" max="8955" width="3.9140625" style="52" customWidth="1"/>
    <col min="8956" max="8956" width="73.5" style="52" customWidth="1"/>
    <col min="8957" max="8958" width="0" style="52" hidden="1" customWidth="1"/>
    <col min="8959" max="8959" width="10.9140625" style="52" customWidth="1"/>
    <col min="8960" max="8960" width="8.4140625" style="52" customWidth="1"/>
    <col min="8961" max="8961" width="7.4140625" style="52" customWidth="1"/>
    <col min="8962" max="8962" width="3.5" style="52" customWidth="1"/>
    <col min="8963" max="8963" width="46.5" style="52" customWidth="1"/>
    <col min="8964" max="8964" width="10.1640625" style="52" customWidth="1"/>
    <col min="8965" max="8965" width="18.08203125" style="52" customWidth="1"/>
    <col min="8966" max="8967" width="7.4140625" style="52" customWidth="1"/>
    <col min="8968" max="9203" width="9" style="52"/>
    <col min="9204" max="9204" width="3.58203125" style="52" customWidth="1"/>
    <col min="9205" max="9205" width="23.4140625" style="52" customWidth="1"/>
    <col min="9206" max="9206" width="11.5" style="52" customWidth="1"/>
    <col min="9207" max="9207" width="16.08203125" style="52" customWidth="1"/>
    <col min="9208" max="9208" width="11.5" style="52" customWidth="1"/>
    <col min="9209" max="9209" width="10.08203125" style="52" customWidth="1"/>
    <col min="9210" max="9210" width="9" style="52"/>
    <col min="9211" max="9211" width="3.9140625" style="52" customWidth="1"/>
    <col min="9212" max="9212" width="73.5" style="52" customWidth="1"/>
    <col min="9213" max="9214" width="0" style="52" hidden="1" customWidth="1"/>
    <col min="9215" max="9215" width="10.9140625" style="52" customWidth="1"/>
    <col min="9216" max="9216" width="8.4140625" style="52" customWidth="1"/>
    <col min="9217" max="9217" width="7.4140625" style="52" customWidth="1"/>
    <col min="9218" max="9218" width="3.5" style="52" customWidth="1"/>
    <col min="9219" max="9219" width="46.5" style="52" customWidth="1"/>
    <col min="9220" max="9220" width="10.1640625" style="52" customWidth="1"/>
    <col min="9221" max="9221" width="18.08203125" style="52" customWidth="1"/>
    <col min="9222" max="9223" width="7.4140625" style="52" customWidth="1"/>
    <col min="9224" max="9459" width="9" style="52"/>
    <col min="9460" max="9460" width="3.58203125" style="52" customWidth="1"/>
    <col min="9461" max="9461" width="23.4140625" style="52" customWidth="1"/>
    <col min="9462" max="9462" width="11.5" style="52" customWidth="1"/>
    <col min="9463" max="9463" width="16.08203125" style="52" customWidth="1"/>
    <col min="9464" max="9464" width="11.5" style="52" customWidth="1"/>
    <col min="9465" max="9465" width="10.08203125" style="52" customWidth="1"/>
    <col min="9466" max="9466" width="9" style="52"/>
    <col min="9467" max="9467" width="3.9140625" style="52" customWidth="1"/>
    <col min="9468" max="9468" width="73.5" style="52" customWidth="1"/>
    <col min="9469" max="9470" width="0" style="52" hidden="1" customWidth="1"/>
    <col min="9471" max="9471" width="10.9140625" style="52" customWidth="1"/>
    <col min="9472" max="9472" width="8.4140625" style="52" customWidth="1"/>
    <col min="9473" max="9473" width="7.4140625" style="52" customWidth="1"/>
    <col min="9474" max="9474" width="3.5" style="52" customWidth="1"/>
    <col min="9475" max="9475" width="46.5" style="52" customWidth="1"/>
    <col min="9476" max="9476" width="10.1640625" style="52" customWidth="1"/>
    <col min="9477" max="9477" width="18.08203125" style="52" customWidth="1"/>
    <col min="9478" max="9479" width="7.4140625" style="52" customWidth="1"/>
    <col min="9480" max="9715" width="9" style="52"/>
    <col min="9716" max="9716" width="3.58203125" style="52" customWidth="1"/>
    <col min="9717" max="9717" width="23.4140625" style="52" customWidth="1"/>
    <col min="9718" max="9718" width="11.5" style="52" customWidth="1"/>
    <col min="9719" max="9719" width="16.08203125" style="52" customWidth="1"/>
    <col min="9720" max="9720" width="11.5" style="52" customWidth="1"/>
    <col min="9721" max="9721" width="10.08203125" style="52" customWidth="1"/>
    <col min="9722" max="9722" width="9" style="52"/>
    <col min="9723" max="9723" width="3.9140625" style="52" customWidth="1"/>
    <col min="9724" max="9724" width="73.5" style="52" customWidth="1"/>
    <col min="9725" max="9726" width="0" style="52" hidden="1" customWidth="1"/>
    <col min="9727" max="9727" width="10.9140625" style="52" customWidth="1"/>
    <col min="9728" max="9728" width="8.4140625" style="52" customWidth="1"/>
    <col min="9729" max="9729" width="7.4140625" style="52" customWidth="1"/>
    <col min="9730" max="9730" width="3.5" style="52" customWidth="1"/>
    <col min="9731" max="9731" width="46.5" style="52" customWidth="1"/>
    <col min="9732" max="9732" width="10.1640625" style="52" customWidth="1"/>
    <col min="9733" max="9733" width="18.08203125" style="52" customWidth="1"/>
    <col min="9734" max="9735" width="7.4140625" style="52" customWidth="1"/>
    <col min="9736" max="9971" width="9" style="52"/>
    <col min="9972" max="9972" width="3.58203125" style="52" customWidth="1"/>
    <col min="9973" max="9973" width="23.4140625" style="52" customWidth="1"/>
    <col min="9974" max="9974" width="11.5" style="52" customWidth="1"/>
    <col min="9975" max="9975" width="16.08203125" style="52" customWidth="1"/>
    <col min="9976" max="9976" width="11.5" style="52" customWidth="1"/>
    <col min="9977" max="9977" width="10.08203125" style="52" customWidth="1"/>
    <col min="9978" max="9978" width="9" style="52"/>
    <col min="9979" max="9979" width="3.9140625" style="52" customWidth="1"/>
    <col min="9980" max="9980" width="73.5" style="52" customWidth="1"/>
    <col min="9981" max="9982" width="0" style="52" hidden="1" customWidth="1"/>
    <col min="9983" max="9983" width="10.9140625" style="52" customWidth="1"/>
    <col min="9984" max="9984" width="8.4140625" style="52" customWidth="1"/>
    <col min="9985" max="9985" width="7.4140625" style="52" customWidth="1"/>
    <col min="9986" max="9986" width="3.5" style="52" customWidth="1"/>
    <col min="9987" max="9987" width="46.5" style="52" customWidth="1"/>
    <col min="9988" max="9988" width="10.1640625" style="52" customWidth="1"/>
    <col min="9989" max="9989" width="18.08203125" style="52" customWidth="1"/>
    <col min="9990" max="9991" width="7.4140625" style="52" customWidth="1"/>
    <col min="9992" max="10227" width="9" style="52"/>
    <col min="10228" max="10228" width="3.58203125" style="52" customWidth="1"/>
    <col min="10229" max="10229" width="23.4140625" style="52" customWidth="1"/>
    <col min="10230" max="10230" width="11.5" style="52" customWidth="1"/>
    <col min="10231" max="10231" width="16.08203125" style="52" customWidth="1"/>
    <col min="10232" max="10232" width="11.5" style="52" customWidth="1"/>
    <col min="10233" max="10233" width="10.08203125" style="52" customWidth="1"/>
    <col min="10234" max="10234" width="9" style="52"/>
    <col min="10235" max="10235" width="3.9140625" style="52" customWidth="1"/>
    <col min="10236" max="10236" width="73.5" style="52" customWidth="1"/>
    <col min="10237" max="10238" width="0" style="52" hidden="1" customWidth="1"/>
    <col min="10239" max="10239" width="10.9140625" style="52" customWidth="1"/>
    <col min="10240" max="10240" width="8.4140625" style="52" customWidth="1"/>
    <col min="10241" max="10241" width="7.4140625" style="52" customWidth="1"/>
    <col min="10242" max="10242" width="3.5" style="52" customWidth="1"/>
    <col min="10243" max="10243" width="46.5" style="52" customWidth="1"/>
    <col min="10244" max="10244" width="10.1640625" style="52" customWidth="1"/>
    <col min="10245" max="10245" width="18.08203125" style="52" customWidth="1"/>
    <col min="10246" max="10247" width="7.4140625" style="52" customWidth="1"/>
    <col min="10248" max="10483" width="9" style="52"/>
    <col min="10484" max="10484" width="3.58203125" style="52" customWidth="1"/>
    <col min="10485" max="10485" width="23.4140625" style="52" customWidth="1"/>
    <col min="10486" max="10486" width="11.5" style="52" customWidth="1"/>
    <col min="10487" max="10487" width="16.08203125" style="52" customWidth="1"/>
    <col min="10488" max="10488" width="11.5" style="52" customWidth="1"/>
    <col min="10489" max="10489" width="10.08203125" style="52" customWidth="1"/>
    <col min="10490" max="10490" width="9" style="52"/>
    <col min="10491" max="10491" width="3.9140625" style="52" customWidth="1"/>
    <col min="10492" max="10492" width="73.5" style="52" customWidth="1"/>
    <col min="10493" max="10494" width="0" style="52" hidden="1" customWidth="1"/>
    <col min="10495" max="10495" width="10.9140625" style="52" customWidth="1"/>
    <col min="10496" max="10496" width="8.4140625" style="52" customWidth="1"/>
    <col min="10497" max="10497" width="7.4140625" style="52" customWidth="1"/>
    <col min="10498" max="10498" width="3.5" style="52" customWidth="1"/>
    <col min="10499" max="10499" width="46.5" style="52" customWidth="1"/>
    <col min="10500" max="10500" width="10.1640625" style="52" customWidth="1"/>
    <col min="10501" max="10501" width="18.08203125" style="52" customWidth="1"/>
    <col min="10502" max="10503" width="7.4140625" style="52" customWidth="1"/>
    <col min="10504" max="10739" width="9" style="52"/>
    <col min="10740" max="10740" width="3.58203125" style="52" customWidth="1"/>
    <col min="10741" max="10741" width="23.4140625" style="52" customWidth="1"/>
    <col min="10742" max="10742" width="11.5" style="52" customWidth="1"/>
    <col min="10743" max="10743" width="16.08203125" style="52" customWidth="1"/>
    <col min="10744" max="10744" width="11.5" style="52" customWidth="1"/>
    <col min="10745" max="10745" width="10.08203125" style="52" customWidth="1"/>
    <col min="10746" max="10746" width="9" style="52"/>
    <col min="10747" max="10747" width="3.9140625" style="52" customWidth="1"/>
    <col min="10748" max="10748" width="73.5" style="52" customWidth="1"/>
    <col min="10749" max="10750" width="0" style="52" hidden="1" customWidth="1"/>
    <col min="10751" max="10751" width="10.9140625" style="52" customWidth="1"/>
    <col min="10752" max="10752" width="8.4140625" style="52" customWidth="1"/>
    <col min="10753" max="10753" width="7.4140625" style="52" customWidth="1"/>
    <col min="10754" max="10754" width="3.5" style="52" customWidth="1"/>
    <col min="10755" max="10755" width="46.5" style="52" customWidth="1"/>
    <col min="10756" max="10756" width="10.1640625" style="52" customWidth="1"/>
    <col min="10757" max="10757" width="18.08203125" style="52" customWidth="1"/>
    <col min="10758" max="10759" width="7.4140625" style="52" customWidth="1"/>
    <col min="10760" max="10995" width="9" style="52"/>
    <col min="10996" max="10996" width="3.58203125" style="52" customWidth="1"/>
    <col min="10997" max="10997" width="23.4140625" style="52" customWidth="1"/>
    <col min="10998" max="10998" width="11.5" style="52" customWidth="1"/>
    <col min="10999" max="10999" width="16.08203125" style="52" customWidth="1"/>
    <col min="11000" max="11000" width="11.5" style="52" customWidth="1"/>
    <col min="11001" max="11001" width="10.08203125" style="52" customWidth="1"/>
    <col min="11002" max="11002" width="9" style="52"/>
    <col min="11003" max="11003" width="3.9140625" style="52" customWidth="1"/>
    <col min="11004" max="11004" width="73.5" style="52" customWidth="1"/>
    <col min="11005" max="11006" width="0" style="52" hidden="1" customWidth="1"/>
    <col min="11007" max="11007" width="10.9140625" style="52" customWidth="1"/>
    <col min="11008" max="11008" width="8.4140625" style="52" customWidth="1"/>
    <col min="11009" max="11009" width="7.4140625" style="52" customWidth="1"/>
    <col min="11010" max="11010" width="3.5" style="52" customWidth="1"/>
    <col min="11011" max="11011" width="46.5" style="52" customWidth="1"/>
    <col min="11012" max="11012" width="10.1640625" style="52" customWidth="1"/>
    <col min="11013" max="11013" width="18.08203125" style="52" customWidth="1"/>
    <col min="11014" max="11015" width="7.4140625" style="52" customWidth="1"/>
    <col min="11016" max="11251" width="9" style="52"/>
    <col min="11252" max="11252" width="3.58203125" style="52" customWidth="1"/>
    <col min="11253" max="11253" width="23.4140625" style="52" customWidth="1"/>
    <col min="11254" max="11254" width="11.5" style="52" customWidth="1"/>
    <col min="11255" max="11255" width="16.08203125" style="52" customWidth="1"/>
    <col min="11256" max="11256" width="11.5" style="52" customWidth="1"/>
    <col min="11257" max="11257" width="10.08203125" style="52" customWidth="1"/>
    <col min="11258" max="11258" width="9" style="52"/>
    <col min="11259" max="11259" width="3.9140625" style="52" customWidth="1"/>
    <col min="11260" max="11260" width="73.5" style="52" customWidth="1"/>
    <col min="11261" max="11262" width="0" style="52" hidden="1" customWidth="1"/>
    <col min="11263" max="11263" width="10.9140625" style="52" customWidth="1"/>
    <col min="11264" max="11264" width="8.4140625" style="52" customWidth="1"/>
    <col min="11265" max="11265" width="7.4140625" style="52" customWidth="1"/>
    <col min="11266" max="11266" width="3.5" style="52" customWidth="1"/>
    <col min="11267" max="11267" width="46.5" style="52" customWidth="1"/>
    <col min="11268" max="11268" width="10.1640625" style="52" customWidth="1"/>
    <col min="11269" max="11269" width="18.08203125" style="52" customWidth="1"/>
    <col min="11270" max="11271" width="7.4140625" style="52" customWidth="1"/>
    <col min="11272" max="11507" width="9" style="52"/>
    <col min="11508" max="11508" width="3.58203125" style="52" customWidth="1"/>
    <col min="11509" max="11509" width="23.4140625" style="52" customWidth="1"/>
    <col min="11510" max="11510" width="11.5" style="52" customWidth="1"/>
    <col min="11511" max="11511" width="16.08203125" style="52" customWidth="1"/>
    <col min="11512" max="11512" width="11.5" style="52" customWidth="1"/>
    <col min="11513" max="11513" width="10.08203125" style="52" customWidth="1"/>
    <col min="11514" max="11514" width="9" style="52"/>
    <col min="11515" max="11515" width="3.9140625" style="52" customWidth="1"/>
    <col min="11516" max="11516" width="73.5" style="52" customWidth="1"/>
    <col min="11517" max="11518" width="0" style="52" hidden="1" customWidth="1"/>
    <col min="11519" max="11519" width="10.9140625" style="52" customWidth="1"/>
    <col min="11520" max="11520" width="8.4140625" style="52" customWidth="1"/>
    <col min="11521" max="11521" width="7.4140625" style="52" customWidth="1"/>
    <col min="11522" max="11522" width="3.5" style="52" customWidth="1"/>
    <col min="11523" max="11523" width="46.5" style="52" customWidth="1"/>
    <col min="11524" max="11524" width="10.1640625" style="52" customWidth="1"/>
    <col min="11525" max="11525" width="18.08203125" style="52" customWidth="1"/>
    <col min="11526" max="11527" width="7.4140625" style="52" customWidth="1"/>
    <col min="11528" max="11763" width="9" style="52"/>
    <col min="11764" max="11764" width="3.58203125" style="52" customWidth="1"/>
    <col min="11765" max="11765" width="23.4140625" style="52" customWidth="1"/>
    <col min="11766" max="11766" width="11.5" style="52" customWidth="1"/>
    <col min="11767" max="11767" width="16.08203125" style="52" customWidth="1"/>
    <col min="11768" max="11768" width="11.5" style="52" customWidth="1"/>
    <col min="11769" max="11769" width="10.08203125" style="52" customWidth="1"/>
    <col min="11770" max="11770" width="9" style="52"/>
    <col min="11771" max="11771" width="3.9140625" style="52" customWidth="1"/>
    <col min="11772" max="11772" width="73.5" style="52" customWidth="1"/>
    <col min="11773" max="11774" width="0" style="52" hidden="1" customWidth="1"/>
    <col min="11775" max="11775" width="10.9140625" style="52" customWidth="1"/>
    <col min="11776" max="11776" width="8.4140625" style="52" customWidth="1"/>
    <col min="11777" max="11777" width="7.4140625" style="52" customWidth="1"/>
    <col min="11778" max="11778" width="3.5" style="52" customWidth="1"/>
    <col min="11779" max="11779" width="46.5" style="52" customWidth="1"/>
    <col min="11780" max="11780" width="10.1640625" style="52" customWidth="1"/>
    <col min="11781" max="11781" width="18.08203125" style="52" customWidth="1"/>
    <col min="11782" max="11783" width="7.4140625" style="52" customWidth="1"/>
    <col min="11784" max="12019" width="9" style="52"/>
    <col min="12020" max="12020" width="3.58203125" style="52" customWidth="1"/>
    <col min="12021" max="12021" width="23.4140625" style="52" customWidth="1"/>
    <col min="12022" max="12022" width="11.5" style="52" customWidth="1"/>
    <col min="12023" max="12023" width="16.08203125" style="52" customWidth="1"/>
    <col min="12024" max="12024" width="11.5" style="52" customWidth="1"/>
    <col min="12025" max="12025" width="10.08203125" style="52" customWidth="1"/>
    <col min="12026" max="12026" width="9" style="52"/>
    <col min="12027" max="12027" width="3.9140625" style="52" customWidth="1"/>
    <col min="12028" max="12028" width="73.5" style="52" customWidth="1"/>
    <col min="12029" max="12030" width="0" style="52" hidden="1" customWidth="1"/>
    <col min="12031" max="12031" width="10.9140625" style="52" customWidth="1"/>
    <col min="12032" max="12032" width="8.4140625" style="52" customWidth="1"/>
    <col min="12033" max="12033" width="7.4140625" style="52" customWidth="1"/>
    <col min="12034" max="12034" width="3.5" style="52" customWidth="1"/>
    <col min="12035" max="12035" width="46.5" style="52" customWidth="1"/>
    <col min="12036" max="12036" width="10.1640625" style="52" customWidth="1"/>
    <col min="12037" max="12037" width="18.08203125" style="52" customWidth="1"/>
    <col min="12038" max="12039" width="7.4140625" style="52" customWidth="1"/>
    <col min="12040" max="12275" width="9" style="52"/>
    <col min="12276" max="12276" width="3.58203125" style="52" customWidth="1"/>
    <col min="12277" max="12277" width="23.4140625" style="52" customWidth="1"/>
    <col min="12278" max="12278" width="11.5" style="52" customWidth="1"/>
    <col min="12279" max="12279" width="16.08203125" style="52" customWidth="1"/>
    <col min="12280" max="12280" width="11.5" style="52" customWidth="1"/>
    <col min="12281" max="12281" width="10.08203125" style="52" customWidth="1"/>
    <col min="12282" max="12282" width="9" style="52"/>
    <col min="12283" max="12283" width="3.9140625" style="52" customWidth="1"/>
    <col min="12284" max="12284" width="73.5" style="52" customWidth="1"/>
    <col min="12285" max="12286" width="0" style="52" hidden="1" customWidth="1"/>
    <col min="12287" max="12287" width="10.9140625" style="52" customWidth="1"/>
    <col min="12288" max="12288" width="8.4140625" style="52" customWidth="1"/>
    <col min="12289" max="12289" width="7.4140625" style="52" customWidth="1"/>
    <col min="12290" max="12290" width="3.5" style="52" customWidth="1"/>
    <col min="12291" max="12291" width="46.5" style="52" customWidth="1"/>
    <col min="12292" max="12292" width="10.1640625" style="52" customWidth="1"/>
    <col min="12293" max="12293" width="18.08203125" style="52" customWidth="1"/>
    <col min="12294" max="12295" width="7.4140625" style="52" customWidth="1"/>
    <col min="12296" max="12531" width="9" style="52"/>
    <col min="12532" max="12532" width="3.58203125" style="52" customWidth="1"/>
    <col min="12533" max="12533" width="23.4140625" style="52" customWidth="1"/>
    <col min="12534" max="12534" width="11.5" style="52" customWidth="1"/>
    <col min="12535" max="12535" width="16.08203125" style="52" customWidth="1"/>
    <col min="12536" max="12536" width="11.5" style="52" customWidth="1"/>
    <col min="12537" max="12537" width="10.08203125" style="52" customWidth="1"/>
    <col min="12538" max="12538" width="9" style="52"/>
    <col min="12539" max="12539" width="3.9140625" style="52" customWidth="1"/>
    <col min="12540" max="12540" width="73.5" style="52" customWidth="1"/>
    <col min="12541" max="12542" width="0" style="52" hidden="1" customWidth="1"/>
    <col min="12543" max="12543" width="10.9140625" style="52" customWidth="1"/>
    <col min="12544" max="12544" width="8.4140625" style="52" customWidth="1"/>
    <col min="12545" max="12545" width="7.4140625" style="52" customWidth="1"/>
    <col min="12546" max="12546" width="3.5" style="52" customWidth="1"/>
    <col min="12547" max="12547" width="46.5" style="52" customWidth="1"/>
    <col min="12548" max="12548" width="10.1640625" style="52" customWidth="1"/>
    <col min="12549" max="12549" width="18.08203125" style="52" customWidth="1"/>
    <col min="12550" max="12551" width="7.4140625" style="52" customWidth="1"/>
    <col min="12552" max="12787" width="9" style="52"/>
    <col min="12788" max="12788" width="3.58203125" style="52" customWidth="1"/>
    <col min="12789" max="12789" width="23.4140625" style="52" customWidth="1"/>
    <col min="12790" max="12790" width="11.5" style="52" customWidth="1"/>
    <col min="12791" max="12791" width="16.08203125" style="52" customWidth="1"/>
    <col min="12792" max="12792" width="11.5" style="52" customWidth="1"/>
    <col min="12793" max="12793" width="10.08203125" style="52" customWidth="1"/>
    <col min="12794" max="12794" width="9" style="52"/>
    <col min="12795" max="12795" width="3.9140625" style="52" customWidth="1"/>
    <col min="12796" max="12796" width="73.5" style="52" customWidth="1"/>
    <col min="12797" max="12798" width="0" style="52" hidden="1" customWidth="1"/>
    <col min="12799" max="12799" width="10.9140625" style="52" customWidth="1"/>
    <col min="12800" max="12800" width="8.4140625" style="52" customWidth="1"/>
    <col min="12801" max="12801" width="7.4140625" style="52" customWidth="1"/>
    <col min="12802" max="12802" width="3.5" style="52" customWidth="1"/>
    <col min="12803" max="12803" width="46.5" style="52" customWidth="1"/>
    <col min="12804" max="12804" width="10.1640625" style="52" customWidth="1"/>
    <col min="12805" max="12805" width="18.08203125" style="52" customWidth="1"/>
    <col min="12806" max="12807" width="7.4140625" style="52" customWidth="1"/>
    <col min="12808" max="13043" width="9" style="52"/>
    <col min="13044" max="13044" width="3.58203125" style="52" customWidth="1"/>
    <col min="13045" max="13045" width="23.4140625" style="52" customWidth="1"/>
    <col min="13046" max="13046" width="11.5" style="52" customWidth="1"/>
    <col min="13047" max="13047" width="16.08203125" style="52" customWidth="1"/>
    <col min="13048" max="13048" width="11.5" style="52" customWidth="1"/>
    <col min="13049" max="13049" width="10.08203125" style="52" customWidth="1"/>
    <col min="13050" max="13050" width="9" style="52"/>
    <col min="13051" max="13051" width="3.9140625" style="52" customWidth="1"/>
    <col min="13052" max="13052" width="73.5" style="52" customWidth="1"/>
    <col min="13053" max="13054" width="0" style="52" hidden="1" customWidth="1"/>
    <col min="13055" max="13055" width="10.9140625" style="52" customWidth="1"/>
    <col min="13056" max="13056" width="8.4140625" style="52" customWidth="1"/>
    <col min="13057" max="13057" width="7.4140625" style="52" customWidth="1"/>
    <col min="13058" max="13058" width="3.5" style="52" customWidth="1"/>
    <col min="13059" max="13059" width="46.5" style="52" customWidth="1"/>
    <col min="13060" max="13060" width="10.1640625" style="52" customWidth="1"/>
    <col min="13061" max="13061" width="18.08203125" style="52" customWidth="1"/>
    <col min="13062" max="13063" width="7.4140625" style="52" customWidth="1"/>
    <col min="13064" max="13299" width="9" style="52"/>
    <col min="13300" max="13300" width="3.58203125" style="52" customWidth="1"/>
    <col min="13301" max="13301" width="23.4140625" style="52" customWidth="1"/>
    <col min="13302" max="13302" width="11.5" style="52" customWidth="1"/>
    <col min="13303" max="13303" width="16.08203125" style="52" customWidth="1"/>
    <col min="13304" max="13304" width="11.5" style="52" customWidth="1"/>
    <col min="13305" max="13305" width="10.08203125" style="52" customWidth="1"/>
    <col min="13306" max="13306" width="9" style="52"/>
    <col min="13307" max="13307" width="3.9140625" style="52" customWidth="1"/>
    <col min="13308" max="13308" width="73.5" style="52" customWidth="1"/>
    <col min="13309" max="13310" width="0" style="52" hidden="1" customWidth="1"/>
    <col min="13311" max="13311" width="10.9140625" style="52" customWidth="1"/>
    <col min="13312" max="13312" width="8.4140625" style="52" customWidth="1"/>
    <col min="13313" max="13313" width="7.4140625" style="52" customWidth="1"/>
    <col min="13314" max="13314" width="3.5" style="52" customWidth="1"/>
    <col min="13315" max="13315" width="46.5" style="52" customWidth="1"/>
    <col min="13316" max="13316" width="10.1640625" style="52" customWidth="1"/>
    <col min="13317" max="13317" width="18.08203125" style="52" customWidth="1"/>
    <col min="13318" max="13319" width="7.4140625" style="52" customWidth="1"/>
    <col min="13320" max="13555" width="9" style="52"/>
    <col min="13556" max="13556" width="3.58203125" style="52" customWidth="1"/>
    <col min="13557" max="13557" width="23.4140625" style="52" customWidth="1"/>
    <col min="13558" max="13558" width="11.5" style="52" customWidth="1"/>
    <col min="13559" max="13559" width="16.08203125" style="52" customWidth="1"/>
    <col min="13560" max="13560" width="11.5" style="52" customWidth="1"/>
    <col min="13561" max="13561" width="10.08203125" style="52" customWidth="1"/>
    <col min="13562" max="13562" width="9" style="52"/>
    <col min="13563" max="13563" width="3.9140625" style="52" customWidth="1"/>
    <col min="13564" max="13564" width="73.5" style="52" customWidth="1"/>
    <col min="13565" max="13566" width="0" style="52" hidden="1" customWidth="1"/>
    <col min="13567" max="13567" width="10.9140625" style="52" customWidth="1"/>
    <col min="13568" max="13568" width="8.4140625" style="52" customWidth="1"/>
    <col min="13569" max="13569" width="7.4140625" style="52" customWidth="1"/>
    <col min="13570" max="13570" width="3.5" style="52" customWidth="1"/>
    <col min="13571" max="13571" width="46.5" style="52" customWidth="1"/>
    <col min="13572" max="13572" width="10.1640625" style="52" customWidth="1"/>
    <col min="13573" max="13573" width="18.08203125" style="52" customWidth="1"/>
    <col min="13574" max="13575" width="7.4140625" style="52" customWidth="1"/>
    <col min="13576" max="13811" width="9" style="52"/>
    <col min="13812" max="13812" width="3.58203125" style="52" customWidth="1"/>
    <col min="13813" max="13813" width="23.4140625" style="52" customWidth="1"/>
    <col min="13814" max="13814" width="11.5" style="52" customWidth="1"/>
    <col min="13815" max="13815" width="16.08203125" style="52" customWidth="1"/>
    <col min="13816" max="13816" width="11.5" style="52" customWidth="1"/>
    <col min="13817" max="13817" width="10.08203125" style="52" customWidth="1"/>
    <col min="13818" max="13818" width="9" style="52"/>
    <col min="13819" max="13819" width="3.9140625" style="52" customWidth="1"/>
    <col min="13820" max="13820" width="73.5" style="52" customWidth="1"/>
    <col min="13821" max="13822" width="0" style="52" hidden="1" customWidth="1"/>
    <col min="13823" max="13823" width="10.9140625" style="52" customWidth="1"/>
    <col min="13824" max="13824" width="8.4140625" style="52" customWidth="1"/>
    <col min="13825" max="13825" width="7.4140625" style="52" customWidth="1"/>
    <col min="13826" max="13826" width="3.5" style="52" customWidth="1"/>
    <col min="13827" max="13827" width="46.5" style="52" customWidth="1"/>
    <col min="13828" max="13828" width="10.1640625" style="52" customWidth="1"/>
    <col min="13829" max="13829" width="18.08203125" style="52" customWidth="1"/>
    <col min="13830" max="13831" width="7.4140625" style="52" customWidth="1"/>
    <col min="13832" max="14067" width="9" style="52"/>
    <col min="14068" max="14068" width="3.58203125" style="52" customWidth="1"/>
    <col min="14069" max="14069" width="23.4140625" style="52" customWidth="1"/>
    <col min="14070" max="14070" width="11.5" style="52" customWidth="1"/>
    <col min="14071" max="14071" width="16.08203125" style="52" customWidth="1"/>
    <col min="14072" max="14072" width="11.5" style="52" customWidth="1"/>
    <col min="14073" max="14073" width="10.08203125" style="52" customWidth="1"/>
    <col min="14074" max="14074" width="9" style="52"/>
    <col min="14075" max="14075" width="3.9140625" style="52" customWidth="1"/>
    <col min="14076" max="14076" width="73.5" style="52" customWidth="1"/>
    <col min="14077" max="14078" width="0" style="52" hidden="1" customWidth="1"/>
    <col min="14079" max="14079" width="10.9140625" style="52" customWidth="1"/>
    <col min="14080" max="14080" width="8.4140625" style="52" customWidth="1"/>
    <col min="14081" max="14081" width="7.4140625" style="52" customWidth="1"/>
    <col min="14082" max="14082" width="3.5" style="52" customWidth="1"/>
    <col min="14083" max="14083" width="46.5" style="52" customWidth="1"/>
    <col min="14084" max="14084" width="10.1640625" style="52" customWidth="1"/>
    <col min="14085" max="14085" width="18.08203125" style="52" customWidth="1"/>
    <col min="14086" max="14087" width="7.4140625" style="52" customWidth="1"/>
    <col min="14088" max="14323" width="9" style="52"/>
    <col min="14324" max="14324" width="3.58203125" style="52" customWidth="1"/>
    <col min="14325" max="14325" width="23.4140625" style="52" customWidth="1"/>
    <col min="14326" max="14326" width="11.5" style="52" customWidth="1"/>
    <col min="14327" max="14327" width="16.08203125" style="52" customWidth="1"/>
    <col min="14328" max="14328" width="11.5" style="52" customWidth="1"/>
    <col min="14329" max="14329" width="10.08203125" style="52" customWidth="1"/>
    <col min="14330" max="14330" width="9" style="52"/>
    <col min="14331" max="14331" width="3.9140625" style="52" customWidth="1"/>
    <col min="14332" max="14332" width="73.5" style="52" customWidth="1"/>
    <col min="14333" max="14334" width="0" style="52" hidden="1" customWidth="1"/>
    <col min="14335" max="14335" width="10.9140625" style="52" customWidth="1"/>
    <col min="14336" max="14336" width="8.4140625" style="52" customWidth="1"/>
    <col min="14337" max="14337" width="7.4140625" style="52" customWidth="1"/>
    <col min="14338" max="14338" width="3.5" style="52" customWidth="1"/>
    <col min="14339" max="14339" width="46.5" style="52" customWidth="1"/>
    <col min="14340" max="14340" width="10.1640625" style="52" customWidth="1"/>
    <col min="14341" max="14341" width="18.08203125" style="52" customWidth="1"/>
    <col min="14342" max="14343" width="7.4140625" style="52" customWidth="1"/>
    <col min="14344" max="14579" width="9" style="52"/>
    <col min="14580" max="14580" width="3.58203125" style="52" customWidth="1"/>
    <col min="14581" max="14581" width="23.4140625" style="52" customWidth="1"/>
    <col min="14582" max="14582" width="11.5" style="52" customWidth="1"/>
    <col min="14583" max="14583" width="16.08203125" style="52" customWidth="1"/>
    <col min="14584" max="14584" width="11.5" style="52" customWidth="1"/>
    <col min="14585" max="14585" width="10.08203125" style="52" customWidth="1"/>
    <col min="14586" max="14586" width="9" style="52"/>
    <col min="14587" max="14587" width="3.9140625" style="52" customWidth="1"/>
    <col min="14588" max="14588" width="73.5" style="52" customWidth="1"/>
    <col min="14589" max="14590" width="0" style="52" hidden="1" customWidth="1"/>
    <col min="14591" max="14591" width="10.9140625" style="52" customWidth="1"/>
    <col min="14592" max="14592" width="8.4140625" style="52" customWidth="1"/>
    <col min="14593" max="14593" width="7.4140625" style="52" customWidth="1"/>
    <col min="14594" max="14594" width="3.5" style="52" customWidth="1"/>
    <col min="14595" max="14595" width="46.5" style="52" customWidth="1"/>
    <col min="14596" max="14596" width="10.1640625" style="52" customWidth="1"/>
    <col min="14597" max="14597" width="18.08203125" style="52" customWidth="1"/>
    <col min="14598" max="14599" width="7.4140625" style="52" customWidth="1"/>
    <col min="14600" max="14835" width="9" style="52"/>
    <col min="14836" max="14836" width="3.58203125" style="52" customWidth="1"/>
    <col min="14837" max="14837" width="23.4140625" style="52" customWidth="1"/>
    <col min="14838" max="14838" width="11.5" style="52" customWidth="1"/>
    <col min="14839" max="14839" width="16.08203125" style="52" customWidth="1"/>
    <col min="14840" max="14840" width="11.5" style="52" customWidth="1"/>
    <col min="14841" max="14841" width="10.08203125" style="52" customWidth="1"/>
    <col min="14842" max="14842" width="9" style="52"/>
    <col min="14843" max="14843" width="3.9140625" style="52" customWidth="1"/>
    <col min="14844" max="14844" width="73.5" style="52" customWidth="1"/>
    <col min="14845" max="14846" width="0" style="52" hidden="1" customWidth="1"/>
    <col min="14847" max="14847" width="10.9140625" style="52" customWidth="1"/>
    <col min="14848" max="14848" width="8.4140625" style="52" customWidth="1"/>
    <col min="14849" max="14849" width="7.4140625" style="52" customWidth="1"/>
    <col min="14850" max="14850" width="3.5" style="52" customWidth="1"/>
    <col min="14851" max="14851" width="46.5" style="52" customWidth="1"/>
    <col min="14852" max="14852" width="10.1640625" style="52" customWidth="1"/>
    <col min="14853" max="14853" width="18.08203125" style="52" customWidth="1"/>
    <col min="14854" max="14855" width="7.4140625" style="52" customWidth="1"/>
    <col min="14856" max="15091" width="9" style="52"/>
    <col min="15092" max="15092" width="3.58203125" style="52" customWidth="1"/>
    <col min="15093" max="15093" width="23.4140625" style="52" customWidth="1"/>
    <col min="15094" max="15094" width="11.5" style="52" customWidth="1"/>
    <col min="15095" max="15095" width="16.08203125" style="52" customWidth="1"/>
    <col min="15096" max="15096" width="11.5" style="52" customWidth="1"/>
    <col min="15097" max="15097" width="10.08203125" style="52" customWidth="1"/>
    <col min="15098" max="15098" width="9" style="52"/>
    <col min="15099" max="15099" width="3.9140625" style="52" customWidth="1"/>
    <col min="15100" max="15100" width="73.5" style="52" customWidth="1"/>
    <col min="15101" max="15102" width="0" style="52" hidden="1" customWidth="1"/>
    <col min="15103" max="15103" width="10.9140625" style="52" customWidth="1"/>
    <col min="15104" max="15104" width="8.4140625" style="52" customWidth="1"/>
    <col min="15105" max="15105" width="7.4140625" style="52" customWidth="1"/>
    <col min="15106" max="15106" width="3.5" style="52" customWidth="1"/>
    <col min="15107" max="15107" width="46.5" style="52" customWidth="1"/>
    <col min="15108" max="15108" width="10.1640625" style="52" customWidth="1"/>
    <col min="15109" max="15109" width="18.08203125" style="52" customWidth="1"/>
    <col min="15110" max="15111" width="7.4140625" style="52" customWidth="1"/>
    <col min="15112" max="15347" width="9" style="52"/>
    <col min="15348" max="15348" width="3.58203125" style="52" customWidth="1"/>
    <col min="15349" max="15349" width="23.4140625" style="52" customWidth="1"/>
    <col min="15350" max="15350" width="11.5" style="52" customWidth="1"/>
    <col min="15351" max="15351" width="16.08203125" style="52" customWidth="1"/>
    <col min="15352" max="15352" width="11.5" style="52" customWidth="1"/>
    <col min="15353" max="15353" width="10.08203125" style="52" customWidth="1"/>
    <col min="15354" max="15354" width="9" style="52"/>
    <col min="15355" max="15355" width="3.9140625" style="52" customWidth="1"/>
    <col min="15356" max="15356" width="73.5" style="52" customWidth="1"/>
    <col min="15357" max="15358" width="0" style="52" hidden="1" customWidth="1"/>
    <col min="15359" max="15359" width="10.9140625" style="52" customWidth="1"/>
    <col min="15360" max="15360" width="8.4140625" style="52" customWidth="1"/>
    <col min="15361" max="15361" width="7.4140625" style="52" customWidth="1"/>
    <col min="15362" max="15362" width="3.5" style="52" customWidth="1"/>
    <col min="15363" max="15363" width="46.5" style="52" customWidth="1"/>
    <col min="15364" max="15364" width="10.1640625" style="52" customWidth="1"/>
    <col min="15365" max="15365" width="18.08203125" style="52" customWidth="1"/>
    <col min="15366" max="15367" width="7.4140625" style="52" customWidth="1"/>
    <col min="15368" max="15603" width="9" style="52"/>
    <col min="15604" max="15604" width="3.58203125" style="52" customWidth="1"/>
    <col min="15605" max="15605" width="23.4140625" style="52" customWidth="1"/>
    <col min="15606" max="15606" width="11.5" style="52" customWidth="1"/>
    <col min="15607" max="15607" width="16.08203125" style="52" customWidth="1"/>
    <col min="15608" max="15608" width="11.5" style="52" customWidth="1"/>
    <col min="15609" max="15609" width="10.08203125" style="52" customWidth="1"/>
    <col min="15610" max="15610" width="9" style="52"/>
    <col min="15611" max="15611" width="3.9140625" style="52" customWidth="1"/>
    <col min="15612" max="15612" width="73.5" style="52" customWidth="1"/>
    <col min="15613" max="15614" width="0" style="52" hidden="1" customWidth="1"/>
    <col min="15615" max="15615" width="10.9140625" style="52" customWidth="1"/>
    <col min="15616" max="15616" width="8.4140625" style="52" customWidth="1"/>
    <col min="15617" max="15617" width="7.4140625" style="52" customWidth="1"/>
    <col min="15618" max="15618" width="3.5" style="52" customWidth="1"/>
    <col min="15619" max="15619" width="46.5" style="52" customWidth="1"/>
    <col min="15620" max="15620" width="10.1640625" style="52" customWidth="1"/>
    <col min="15621" max="15621" width="18.08203125" style="52" customWidth="1"/>
    <col min="15622" max="15623" width="7.4140625" style="52" customWidth="1"/>
    <col min="15624" max="15859" width="9" style="52"/>
    <col min="15860" max="15860" width="3.58203125" style="52" customWidth="1"/>
    <col min="15861" max="15861" width="23.4140625" style="52" customWidth="1"/>
    <col min="15862" max="15862" width="11.5" style="52" customWidth="1"/>
    <col min="15863" max="15863" width="16.08203125" style="52" customWidth="1"/>
    <col min="15864" max="15864" width="11.5" style="52" customWidth="1"/>
    <col min="15865" max="15865" width="10.08203125" style="52" customWidth="1"/>
    <col min="15866" max="15866" width="9" style="52"/>
    <col min="15867" max="15867" width="3.9140625" style="52" customWidth="1"/>
    <col min="15868" max="15868" width="73.5" style="52" customWidth="1"/>
    <col min="15869" max="15870" width="0" style="52" hidden="1" customWidth="1"/>
    <col min="15871" max="15871" width="10.9140625" style="52" customWidth="1"/>
    <col min="15872" max="15872" width="8.4140625" style="52" customWidth="1"/>
    <col min="15873" max="15873" width="7.4140625" style="52" customWidth="1"/>
    <col min="15874" max="15874" width="3.5" style="52" customWidth="1"/>
    <col min="15875" max="15875" width="46.5" style="52" customWidth="1"/>
    <col min="15876" max="15876" width="10.1640625" style="52" customWidth="1"/>
    <col min="15877" max="15877" width="18.08203125" style="52" customWidth="1"/>
    <col min="15878" max="15879" width="7.4140625" style="52" customWidth="1"/>
    <col min="15880" max="16115" width="9" style="52"/>
    <col min="16116" max="16116" width="3.58203125" style="52" customWidth="1"/>
    <col min="16117" max="16117" width="23.4140625" style="52" customWidth="1"/>
    <col min="16118" max="16118" width="11.5" style="52" customWidth="1"/>
    <col min="16119" max="16119" width="16.08203125" style="52" customWidth="1"/>
    <col min="16120" max="16120" width="11.5" style="52" customWidth="1"/>
    <col min="16121" max="16121" width="10.08203125" style="52" customWidth="1"/>
    <col min="16122" max="16122" width="9" style="52"/>
    <col min="16123" max="16123" width="3.9140625" style="52" customWidth="1"/>
    <col min="16124" max="16124" width="73.5" style="52" customWidth="1"/>
    <col min="16125" max="16126" width="0" style="52" hidden="1" customWidth="1"/>
    <col min="16127" max="16127" width="10.9140625" style="52" customWidth="1"/>
    <col min="16128" max="16128" width="8.4140625" style="52" customWidth="1"/>
    <col min="16129" max="16129" width="7.4140625" style="52" customWidth="1"/>
    <col min="16130" max="16130" width="3.5" style="52" customWidth="1"/>
    <col min="16131" max="16131" width="46.5" style="52" customWidth="1"/>
    <col min="16132" max="16132" width="10.1640625" style="52" customWidth="1"/>
    <col min="16133" max="16133" width="18.08203125" style="52" customWidth="1"/>
    <col min="16134" max="16135" width="7.4140625" style="52" customWidth="1"/>
    <col min="16136" max="16371" width="9" style="52"/>
    <col min="16372" max="16384" width="9" style="52" customWidth="1"/>
  </cols>
  <sheetData>
    <row r="1" spans="1:11">
      <c r="A1" s="124" t="s">
        <v>3724</v>
      </c>
    </row>
    <row r="2" spans="1:11" ht="15.9" customHeight="1">
      <c r="A2" s="124" t="s">
        <v>3412</v>
      </c>
      <c r="C2" s="52" t="s">
        <v>3703</v>
      </c>
      <c r="E2" s="194"/>
      <c r="F2" s="194"/>
      <c r="G2" s="194"/>
    </row>
    <row r="3" spans="1:11" ht="15.9" customHeight="1">
      <c r="A3" s="65"/>
      <c r="B3" s="127" t="s">
        <v>582</v>
      </c>
      <c r="C3" s="196" t="s">
        <v>581</v>
      </c>
      <c r="D3" s="55" t="s">
        <v>3557</v>
      </c>
      <c r="E3" s="197" t="s">
        <v>3294</v>
      </c>
      <c r="F3" s="198"/>
      <c r="G3" s="198" t="s">
        <v>3709</v>
      </c>
      <c r="I3" s="2" t="s">
        <v>3415</v>
      </c>
      <c r="J3" s="1"/>
      <c r="K3" s="1250" t="s">
        <v>3414</v>
      </c>
    </row>
    <row r="4" spans="1:11" ht="15.9" customHeight="1">
      <c r="A4" s="59"/>
      <c r="B4" s="60" t="s">
        <v>580</v>
      </c>
      <c r="C4" s="200" t="s">
        <v>582</v>
      </c>
      <c r="D4" s="53"/>
      <c r="E4" s="543" t="s">
        <v>2764</v>
      </c>
      <c r="F4" s="544" t="s">
        <v>427</v>
      </c>
      <c r="G4" s="1670"/>
      <c r="I4" s="221"/>
      <c r="J4" s="220" t="s">
        <v>3068</v>
      </c>
      <c r="K4" s="133" t="s">
        <v>3413</v>
      </c>
    </row>
    <row r="5" spans="1:11" ht="15.9" customHeight="1">
      <c r="A5" s="195">
        <v>1</v>
      </c>
      <c r="B5" s="201" t="s">
        <v>2106</v>
      </c>
      <c r="C5" s="202">
        <v>0.5</v>
      </c>
      <c r="D5" s="71" t="s">
        <v>583</v>
      </c>
      <c r="E5" s="203">
        <f>C5*0.1</f>
        <v>0.05</v>
      </c>
      <c r="F5" s="204">
        <f>C5-E5</f>
        <v>0.45</v>
      </c>
      <c r="G5" s="209"/>
      <c r="I5" s="744" t="s">
        <v>2144</v>
      </c>
      <c r="J5" s="748" t="s">
        <v>3039</v>
      </c>
      <c r="K5" s="1618"/>
    </row>
    <row r="6" spans="1:11" ht="15.9" customHeight="1">
      <c r="A6" s="199">
        <v>2</v>
      </c>
      <c r="B6" s="193" t="s">
        <v>3668</v>
      </c>
      <c r="C6" s="205">
        <v>21.5</v>
      </c>
      <c r="D6" s="206" t="s">
        <v>584</v>
      </c>
      <c r="E6" s="207">
        <f>C6*0.1</f>
        <v>2.15</v>
      </c>
      <c r="F6" s="208">
        <f>C6-E6</f>
        <v>19.350000000000001</v>
      </c>
      <c r="G6" s="209"/>
      <c r="I6" s="199" t="s">
        <v>248</v>
      </c>
      <c r="J6" s="748" t="s">
        <v>3040</v>
      </c>
      <c r="K6" s="1619"/>
    </row>
    <row r="7" spans="1:11" ht="15.9" customHeight="1">
      <c r="A7" s="199">
        <v>3</v>
      </c>
      <c r="B7" s="193" t="s">
        <v>585</v>
      </c>
      <c r="C7" s="205">
        <v>20</v>
      </c>
      <c r="D7" s="206" t="s">
        <v>586</v>
      </c>
      <c r="E7" s="207">
        <f>C7*0.1</f>
        <v>2</v>
      </c>
      <c r="F7" s="208">
        <f>C7-E7</f>
        <v>18</v>
      </c>
      <c r="G7" s="209"/>
      <c r="I7" s="199" t="s">
        <v>258</v>
      </c>
      <c r="J7" s="748" t="s">
        <v>3041</v>
      </c>
      <c r="K7" s="1619"/>
    </row>
    <row r="8" spans="1:11" ht="15.9" customHeight="1">
      <c r="A8" s="1642">
        <v>4</v>
      </c>
      <c r="B8" s="1643" t="s">
        <v>3686</v>
      </c>
      <c r="C8" s="1644">
        <v>0</v>
      </c>
      <c r="D8" s="1645" t="s">
        <v>587</v>
      </c>
      <c r="E8" s="1646"/>
      <c r="F8" s="1647">
        <f>C8</f>
        <v>0</v>
      </c>
      <c r="G8" s="1646" t="s">
        <v>3710</v>
      </c>
      <c r="I8" s="199" t="s">
        <v>268</v>
      </c>
      <c r="J8" s="748" t="s">
        <v>2148</v>
      </c>
      <c r="K8" s="1620"/>
    </row>
    <row r="9" spans="1:11" ht="15.9" customHeight="1">
      <c r="A9" s="1642">
        <v>5</v>
      </c>
      <c r="B9" s="1643" t="s">
        <v>3669</v>
      </c>
      <c r="C9" s="1644">
        <v>0</v>
      </c>
      <c r="D9" s="1645"/>
      <c r="E9" s="1646"/>
      <c r="F9" s="1647">
        <f>C9</f>
        <v>0</v>
      </c>
      <c r="G9" s="1646" t="s">
        <v>3710</v>
      </c>
      <c r="I9" s="195" t="s">
        <v>288</v>
      </c>
      <c r="J9" s="749" t="s">
        <v>2149</v>
      </c>
      <c r="K9" s="1619"/>
    </row>
    <row r="10" spans="1:11" ht="15.9" customHeight="1">
      <c r="A10" s="59">
        <v>6</v>
      </c>
      <c r="B10" s="179" t="s">
        <v>3670</v>
      </c>
      <c r="C10" s="210">
        <v>17</v>
      </c>
      <c r="D10" s="211" t="s">
        <v>588</v>
      </c>
      <c r="E10" s="212">
        <f>C10</f>
        <v>17</v>
      </c>
      <c r="F10" s="60"/>
      <c r="G10" s="206"/>
      <c r="I10" s="199" t="s">
        <v>324</v>
      </c>
      <c r="J10" s="748" t="s">
        <v>2150</v>
      </c>
      <c r="K10" s="1619"/>
    </row>
    <row r="11" spans="1:11" ht="15.9" customHeight="1">
      <c r="A11" s="199">
        <v>7</v>
      </c>
      <c r="B11" s="213" t="s">
        <v>3671</v>
      </c>
      <c r="C11" s="205">
        <v>48</v>
      </c>
      <c r="D11" s="206" t="s">
        <v>583</v>
      </c>
      <c r="E11" s="207">
        <f t="shared" ref="E11:E16" si="0">C11*0.1</f>
        <v>4.8000000000000007</v>
      </c>
      <c r="F11" s="208">
        <f t="shared" ref="F11:F16" si="1">C11-E11</f>
        <v>43.2</v>
      </c>
      <c r="G11" s="209"/>
      <c r="I11" s="199" t="s">
        <v>334</v>
      </c>
      <c r="J11" s="748" t="s">
        <v>540</v>
      </c>
      <c r="K11" s="1619"/>
    </row>
    <row r="12" spans="1:11" ht="15.9" customHeight="1">
      <c r="A12" s="199">
        <v>8</v>
      </c>
      <c r="B12" s="213" t="s">
        <v>3672</v>
      </c>
      <c r="C12" s="205">
        <v>2.5</v>
      </c>
      <c r="D12" s="206" t="s">
        <v>583</v>
      </c>
      <c r="E12" s="207">
        <f t="shared" si="0"/>
        <v>0.25</v>
      </c>
      <c r="F12" s="208">
        <f t="shared" si="1"/>
        <v>2.25</v>
      </c>
      <c r="G12" s="209"/>
      <c r="I12" s="199" t="s">
        <v>348</v>
      </c>
      <c r="J12" s="748" t="s">
        <v>2151</v>
      </c>
      <c r="K12" s="1619"/>
    </row>
    <row r="13" spans="1:11" ht="15.9" customHeight="1">
      <c r="A13" s="199">
        <v>9</v>
      </c>
      <c r="B13" s="213" t="s">
        <v>3673</v>
      </c>
      <c r="C13" s="205">
        <v>5</v>
      </c>
      <c r="D13" s="206" t="s">
        <v>583</v>
      </c>
      <c r="E13" s="207">
        <f t="shared" si="0"/>
        <v>0.5</v>
      </c>
      <c r="F13" s="208">
        <f t="shared" si="1"/>
        <v>4.5</v>
      </c>
      <c r="G13" s="209"/>
      <c r="I13" s="199" t="s">
        <v>356</v>
      </c>
      <c r="J13" s="748" t="s">
        <v>2152</v>
      </c>
      <c r="K13" s="1619"/>
    </row>
    <row r="14" spans="1:11" ht="15.9" customHeight="1">
      <c r="A14" s="199">
        <v>10</v>
      </c>
      <c r="B14" s="213" t="s">
        <v>3674</v>
      </c>
      <c r="C14" s="205">
        <v>0.5</v>
      </c>
      <c r="D14" s="206" t="s">
        <v>583</v>
      </c>
      <c r="E14" s="207">
        <f t="shared" si="0"/>
        <v>0.05</v>
      </c>
      <c r="F14" s="208">
        <f t="shared" si="1"/>
        <v>0.45</v>
      </c>
      <c r="G14" s="209"/>
      <c r="I14" s="199" t="s">
        <v>374</v>
      </c>
      <c r="J14" s="748" t="s">
        <v>3042</v>
      </c>
      <c r="K14" s="1619"/>
    </row>
    <row r="15" spans="1:11" ht="15.9" customHeight="1">
      <c r="A15" s="199">
        <v>11</v>
      </c>
      <c r="B15" s="213" t="s">
        <v>3674</v>
      </c>
      <c r="C15" s="205">
        <v>1</v>
      </c>
      <c r="D15" s="206" t="s">
        <v>583</v>
      </c>
      <c r="E15" s="207">
        <f t="shared" si="0"/>
        <v>0.1</v>
      </c>
      <c r="F15" s="208">
        <f t="shared" si="1"/>
        <v>0.9</v>
      </c>
      <c r="G15" s="209"/>
      <c r="I15" s="199" t="s">
        <v>2153</v>
      </c>
      <c r="J15" s="748" t="s">
        <v>2154</v>
      </c>
      <c r="K15" s="1619"/>
    </row>
    <row r="16" spans="1:11" ht="15.9" customHeight="1">
      <c r="A16" s="199">
        <v>12</v>
      </c>
      <c r="B16" s="213" t="s">
        <v>590</v>
      </c>
      <c r="C16" s="205">
        <v>0</v>
      </c>
      <c r="D16" s="206" t="s">
        <v>583</v>
      </c>
      <c r="E16" s="207">
        <f t="shared" si="0"/>
        <v>0</v>
      </c>
      <c r="F16" s="208">
        <f t="shared" si="1"/>
        <v>0</v>
      </c>
      <c r="G16" s="209"/>
      <c r="I16" s="199" t="s">
        <v>2155</v>
      </c>
      <c r="J16" s="748" t="s">
        <v>2156</v>
      </c>
      <c r="K16" s="1619"/>
    </row>
    <row r="17" spans="1:11" ht="15.9" customHeight="1">
      <c r="A17" s="199">
        <v>13</v>
      </c>
      <c r="B17" s="213" t="s">
        <v>3675</v>
      </c>
      <c r="C17" s="205">
        <v>50</v>
      </c>
      <c r="D17" s="206" t="s">
        <v>492</v>
      </c>
      <c r="E17" s="214"/>
      <c r="F17" s="208">
        <f>C17</f>
        <v>50</v>
      </c>
      <c r="G17" s="209"/>
      <c r="I17" s="199" t="s">
        <v>2157</v>
      </c>
      <c r="J17" s="748" t="s">
        <v>2158</v>
      </c>
      <c r="K17" s="1619"/>
    </row>
    <row r="18" spans="1:11" ht="15.9" customHeight="1">
      <c r="A18" s="199">
        <v>14</v>
      </c>
      <c r="B18" s="213" t="s">
        <v>3676</v>
      </c>
      <c r="C18" s="205">
        <v>14</v>
      </c>
      <c r="D18" s="206" t="s">
        <v>492</v>
      </c>
      <c r="E18" s="214"/>
      <c r="F18" s="208">
        <f>C18</f>
        <v>14</v>
      </c>
      <c r="G18" s="209"/>
      <c r="I18" s="199" t="s">
        <v>2159</v>
      </c>
      <c r="J18" s="748" t="s">
        <v>2160</v>
      </c>
      <c r="K18" s="1619"/>
    </row>
    <row r="19" spans="1:11" ht="15.9" customHeight="1">
      <c r="A19" s="199">
        <v>15</v>
      </c>
      <c r="B19" s="213" t="s">
        <v>3677</v>
      </c>
      <c r="C19" s="205">
        <v>15</v>
      </c>
      <c r="D19" s="206" t="s">
        <v>583</v>
      </c>
      <c r="E19" s="214">
        <f>C19*0.1</f>
        <v>1.5</v>
      </c>
      <c r="F19" s="208">
        <f>C19-E19</f>
        <v>13.5</v>
      </c>
      <c r="G19" s="209"/>
      <c r="I19" s="199" t="s">
        <v>2161</v>
      </c>
      <c r="J19" s="748" t="s">
        <v>2162</v>
      </c>
      <c r="K19" s="1619"/>
    </row>
    <row r="20" spans="1:11" ht="15.9" customHeight="1">
      <c r="A20" s="199">
        <v>16</v>
      </c>
      <c r="B20" s="213" t="s">
        <v>3678</v>
      </c>
      <c r="C20" s="205">
        <v>5</v>
      </c>
      <c r="D20" s="206" t="s">
        <v>592</v>
      </c>
      <c r="E20" s="215">
        <f>C20</f>
        <v>5</v>
      </c>
      <c r="F20" s="208" t="s">
        <v>593</v>
      </c>
      <c r="G20" s="209"/>
      <c r="I20" s="199" t="s">
        <v>2163</v>
      </c>
      <c r="J20" s="748" t="s">
        <v>2164</v>
      </c>
      <c r="K20" s="1619"/>
    </row>
    <row r="21" spans="1:11" ht="15.9" customHeight="1">
      <c r="A21" s="199">
        <v>17</v>
      </c>
      <c r="B21" s="213" t="s">
        <v>3679</v>
      </c>
      <c r="C21" s="205">
        <v>1</v>
      </c>
      <c r="D21" s="206" t="s">
        <v>583</v>
      </c>
      <c r="E21" s="214">
        <f>C21*0.1</f>
        <v>0.1</v>
      </c>
      <c r="F21" s="208">
        <f>C21-E21</f>
        <v>0.9</v>
      </c>
      <c r="G21" s="209"/>
      <c r="I21" s="199" t="s">
        <v>2165</v>
      </c>
      <c r="J21" s="748" t="s">
        <v>2166</v>
      </c>
      <c r="K21" s="1619"/>
    </row>
    <row r="22" spans="1:11" ht="15.9" customHeight="1">
      <c r="A22" s="1642">
        <v>18</v>
      </c>
      <c r="B22" s="1648" t="s">
        <v>3092</v>
      </c>
      <c r="C22" s="1649" t="s">
        <v>594</v>
      </c>
      <c r="D22" s="1650" t="s">
        <v>589</v>
      </c>
      <c r="E22" s="1651">
        <v>0</v>
      </c>
      <c r="F22" s="1652" t="str">
        <f t="shared" ref="F22:F33" si="2">C22</f>
        <v>　</v>
      </c>
      <c r="G22" s="1646" t="s">
        <v>3710</v>
      </c>
      <c r="I22" s="199" t="s">
        <v>2167</v>
      </c>
      <c r="J22" s="748" t="s">
        <v>3043</v>
      </c>
      <c r="K22" s="1619"/>
    </row>
    <row r="23" spans="1:11" ht="15.9" customHeight="1">
      <c r="A23" s="195">
        <v>19</v>
      </c>
      <c r="B23" s="201" t="s">
        <v>2241</v>
      </c>
      <c r="C23" s="205">
        <v>10</v>
      </c>
      <c r="D23" s="216" t="s">
        <v>595</v>
      </c>
      <c r="E23" s="217"/>
      <c r="F23" s="209">
        <f t="shared" si="2"/>
        <v>10</v>
      </c>
      <c r="G23" s="209"/>
      <c r="I23" s="199" t="s">
        <v>2169</v>
      </c>
      <c r="J23" s="748" t="s">
        <v>2170</v>
      </c>
      <c r="K23" s="1619"/>
    </row>
    <row r="24" spans="1:11" ht="15.9" customHeight="1">
      <c r="A24" s="199">
        <v>20</v>
      </c>
      <c r="B24" s="218" t="s">
        <v>3680</v>
      </c>
      <c r="C24" s="205">
        <v>18.5</v>
      </c>
      <c r="D24" s="216" t="s">
        <v>596</v>
      </c>
      <c r="E24" s="217"/>
      <c r="F24" s="209">
        <f t="shared" si="2"/>
        <v>18.5</v>
      </c>
      <c r="G24" s="209"/>
      <c r="I24" s="199" t="s">
        <v>2171</v>
      </c>
      <c r="J24" s="748" t="s">
        <v>2172</v>
      </c>
      <c r="K24" s="1619"/>
    </row>
    <row r="25" spans="1:11" ht="15.9" customHeight="1">
      <c r="A25" s="199">
        <v>21</v>
      </c>
      <c r="B25" s="218" t="s">
        <v>3681</v>
      </c>
      <c r="C25" s="205">
        <v>1.5</v>
      </c>
      <c r="D25" s="206" t="s">
        <v>596</v>
      </c>
      <c r="E25" s="217"/>
      <c r="F25" s="209">
        <f t="shared" si="2"/>
        <v>1.5</v>
      </c>
      <c r="G25" s="209"/>
      <c r="I25" s="199" t="s">
        <v>2173</v>
      </c>
      <c r="J25" s="748" t="s">
        <v>1437</v>
      </c>
      <c r="K25" s="1619"/>
    </row>
    <row r="26" spans="1:11" ht="15.9" customHeight="1">
      <c r="A26" s="199">
        <v>22</v>
      </c>
      <c r="B26" s="218" t="s">
        <v>3682</v>
      </c>
      <c r="C26" s="205">
        <v>10</v>
      </c>
      <c r="D26" s="206" t="s">
        <v>597</v>
      </c>
      <c r="E26" s="217"/>
      <c r="F26" s="209">
        <f t="shared" si="2"/>
        <v>10</v>
      </c>
      <c r="G26" s="209"/>
      <c r="I26" s="745" t="s">
        <v>2174</v>
      </c>
      <c r="J26" s="750" t="s">
        <v>1477</v>
      </c>
      <c r="K26" s="1619"/>
    </row>
    <row r="27" spans="1:11" ht="15.9" customHeight="1">
      <c r="A27" s="1653">
        <v>23</v>
      </c>
      <c r="B27" s="1654" t="s">
        <v>3683</v>
      </c>
      <c r="C27" s="1655">
        <v>0</v>
      </c>
      <c r="D27" s="1656" t="s">
        <v>596</v>
      </c>
      <c r="E27" s="1657"/>
      <c r="F27" s="1658">
        <f t="shared" si="2"/>
        <v>0</v>
      </c>
      <c r="G27" s="1646" t="s">
        <v>3710</v>
      </c>
      <c r="I27" s="199" t="s">
        <v>2175</v>
      </c>
      <c r="J27" s="748" t="s">
        <v>2176</v>
      </c>
      <c r="K27" s="1618"/>
    </row>
    <row r="28" spans="1:11" ht="15.9" customHeight="1">
      <c r="A28" s="219">
        <v>24</v>
      </c>
      <c r="B28" s="193" t="s">
        <v>2107</v>
      </c>
      <c r="C28" s="205">
        <v>21.5</v>
      </c>
      <c r="D28" s="206" t="s">
        <v>596</v>
      </c>
      <c r="E28" s="217"/>
      <c r="F28" s="209">
        <f t="shared" si="2"/>
        <v>21.5</v>
      </c>
      <c r="G28" s="209"/>
      <c r="I28" s="199" t="s">
        <v>2177</v>
      </c>
      <c r="J28" s="748" t="s">
        <v>2178</v>
      </c>
      <c r="K28" s="1619"/>
    </row>
    <row r="29" spans="1:11" ht="15.9" customHeight="1">
      <c r="A29" s="219">
        <v>25</v>
      </c>
      <c r="B29" s="193" t="s">
        <v>598</v>
      </c>
      <c r="C29" s="205">
        <v>59</v>
      </c>
      <c r="D29" s="206" t="s">
        <v>599</v>
      </c>
      <c r="E29" s="217"/>
      <c r="F29" s="209">
        <f t="shared" si="2"/>
        <v>59</v>
      </c>
      <c r="G29" s="209"/>
      <c r="I29" s="199" t="s">
        <v>2179</v>
      </c>
      <c r="J29" s="748" t="s">
        <v>2180</v>
      </c>
      <c r="K29" s="1619"/>
    </row>
    <row r="30" spans="1:11" ht="15.9" customHeight="1">
      <c r="A30" s="219">
        <v>26</v>
      </c>
      <c r="B30" s="193" t="s">
        <v>2108</v>
      </c>
      <c r="C30" s="205">
        <v>0.5</v>
      </c>
      <c r="D30" s="206" t="s">
        <v>600</v>
      </c>
      <c r="E30" s="217"/>
      <c r="F30" s="209">
        <f t="shared" si="2"/>
        <v>0.5</v>
      </c>
      <c r="G30" s="209"/>
      <c r="I30" s="199" t="s">
        <v>2181</v>
      </c>
      <c r="J30" s="748" t="s">
        <v>3044</v>
      </c>
      <c r="K30" s="1619"/>
    </row>
    <row r="31" spans="1:11" ht="15.9" customHeight="1">
      <c r="A31" s="219">
        <v>27</v>
      </c>
      <c r="B31" s="193" t="s">
        <v>2109</v>
      </c>
      <c r="C31" s="205">
        <v>6.5</v>
      </c>
      <c r="D31" s="206" t="s">
        <v>507</v>
      </c>
      <c r="E31" s="217"/>
      <c r="F31" s="209">
        <f t="shared" si="2"/>
        <v>6.5</v>
      </c>
      <c r="G31" s="209"/>
      <c r="I31" s="199" t="s">
        <v>2183</v>
      </c>
      <c r="J31" s="748" t="s">
        <v>3045</v>
      </c>
      <c r="K31" s="1619"/>
    </row>
    <row r="32" spans="1:11" ht="15.9" customHeight="1">
      <c r="A32" s="219">
        <v>28</v>
      </c>
      <c r="B32" s="193" t="s">
        <v>2110</v>
      </c>
      <c r="C32" s="205">
        <v>6.5</v>
      </c>
      <c r="D32" s="206" t="s">
        <v>521</v>
      </c>
      <c r="E32" s="217"/>
      <c r="F32" s="209">
        <f t="shared" si="2"/>
        <v>6.5</v>
      </c>
      <c r="G32" s="209"/>
      <c r="I32" s="199" t="s">
        <v>2185</v>
      </c>
      <c r="J32" s="748" t="s">
        <v>1567</v>
      </c>
      <c r="K32" s="1619"/>
    </row>
    <row r="33" spans="1:11" ht="15.9" customHeight="1">
      <c r="A33" s="219">
        <v>29</v>
      </c>
      <c r="B33" s="193" t="s">
        <v>3684</v>
      </c>
      <c r="C33" s="205">
        <v>1.5</v>
      </c>
      <c r="D33" s="206" t="s">
        <v>600</v>
      </c>
      <c r="E33" s="217"/>
      <c r="F33" s="209">
        <f t="shared" si="2"/>
        <v>1.5</v>
      </c>
      <c r="G33" s="209"/>
      <c r="I33" s="199" t="s">
        <v>2186</v>
      </c>
      <c r="J33" s="748" t="s">
        <v>2187</v>
      </c>
      <c r="K33" s="1619"/>
    </row>
    <row r="34" spans="1:11" ht="15.9" customHeight="1">
      <c r="A34" s="1659">
        <v>30</v>
      </c>
      <c r="B34" s="1660" t="s">
        <v>601</v>
      </c>
      <c r="C34" s="1649">
        <v>0</v>
      </c>
      <c r="D34" s="1650" t="s">
        <v>602</v>
      </c>
      <c r="E34" s="1661">
        <f>C34</f>
        <v>0</v>
      </c>
      <c r="F34" s="1662"/>
      <c r="G34" s="1646" t="s">
        <v>3710</v>
      </c>
      <c r="I34" s="199" t="s">
        <v>2188</v>
      </c>
      <c r="J34" s="748" t="s">
        <v>3046</v>
      </c>
      <c r="K34" s="1619"/>
    </row>
    <row r="35" spans="1:11" ht="15.9" customHeight="1">
      <c r="A35" s="1659">
        <v>31</v>
      </c>
      <c r="B35" s="1648" t="s">
        <v>3685</v>
      </c>
      <c r="C35" s="1644">
        <v>0</v>
      </c>
      <c r="D35" s="1645" t="s">
        <v>521</v>
      </c>
      <c r="E35" s="1663"/>
      <c r="F35" s="1646">
        <f>C35</f>
        <v>0</v>
      </c>
      <c r="G35" s="1672"/>
      <c r="I35" s="199" t="s">
        <v>2190</v>
      </c>
      <c r="J35" s="748" t="s">
        <v>2191</v>
      </c>
      <c r="K35" s="1619"/>
    </row>
    <row r="36" spans="1:11" ht="15.9" customHeight="1">
      <c r="A36" s="221" t="s">
        <v>587</v>
      </c>
      <c r="B36" s="220" t="s">
        <v>603</v>
      </c>
      <c r="C36" s="547">
        <f>SUM(C5:C35)</f>
        <v>336.5</v>
      </c>
      <c r="D36" s="75"/>
      <c r="E36" s="545">
        <f>SUM(E5:E35)</f>
        <v>33.500000000000007</v>
      </c>
      <c r="F36" s="546">
        <f>SUM(F5:F35)</f>
        <v>303</v>
      </c>
      <c r="G36" s="546"/>
      <c r="I36" s="199" t="s">
        <v>2192</v>
      </c>
      <c r="J36" s="748" t="s">
        <v>1701</v>
      </c>
      <c r="K36" s="1619"/>
    </row>
    <row r="37" spans="1:11" ht="15" customHeight="1">
      <c r="A37" s="193" t="s">
        <v>587</v>
      </c>
      <c r="B37" s="193"/>
      <c r="E37" s="52" t="s">
        <v>447</v>
      </c>
      <c r="F37" s="548">
        <f>E36+F36</f>
        <v>336.5</v>
      </c>
      <c r="G37" s="1671"/>
      <c r="I37" s="199" t="s">
        <v>2193</v>
      </c>
      <c r="J37" s="748" t="s">
        <v>2194</v>
      </c>
      <c r="K37" s="1619"/>
    </row>
    <row r="38" spans="1:11" ht="15" customHeight="1">
      <c r="I38" s="199" t="s">
        <v>2195</v>
      </c>
      <c r="J38" s="748" t="s">
        <v>3047</v>
      </c>
      <c r="K38" s="1619"/>
    </row>
    <row r="39" spans="1:11" ht="15" customHeight="1">
      <c r="I39" s="199" t="s">
        <v>2197</v>
      </c>
      <c r="J39" s="748" t="s">
        <v>3048</v>
      </c>
      <c r="K39" s="1619"/>
    </row>
    <row r="40" spans="1:11" ht="15" customHeight="1">
      <c r="I40" s="199" t="s">
        <v>2199</v>
      </c>
      <c r="J40" s="748" t="s">
        <v>2200</v>
      </c>
      <c r="K40" s="1619"/>
    </row>
    <row r="41" spans="1:11" ht="15" customHeight="1">
      <c r="I41" s="199" t="s">
        <v>2201</v>
      </c>
      <c r="J41" s="748" t="s">
        <v>2202</v>
      </c>
      <c r="K41" s="1619"/>
    </row>
    <row r="42" spans="1:11" ht="15" customHeight="1">
      <c r="I42" s="199" t="s">
        <v>2203</v>
      </c>
      <c r="J42" s="748" t="s">
        <v>3049</v>
      </c>
      <c r="K42" s="1619"/>
    </row>
    <row r="43" spans="1:11" ht="15" customHeight="1">
      <c r="I43" s="199" t="s">
        <v>2205</v>
      </c>
      <c r="J43" s="748" t="s">
        <v>3050</v>
      </c>
      <c r="K43" s="1620"/>
    </row>
    <row r="44" spans="1:11" ht="15" customHeight="1">
      <c r="I44" s="1057" t="s">
        <v>3051</v>
      </c>
      <c r="J44" s="220" t="s">
        <v>487</v>
      </c>
      <c r="K44" s="1612">
        <f>SUM(K5:K43)</f>
        <v>0</v>
      </c>
    </row>
    <row r="45" spans="1:11" ht="15" customHeight="1">
      <c r="I45" s="81" t="s">
        <v>3052</v>
      </c>
      <c r="J45" s="81"/>
      <c r="K45" s="1"/>
    </row>
    <row r="46" spans="1:11" ht="15" customHeight="1"/>
  </sheetData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79998168889431442"/>
  </sheetPr>
  <dimension ref="A1:AE57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8.1640625" defaultRowHeight="12"/>
  <cols>
    <col min="1" max="1" width="3.08203125" style="273" customWidth="1"/>
    <col min="2" max="2" width="21" style="273" customWidth="1"/>
    <col min="3" max="4" width="8.58203125" style="273" customWidth="1"/>
    <col min="5" max="5" width="9.4140625" style="273" customWidth="1"/>
    <col min="6" max="27" width="8.58203125" style="273" customWidth="1"/>
    <col min="28" max="28" width="5.1640625" style="273" customWidth="1"/>
    <col min="29" max="29" width="3.9140625" style="273" customWidth="1"/>
    <col min="30" max="30" width="23.08203125" style="273" customWidth="1"/>
    <col min="31" max="31" width="13" style="273" customWidth="1"/>
    <col min="32" max="16384" width="8.1640625" style="273"/>
  </cols>
  <sheetData>
    <row r="1" spans="1:31">
      <c r="A1" s="274" t="s">
        <v>3725</v>
      </c>
      <c r="W1" s="1397" t="s">
        <v>3500</v>
      </c>
      <c r="Y1" s="273" t="s">
        <v>3502</v>
      </c>
    </row>
    <row r="2" spans="1:31" ht="13">
      <c r="A2" s="272"/>
      <c r="B2" s="1518" t="s">
        <v>3560</v>
      </c>
      <c r="G2" s="274"/>
      <c r="R2" s="1397" t="s">
        <v>3501</v>
      </c>
      <c r="U2" s="273" t="s">
        <v>3704</v>
      </c>
      <c r="W2" s="273" t="s">
        <v>5</v>
      </c>
      <c r="X2" s="273" t="s">
        <v>6</v>
      </c>
      <c r="Y2" s="273" t="s">
        <v>7</v>
      </c>
      <c r="Z2" s="273" t="s">
        <v>8</v>
      </c>
      <c r="AA2" s="273" t="s">
        <v>9</v>
      </c>
      <c r="AC2" s="2" t="s">
        <v>3415</v>
      </c>
      <c r="AD2" s="1"/>
      <c r="AE2" s="1250" t="s">
        <v>3414</v>
      </c>
    </row>
    <row r="3" spans="1:31" ht="36">
      <c r="A3" s="275"/>
      <c r="B3" s="276"/>
      <c r="C3" s="277" t="s">
        <v>2112</v>
      </c>
      <c r="D3" s="865" t="s">
        <v>2113</v>
      </c>
      <c r="E3" s="864" t="s">
        <v>2114</v>
      </c>
      <c r="F3" s="865"/>
      <c r="G3" s="865"/>
      <c r="H3" s="1249"/>
      <c r="I3" s="864" t="s">
        <v>2115</v>
      </c>
      <c r="J3" s="865"/>
      <c r="K3" s="865"/>
      <c r="L3" s="1249"/>
      <c r="M3" s="864" t="s">
        <v>2116</v>
      </c>
      <c r="N3" s="865"/>
      <c r="O3" s="865"/>
      <c r="P3" s="1249"/>
      <c r="Q3" s="1276" t="s">
        <v>2117</v>
      </c>
      <c r="R3" s="1428" t="s">
        <v>3568</v>
      </c>
      <c r="S3" s="1429" t="s">
        <v>3569</v>
      </c>
      <c r="T3" s="1430" t="s">
        <v>7</v>
      </c>
      <c r="U3" s="1429" t="s">
        <v>3570</v>
      </c>
      <c r="V3" s="1431" t="s">
        <v>9</v>
      </c>
      <c r="W3" s="1399" t="s">
        <v>10</v>
      </c>
      <c r="X3" s="1400" t="s">
        <v>11</v>
      </c>
      <c r="Y3" s="1401" t="s">
        <v>3497</v>
      </c>
      <c r="Z3" s="1402" t="s">
        <v>3499</v>
      </c>
      <c r="AA3" s="1403" t="s">
        <v>3498</v>
      </c>
      <c r="AC3" s="221"/>
      <c r="AD3" s="220" t="s">
        <v>3068</v>
      </c>
      <c r="AE3" s="133" t="s">
        <v>3413</v>
      </c>
    </row>
    <row r="4" spans="1:31" ht="13">
      <c r="A4" s="229"/>
      <c r="B4" s="278"/>
      <c r="C4" s="279" t="s">
        <v>2118</v>
      </c>
      <c r="D4" s="280" t="s">
        <v>2119</v>
      </c>
      <c r="E4" s="281"/>
      <c r="F4" s="282"/>
      <c r="G4" s="282"/>
      <c r="H4" s="283"/>
      <c r="I4" s="282"/>
      <c r="J4" s="282"/>
      <c r="K4" s="282"/>
      <c r="L4" s="282"/>
      <c r="M4" s="281"/>
      <c r="N4" s="282"/>
      <c r="O4" s="282"/>
      <c r="P4" s="283"/>
      <c r="Q4" s="1414"/>
      <c r="R4" s="1419"/>
      <c r="S4" s="1414"/>
      <c r="T4" s="1397"/>
      <c r="U4" s="1414"/>
      <c r="V4" s="1426"/>
      <c r="W4" s="1404"/>
      <c r="X4" s="1405"/>
      <c r="Y4" s="1406"/>
      <c r="Z4" s="1407"/>
      <c r="AA4" s="1408"/>
      <c r="AC4" s="744" t="s">
        <v>2144</v>
      </c>
      <c r="AD4" s="748" t="s">
        <v>3039</v>
      </c>
      <c r="AE4" s="1252"/>
    </row>
    <row r="5" spans="1:31" ht="24">
      <c r="A5" s="229"/>
      <c r="B5" s="278"/>
      <c r="C5" s="284"/>
      <c r="D5" s="282"/>
      <c r="E5" s="497" t="s">
        <v>2120</v>
      </c>
      <c r="F5" s="498" t="s">
        <v>2121</v>
      </c>
      <c r="G5" s="499" t="s">
        <v>2122</v>
      </c>
      <c r="H5" s="500" t="s">
        <v>2123</v>
      </c>
      <c r="I5" s="501" t="s">
        <v>2124</v>
      </c>
      <c r="J5" s="498" t="s">
        <v>2125</v>
      </c>
      <c r="K5" s="499" t="s">
        <v>2122</v>
      </c>
      <c r="L5" s="498" t="s">
        <v>2126</v>
      </c>
      <c r="M5" s="502" t="s">
        <v>2127</v>
      </c>
      <c r="N5" s="498" t="s">
        <v>2128</v>
      </c>
      <c r="O5" s="499" t="s">
        <v>2122</v>
      </c>
      <c r="P5" s="498" t="s">
        <v>2116</v>
      </c>
      <c r="Q5" s="1412"/>
      <c r="R5" s="1420"/>
      <c r="S5" s="1412"/>
      <c r="T5" s="1425"/>
      <c r="U5" s="1412"/>
      <c r="V5" s="1427"/>
      <c r="W5" s="1409"/>
      <c r="X5" s="1410"/>
      <c r="Y5" s="1411"/>
      <c r="Z5" s="1412"/>
      <c r="AA5" s="1413"/>
      <c r="AC5" s="199" t="s">
        <v>248</v>
      </c>
      <c r="AD5" s="748" t="s">
        <v>3040</v>
      </c>
      <c r="AE5" s="1251"/>
    </row>
    <row r="6" spans="1:31" ht="13">
      <c r="A6" s="285"/>
      <c r="B6" s="286"/>
      <c r="C6" s="279" t="s">
        <v>2129</v>
      </c>
      <c r="D6" s="280" t="s">
        <v>2130</v>
      </c>
      <c r="E6" s="287" t="s">
        <v>2131</v>
      </c>
      <c r="F6" s="288" t="s">
        <v>2132</v>
      </c>
      <c r="G6" s="1230" t="s">
        <v>2133</v>
      </c>
      <c r="H6" s="288" t="s">
        <v>2134</v>
      </c>
      <c r="I6" s="280" t="s">
        <v>2135</v>
      </c>
      <c r="J6" s="279" t="s">
        <v>2136</v>
      </c>
      <c r="K6" s="1230" t="s">
        <v>2137</v>
      </c>
      <c r="L6" s="279" t="s">
        <v>2138</v>
      </c>
      <c r="M6" s="287" t="s">
        <v>2139</v>
      </c>
      <c r="N6" s="279" t="s">
        <v>2140</v>
      </c>
      <c r="O6" s="1230" t="s">
        <v>2141</v>
      </c>
      <c r="P6" s="279" t="s">
        <v>2142</v>
      </c>
      <c r="Q6" s="1415" t="s">
        <v>2143</v>
      </c>
      <c r="R6" s="1432">
        <v>1000</v>
      </c>
      <c r="S6" s="1432">
        <v>1000</v>
      </c>
      <c r="T6" s="1432">
        <v>1000</v>
      </c>
      <c r="U6" s="1432">
        <v>1000</v>
      </c>
      <c r="V6" s="1432">
        <v>1000</v>
      </c>
      <c r="W6" s="1421"/>
      <c r="X6" s="1422"/>
      <c r="Y6" s="1423"/>
      <c r="Z6" s="1422"/>
      <c r="AA6" s="1424"/>
      <c r="AC6" s="199" t="s">
        <v>258</v>
      </c>
      <c r="AD6" s="748" t="s">
        <v>3041</v>
      </c>
      <c r="AE6" s="1251"/>
    </row>
    <row r="7" spans="1:31" ht="13">
      <c r="A7" s="289" t="s">
        <v>2144</v>
      </c>
      <c r="B7" s="290" t="s">
        <v>2145</v>
      </c>
      <c r="C7" s="291">
        <f>D7+P7</f>
        <v>10.684401233194921</v>
      </c>
      <c r="D7" s="292">
        <f>H7+L7</f>
        <v>6.4259945885998606</v>
      </c>
      <c r="E7" s="293">
        <v>0.20192332887875691</v>
      </c>
      <c r="F7" s="292">
        <f>E7*Q7</f>
        <v>21.995696085837768</v>
      </c>
      <c r="G7" s="1231">
        <v>0.2324837662465174</v>
      </c>
      <c r="H7" s="292">
        <f>F7*G7</f>
        <v>5.1136422672493449</v>
      </c>
      <c r="I7" s="293">
        <v>0.11982810575688495</v>
      </c>
      <c r="J7" s="296">
        <f>I7*Q7</f>
        <v>13.052987049122258</v>
      </c>
      <c r="K7" s="1231">
        <v>0.10054038331699443</v>
      </c>
      <c r="L7" s="296">
        <f>J7*K7</f>
        <v>1.3123523213505157</v>
      </c>
      <c r="M7" s="293">
        <v>0.4520504153237429</v>
      </c>
      <c r="N7" s="296">
        <f>Q7*M7</f>
        <v>49.242272332525154</v>
      </c>
      <c r="O7" s="1231">
        <v>8.6478678640959622E-2</v>
      </c>
      <c r="P7" s="292">
        <f>N7*O7</f>
        <v>4.2584066445950599</v>
      </c>
      <c r="Q7" s="1416">
        <v>108.93093040797129</v>
      </c>
      <c r="R7" s="1434">
        <f>ROUND(R$6*W7/W$46,0)</f>
        <v>2</v>
      </c>
      <c r="S7" s="1434">
        <f t="shared" ref="S7:V22" si="0">ROUND(S$6*X7/X$46,0)</f>
        <v>10</v>
      </c>
      <c r="T7" s="1434">
        <f t="shared" si="0"/>
        <v>11</v>
      </c>
      <c r="U7" s="1434">
        <f t="shared" si="0"/>
        <v>5</v>
      </c>
      <c r="V7" s="1434">
        <f t="shared" si="0"/>
        <v>2</v>
      </c>
      <c r="W7" s="1394">
        <f>'14_3分析係数表'!AB8</f>
        <v>22865</v>
      </c>
      <c r="X7" s="1398">
        <f>'14_3分析係数表'!AC8</f>
        <v>38530</v>
      </c>
      <c r="Y7" s="1395">
        <f>'14_2取引基本表'!AR5</f>
        <v>132655</v>
      </c>
      <c r="Z7" s="1398">
        <f>'14_2取引基本表'!BH5</f>
        <v>190815</v>
      </c>
      <c r="AA7" s="1396">
        <f>'14_2取引基本表'!AU5</f>
        <v>7993</v>
      </c>
      <c r="AC7" s="199" t="s">
        <v>268</v>
      </c>
      <c r="AD7" s="748" t="s">
        <v>2148</v>
      </c>
      <c r="AE7" s="284"/>
    </row>
    <row r="8" spans="1:31" ht="13">
      <c r="A8" s="289" t="s">
        <v>248</v>
      </c>
      <c r="B8" s="290" t="s">
        <v>2146</v>
      </c>
      <c r="C8" s="297">
        <f>D8+P8</f>
        <v>20.848228925850343</v>
      </c>
      <c r="D8" s="298">
        <f>H8+L8</f>
        <v>13.287003981356758</v>
      </c>
      <c r="E8" s="294">
        <v>0.42302704705446459</v>
      </c>
      <c r="F8" s="298">
        <f>E8*Q8</f>
        <v>44.689752216382928</v>
      </c>
      <c r="G8" s="1232">
        <f>G7</f>
        <v>0.2324837662465174</v>
      </c>
      <c r="H8" s="298">
        <f>F8*G8</f>
        <v>10.389641907888352</v>
      </c>
      <c r="I8" s="294">
        <v>0.27278621711745094</v>
      </c>
      <c r="J8" s="299">
        <f>I8*Q8</f>
        <v>28.817893645116648</v>
      </c>
      <c r="K8" s="1232">
        <f>K7</f>
        <v>0.10054038331699443</v>
      </c>
      <c r="L8" s="299">
        <f>J8*K8</f>
        <v>2.8973620734684054</v>
      </c>
      <c r="M8" s="294">
        <v>0.74407187847350875</v>
      </c>
      <c r="N8" s="299">
        <f>Q8*M8</f>
        <v>78.605819915525302</v>
      </c>
      <c r="O8" s="1232">
        <v>9.6191668156624346E-2</v>
      </c>
      <c r="P8" s="298">
        <f>N8*O8</f>
        <v>7.5612249444935831</v>
      </c>
      <c r="Q8" s="1417">
        <v>105.64277751873661</v>
      </c>
      <c r="R8" s="1434">
        <f t="shared" ref="R8:R44" si="1">ROUND(R$6*W8/W$46,0)</f>
        <v>0</v>
      </c>
      <c r="S8" s="1434">
        <f t="shared" si="0"/>
        <v>1</v>
      </c>
      <c r="T8" s="1434">
        <f t="shared" si="0"/>
        <v>1</v>
      </c>
      <c r="U8" s="1434">
        <f t="shared" si="0"/>
        <v>0</v>
      </c>
      <c r="V8" s="1434">
        <f t="shared" si="0"/>
        <v>0</v>
      </c>
      <c r="W8" s="1394">
        <f>'14_3分析係数表'!AB9</f>
        <v>2945</v>
      </c>
      <c r="X8" s="1398">
        <f>'14_3分析係数表'!AC9</f>
        <v>4567</v>
      </c>
      <c r="Y8" s="1395">
        <f>'14_2取引基本表'!AR6</f>
        <v>6841</v>
      </c>
      <c r="Z8" s="1398">
        <f>'14_2取引基本表'!BH6</f>
        <v>10796</v>
      </c>
      <c r="AA8" s="1396">
        <f>'14_2取引基本表'!AU6</f>
        <v>0</v>
      </c>
      <c r="AC8" s="195" t="s">
        <v>288</v>
      </c>
      <c r="AD8" s="749" t="s">
        <v>2149</v>
      </c>
      <c r="AE8" s="1251"/>
    </row>
    <row r="9" spans="1:31" ht="13">
      <c r="A9" s="289" t="s">
        <v>258</v>
      </c>
      <c r="B9" s="290" t="s">
        <v>2147</v>
      </c>
      <c r="C9" s="297">
        <f t="shared" ref="C9:C45" si="2">D9+P9</f>
        <v>10.742411872811845</v>
      </c>
      <c r="D9" s="298">
        <f t="shared" ref="D9:D45" si="3">H9+L9</f>
        <v>5.5262395715667614</v>
      </c>
      <c r="E9" s="294">
        <v>0.14757137560252132</v>
      </c>
      <c r="F9" s="298">
        <f t="shared" ref="F9:F45" si="4">E9*Q9</f>
        <v>15.605342465158298</v>
      </c>
      <c r="G9" s="1232">
        <f t="shared" ref="G9:G45" si="5">G8</f>
        <v>0.2324837662465174</v>
      </c>
      <c r="H9" s="298">
        <f t="shared" ref="H9:H45" si="6">F9*G9</f>
        <v>3.6279887898667131</v>
      </c>
      <c r="I9" s="294">
        <v>0.17854260725424764</v>
      </c>
      <c r="J9" s="299">
        <f t="shared" ref="J9:J45" si="7">I9*Q9</f>
        <v>18.880480848327789</v>
      </c>
      <c r="K9" s="1232">
        <f t="shared" ref="K9:K45" si="8">K8</f>
        <v>0.10054038331699443</v>
      </c>
      <c r="L9" s="299">
        <f t="shared" ref="L9:L45" si="9">J9*K9</f>
        <v>1.898250781700048</v>
      </c>
      <c r="M9" s="294">
        <v>0.51654343606185527</v>
      </c>
      <c r="N9" s="299">
        <f t="shared" ref="N9:N45" si="10">Q9*M9</f>
        <v>54.62331149901626</v>
      </c>
      <c r="O9" s="1232">
        <v>9.5493520222387537E-2</v>
      </c>
      <c r="P9" s="298">
        <f t="shared" ref="P9:P45" si="11">N9*O9</f>
        <v>5.2161723012450834</v>
      </c>
      <c r="Q9" s="1417">
        <v>105.7477603731958</v>
      </c>
      <c r="R9" s="1434">
        <f t="shared" si="1"/>
        <v>1</v>
      </c>
      <c r="S9" s="1434">
        <f t="shared" si="0"/>
        <v>2</v>
      </c>
      <c r="T9" s="1434">
        <f t="shared" si="0"/>
        <v>1</v>
      </c>
      <c r="U9" s="1434">
        <f t="shared" si="0"/>
        <v>1</v>
      </c>
      <c r="V9" s="1434">
        <f t="shared" si="0"/>
        <v>0</v>
      </c>
      <c r="W9" s="1394">
        <f>'14_3分析係数表'!AB10</f>
        <v>8186</v>
      </c>
      <c r="X9" s="1398">
        <f>'14_3分析係数表'!AC10</f>
        <v>6766</v>
      </c>
      <c r="Y9" s="1395">
        <f>'14_2取引基本表'!AR7</f>
        <v>15556</v>
      </c>
      <c r="Z9" s="1398">
        <f>'14_2取引基本表'!BH7</f>
        <v>45849</v>
      </c>
      <c r="AA9" s="1396">
        <f>'14_2取引基本表'!AU7</f>
        <v>0</v>
      </c>
      <c r="AC9" s="199" t="s">
        <v>324</v>
      </c>
      <c r="AD9" s="748" t="s">
        <v>2150</v>
      </c>
      <c r="AE9" s="1251"/>
    </row>
    <row r="10" spans="1:31" ht="13">
      <c r="A10" s="289" t="s">
        <v>268</v>
      </c>
      <c r="B10" s="290" t="s">
        <v>2148</v>
      </c>
      <c r="C10" s="297">
        <f t="shared" si="2"/>
        <v>48.725846056591429</v>
      </c>
      <c r="D10" s="298">
        <f t="shared" si="3"/>
        <v>3.1937010550542384</v>
      </c>
      <c r="E10" s="294">
        <v>3.0700351774864087E-2</v>
      </c>
      <c r="F10" s="298">
        <f t="shared" si="4"/>
        <v>3.1870988944692051</v>
      </c>
      <c r="G10" s="1232">
        <f t="shared" si="5"/>
        <v>0.2324837662465174</v>
      </c>
      <c r="H10" s="298">
        <f t="shared" si="6"/>
        <v>0.74094875438631269</v>
      </c>
      <c r="I10" s="294">
        <v>0.2349962690544718</v>
      </c>
      <c r="J10" s="299">
        <f t="shared" si="7"/>
        <v>24.395692752976952</v>
      </c>
      <c r="K10" s="1232">
        <f t="shared" si="8"/>
        <v>0.10054038331699443</v>
      </c>
      <c r="L10" s="299">
        <f t="shared" si="9"/>
        <v>2.4527523006679259</v>
      </c>
      <c r="M10" s="294">
        <v>0.38828483104146677</v>
      </c>
      <c r="N10" s="299">
        <f t="shared" si="10"/>
        <v>40.309054594111387</v>
      </c>
      <c r="O10" s="1232">
        <v>1.1295761078998072</v>
      </c>
      <c r="P10" s="298">
        <f t="shared" si="11"/>
        <v>45.532145001537188</v>
      </c>
      <c r="Q10" s="1417">
        <v>103.81310669797088</v>
      </c>
      <c r="R10" s="1434">
        <f t="shared" si="1"/>
        <v>0</v>
      </c>
      <c r="S10" s="1434">
        <f t="shared" si="0"/>
        <v>0</v>
      </c>
      <c r="T10" s="1434">
        <f t="shared" si="0"/>
        <v>0</v>
      </c>
      <c r="U10" s="1434">
        <f t="shared" si="0"/>
        <v>0</v>
      </c>
      <c r="V10" s="1434">
        <f t="shared" si="0"/>
        <v>0</v>
      </c>
      <c r="W10" s="1394">
        <f>'14_3分析係数表'!AB11</f>
        <v>4409</v>
      </c>
      <c r="X10" s="1398">
        <f>'14_3分析係数表'!AC11</f>
        <v>576</v>
      </c>
      <c r="Y10" s="1436">
        <v>0</v>
      </c>
      <c r="Z10" s="1398">
        <f>'14_2取引基本表'!BH8</f>
        <v>18762</v>
      </c>
      <c r="AA10" s="1437">
        <v>0</v>
      </c>
      <c r="AC10" s="199" t="s">
        <v>334</v>
      </c>
      <c r="AD10" s="748" t="s">
        <v>540</v>
      </c>
      <c r="AE10" s="1251"/>
    </row>
    <row r="11" spans="1:31" ht="14.25" customHeight="1">
      <c r="A11" s="289" t="s">
        <v>288</v>
      </c>
      <c r="B11" s="290" t="s">
        <v>2149</v>
      </c>
      <c r="C11" s="297">
        <f t="shared" si="2"/>
        <v>11.569891461209465</v>
      </c>
      <c r="D11" s="298">
        <f t="shared" si="3"/>
        <v>4.736762892881508</v>
      </c>
      <c r="E11" s="294">
        <v>8.1898332071121543E-2</v>
      </c>
      <c r="F11" s="298">
        <f t="shared" si="4"/>
        <v>11.573934181011159</v>
      </c>
      <c r="G11" s="1232">
        <f t="shared" si="5"/>
        <v>0.2324837662465174</v>
      </c>
      <c r="H11" s="298">
        <f t="shared" si="6"/>
        <v>2.6907518086907762</v>
      </c>
      <c r="I11" s="294">
        <v>0.14399966915404239</v>
      </c>
      <c r="J11" s="299">
        <f t="shared" si="7"/>
        <v>20.350142069180798</v>
      </c>
      <c r="K11" s="1232">
        <f t="shared" si="8"/>
        <v>0.10054038331699443</v>
      </c>
      <c r="L11" s="299">
        <f t="shared" si="9"/>
        <v>2.0460110841907317</v>
      </c>
      <c r="M11" s="294">
        <v>0.33481714299007204</v>
      </c>
      <c r="N11" s="299">
        <f t="shared" si="10"/>
        <v>47.316611677464508</v>
      </c>
      <c r="O11" s="1232">
        <v>0.14441288854126408</v>
      </c>
      <c r="P11" s="298">
        <f t="shared" si="11"/>
        <v>6.8331285683279566</v>
      </c>
      <c r="Q11" s="1417">
        <v>141.32075572626081</v>
      </c>
      <c r="R11" s="1434">
        <f t="shared" si="1"/>
        <v>28</v>
      </c>
      <c r="S11" s="1434">
        <f t="shared" si="0"/>
        <v>41</v>
      </c>
      <c r="T11" s="1434">
        <f t="shared" si="0"/>
        <v>85</v>
      </c>
      <c r="U11" s="1434">
        <f t="shared" si="0"/>
        <v>50</v>
      </c>
      <c r="V11" s="1434">
        <f t="shared" si="0"/>
        <v>0</v>
      </c>
      <c r="W11" s="1394">
        <f>'14_3分析係数表'!AB12</f>
        <v>278558</v>
      </c>
      <c r="X11" s="1398">
        <f>'14_3分析係数表'!AC12</f>
        <v>158427</v>
      </c>
      <c r="Y11" s="1395">
        <f>'14_2取引基本表'!AR9</f>
        <v>1021821</v>
      </c>
      <c r="Z11" s="1398">
        <f>'14_2取引基本表'!BH9</f>
        <v>1934435</v>
      </c>
      <c r="AA11" s="1396">
        <f>'14_2取引基本表'!AU9</f>
        <v>0</v>
      </c>
      <c r="AC11" s="199" t="s">
        <v>348</v>
      </c>
      <c r="AD11" s="748" t="s">
        <v>2151</v>
      </c>
      <c r="AE11" s="1251"/>
    </row>
    <row r="12" spans="1:31" ht="13">
      <c r="A12" s="289" t="s">
        <v>324</v>
      </c>
      <c r="B12" s="290" t="s">
        <v>2150</v>
      </c>
      <c r="C12" s="297">
        <f t="shared" si="2"/>
        <v>7.552716197289814</v>
      </c>
      <c r="D12" s="298">
        <f t="shared" si="3"/>
        <v>2.0166208041721401</v>
      </c>
      <c r="E12" s="294">
        <v>-1.8472402899089389E-2</v>
      </c>
      <c r="F12" s="298">
        <f t="shared" si="4"/>
        <v>-1.9172738150071607</v>
      </c>
      <c r="G12" s="1232">
        <f t="shared" si="5"/>
        <v>0.2324837662465174</v>
      </c>
      <c r="H12" s="298">
        <f t="shared" si="6"/>
        <v>-0.44573503743869336</v>
      </c>
      <c r="I12" s="294">
        <v>0.23596605339775753</v>
      </c>
      <c r="J12" s="299">
        <f t="shared" si="7"/>
        <v>24.49121199237182</v>
      </c>
      <c r="K12" s="1232">
        <f t="shared" si="8"/>
        <v>0.10054038331699443</v>
      </c>
      <c r="L12" s="299">
        <f t="shared" si="9"/>
        <v>2.4623558416108335</v>
      </c>
      <c r="M12" s="294">
        <v>0.36934894381465649</v>
      </c>
      <c r="N12" s="299">
        <f t="shared" si="10"/>
        <v>38.335189116695823</v>
      </c>
      <c r="O12" s="1232">
        <f>O11</f>
        <v>0.14441288854126408</v>
      </c>
      <c r="P12" s="298">
        <f t="shared" si="11"/>
        <v>5.536095393117674</v>
      </c>
      <c r="Q12" s="1417">
        <v>103.79125149450233</v>
      </c>
      <c r="R12" s="1434">
        <f t="shared" si="1"/>
        <v>2</v>
      </c>
      <c r="S12" s="1434">
        <f t="shared" si="0"/>
        <v>0</v>
      </c>
      <c r="T12" s="1434">
        <f t="shared" si="0"/>
        <v>17</v>
      </c>
      <c r="U12" s="1434">
        <f t="shared" si="0"/>
        <v>2</v>
      </c>
      <c r="V12" s="1434">
        <f t="shared" si="0"/>
        <v>2</v>
      </c>
      <c r="W12" s="1394">
        <f>'14_3分析係数表'!AB13</f>
        <v>19046</v>
      </c>
      <c r="X12" s="1438">
        <v>0</v>
      </c>
      <c r="Y12" s="1395">
        <f>'14_2取引基本表'!AR10</f>
        <v>203413</v>
      </c>
      <c r="Z12" s="1398">
        <f>'14_2取引基本表'!BH10</f>
        <v>80715</v>
      </c>
      <c r="AA12" s="1396">
        <f>'14_2取引基本表'!AU10</f>
        <v>8480</v>
      </c>
      <c r="AC12" s="199" t="s">
        <v>356</v>
      </c>
      <c r="AD12" s="748" t="s">
        <v>2152</v>
      </c>
      <c r="AE12" s="1251"/>
    </row>
    <row r="13" spans="1:31" ht="25.5" customHeight="1">
      <c r="A13" s="289" t="s">
        <v>334</v>
      </c>
      <c r="B13" s="290" t="s">
        <v>540</v>
      </c>
      <c r="C13" s="297">
        <f t="shared" si="2"/>
        <v>10.413903348376596</v>
      </c>
      <c r="D13" s="298">
        <f t="shared" si="3"/>
        <v>4.3581550401214226</v>
      </c>
      <c r="E13" s="294">
        <v>7.0310581705429892E-2</v>
      </c>
      <c r="F13" s="298">
        <f t="shared" si="4"/>
        <v>9.0082885741369711</v>
      </c>
      <c r="G13" s="1232">
        <f t="shared" si="5"/>
        <v>0.2324837662465174</v>
      </c>
      <c r="H13" s="298">
        <f t="shared" si="6"/>
        <v>2.0942808551508332</v>
      </c>
      <c r="I13" s="294">
        <v>0.17574790290253137</v>
      </c>
      <c r="J13" s="299">
        <f t="shared" si="7"/>
        <v>22.517063395638807</v>
      </c>
      <c r="K13" s="1232">
        <f t="shared" si="8"/>
        <v>0.10054038331699443</v>
      </c>
      <c r="L13" s="299">
        <f t="shared" si="9"/>
        <v>2.2638741849705899</v>
      </c>
      <c r="M13" s="294">
        <v>0.32729567218469302</v>
      </c>
      <c r="N13" s="299">
        <f t="shared" si="10"/>
        <v>41.933572338488489</v>
      </c>
      <c r="O13" s="1232">
        <f t="shared" ref="O13:O28" si="12">O12</f>
        <v>0.14441288854126408</v>
      </c>
      <c r="P13" s="298">
        <f t="shared" si="11"/>
        <v>6.0557483082551729</v>
      </c>
      <c r="Q13" s="1417">
        <v>128.12137740344261</v>
      </c>
      <c r="R13" s="1434">
        <f t="shared" si="1"/>
        <v>6</v>
      </c>
      <c r="S13" s="1434">
        <f t="shared" si="0"/>
        <v>6</v>
      </c>
      <c r="T13" s="1434">
        <f t="shared" si="0"/>
        <v>1</v>
      </c>
      <c r="U13" s="1434">
        <f t="shared" si="0"/>
        <v>9</v>
      </c>
      <c r="V13" s="1434">
        <f t="shared" si="0"/>
        <v>4</v>
      </c>
      <c r="W13" s="1394">
        <f>'14_3分析係数表'!AB14</f>
        <v>61555</v>
      </c>
      <c r="X13" s="1398">
        <f>'14_3分析係数表'!AC14</f>
        <v>24626</v>
      </c>
      <c r="Y13" s="1395">
        <f>'14_2取引基本表'!AR11</f>
        <v>13528</v>
      </c>
      <c r="Z13" s="1398">
        <f>'14_2取引基本表'!BH11</f>
        <v>350246</v>
      </c>
      <c r="AA13" s="1396">
        <f>'14_2取引基本表'!AU11</f>
        <v>13658</v>
      </c>
      <c r="AC13" s="199" t="s">
        <v>374</v>
      </c>
      <c r="AD13" s="748" t="s">
        <v>3042</v>
      </c>
      <c r="AE13" s="1251"/>
    </row>
    <row r="14" spans="1:31" ht="13">
      <c r="A14" s="289" t="s">
        <v>348</v>
      </c>
      <c r="B14" s="290" t="s">
        <v>2151</v>
      </c>
      <c r="C14" s="297">
        <f t="shared" si="2"/>
        <v>9.2960580699608002</v>
      </c>
      <c r="D14" s="298">
        <f t="shared" si="3"/>
        <v>3.2608898922846405</v>
      </c>
      <c r="E14" s="294">
        <v>6.5855640519120198E-2</v>
      </c>
      <c r="F14" s="298">
        <f t="shared" si="4"/>
        <v>8.3385641616320356</v>
      </c>
      <c r="G14" s="1232">
        <f t="shared" si="5"/>
        <v>0.2324837662465174</v>
      </c>
      <c r="H14" s="298">
        <f t="shared" si="6"/>
        <v>1.9385808013844494</v>
      </c>
      <c r="I14" s="294">
        <v>0.10387096116118634</v>
      </c>
      <c r="J14" s="299">
        <f t="shared" si="7"/>
        <v>13.152019589293529</v>
      </c>
      <c r="K14" s="1232">
        <f t="shared" si="8"/>
        <v>0.10054038331699443</v>
      </c>
      <c r="L14" s="299">
        <f t="shared" si="9"/>
        <v>1.3223090909001911</v>
      </c>
      <c r="M14" s="294">
        <v>0.33005409485469872</v>
      </c>
      <c r="N14" s="299">
        <f t="shared" si="10"/>
        <v>41.791063378333369</v>
      </c>
      <c r="O14" s="1232">
        <f t="shared" si="12"/>
        <v>0.14441288854126408</v>
      </c>
      <c r="P14" s="298">
        <f t="shared" si="11"/>
        <v>6.0351681776761597</v>
      </c>
      <c r="Q14" s="1417">
        <v>126.61883015489096</v>
      </c>
      <c r="R14" s="1434">
        <f t="shared" si="1"/>
        <v>15</v>
      </c>
      <c r="S14" s="1434">
        <f t="shared" si="0"/>
        <v>25</v>
      </c>
      <c r="T14" s="1434">
        <f t="shared" si="0"/>
        <v>8</v>
      </c>
      <c r="U14" s="1434">
        <f t="shared" si="0"/>
        <v>38</v>
      </c>
      <c r="V14" s="1434">
        <f t="shared" si="0"/>
        <v>0</v>
      </c>
      <c r="W14" s="1394">
        <f>'14_3分析係数表'!AB15</f>
        <v>152749</v>
      </c>
      <c r="X14" s="1398">
        <f>'14_3分析係数表'!AC15</f>
        <v>96845</v>
      </c>
      <c r="Y14" s="1395">
        <f>'14_2取引基本表'!AR12</f>
        <v>90558</v>
      </c>
      <c r="Z14" s="1398">
        <f>'14_2取引基本表'!BH12</f>
        <v>1470565</v>
      </c>
      <c r="AA14" s="1396">
        <f>'14_2取引基本表'!AU12</f>
        <v>0</v>
      </c>
      <c r="AC14" s="199" t="s">
        <v>2153</v>
      </c>
      <c r="AD14" s="748" t="s">
        <v>2154</v>
      </c>
      <c r="AE14" s="1251"/>
    </row>
    <row r="15" spans="1:31" ht="13">
      <c r="A15" s="289" t="s">
        <v>356</v>
      </c>
      <c r="B15" s="290" t="s">
        <v>2152</v>
      </c>
      <c r="C15" s="297">
        <f t="shared" si="2"/>
        <v>3.4442374899310515</v>
      </c>
      <c r="D15" s="298">
        <f t="shared" si="3"/>
        <v>0.6546571210778096</v>
      </c>
      <c r="E15" s="294">
        <v>1.6357981791646395E-2</v>
      </c>
      <c r="F15" s="298">
        <f t="shared" si="4"/>
        <v>1.8492727194596807</v>
      </c>
      <c r="G15" s="1232">
        <f t="shared" si="5"/>
        <v>0.2324837662465174</v>
      </c>
      <c r="H15" s="298">
        <f t="shared" si="6"/>
        <v>0.42992588663692599</v>
      </c>
      <c r="I15" s="294">
        <v>1.9772048092292722E-2</v>
      </c>
      <c r="J15" s="299">
        <f t="shared" si="7"/>
        <v>2.2352335153957692</v>
      </c>
      <c r="K15" s="1232">
        <f t="shared" si="8"/>
        <v>0.10054038331699443</v>
      </c>
      <c r="L15" s="299">
        <f t="shared" si="9"/>
        <v>0.22473123444088361</v>
      </c>
      <c r="M15" s="294">
        <v>0.17086837167280561</v>
      </c>
      <c r="N15" s="299">
        <f t="shared" si="10"/>
        <v>19.316699479050698</v>
      </c>
      <c r="O15" s="1232">
        <f t="shared" si="12"/>
        <v>0.14441288854126408</v>
      </c>
      <c r="P15" s="298">
        <f t="shared" si="11"/>
        <v>2.7895803688532421</v>
      </c>
      <c r="Q15" s="1417">
        <v>113.05017593332066</v>
      </c>
      <c r="R15" s="1434">
        <f t="shared" si="1"/>
        <v>0</v>
      </c>
      <c r="S15" s="1434">
        <f t="shared" si="0"/>
        <v>0</v>
      </c>
      <c r="T15" s="1434">
        <f t="shared" si="0"/>
        <v>17</v>
      </c>
      <c r="U15" s="1434">
        <f t="shared" si="0"/>
        <v>3</v>
      </c>
      <c r="V15" s="1434">
        <f t="shared" si="0"/>
        <v>0</v>
      </c>
      <c r="W15" s="1394">
        <f>'14_3分析係数表'!AB16</f>
        <v>2276</v>
      </c>
      <c r="X15" s="1398">
        <f>'14_3分析係数表'!AC16</f>
        <v>1883</v>
      </c>
      <c r="Y15" s="1395">
        <f>'14_2取引基本表'!AR13</f>
        <v>206236</v>
      </c>
      <c r="Z15" s="1398">
        <f>'14_2取引基本表'!BH13</f>
        <v>115112</v>
      </c>
      <c r="AA15" s="1396">
        <f>'14_2取引基本表'!AU13</f>
        <v>0</v>
      </c>
      <c r="AC15" s="199" t="s">
        <v>2155</v>
      </c>
      <c r="AD15" s="748" t="s">
        <v>2156</v>
      </c>
      <c r="AE15" s="1251"/>
    </row>
    <row r="16" spans="1:31" ht="13">
      <c r="A16" s="289" t="s">
        <v>374</v>
      </c>
      <c r="B16" s="290" t="s">
        <v>1099</v>
      </c>
      <c r="C16" s="297">
        <f t="shared" si="2"/>
        <v>9.1535263145120638</v>
      </c>
      <c r="D16" s="298">
        <f t="shared" si="3"/>
        <v>2.823592087856309</v>
      </c>
      <c r="E16" s="294">
        <v>1.3006987017992106E-3</v>
      </c>
      <c r="F16" s="298">
        <f t="shared" si="4"/>
        <v>0.1541079733832656</v>
      </c>
      <c r="G16" s="1232">
        <f t="shared" si="5"/>
        <v>0.2324837662465174</v>
      </c>
      <c r="H16" s="298">
        <f t="shared" si="6"/>
        <v>3.582760206075964E-2</v>
      </c>
      <c r="I16" s="294">
        <v>0.23402763404868787</v>
      </c>
      <c r="J16" s="299">
        <f t="shared" si="7"/>
        <v>27.727808407155049</v>
      </c>
      <c r="K16" s="1232">
        <f t="shared" si="8"/>
        <v>0.10054038331699443</v>
      </c>
      <c r="L16" s="299">
        <f t="shared" si="9"/>
        <v>2.7877644857955493</v>
      </c>
      <c r="M16" s="294">
        <v>0.36995154049829787</v>
      </c>
      <c r="N16" s="299">
        <f t="shared" si="10"/>
        <v>43.832197323904786</v>
      </c>
      <c r="O16" s="1232">
        <f t="shared" si="12"/>
        <v>0.14441288854126408</v>
      </c>
      <c r="P16" s="298">
        <f t="shared" si="11"/>
        <v>6.3299342266557552</v>
      </c>
      <c r="Q16" s="1417">
        <v>118.48091581093567</v>
      </c>
      <c r="R16" s="1434">
        <f t="shared" si="1"/>
        <v>13</v>
      </c>
      <c r="S16" s="1434">
        <f t="shared" si="0"/>
        <v>0</v>
      </c>
      <c r="T16" s="1434">
        <f t="shared" si="0"/>
        <v>3</v>
      </c>
      <c r="U16" s="1434">
        <f t="shared" si="0"/>
        <v>14</v>
      </c>
      <c r="V16" s="1434">
        <f t="shared" si="0"/>
        <v>0</v>
      </c>
      <c r="W16" s="1394">
        <f>'14_3分析係数表'!AB17</f>
        <v>131165</v>
      </c>
      <c r="X16" s="1398">
        <f>'14_3分析係数表'!AC17</f>
        <v>729</v>
      </c>
      <c r="Y16" s="1395">
        <f>'14_2取引基本表'!AR14</f>
        <v>38282</v>
      </c>
      <c r="Z16" s="1398">
        <f>'14_2取引基本表'!BH14</f>
        <v>560468</v>
      </c>
      <c r="AA16" s="1396">
        <f>'14_2取引基本表'!AU14</f>
        <v>0</v>
      </c>
      <c r="AC16" s="199" t="s">
        <v>2157</v>
      </c>
      <c r="AD16" s="748" t="s">
        <v>2158</v>
      </c>
      <c r="AE16" s="1251"/>
    </row>
    <row r="17" spans="1:31" ht="13">
      <c r="A17" s="289" t="s">
        <v>2153</v>
      </c>
      <c r="B17" s="290" t="s">
        <v>2154</v>
      </c>
      <c r="C17" s="297">
        <f t="shared" si="2"/>
        <v>12.181002116035458</v>
      </c>
      <c r="D17" s="298">
        <f t="shared" si="3"/>
        <v>4.8682164587291812</v>
      </c>
      <c r="E17" s="294">
        <v>9.7585808473884705E-2</v>
      </c>
      <c r="F17" s="298">
        <f t="shared" si="4"/>
        <v>10.661363623762853</v>
      </c>
      <c r="G17" s="1232">
        <f t="shared" si="5"/>
        <v>0.2324837662465174</v>
      </c>
      <c r="H17" s="298">
        <f t="shared" si="6"/>
        <v>2.4785939685760066</v>
      </c>
      <c r="I17" s="294">
        <v>0.21755179396051724</v>
      </c>
      <c r="J17" s="299">
        <f t="shared" si="7"/>
        <v>23.767787741756653</v>
      </c>
      <c r="K17" s="1232">
        <f t="shared" si="8"/>
        <v>0.10054038331699443</v>
      </c>
      <c r="L17" s="299">
        <f t="shared" si="9"/>
        <v>2.3896224901531751</v>
      </c>
      <c r="M17" s="294">
        <v>0.4635011306393737</v>
      </c>
      <c r="N17" s="299">
        <f t="shared" si="10"/>
        <v>50.638040213541906</v>
      </c>
      <c r="O17" s="1232">
        <f t="shared" si="12"/>
        <v>0.14441288854126408</v>
      </c>
      <c r="P17" s="298">
        <f t="shared" si="11"/>
        <v>7.3127856573062759</v>
      </c>
      <c r="Q17" s="1417">
        <v>109.25116869443141</v>
      </c>
      <c r="R17" s="1434">
        <f t="shared" si="1"/>
        <v>6</v>
      </c>
      <c r="S17" s="1434">
        <f t="shared" si="0"/>
        <v>7</v>
      </c>
      <c r="T17" s="1434">
        <f t="shared" si="0"/>
        <v>1</v>
      </c>
      <c r="U17" s="1434">
        <f t="shared" si="0"/>
        <v>7</v>
      </c>
      <c r="V17" s="1434">
        <f t="shared" si="0"/>
        <v>0</v>
      </c>
      <c r="W17" s="1394">
        <f>'14_3分析係数表'!AB18</f>
        <v>57051</v>
      </c>
      <c r="X17" s="1398">
        <f>'14_3分析係数表'!AC18</f>
        <v>25591</v>
      </c>
      <c r="Y17" s="1395">
        <f>'14_2取引基本表'!AR15</f>
        <v>6472</v>
      </c>
      <c r="Z17" s="1398">
        <f>'14_2取引基本表'!BH15</f>
        <v>262241</v>
      </c>
      <c r="AA17" s="1396">
        <f>'14_2取引基本表'!AU15</f>
        <v>0</v>
      </c>
      <c r="AC17" s="199" t="s">
        <v>2159</v>
      </c>
      <c r="AD17" s="748" t="s">
        <v>2160</v>
      </c>
      <c r="AE17" s="1251"/>
    </row>
    <row r="18" spans="1:31" ht="13">
      <c r="A18" s="289" t="s">
        <v>2155</v>
      </c>
      <c r="B18" s="290" t="s">
        <v>2156</v>
      </c>
      <c r="C18" s="297">
        <f t="shared" si="2"/>
        <v>7.8703316328349509</v>
      </c>
      <c r="D18" s="298">
        <f t="shared" si="3"/>
        <v>3.7357057645351439</v>
      </c>
      <c r="E18" s="294">
        <v>8.0705521580020284E-2</v>
      </c>
      <c r="F18" s="298">
        <f t="shared" si="4"/>
        <v>13.094836707511076</v>
      </c>
      <c r="G18" s="1232">
        <f t="shared" si="5"/>
        <v>0.2324837662465174</v>
      </c>
      <c r="H18" s="298">
        <f t="shared" si="6"/>
        <v>3.0443369561453206</v>
      </c>
      <c r="I18" s="294">
        <v>4.2381117789262797E-2</v>
      </c>
      <c r="J18" s="299">
        <f t="shared" si="7"/>
        <v>6.8765284712512189</v>
      </c>
      <c r="K18" s="1232">
        <f t="shared" si="8"/>
        <v>0.10054038331699443</v>
      </c>
      <c r="L18" s="299">
        <f t="shared" si="9"/>
        <v>0.69136880838982329</v>
      </c>
      <c r="M18" s="294">
        <v>0.17645477862102601</v>
      </c>
      <c r="N18" s="299">
        <f t="shared" si="10"/>
        <v>28.630587685519441</v>
      </c>
      <c r="O18" s="1232">
        <f t="shared" si="12"/>
        <v>0.14441288854126408</v>
      </c>
      <c r="P18" s="298">
        <f t="shared" si="11"/>
        <v>4.1346258682998069</v>
      </c>
      <c r="Q18" s="1417">
        <v>162.25453291355564</v>
      </c>
      <c r="R18" s="1434">
        <f t="shared" si="1"/>
        <v>12</v>
      </c>
      <c r="S18" s="1434">
        <f t="shared" si="0"/>
        <v>60</v>
      </c>
      <c r="T18" s="1434">
        <f t="shared" si="0"/>
        <v>0</v>
      </c>
      <c r="U18" s="1434">
        <f t="shared" si="0"/>
        <v>73</v>
      </c>
      <c r="V18" s="1434">
        <f t="shared" si="0"/>
        <v>0</v>
      </c>
      <c r="W18" s="1394">
        <f>'14_3分析係数表'!AB19</f>
        <v>120790</v>
      </c>
      <c r="X18" s="1398">
        <f>'14_3分析係数表'!AC19</f>
        <v>230018</v>
      </c>
      <c r="Y18" s="1436">
        <v>0</v>
      </c>
      <c r="Z18" s="1398">
        <f>'14_2取引基本表'!BH16</f>
        <v>2850090</v>
      </c>
      <c r="AA18" s="1437">
        <v>0</v>
      </c>
      <c r="AC18" s="199" t="s">
        <v>2161</v>
      </c>
      <c r="AD18" s="748" t="s">
        <v>2162</v>
      </c>
      <c r="AE18" s="1251"/>
    </row>
    <row r="19" spans="1:31" ht="13">
      <c r="A19" s="289" t="s">
        <v>2157</v>
      </c>
      <c r="B19" s="290" t="s">
        <v>2158</v>
      </c>
      <c r="C19" s="297">
        <f t="shared" si="2"/>
        <v>7.6596341296152364</v>
      </c>
      <c r="D19" s="298">
        <f t="shared" si="3"/>
        <v>3.6922070695781928</v>
      </c>
      <c r="E19" s="294">
        <v>9.4984508483277483E-2</v>
      </c>
      <c r="F19" s="298">
        <f t="shared" si="4"/>
        <v>10.548827804499624</v>
      </c>
      <c r="G19" s="1232">
        <f t="shared" si="5"/>
        <v>0.2324837662465174</v>
      </c>
      <c r="H19" s="298">
        <f t="shared" si="6"/>
        <v>2.4524312174760539</v>
      </c>
      <c r="I19" s="294">
        <v>0.11103277983246747</v>
      </c>
      <c r="J19" s="299">
        <f t="shared" si="7"/>
        <v>12.331123188512633</v>
      </c>
      <c r="K19" s="1232">
        <f t="shared" si="8"/>
        <v>0.10054038331699443</v>
      </c>
      <c r="L19" s="299">
        <f t="shared" si="9"/>
        <v>1.2397758521021387</v>
      </c>
      <c r="M19" s="294">
        <v>0.24737258814980315</v>
      </c>
      <c r="N19" s="299">
        <f t="shared" si="10"/>
        <v>27.472804540596133</v>
      </c>
      <c r="O19" s="1232">
        <f t="shared" si="12"/>
        <v>0.14441288854126408</v>
      </c>
      <c r="P19" s="298">
        <f t="shared" si="11"/>
        <v>3.9674270600370432</v>
      </c>
      <c r="Q19" s="1417">
        <v>111.05840281688461</v>
      </c>
      <c r="R19" s="1434">
        <f t="shared" si="1"/>
        <v>3</v>
      </c>
      <c r="S19" s="1434">
        <f t="shared" si="0"/>
        <v>7</v>
      </c>
      <c r="T19" s="1434">
        <f t="shared" si="0"/>
        <v>1</v>
      </c>
      <c r="U19" s="1434">
        <f t="shared" si="0"/>
        <v>7</v>
      </c>
      <c r="V19" s="1434">
        <f t="shared" si="0"/>
        <v>0</v>
      </c>
      <c r="W19" s="1394">
        <f>'14_3分析係数表'!AB20</f>
        <v>30712</v>
      </c>
      <c r="X19" s="1398">
        <f>'14_3分析係数表'!AC20</f>
        <v>26273</v>
      </c>
      <c r="Y19" s="1395">
        <f>'14_2取引基本表'!AR17</f>
        <v>7298</v>
      </c>
      <c r="Z19" s="1398">
        <f>'14_2取引基本表'!BH17</f>
        <v>276603</v>
      </c>
      <c r="AA19" s="1437">
        <v>0</v>
      </c>
      <c r="AC19" s="199" t="s">
        <v>2163</v>
      </c>
      <c r="AD19" s="748" t="s">
        <v>2164</v>
      </c>
      <c r="AE19" s="1251"/>
    </row>
    <row r="20" spans="1:31" ht="13">
      <c r="A20" s="289" t="s">
        <v>2159</v>
      </c>
      <c r="B20" s="290" t="s">
        <v>2160</v>
      </c>
      <c r="C20" s="297">
        <f t="shared" si="2"/>
        <v>11.19910873123211</v>
      </c>
      <c r="D20" s="298">
        <f t="shared" si="3"/>
        <v>4.1065419435462394</v>
      </c>
      <c r="E20" s="294">
        <v>2.9794825768718097E-2</v>
      </c>
      <c r="F20" s="298">
        <f t="shared" si="4"/>
        <v>3.4418679944097708</v>
      </c>
      <c r="G20" s="1232">
        <f t="shared" si="5"/>
        <v>0.2324837662465174</v>
      </c>
      <c r="H20" s="298">
        <f t="shared" si="6"/>
        <v>0.80017843426373081</v>
      </c>
      <c r="I20" s="294">
        <v>0.28467983327929475</v>
      </c>
      <c r="J20" s="299">
        <f t="shared" si="7"/>
        <v>32.885925040268184</v>
      </c>
      <c r="K20" s="1232">
        <f t="shared" si="8"/>
        <v>0.10054038331699443</v>
      </c>
      <c r="L20" s="299">
        <f t="shared" si="9"/>
        <v>3.3063635092825088</v>
      </c>
      <c r="M20" s="294">
        <v>0.42515189534375575</v>
      </c>
      <c r="N20" s="299">
        <f t="shared" si="10"/>
        <v>49.113114898046398</v>
      </c>
      <c r="O20" s="1232">
        <f t="shared" si="12"/>
        <v>0.14441288854126408</v>
      </c>
      <c r="P20" s="298">
        <f t="shared" si="11"/>
        <v>7.0925667876858709</v>
      </c>
      <c r="Q20" s="1417">
        <v>115.51898377010899</v>
      </c>
      <c r="R20" s="1434">
        <f t="shared" si="1"/>
        <v>18</v>
      </c>
      <c r="S20" s="1434">
        <f t="shared" si="0"/>
        <v>5</v>
      </c>
      <c r="T20" s="1434">
        <f t="shared" si="0"/>
        <v>1</v>
      </c>
      <c r="U20" s="1434">
        <f t="shared" si="0"/>
        <v>16</v>
      </c>
      <c r="V20" s="1434">
        <f t="shared" si="0"/>
        <v>4</v>
      </c>
      <c r="W20" s="1394">
        <f>'14_3分析係数表'!AB21</f>
        <v>181749</v>
      </c>
      <c r="X20" s="1398">
        <f>'14_3分析係数表'!AC21</f>
        <v>19022</v>
      </c>
      <c r="Y20" s="1395">
        <f>'14_2取引基本表'!AR18</f>
        <v>12442</v>
      </c>
      <c r="Z20" s="1398">
        <f>'14_2取引基本表'!BH18</f>
        <v>638433</v>
      </c>
      <c r="AA20" s="1396">
        <f>'14_2取引基本表'!AU18</f>
        <v>15474</v>
      </c>
      <c r="AC20" s="199" t="s">
        <v>2165</v>
      </c>
      <c r="AD20" s="748" t="s">
        <v>2166</v>
      </c>
      <c r="AE20" s="1251"/>
    </row>
    <row r="21" spans="1:31" ht="13">
      <c r="A21" s="289" t="s">
        <v>2161</v>
      </c>
      <c r="B21" s="278" t="s">
        <v>2162</v>
      </c>
      <c r="C21" s="297">
        <f t="shared" si="2"/>
        <v>11.280031832438212</v>
      </c>
      <c r="D21" s="298">
        <f t="shared" si="3"/>
        <v>4.8107024727700196</v>
      </c>
      <c r="E21" s="294">
        <v>0.10818880465261191</v>
      </c>
      <c r="F21" s="298">
        <f t="shared" si="4"/>
        <v>11.562716945348955</v>
      </c>
      <c r="G21" s="1232">
        <f t="shared" si="5"/>
        <v>0.2324837662465174</v>
      </c>
      <c r="H21" s="298">
        <f t="shared" si="6"/>
        <v>2.6881439834971519</v>
      </c>
      <c r="I21" s="294">
        <v>0.19753386347788673</v>
      </c>
      <c r="J21" s="299">
        <f t="shared" si="7"/>
        <v>21.111501858717197</v>
      </c>
      <c r="K21" s="1232">
        <f t="shared" si="8"/>
        <v>0.10054038331699443</v>
      </c>
      <c r="L21" s="299">
        <f t="shared" si="9"/>
        <v>2.1225584892728673</v>
      </c>
      <c r="M21" s="294">
        <v>0.41915604646677446</v>
      </c>
      <c r="N21" s="299">
        <f t="shared" si="10"/>
        <v>44.797451425671518</v>
      </c>
      <c r="O21" s="1232">
        <f t="shared" si="12"/>
        <v>0.14441288854126408</v>
      </c>
      <c r="P21" s="298">
        <f t="shared" si="11"/>
        <v>6.4693293596681922</v>
      </c>
      <c r="Q21" s="1417">
        <v>106.8753553796641</v>
      </c>
      <c r="R21" s="1434">
        <f t="shared" si="1"/>
        <v>21</v>
      </c>
      <c r="S21" s="1434">
        <f t="shared" si="0"/>
        <v>30</v>
      </c>
      <c r="T21" s="1434">
        <f t="shared" si="0"/>
        <v>0</v>
      </c>
      <c r="U21" s="1434">
        <f t="shared" si="0"/>
        <v>28</v>
      </c>
      <c r="V21" s="1434">
        <f t="shared" si="0"/>
        <v>45</v>
      </c>
      <c r="W21" s="1394">
        <f>'14_3分析係数表'!AB22</f>
        <v>213030</v>
      </c>
      <c r="X21" s="1398">
        <f>'14_3分析係数表'!AC22</f>
        <v>116676</v>
      </c>
      <c r="Y21" s="1395">
        <f>'14_2取引基本表'!AR19</f>
        <v>581</v>
      </c>
      <c r="Z21" s="1398">
        <f>'14_2取引基本表'!BH19</f>
        <v>1078448</v>
      </c>
      <c r="AA21" s="1396">
        <f>'14_2取引基本表'!AU19</f>
        <v>170687</v>
      </c>
      <c r="AC21" s="199" t="s">
        <v>2167</v>
      </c>
      <c r="AD21" s="748" t="s">
        <v>3043</v>
      </c>
      <c r="AE21" s="1251"/>
    </row>
    <row r="22" spans="1:31" ht="13">
      <c r="A22" s="289" t="s">
        <v>2163</v>
      </c>
      <c r="B22" s="290" t="s">
        <v>2164</v>
      </c>
      <c r="C22" s="297">
        <f t="shared" si="2"/>
        <v>11.326512858364783</v>
      </c>
      <c r="D22" s="298">
        <f t="shared" si="3"/>
        <v>4.8571504208457768</v>
      </c>
      <c r="E22" s="294">
        <v>0.1082194970236337</v>
      </c>
      <c r="F22" s="298">
        <f t="shared" si="4"/>
        <v>11.412738625953377</v>
      </c>
      <c r="G22" s="1232">
        <f t="shared" si="5"/>
        <v>0.2324837662465174</v>
      </c>
      <c r="H22" s="298">
        <f t="shared" si="6"/>
        <v>2.6532764589487452</v>
      </c>
      <c r="I22" s="294">
        <v>0.20785566100352021</v>
      </c>
      <c r="J22" s="299">
        <f t="shared" si="7"/>
        <v>21.920286050118019</v>
      </c>
      <c r="K22" s="1232">
        <f t="shared" si="8"/>
        <v>0.10054038331699443</v>
      </c>
      <c r="L22" s="299">
        <f t="shared" si="9"/>
        <v>2.2038739618970316</v>
      </c>
      <c r="M22" s="294">
        <v>0.42478695148042223</v>
      </c>
      <c r="N22" s="299">
        <f t="shared" si="10"/>
        <v>44.797680476216435</v>
      </c>
      <c r="O22" s="1232">
        <f t="shared" si="12"/>
        <v>0.14441288854126408</v>
      </c>
      <c r="P22" s="298">
        <f t="shared" si="11"/>
        <v>6.4693624375190062</v>
      </c>
      <c r="Q22" s="1417">
        <v>105.45917269843702</v>
      </c>
      <c r="R22" s="1434">
        <f t="shared" si="1"/>
        <v>18</v>
      </c>
      <c r="S22" s="1434">
        <f t="shared" si="0"/>
        <v>24</v>
      </c>
      <c r="T22" s="1434">
        <f t="shared" si="0"/>
        <v>0</v>
      </c>
      <c r="U22" s="1434">
        <f t="shared" si="0"/>
        <v>22</v>
      </c>
      <c r="V22" s="1434">
        <f t="shared" si="0"/>
        <v>77</v>
      </c>
      <c r="W22" s="1394">
        <f>'14_3分析係数表'!AB23</f>
        <v>179442</v>
      </c>
      <c r="X22" s="1398">
        <f>'14_3分析係数表'!AC23</f>
        <v>93426</v>
      </c>
      <c r="Y22" s="1395">
        <f>'14_2取引基本表'!AR20</f>
        <v>304</v>
      </c>
      <c r="Z22" s="1398">
        <f>'14_2取引基本表'!BH20</f>
        <v>863301</v>
      </c>
      <c r="AA22" s="1396">
        <f>'14_2取引基本表'!AU20</f>
        <v>290576</v>
      </c>
      <c r="AC22" s="199" t="s">
        <v>2169</v>
      </c>
      <c r="AD22" s="748" t="s">
        <v>2170</v>
      </c>
      <c r="AE22" s="1251"/>
    </row>
    <row r="23" spans="1:31" ht="13">
      <c r="A23" s="289" t="s">
        <v>2165</v>
      </c>
      <c r="B23" s="290" t="s">
        <v>2166</v>
      </c>
      <c r="C23" s="297">
        <f t="shared" si="2"/>
        <v>8.6219526819233714</v>
      </c>
      <c r="D23" s="298">
        <f t="shared" si="3"/>
        <v>2.7649403895772009</v>
      </c>
      <c r="E23" s="294">
        <v>2.3145912825749775E-2</v>
      </c>
      <c r="F23" s="298">
        <f t="shared" si="4"/>
        <v>2.5830890569283085</v>
      </c>
      <c r="G23" s="1232">
        <f t="shared" si="5"/>
        <v>0.2324837662465174</v>
      </c>
      <c r="H23" s="298">
        <f t="shared" si="6"/>
        <v>0.60052627250485791</v>
      </c>
      <c r="I23" s="294">
        <v>0.19290112247208774</v>
      </c>
      <c r="J23" s="299">
        <f t="shared" si="7"/>
        <v>21.527808485155141</v>
      </c>
      <c r="K23" s="1232">
        <f t="shared" si="8"/>
        <v>0.10054038331699443</v>
      </c>
      <c r="L23" s="299">
        <f t="shared" si="9"/>
        <v>2.1644141170723432</v>
      </c>
      <c r="M23" s="294">
        <v>0.36341689561906876</v>
      </c>
      <c r="N23" s="299">
        <f t="shared" si="10"/>
        <v>40.557406970449215</v>
      </c>
      <c r="O23" s="1232">
        <f t="shared" si="12"/>
        <v>0.14441288854126408</v>
      </c>
      <c r="P23" s="298">
        <f t="shared" si="11"/>
        <v>5.8570122923461696</v>
      </c>
      <c r="Q23" s="1417">
        <v>111.60022403845865</v>
      </c>
      <c r="R23" s="1434">
        <f t="shared" si="1"/>
        <v>5</v>
      </c>
      <c r="S23" s="1434">
        <f t="shared" ref="S23:S44" si="13">ROUND(S$6*X23/X$46,0)</f>
        <v>1</v>
      </c>
      <c r="T23" s="1434">
        <f t="shared" ref="T23:T45" si="14">ROUND(T$6*Y23/Y$46,0)</f>
        <v>1</v>
      </c>
      <c r="U23" s="1434">
        <f t="shared" ref="U23:V44" si="15">ROUND(U$6*Z23/Z$46,0)</f>
        <v>6</v>
      </c>
      <c r="V23" s="1434">
        <f t="shared" si="15"/>
        <v>49</v>
      </c>
      <c r="W23" s="1394">
        <f>'14_3分析係数表'!AB24</f>
        <v>45146</v>
      </c>
      <c r="X23" s="1398">
        <f>'14_3分析係数表'!AC24</f>
        <v>5417</v>
      </c>
      <c r="Y23" s="1395">
        <f>'14_2取引基本表'!AR21</f>
        <v>13522</v>
      </c>
      <c r="Z23" s="1398">
        <f>'14_2取引基本表'!BH21</f>
        <v>234037</v>
      </c>
      <c r="AA23" s="1396">
        <f>'14_2取引基本表'!AU21</f>
        <v>186200</v>
      </c>
      <c r="AC23" s="199" t="s">
        <v>2171</v>
      </c>
      <c r="AD23" s="748" t="s">
        <v>2172</v>
      </c>
      <c r="AE23" s="1251"/>
    </row>
    <row r="24" spans="1:31" ht="13">
      <c r="A24" s="289" t="s">
        <v>2167</v>
      </c>
      <c r="B24" s="278" t="s">
        <v>2168</v>
      </c>
      <c r="C24" s="297">
        <f t="shared" si="2"/>
        <v>6.8311128244556238</v>
      </c>
      <c r="D24" s="298">
        <f t="shared" si="3"/>
        <v>1.130078042430769</v>
      </c>
      <c r="E24" s="294">
        <v>-4.1806657091113468E-2</v>
      </c>
      <c r="F24" s="298">
        <f t="shared" si="4"/>
        <v>-4.7299452993810638</v>
      </c>
      <c r="G24" s="1232">
        <f t="shared" si="5"/>
        <v>0.2324837662465174</v>
      </c>
      <c r="H24" s="298">
        <f t="shared" si="6"/>
        <v>-1.099635497340121</v>
      </c>
      <c r="I24" s="294">
        <v>0.19601885967651284</v>
      </c>
      <c r="J24" s="299">
        <f t="shared" si="7"/>
        <v>22.177293006142733</v>
      </c>
      <c r="K24" s="1232">
        <f t="shared" si="8"/>
        <v>0.10054038331699443</v>
      </c>
      <c r="L24" s="299">
        <f t="shared" si="9"/>
        <v>2.22971353977089</v>
      </c>
      <c r="M24" s="294">
        <v>0.34892899519140697</v>
      </c>
      <c r="N24" s="299">
        <f t="shared" si="10"/>
        <v>39.477326709629928</v>
      </c>
      <c r="O24" s="1232">
        <f t="shared" si="12"/>
        <v>0.14441288854126408</v>
      </c>
      <c r="P24" s="298">
        <f t="shared" si="11"/>
        <v>5.7010347820248546</v>
      </c>
      <c r="Q24" s="1417">
        <v>113.13856759875866</v>
      </c>
      <c r="R24" s="1434">
        <f t="shared" si="1"/>
        <v>6</v>
      </c>
      <c r="S24" s="1434">
        <f t="shared" si="13"/>
        <v>0</v>
      </c>
      <c r="T24" s="1434">
        <f t="shared" si="14"/>
        <v>0</v>
      </c>
      <c r="U24" s="1434">
        <f t="shared" si="15"/>
        <v>8</v>
      </c>
      <c r="V24" s="1434">
        <f t="shared" si="15"/>
        <v>0</v>
      </c>
      <c r="W24" s="1394">
        <f>'14_3分析係数表'!AB25</f>
        <v>62777</v>
      </c>
      <c r="X24" s="1438">
        <v>0</v>
      </c>
      <c r="Y24" s="1395">
        <f>'14_2取引基本表'!AR22</f>
        <v>5751</v>
      </c>
      <c r="Z24" s="1398">
        <f>'14_2取引基本表'!BH22</f>
        <v>320260</v>
      </c>
      <c r="AA24" s="1396">
        <f>'14_2取引基本表'!AU22</f>
        <v>0</v>
      </c>
      <c r="AC24" s="199" t="s">
        <v>2173</v>
      </c>
      <c r="AD24" s="748" t="s">
        <v>1437</v>
      </c>
      <c r="AE24" s="1251"/>
    </row>
    <row r="25" spans="1:31" ht="13">
      <c r="A25" s="289" t="s">
        <v>2169</v>
      </c>
      <c r="B25" s="290" t="s">
        <v>2170</v>
      </c>
      <c r="C25" s="297">
        <f t="shared" si="2"/>
        <v>7.3470250332490936</v>
      </c>
      <c r="D25" s="298">
        <f t="shared" si="3"/>
        <v>1.7148788591418904</v>
      </c>
      <c r="E25" s="294">
        <v>-2.2046099604215157E-2</v>
      </c>
      <c r="F25" s="298">
        <f t="shared" si="4"/>
        <v>-2.5158062318871677</v>
      </c>
      <c r="G25" s="1232">
        <f t="shared" si="5"/>
        <v>0.2324837662465174</v>
      </c>
      <c r="H25" s="298">
        <f t="shared" si="6"/>
        <v>-0.58488410793558798</v>
      </c>
      <c r="I25" s="294">
        <v>0.2004458717578543</v>
      </c>
      <c r="J25" s="299">
        <f t="shared" si="7"/>
        <v>22.874022270499417</v>
      </c>
      <c r="K25" s="1232">
        <f t="shared" si="8"/>
        <v>0.10054038331699443</v>
      </c>
      <c r="L25" s="299">
        <f t="shared" si="9"/>
        <v>2.2997629670774784</v>
      </c>
      <c r="M25" s="294">
        <v>0.34176102976079403</v>
      </c>
      <c r="N25" s="299">
        <f t="shared" si="10"/>
        <v>39.000301365053659</v>
      </c>
      <c r="O25" s="1232">
        <f t="shared" si="12"/>
        <v>0.14441288854126408</v>
      </c>
      <c r="P25" s="298">
        <f t="shared" si="11"/>
        <v>5.632146174107203</v>
      </c>
      <c r="Q25" s="1417">
        <v>114.11570649921912</v>
      </c>
      <c r="R25" s="1434">
        <f t="shared" si="1"/>
        <v>31</v>
      </c>
      <c r="S25" s="1434">
        <f t="shared" si="13"/>
        <v>0</v>
      </c>
      <c r="T25" s="1434">
        <f t="shared" si="14"/>
        <v>11</v>
      </c>
      <c r="U25" s="1434">
        <f t="shared" si="15"/>
        <v>39</v>
      </c>
      <c r="V25" s="1434">
        <f t="shared" si="15"/>
        <v>50</v>
      </c>
      <c r="W25" s="1394">
        <f>'14_3分析係数表'!AB26</f>
        <v>306150</v>
      </c>
      <c r="X25" s="1438">
        <v>0</v>
      </c>
      <c r="Y25" s="1395">
        <f>'14_2取引基本表'!AR23</f>
        <v>129261</v>
      </c>
      <c r="Z25" s="1398">
        <f>'14_2取引基本表'!BH23</f>
        <v>1527345</v>
      </c>
      <c r="AA25" s="1396">
        <f>'14_2取引基本表'!AU23</f>
        <v>190081</v>
      </c>
      <c r="AC25" s="745" t="s">
        <v>2174</v>
      </c>
      <c r="AD25" s="750" t="s">
        <v>1477</v>
      </c>
      <c r="AE25" s="1251"/>
    </row>
    <row r="26" spans="1:31" ht="13">
      <c r="A26" s="289" t="s">
        <v>2171</v>
      </c>
      <c r="B26" s="290" t="s">
        <v>2172</v>
      </c>
      <c r="C26" s="297">
        <f t="shared" si="2"/>
        <v>5.5891189036654962</v>
      </c>
      <c r="D26" s="298">
        <f t="shared" si="3"/>
        <v>0.62865030977206704</v>
      </c>
      <c r="E26" s="294">
        <v>-5.0577641399674779E-2</v>
      </c>
      <c r="F26" s="298">
        <f t="shared" si="4"/>
        <v>-5.1791699669522027</v>
      </c>
      <c r="G26" s="1232">
        <f t="shared" si="5"/>
        <v>0.2324837662465174</v>
      </c>
      <c r="H26" s="298">
        <f t="shared" si="6"/>
        <v>-1.2040729399478991</v>
      </c>
      <c r="I26" s="294">
        <v>0.17801424712710151</v>
      </c>
      <c r="J26" s="299">
        <f t="shared" si="7"/>
        <v>18.228727494916754</v>
      </c>
      <c r="K26" s="1232">
        <f t="shared" si="8"/>
        <v>0.10054038331699443</v>
      </c>
      <c r="L26" s="299">
        <f t="shared" si="9"/>
        <v>1.8327232497199661</v>
      </c>
      <c r="M26" s="294">
        <v>0.3354402389489512</v>
      </c>
      <c r="N26" s="299">
        <f t="shared" si="10"/>
        <v>34.349209713896421</v>
      </c>
      <c r="O26" s="1232">
        <f t="shared" si="12"/>
        <v>0.14441288854126408</v>
      </c>
      <c r="P26" s="298">
        <f t="shared" si="11"/>
        <v>4.9604685938934292</v>
      </c>
      <c r="Q26" s="1417">
        <v>102.40038530119172</v>
      </c>
      <c r="R26" s="1434">
        <f t="shared" si="1"/>
        <v>11</v>
      </c>
      <c r="S26" s="1434">
        <f t="shared" si="13"/>
        <v>0</v>
      </c>
      <c r="T26" s="1434">
        <f t="shared" si="14"/>
        <v>10</v>
      </c>
      <c r="U26" s="1434">
        <f t="shared" si="15"/>
        <v>15</v>
      </c>
      <c r="V26" s="1434">
        <f t="shared" si="15"/>
        <v>22</v>
      </c>
      <c r="W26" s="1394">
        <f>'14_3分析係数表'!AB27</f>
        <v>104656</v>
      </c>
      <c r="X26" s="1438">
        <v>0</v>
      </c>
      <c r="Y26" s="1395">
        <f>'14_2取引基本表'!AR24</f>
        <v>120706</v>
      </c>
      <c r="Z26" s="1398">
        <f>'14_2取引基本表'!BH24</f>
        <v>587908</v>
      </c>
      <c r="AA26" s="1396">
        <f>'14_2取引基本表'!AU24</f>
        <v>84601</v>
      </c>
      <c r="AC26" s="199" t="s">
        <v>2175</v>
      </c>
      <c r="AD26" s="748" t="s">
        <v>2176</v>
      </c>
      <c r="AE26" s="1252"/>
    </row>
    <row r="27" spans="1:31" ht="13">
      <c r="A27" s="289" t="s">
        <v>2173</v>
      </c>
      <c r="B27" s="290" t="s">
        <v>1437</v>
      </c>
      <c r="C27" s="297">
        <f t="shared" si="2"/>
        <v>7.5805580249442697</v>
      </c>
      <c r="D27" s="298">
        <f t="shared" si="3"/>
        <v>2.5318924114971901</v>
      </c>
      <c r="E27" s="294">
        <v>1.8032833467120358E-2</v>
      </c>
      <c r="F27" s="298">
        <f t="shared" si="4"/>
        <v>2.051256146414278</v>
      </c>
      <c r="G27" s="1232">
        <f t="shared" si="5"/>
        <v>0.2324837662465174</v>
      </c>
      <c r="H27" s="298">
        <f t="shared" si="6"/>
        <v>0.4768837544547091</v>
      </c>
      <c r="I27" s="294">
        <v>0.17968722251031818</v>
      </c>
      <c r="J27" s="299">
        <f t="shared" si="7"/>
        <v>20.439634197168626</v>
      </c>
      <c r="K27" s="1232">
        <f t="shared" si="8"/>
        <v>0.10054038331699443</v>
      </c>
      <c r="L27" s="299">
        <f t="shared" si="9"/>
        <v>2.0550086570424813</v>
      </c>
      <c r="M27" s="294">
        <v>0.30733691598411605</v>
      </c>
      <c r="N27" s="299">
        <f t="shared" si="10"/>
        <v>34.95993788673848</v>
      </c>
      <c r="O27" s="1232">
        <f t="shared" si="12"/>
        <v>0.14441288854126408</v>
      </c>
      <c r="P27" s="298">
        <f t="shared" si="11"/>
        <v>5.0486656134470795</v>
      </c>
      <c r="Q27" s="1417">
        <v>113.75118337084275</v>
      </c>
      <c r="R27" s="1434">
        <f t="shared" si="1"/>
        <v>20</v>
      </c>
      <c r="S27" s="1434">
        <f t="shared" si="13"/>
        <v>5</v>
      </c>
      <c r="T27" s="1434">
        <f t="shared" si="14"/>
        <v>8</v>
      </c>
      <c r="U27" s="1434">
        <f t="shared" si="15"/>
        <v>29</v>
      </c>
      <c r="V27" s="1434">
        <f t="shared" si="15"/>
        <v>41</v>
      </c>
      <c r="W27" s="1394">
        <f>'14_3分析係数表'!AB28</f>
        <v>202358</v>
      </c>
      <c r="X27" s="1398">
        <f>'14_3分析係数表'!AC28</f>
        <v>20308</v>
      </c>
      <c r="Y27" s="1395">
        <f>'14_2取引基本表'!AR25</f>
        <v>98107</v>
      </c>
      <c r="Z27" s="1398">
        <f>'14_2取引基本表'!BH25</f>
        <v>1126168</v>
      </c>
      <c r="AA27" s="1396">
        <f>'14_2取引基本表'!AU25</f>
        <v>152629</v>
      </c>
      <c r="AC27" s="199" t="s">
        <v>2177</v>
      </c>
      <c r="AD27" s="748" t="s">
        <v>2178</v>
      </c>
      <c r="AE27" s="1251"/>
    </row>
    <row r="28" spans="1:31" ht="13">
      <c r="A28" s="289" t="s">
        <v>2174</v>
      </c>
      <c r="B28" s="290" t="s">
        <v>1477</v>
      </c>
      <c r="C28" s="297">
        <f t="shared" si="2"/>
        <v>10.382311347033166</v>
      </c>
      <c r="D28" s="298">
        <f t="shared" si="3"/>
        <v>3.7383586275052991</v>
      </c>
      <c r="E28" s="294">
        <v>3.1207189255445363E-2</v>
      </c>
      <c r="F28" s="298">
        <f t="shared" si="4"/>
        <v>3.5551518259039212</v>
      </c>
      <c r="G28" s="1232">
        <f t="shared" si="5"/>
        <v>0.2324837662465174</v>
      </c>
      <c r="H28" s="298">
        <f t="shared" si="6"/>
        <v>0.82651508606432678</v>
      </c>
      <c r="I28" s="294">
        <v>0.25422836329948895</v>
      </c>
      <c r="J28" s="299">
        <f t="shared" si="7"/>
        <v>28.961929976536908</v>
      </c>
      <c r="K28" s="1232">
        <f t="shared" si="8"/>
        <v>0.10054038331699443</v>
      </c>
      <c r="L28" s="299">
        <f t="shared" si="9"/>
        <v>2.9118435414409722</v>
      </c>
      <c r="M28" s="294">
        <v>0.40384720428768384</v>
      </c>
      <c r="N28" s="299">
        <f t="shared" si="10"/>
        <v>46.006646544082152</v>
      </c>
      <c r="O28" s="1232">
        <f t="shared" si="12"/>
        <v>0.14441288854126408</v>
      </c>
      <c r="P28" s="298">
        <f t="shared" si="11"/>
        <v>6.643952719527868</v>
      </c>
      <c r="Q28" s="1417">
        <v>113.92092369496496</v>
      </c>
      <c r="R28" s="1434">
        <f t="shared" si="1"/>
        <v>12</v>
      </c>
      <c r="S28" s="1434">
        <f t="shared" si="13"/>
        <v>4</v>
      </c>
      <c r="T28" s="1434">
        <f t="shared" si="14"/>
        <v>12</v>
      </c>
      <c r="U28" s="1434">
        <f t="shared" si="15"/>
        <v>12</v>
      </c>
      <c r="V28" s="1434">
        <f t="shared" si="15"/>
        <v>9</v>
      </c>
      <c r="W28" s="1394">
        <f>'14_3分析係数表'!AB29</f>
        <v>116356</v>
      </c>
      <c r="X28" s="1398">
        <f>'14_3分析係数表'!AC29</f>
        <v>14283</v>
      </c>
      <c r="Y28" s="1395">
        <f>'14_2取引基本表'!AR26</f>
        <v>146710</v>
      </c>
      <c r="Z28" s="1398">
        <f>'14_2取引基本表'!BH26</f>
        <v>457683</v>
      </c>
      <c r="AA28" s="1396">
        <f>'14_2取引基本表'!AU26</f>
        <v>32595</v>
      </c>
      <c r="AC28" s="199" t="s">
        <v>2179</v>
      </c>
      <c r="AD28" s="748" t="s">
        <v>2180</v>
      </c>
      <c r="AE28" s="1251"/>
    </row>
    <row r="29" spans="1:31" ht="13">
      <c r="A29" s="289" t="s">
        <v>2175</v>
      </c>
      <c r="B29" s="290" t="s">
        <v>2176</v>
      </c>
      <c r="C29" s="297">
        <f t="shared" si="2"/>
        <v>10.035253344688902</v>
      </c>
      <c r="D29" s="298">
        <f t="shared" si="3"/>
        <v>5.0829301816346097</v>
      </c>
      <c r="E29" s="294">
        <v>2.690158311616303E-2</v>
      </c>
      <c r="F29" s="298">
        <f t="shared" si="4"/>
        <v>3.3257443305945054</v>
      </c>
      <c r="G29" s="1232">
        <f t="shared" si="5"/>
        <v>0.2324837662465174</v>
      </c>
      <c r="H29" s="298">
        <f t="shared" si="6"/>
        <v>0.77318156754961342</v>
      </c>
      <c r="I29" s="294">
        <v>0.34673715455884868</v>
      </c>
      <c r="J29" s="299">
        <f t="shared" si="7"/>
        <v>42.865846258977967</v>
      </c>
      <c r="K29" s="1232">
        <f t="shared" si="8"/>
        <v>0.10054038331699443</v>
      </c>
      <c r="L29" s="299">
        <f t="shared" si="9"/>
        <v>4.3097486140849961</v>
      </c>
      <c r="M29" s="294">
        <v>0.44336430675838301</v>
      </c>
      <c r="N29" s="299">
        <f t="shared" si="10"/>
        <v>54.811507680517714</v>
      </c>
      <c r="O29" s="1232">
        <v>9.0351887270098824E-2</v>
      </c>
      <c r="P29" s="298">
        <f t="shared" si="11"/>
        <v>4.9523231630542925</v>
      </c>
      <c r="Q29" s="1417">
        <v>123.62634259231864</v>
      </c>
      <c r="R29" s="1434">
        <f t="shared" si="1"/>
        <v>65</v>
      </c>
      <c r="S29" s="1434">
        <f t="shared" si="13"/>
        <v>13</v>
      </c>
      <c r="T29" s="1434">
        <f t="shared" si="14"/>
        <v>0</v>
      </c>
      <c r="U29" s="1434">
        <f t="shared" si="15"/>
        <v>48</v>
      </c>
      <c r="V29" s="1434">
        <f t="shared" si="15"/>
        <v>302</v>
      </c>
      <c r="W29" s="1394">
        <f>'14_3分析係数表'!AB30</f>
        <v>642238</v>
      </c>
      <c r="X29" s="1398">
        <f>'14_3分析係数表'!AC30</f>
        <v>49828</v>
      </c>
      <c r="Y29" s="1395">
        <f>'14_2取引基本表'!AR27</f>
        <v>0</v>
      </c>
      <c r="Z29" s="1398">
        <f>'14_2取引基本表'!BH27</f>
        <v>1852233</v>
      </c>
      <c r="AA29" s="1396">
        <f>'14_2取引基本表'!AU27</f>
        <v>1138937</v>
      </c>
      <c r="AC29" s="199" t="s">
        <v>2181</v>
      </c>
      <c r="AD29" s="748" t="s">
        <v>3044</v>
      </c>
      <c r="AE29" s="1251"/>
    </row>
    <row r="30" spans="1:31" ht="13">
      <c r="A30" s="289" t="s">
        <v>2177</v>
      </c>
      <c r="B30" s="290" t="s">
        <v>2178</v>
      </c>
      <c r="C30" s="297">
        <f t="shared" si="2"/>
        <v>10.670695558397952</v>
      </c>
      <c r="D30" s="298">
        <f t="shared" si="3"/>
        <v>4.1133998965507521</v>
      </c>
      <c r="E30" s="294">
        <v>4.3466190324854888E-2</v>
      </c>
      <c r="F30" s="298">
        <f t="shared" si="4"/>
        <v>10.384209582773302</v>
      </c>
      <c r="G30" s="1232">
        <f t="shared" si="5"/>
        <v>0.2324837662465174</v>
      </c>
      <c r="H30" s="298">
        <f t="shared" si="6"/>
        <v>2.4141601532963142</v>
      </c>
      <c r="I30" s="294">
        <v>7.0744430198025232E-2</v>
      </c>
      <c r="J30" s="299">
        <f t="shared" si="7"/>
        <v>16.901066886694611</v>
      </c>
      <c r="K30" s="1232">
        <f t="shared" si="8"/>
        <v>0.10054038331699443</v>
      </c>
      <c r="L30" s="299">
        <f t="shared" si="9"/>
        <v>1.6992397432544379</v>
      </c>
      <c r="M30" s="294">
        <v>0.308369223350977</v>
      </c>
      <c r="N30" s="299">
        <f t="shared" si="10"/>
        <v>73.670377371961834</v>
      </c>
      <c r="O30" s="1232">
        <v>8.9008579781523392E-2</v>
      </c>
      <c r="P30" s="298">
        <f t="shared" si="11"/>
        <v>6.5572956618472009</v>
      </c>
      <c r="Q30" s="1417">
        <v>238.90314529901167</v>
      </c>
      <c r="R30" s="1434">
        <f t="shared" si="1"/>
        <v>8</v>
      </c>
      <c r="S30" s="1434">
        <f t="shared" si="13"/>
        <v>12</v>
      </c>
      <c r="T30" s="1434">
        <f t="shared" si="14"/>
        <v>16</v>
      </c>
      <c r="U30" s="1434">
        <f t="shared" si="15"/>
        <v>28</v>
      </c>
      <c r="V30" s="1434">
        <f t="shared" si="15"/>
        <v>0</v>
      </c>
      <c r="W30" s="1394">
        <f>'14_3分析係数表'!AB31</f>
        <v>77466</v>
      </c>
      <c r="X30" s="1398">
        <f>'14_3分析係数表'!AC31</f>
        <v>47596</v>
      </c>
      <c r="Y30" s="1395">
        <f>'14_2取引基本表'!AR28</f>
        <v>190214</v>
      </c>
      <c r="Z30" s="1398">
        <f>'14_2取引基本表'!BH28</f>
        <v>1095012</v>
      </c>
      <c r="AA30" s="1396">
        <f>'14_2取引基本表'!AU28</f>
        <v>0</v>
      </c>
      <c r="AC30" s="199" t="s">
        <v>2183</v>
      </c>
      <c r="AD30" s="748" t="s">
        <v>3045</v>
      </c>
      <c r="AE30" s="1251"/>
    </row>
    <row r="31" spans="1:31" ht="13">
      <c r="A31" s="289" t="s">
        <v>2179</v>
      </c>
      <c r="B31" s="290" t="s">
        <v>2180</v>
      </c>
      <c r="C31" s="297">
        <f t="shared" si="2"/>
        <v>10.767311787755414</v>
      </c>
      <c r="D31" s="298">
        <f t="shared" si="3"/>
        <v>5.4668491019416292</v>
      </c>
      <c r="E31" s="294">
        <v>0.12646432374866878</v>
      </c>
      <c r="F31" s="298">
        <f t="shared" si="4"/>
        <v>16.029842112328069</v>
      </c>
      <c r="G31" s="1232">
        <f t="shared" si="5"/>
        <v>0.2324837662465174</v>
      </c>
      <c r="H31" s="298">
        <f t="shared" si="6"/>
        <v>3.7266780666110595</v>
      </c>
      <c r="I31" s="294">
        <v>0.13654952076677315</v>
      </c>
      <c r="J31" s="299">
        <f t="shared" si="7"/>
        <v>17.308179836991201</v>
      </c>
      <c r="K31" s="1232">
        <f t="shared" si="8"/>
        <v>0.10054038331699443</v>
      </c>
      <c r="L31" s="299">
        <f t="shared" si="9"/>
        <v>1.7401710353305695</v>
      </c>
      <c r="M31" s="294">
        <v>0.46980830670926516</v>
      </c>
      <c r="N31" s="299">
        <f t="shared" si="10"/>
        <v>59.550019771398134</v>
      </c>
      <c r="O31" s="1232">
        <f>O30</f>
        <v>8.9008579781523392E-2</v>
      </c>
      <c r="P31" s="298">
        <f t="shared" si="11"/>
        <v>5.3004626858137858</v>
      </c>
      <c r="Q31" s="1417">
        <v>126.7538673134826</v>
      </c>
      <c r="R31" s="1434">
        <f t="shared" si="1"/>
        <v>3</v>
      </c>
      <c r="S31" s="1434">
        <f t="shared" si="13"/>
        <v>6</v>
      </c>
      <c r="T31" s="1434">
        <f t="shared" si="14"/>
        <v>6</v>
      </c>
      <c r="U31" s="1434">
        <f t="shared" si="15"/>
        <v>5</v>
      </c>
      <c r="V31" s="1434">
        <f t="shared" si="15"/>
        <v>0</v>
      </c>
      <c r="W31" s="1394">
        <f>'14_3分析係数表'!AB32</f>
        <v>25644</v>
      </c>
      <c r="X31" s="1398">
        <f>'14_3分析係数表'!AC32</f>
        <v>23750</v>
      </c>
      <c r="Y31" s="1395">
        <f>'14_2取引基本表'!AR29</f>
        <v>74627</v>
      </c>
      <c r="Z31" s="1398">
        <f>'14_2取引基本表'!BH29</f>
        <v>187800</v>
      </c>
      <c r="AA31" s="1396">
        <f>'14_2取引基本表'!AU29</f>
        <v>0</v>
      </c>
      <c r="AC31" s="199" t="s">
        <v>2185</v>
      </c>
      <c r="AD31" s="748" t="s">
        <v>1567</v>
      </c>
      <c r="AE31" s="1251"/>
    </row>
    <row r="32" spans="1:31" ht="13">
      <c r="A32" s="289" t="s">
        <v>2181</v>
      </c>
      <c r="B32" s="290" t="s">
        <v>2182</v>
      </c>
      <c r="C32" s="297">
        <f t="shared" si="2"/>
        <v>12.974389492813902</v>
      </c>
      <c r="D32" s="298">
        <f t="shared" si="3"/>
        <v>6.6098230837873579</v>
      </c>
      <c r="E32" s="294">
        <v>3.5366648682672419E-2</v>
      </c>
      <c r="F32" s="298">
        <f t="shared" si="4"/>
        <v>4.1203703391564517</v>
      </c>
      <c r="G32" s="1232">
        <f t="shared" si="5"/>
        <v>0.2324837662465174</v>
      </c>
      <c r="H32" s="298">
        <f t="shared" si="6"/>
        <v>0.95791921477753217</v>
      </c>
      <c r="I32" s="294">
        <v>0.48251618559482062</v>
      </c>
      <c r="J32" s="299">
        <f t="shared" si="7"/>
        <v>56.215260799134825</v>
      </c>
      <c r="K32" s="1232">
        <f t="shared" si="8"/>
        <v>0.10054038331699443</v>
      </c>
      <c r="L32" s="299">
        <f t="shared" si="9"/>
        <v>5.6519038690098258</v>
      </c>
      <c r="M32" s="294">
        <v>0.61375438359859724</v>
      </c>
      <c r="N32" s="299">
        <f t="shared" si="10"/>
        <v>71.505088887484021</v>
      </c>
      <c r="O32" s="1232">
        <f>O31</f>
        <v>8.9008579781523392E-2</v>
      </c>
      <c r="P32" s="298">
        <f t="shared" si="11"/>
        <v>6.3645664090265432</v>
      </c>
      <c r="Q32" s="1417">
        <v>116.50440436487246</v>
      </c>
      <c r="R32" s="1434">
        <f t="shared" si="1"/>
        <v>9</v>
      </c>
      <c r="S32" s="1434">
        <f t="shared" si="13"/>
        <v>2</v>
      </c>
      <c r="T32" s="1434">
        <f t="shared" si="14"/>
        <v>1</v>
      </c>
      <c r="U32" s="1434">
        <f t="shared" si="15"/>
        <v>5</v>
      </c>
      <c r="V32" s="1434">
        <f t="shared" si="15"/>
        <v>0</v>
      </c>
      <c r="W32" s="1394">
        <f>'14_3分析係数表'!AB33</f>
        <v>85857</v>
      </c>
      <c r="X32" s="1398">
        <f>'14_3分析係数表'!AC33</f>
        <v>6293</v>
      </c>
      <c r="Y32" s="1395">
        <f>'14_2取引基本表'!AR30</f>
        <v>12909</v>
      </c>
      <c r="Z32" s="1398">
        <f>'14_2取引基本表'!BH30</f>
        <v>177936</v>
      </c>
      <c r="AA32" s="1396">
        <f>'14_2取引基本表'!AU30</f>
        <v>0</v>
      </c>
      <c r="AC32" s="199" t="s">
        <v>2186</v>
      </c>
      <c r="AD32" s="748" t="s">
        <v>2187</v>
      </c>
      <c r="AE32" s="1251"/>
    </row>
    <row r="33" spans="1:31" ht="13">
      <c r="A33" s="289" t="s">
        <v>2183</v>
      </c>
      <c r="B33" s="290" t="s">
        <v>2184</v>
      </c>
      <c r="C33" s="297">
        <f t="shared" si="2"/>
        <v>36.39587691682614</v>
      </c>
      <c r="D33" s="298">
        <f t="shared" si="3"/>
        <v>17.801156455882403</v>
      </c>
      <c r="E33" s="294">
        <v>0.12969195510943768</v>
      </c>
      <c r="F33" s="298">
        <f t="shared" si="4"/>
        <v>32.690934642806432</v>
      </c>
      <c r="G33" s="1232">
        <f t="shared" si="5"/>
        <v>0.2324837662465174</v>
      </c>
      <c r="H33" s="298">
        <f t="shared" si="6"/>
        <v>7.6001116078783886</v>
      </c>
      <c r="I33" s="294">
        <v>0.40252218378442245</v>
      </c>
      <c r="J33" s="299">
        <f t="shared" si="7"/>
        <v>101.46216387340671</v>
      </c>
      <c r="K33" s="1232">
        <f t="shared" si="8"/>
        <v>0.10054038331699443</v>
      </c>
      <c r="L33" s="299">
        <f t="shared" si="9"/>
        <v>10.201044848004015</v>
      </c>
      <c r="M33" s="294">
        <v>0.66293540075026103</v>
      </c>
      <c r="N33" s="299">
        <f t="shared" si="10"/>
        <v>167.10348641164407</v>
      </c>
      <c r="O33" s="1232">
        <v>0.11127667567113086</v>
      </c>
      <c r="P33" s="298">
        <f t="shared" si="11"/>
        <v>18.594720460943741</v>
      </c>
      <c r="Q33" s="1417">
        <v>252.06601762785448</v>
      </c>
      <c r="R33" s="1434">
        <f t="shared" si="1"/>
        <v>117</v>
      </c>
      <c r="S33" s="1434">
        <f t="shared" si="13"/>
        <v>97</v>
      </c>
      <c r="T33" s="1434">
        <f t="shared" si="14"/>
        <v>173</v>
      </c>
      <c r="U33" s="1434">
        <f t="shared" si="15"/>
        <v>74</v>
      </c>
      <c r="V33" s="1434">
        <f t="shared" si="15"/>
        <v>90</v>
      </c>
      <c r="W33" s="1394">
        <f>'14_3分析係数表'!AB34</f>
        <v>1158324</v>
      </c>
      <c r="X33" s="1398">
        <f>'14_3分析係数表'!AC34</f>
        <v>373210</v>
      </c>
      <c r="Y33" s="1395">
        <f>'14_2取引基本表'!AR31</f>
        <v>2088774</v>
      </c>
      <c r="Z33" s="1398">
        <f>'14_2取引基本表'!BH31</f>
        <v>2877665</v>
      </c>
      <c r="AA33" s="1396">
        <f>'14_2取引基本表'!AU31</f>
        <v>339326</v>
      </c>
      <c r="AC33" s="199" t="s">
        <v>2188</v>
      </c>
      <c r="AD33" s="748" t="s">
        <v>3046</v>
      </c>
      <c r="AE33" s="1251"/>
    </row>
    <row r="34" spans="1:31" ht="13">
      <c r="A34" s="289" t="s">
        <v>2185</v>
      </c>
      <c r="B34" s="290" t="s">
        <v>1567</v>
      </c>
      <c r="C34" s="297">
        <f t="shared" si="2"/>
        <v>25.777182201089985</v>
      </c>
      <c r="D34" s="298">
        <f t="shared" si="3"/>
        <v>19.299736382241846</v>
      </c>
      <c r="E34" s="294">
        <v>0.25122798182229611</v>
      </c>
      <c r="F34" s="298">
        <f t="shared" si="4"/>
        <v>53.86440448900796</v>
      </c>
      <c r="G34" s="1232">
        <f t="shared" si="5"/>
        <v>0.2324837662465174</v>
      </c>
      <c r="H34" s="298">
        <f t="shared" si="6"/>
        <v>12.522599622230389</v>
      </c>
      <c r="I34" s="294">
        <v>0.31439227022235533</v>
      </c>
      <c r="J34" s="299">
        <f t="shared" si="7"/>
        <v>67.407110818781916</v>
      </c>
      <c r="K34" s="1232">
        <f t="shared" si="8"/>
        <v>0.10054038331699443</v>
      </c>
      <c r="L34" s="299">
        <f t="shared" si="9"/>
        <v>6.777136760011456</v>
      </c>
      <c r="M34" s="294">
        <v>0.64510687312527537</v>
      </c>
      <c r="N34" s="299">
        <f t="shared" si="10"/>
        <v>138.31380286785839</v>
      </c>
      <c r="O34" s="1232">
        <v>4.6831521399469667E-2</v>
      </c>
      <c r="P34" s="298">
        <f t="shared" si="11"/>
        <v>6.477445818848139</v>
      </c>
      <c r="Q34" s="1417">
        <v>214.40447874595623</v>
      </c>
      <c r="R34" s="1434">
        <f t="shared" si="1"/>
        <v>37</v>
      </c>
      <c r="S34" s="1434">
        <f t="shared" si="13"/>
        <v>77</v>
      </c>
      <c r="T34" s="1434">
        <f t="shared" si="14"/>
        <v>50</v>
      </c>
      <c r="U34" s="1434">
        <f t="shared" si="15"/>
        <v>30</v>
      </c>
      <c r="V34" s="1434">
        <f t="shared" si="15"/>
        <v>0</v>
      </c>
      <c r="W34" s="1394">
        <f>'14_3分析係数表'!AB35</f>
        <v>369570</v>
      </c>
      <c r="X34" s="1398">
        <f>'14_3分析係数表'!AC35</f>
        <v>295320</v>
      </c>
      <c r="Y34" s="1395">
        <f>'14_2取引基本表'!AR32</f>
        <v>603961</v>
      </c>
      <c r="Z34" s="1398">
        <f>'14_2取引基本表'!BH32</f>
        <v>1175506</v>
      </c>
      <c r="AA34" s="1396">
        <f>'14_2取引基本表'!AU32</f>
        <v>0</v>
      </c>
      <c r="AC34" s="199" t="s">
        <v>2190</v>
      </c>
      <c r="AD34" s="748" t="s">
        <v>2191</v>
      </c>
      <c r="AE34" s="1251"/>
    </row>
    <row r="35" spans="1:31" ht="13">
      <c r="A35" s="289" t="s">
        <v>2186</v>
      </c>
      <c r="B35" s="290" t="s">
        <v>2187</v>
      </c>
      <c r="C35" s="297">
        <f t="shared" si="2"/>
        <v>43.827265952646144</v>
      </c>
      <c r="D35" s="298">
        <f t="shared" si="3"/>
        <v>31.704114794756677</v>
      </c>
      <c r="E35" s="294">
        <v>0.40012232544181042</v>
      </c>
      <c r="F35" s="298">
        <f t="shared" si="4"/>
        <v>128.76914070600415</v>
      </c>
      <c r="G35" s="1232">
        <f t="shared" si="5"/>
        <v>0.2324837662465174</v>
      </c>
      <c r="H35" s="298">
        <f t="shared" si="6"/>
        <v>29.936734807659576</v>
      </c>
      <c r="I35" s="294">
        <v>5.4622350270852466E-2</v>
      </c>
      <c r="J35" s="299">
        <f t="shared" si="7"/>
        <v>17.57880693098928</v>
      </c>
      <c r="K35" s="1232">
        <f t="shared" si="8"/>
        <v>0.10054038331699443</v>
      </c>
      <c r="L35" s="299">
        <f t="shared" si="9"/>
        <v>1.7673799870971008</v>
      </c>
      <c r="M35" s="294">
        <v>0.84078106922799567</v>
      </c>
      <c r="N35" s="299">
        <f t="shared" si="10"/>
        <v>270.5838912807917</v>
      </c>
      <c r="O35" s="1232">
        <v>4.4803669207746616E-2</v>
      </c>
      <c r="P35" s="298">
        <f t="shared" si="11"/>
        <v>12.123151157889465</v>
      </c>
      <c r="Q35" s="1417">
        <v>321.82443347498486</v>
      </c>
      <c r="R35" s="1434">
        <f t="shared" si="1"/>
        <v>18</v>
      </c>
      <c r="S35" s="1434">
        <f t="shared" si="13"/>
        <v>337</v>
      </c>
      <c r="T35" s="1434">
        <f t="shared" si="14"/>
        <v>223</v>
      </c>
      <c r="U35" s="1434">
        <f t="shared" si="15"/>
        <v>83</v>
      </c>
      <c r="V35" s="1434">
        <f t="shared" si="15"/>
        <v>33</v>
      </c>
      <c r="W35" s="1394">
        <f>'14_3分析係数表'!AB36</f>
        <v>177095</v>
      </c>
      <c r="X35" s="1398">
        <f>'14_3分析係数表'!AC36</f>
        <v>1297265</v>
      </c>
      <c r="Y35" s="1395">
        <f>'14_2取引基本表'!AR33</f>
        <v>2682591</v>
      </c>
      <c r="Z35" s="1398">
        <f>'14_2取引基本表'!BH33</f>
        <v>3242171</v>
      </c>
      <c r="AA35" s="1396">
        <f>'14_2取引基本表'!AU33</f>
        <v>125570</v>
      </c>
      <c r="AC35" s="199" t="s">
        <v>2192</v>
      </c>
      <c r="AD35" s="748" t="s">
        <v>1701</v>
      </c>
      <c r="AE35" s="1251"/>
    </row>
    <row r="36" spans="1:31" ht="13">
      <c r="A36" s="289" t="s">
        <v>2188</v>
      </c>
      <c r="B36" s="290" t="s">
        <v>2189</v>
      </c>
      <c r="C36" s="297">
        <f t="shared" si="2"/>
        <v>24.706097431557147</v>
      </c>
      <c r="D36" s="298">
        <f t="shared" si="3"/>
        <v>11.645904029475449</v>
      </c>
      <c r="E36" s="294">
        <v>7.5031967848916234E-2</v>
      </c>
      <c r="F36" s="298">
        <f t="shared" si="4"/>
        <v>16.025111224225885</v>
      </c>
      <c r="G36" s="1232">
        <f t="shared" si="5"/>
        <v>0.2324837662465174</v>
      </c>
      <c r="H36" s="298">
        <f t="shared" si="6"/>
        <v>3.725578211927373</v>
      </c>
      <c r="I36" s="294">
        <v>0.36884830758302428</v>
      </c>
      <c r="J36" s="299">
        <f t="shared" si="7"/>
        <v>78.777557397767509</v>
      </c>
      <c r="K36" s="1232">
        <f t="shared" si="8"/>
        <v>0.10054038331699443</v>
      </c>
      <c r="L36" s="299">
        <f t="shared" si="9"/>
        <v>7.9203258175480755</v>
      </c>
      <c r="M36" s="294">
        <v>0.64429400301330442</v>
      </c>
      <c r="N36" s="299">
        <f t="shared" si="10"/>
        <v>137.60645436062711</v>
      </c>
      <c r="O36" s="1232">
        <v>9.4909744334046073E-2</v>
      </c>
      <c r="P36" s="298">
        <f t="shared" si="11"/>
        <v>13.060193402081698</v>
      </c>
      <c r="Q36" s="1417">
        <v>213.57711497709778</v>
      </c>
      <c r="R36" s="1434">
        <f t="shared" si="1"/>
        <v>76</v>
      </c>
      <c r="S36" s="1434">
        <f t="shared" si="13"/>
        <v>40</v>
      </c>
      <c r="T36" s="1434">
        <f t="shared" si="14"/>
        <v>46</v>
      </c>
      <c r="U36" s="1434">
        <f t="shared" si="15"/>
        <v>52</v>
      </c>
      <c r="V36" s="1434">
        <f t="shared" si="15"/>
        <v>6</v>
      </c>
      <c r="W36" s="1394">
        <f>'14_3分析係数表'!AB37</f>
        <v>750842</v>
      </c>
      <c r="X36" s="1398">
        <f>'14_3分析係数表'!AC37</f>
        <v>152738</v>
      </c>
      <c r="Y36" s="1395">
        <f>'14_2取引基本表'!AR34</f>
        <v>549808</v>
      </c>
      <c r="Z36" s="1398">
        <f>'14_2取引基本表'!BH34</f>
        <v>2035639</v>
      </c>
      <c r="AA36" s="1396">
        <f>'14_2取引基本表'!AU34</f>
        <v>21235</v>
      </c>
      <c r="AC36" s="199" t="s">
        <v>2193</v>
      </c>
      <c r="AD36" s="748" t="s">
        <v>2194</v>
      </c>
      <c r="AE36" s="1251"/>
    </row>
    <row r="37" spans="1:31" ht="13">
      <c r="A37" s="289" t="s">
        <v>2190</v>
      </c>
      <c r="B37" s="290" t="s">
        <v>2191</v>
      </c>
      <c r="C37" s="297">
        <f t="shared" si="2"/>
        <v>16.831205420859437</v>
      </c>
      <c r="D37" s="298">
        <f t="shared" si="3"/>
        <v>9.44341208345325</v>
      </c>
      <c r="E37" s="294">
        <v>0.17291011784743704</v>
      </c>
      <c r="F37" s="298">
        <f t="shared" si="4"/>
        <v>27.989445751955849</v>
      </c>
      <c r="G37" s="1232">
        <f t="shared" si="5"/>
        <v>0.2324837662465174</v>
      </c>
      <c r="H37" s="298">
        <f t="shared" si="6"/>
        <v>6.5070917635672831</v>
      </c>
      <c r="I37" s="294">
        <v>0.18042179614021467</v>
      </c>
      <c r="J37" s="299">
        <f t="shared" si="7"/>
        <v>29.205382185862803</v>
      </c>
      <c r="K37" s="1232">
        <f t="shared" si="8"/>
        <v>0.10054038331699443</v>
      </c>
      <c r="L37" s="299">
        <f t="shared" si="9"/>
        <v>2.9363203198859669</v>
      </c>
      <c r="M37" s="294">
        <v>0.52437100026299643</v>
      </c>
      <c r="N37" s="299">
        <f t="shared" si="10"/>
        <v>84.881404561355524</v>
      </c>
      <c r="O37" s="1232">
        <v>8.7036652793204036E-2</v>
      </c>
      <c r="P37" s="298">
        <f t="shared" si="11"/>
        <v>7.3877933374061859</v>
      </c>
      <c r="Q37" s="1417">
        <v>161.87280478665593</v>
      </c>
      <c r="R37" s="1434">
        <f t="shared" si="1"/>
        <v>15</v>
      </c>
      <c r="S37" s="1434">
        <f t="shared" si="13"/>
        <v>36</v>
      </c>
      <c r="T37" s="1434">
        <f t="shared" si="14"/>
        <v>31</v>
      </c>
      <c r="U37" s="1434">
        <f t="shared" si="15"/>
        <v>20</v>
      </c>
      <c r="V37" s="1434">
        <f t="shared" si="15"/>
        <v>62</v>
      </c>
      <c r="W37" s="1394">
        <f>'14_3分析係数表'!AB38</f>
        <v>144065</v>
      </c>
      <c r="X37" s="1398">
        <f>'14_3分析係数表'!AC38</f>
        <v>138067</v>
      </c>
      <c r="Y37" s="1395">
        <f>'14_2取引基本表'!AR35</f>
        <v>378225</v>
      </c>
      <c r="Z37" s="1398">
        <f>'14_2取引基本表'!BH35</f>
        <v>798490</v>
      </c>
      <c r="AA37" s="1396">
        <f>'14_2取引基本表'!AU35</f>
        <v>234125</v>
      </c>
      <c r="AC37" s="199" t="s">
        <v>2195</v>
      </c>
      <c r="AD37" s="748" t="s">
        <v>3047</v>
      </c>
      <c r="AE37" s="1251"/>
    </row>
    <row r="38" spans="1:31" ht="13">
      <c r="A38" s="289" t="s">
        <v>2192</v>
      </c>
      <c r="B38" s="290" t="s">
        <v>1701</v>
      </c>
      <c r="C38" s="297">
        <f t="shared" si="2"/>
        <v>4.7899686342544046</v>
      </c>
      <c r="D38" s="298">
        <f t="shared" si="3"/>
        <v>4.7061779470639094</v>
      </c>
      <c r="E38" s="294">
        <v>0</v>
      </c>
      <c r="F38" s="298">
        <f t="shared" si="4"/>
        <v>0</v>
      </c>
      <c r="G38" s="1232">
        <f t="shared" si="5"/>
        <v>0.2324837662465174</v>
      </c>
      <c r="H38" s="298">
        <f t="shared" si="6"/>
        <v>0</v>
      </c>
      <c r="I38" s="294">
        <v>0.351753812215997</v>
      </c>
      <c r="J38" s="299">
        <f t="shared" si="7"/>
        <v>46.808832349741202</v>
      </c>
      <c r="K38" s="1232">
        <f t="shared" si="8"/>
        <v>0.10054038331699443</v>
      </c>
      <c r="L38" s="299">
        <f t="shared" si="9"/>
        <v>4.7061779470639094</v>
      </c>
      <c r="M38" s="294">
        <v>0.70125652740175148</v>
      </c>
      <c r="N38" s="299">
        <f t="shared" si="10"/>
        <v>93.318105121640741</v>
      </c>
      <c r="O38" s="1232">
        <v>8.9790386422091827E-4</v>
      </c>
      <c r="P38" s="298">
        <f t="shared" si="11"/>
        <v>8.3790687190495081E-2</v>
      </c>
      <c r="Q38" s="1417">
        <v>133.07270802511701</v>
      </c>
      <c r="R38" s="1434">
        <f t="shared" si="1"/>
        <v>43</v>
      </c>
      <c r="S38" s="1434">
        <f t="shared" si="13"/>
        <v>0</v>
      </c>
      <c r="T38" s="1434">
        <f t="shared" si="14"/>
        <v>3</v>
      </c>
      <c r="U38" s="1434">
        <f t="shared" si="15"/>
        <v>31</v>
      </c>
      <c r="V38" s="1434">
        <f t="shared" si="15"/>
        <v>0</v>
      </c>
      <c r="W38" s="1394">
        <f>'14_3分析係数表'!AB39</f>
        <v>428618</v>
      </c>
      <c r="X38" s="1398">
        <f>'14_3分析係数表'!AC39</f>
        <v>0</v>
      </c>
      <c r="Y38" s="1395">
        <f>'14_2取引基本表'!AR36</f>
        <v>31570</v>
      </c>
      <c r="Z38" s="1398">
        <f>'14_2取引基本表'!BH36</f>
        <v>1218517</v>
      </c>
      <c r="AA38" s="1396">
        <f>'14_2取引基本表'!AU36</f>
        <v>0</v>
      </c>
      <c r="AC38" s="199" t="s">
        <v>2197</v>
      </c>
      <c r="AD38" s="748" t="s">
        <v>3048</v>
      </c>
      <c r="AE38" s="1251"/>
    </row>
    <row r="39" spans="1:31" ht="13">
      <c r="A39" s="289" t="s">
        <v>2193</v>
      </c>
      <c r="B39" s="290" t="s">
        <v>2194</v>
      </c>
      <c r="C39" s="297">
        <f t="shared" si="2"/>
        <v>9.4174955164241787</v>
      </c>
      <c r="D39" s="298">
        <f t="shared" si="3"/>
        <v>7.1184485778652657</v>
      </c>
      <c r="E39" s="294">
        <v>1.8648081967352275E-2</v>
      </c>
      <c r="F39" s="298">
        <f t="shared" si="4"/>
        <v>2.3003451919565401</v>
      </c>
      <c r="G39" s="1232">
        <f t="shared" si="5"/>
        <v>0.2324837662465174</v>
      </c>
      <c r="H39" s="298">
        <f t="shared" si="6"/>
        <v>0.53479291389312444</v>
      </c>
      <c r="I39" s="294">
        <v>0.5308449982881025</v>
      </c>
      <c r="J39" s="299">
        <f t="shared" si="7"/>
        <v>65.482699058491662</v>
      </c>
      <c r="K39" s="1232">
        <f t="shared" si="8"/>
        <v>0.10054038331699443</v>
      </c>
      <c r="L39" s="299">
        <f t="shared" si="9"/>
        <v>6.5836556639721415</v>
      </c>
      <c r="M39" s="294">
        <v>0.72849135138041188</v>
      </c>
      <c r="N39" s="299">
        <f t="shared" si="10"/>
        <v>89.863481963651324</v>
      </c>
      <c r="O39" s="1232">
        <v>2.5583773167045208E-2</v>
      </c>
      <c r="P39" s="298">
        <f t="shared" si="11"/>
        <v>2.2990469385589138</v>
      </c>
      <c r="Q39" s="1417">
        <v>123.35559206484717</v>
      </c>
      <c r="R39" s="1434">
        <f t="shared" si="1"/>
        <v>95</v>
      </c>
      <c r="S39" s="1434">
        <f t="shared" si="13"/>
        <v>9</v>
      </c>
      <c r="T39" s="1434">
        <f t="shared" si="14"/>
        <v>32</v>
      </c>
      <c r="U39" s="1434">
        <f t="shared" si="15"/>
        <v>45</v>
      </c>
      <c r="V39" s="1434">
        <f t="shared" si="15"/>
        <v>183</v>
      </c>
      <c r="W39" s="1394">
        <f>'14_3分析係数表'!AB40</f>
        <v>938027</v>
      </c>
      <c r="X39" s="1398">
        <f>'14_3分析係数表'!AC40</f>
        <v>32952</v>
      </c>
      <c r="Y39" s="1395">
        <f>'14_2取引基本表'!AR37</f>
        <v>382343</v>
      </c>
      <c r="Z39" s="1398">
        <f>'14_2取引基本表'!BH37</f>
        <v>1767045</v>
      </c>
      <c r="AA39" s="1396">
        <f>'14_2取引基本表'!AU37</f>
        <v>688079</v>
      </c>
      <c r="AC39" s="199" t="s">
        <v>2199</v>
      </c>
      <c r="AD39" s="748" t="s">
        <v>2200</v>
      </c>
      <c r="AE39" s="1251"/>
    </row>
    <row r="40" spans="1:31" ht="13">
      <c r="A40" s="289" t="s">
        <v>2195</v>
      </c>
      <c r="B40" s="290" t="s">
        <v>2196</v>
      </c>
      <c r="C40" s="297">
        <f t="shared" si="2"/>
        <v>10.033062667353123</v>
      </c>
      <c r="D40" s="298">
        <f t="shared" si="3"/>
        <v>8.1864515470408961</v>
      </c>
      <c r="E40" s="294">
        <v>3.6486421526588111E-2</v>
      </c>
      <c r="F40" s="298">
        <f t="shared" si="4"/>
        <v>5.0697554240203972</v>
      </c>
      <c r="G40" s="1232">
        <f t="shared" si="5"/>
        <v>0.2324837662465174</v>
      </c>
      <c r="H40" s="298">
        <f t="shared" si="6"/>
        <v>1.1786358349249717</v>
      </c>
      <c r="I40" s="294">
        <v>0.50163334603597476</v>
      </c>
      <c r="J40" s="299">
        <f t="shared" si="7"/>
        <v>69.701501833556151</v>
      </c>
      <c r="K40" s="1232">
        <f t="shared" si="8"/>
        <v>0.10054038331699443</v>
      </c>
      <c r="L40" s="299">
        <f t="shared" si="9"/>
        <v>7.0078157121159252</v>
      </c>
      <c r="M40" s="294">
        <v>0.6065809667987323</v>
      </c>
      <c r="N40" s="299">
        <f t="shared" si="10"/>
        <v>84.283879258876084</v>
      </c>
      <c r="O40" s="1232">
        <v>2.1909422496328171E-2</v>
      </c>
      <c r="P40" s="298">
        <f t="shared" si="11"/>
        <v>1.8466111203122271</v>
      </c>
      <c r="Q40" s="1417">
        <v>138.94909974457218</v>
      </c>
      <c r="R40" s="1434">
        <f t="shared" si="1"/>
        <v>145</v>
      </c>
      <c r="S40" s="1434">
        <f t="shared" si="13"/>
        <v>27</v>
      </c>
      <c r="T40" s="1434">
        <f t="shared" si="14"/>
        <v>46</v>
      </c>
      <c r="U40" s="1434">
        <f t="shared" si="15"/>
        <v>74</v>
      </c>
      <c r="V40" s="1434">
        <f t="shared" si="15"/>
        <v>0</v>
      </c>
      <c r="W40" s="1394">
        <f>'14_3分析係数表'!AB41</f>
        <v>1440086</v>
      </c>
      <c r="X40" s="1398">
        <f>'14_3分析係数表'!AC41</f>
        <v>104745</v>
      </c>
      <c r="Y40" s="1395">
        <f>'14_2取引基本表'!AR38</f>
        <v>555032</v>
      </c>
      <c r="Z40" s="1398">
        <f>'14_2取引基本表'!BH38</f>
        <v>2870794</v>
      </c>
      <c r="AA40" s="1396">
        <f>'14_2取引基本表'!AU38</f>
        <v>0</v>
      </c>
      <c r="AC40" s="199" t="s">
        <v>2201</v>
      </c>
      <c r="AD40" s="748" t="s">
        <v>2202</v>
      </c>
      <c r="AE40" s="1251"/>
    </row>
    <row r="41" spans="1:31" ht="13">
      <c r="A41" s="289" t="s">
        <v>2197</v>
      </c>
      <c r="B41" s="290" t="s">
        <v>2198</v>
      </c>
      <c r="C41" s="297">
        <f t="shared" si="2"/>
        <v>12.189070520036964</v>
      </c>
      <c r="D41" s="298">
        <f t="shared" si="3"/>
        <v>5.690168272319319</v>
      </c>
      <c r="E41" s="294">
        <v>-5.7408757077983966E-3</v>
      </c>
      <c r="F41" s="298">
        <f t="shared" si="4"/>
        <v>-0.66861303312891984</v>
      </c>
      <c r="G41" s="1232">
        <f t="shared" si="5"/>
        <v>0.2324837662465174</v>
      </c>
      <c r="H41" s="298">
        <f t="shared" si="6"/>
        <v>-0.1554416761033188</v>
      </c>
      <c r="I41" s="294">
        <v>0.49922072097325781</v>
      </c>
      <c r="J41" s="299">
        <f t="shared" si="7"/>
        <v>58.141910300779102</v>
      </c>
      <c r="K41" s="1232">
        <f t="shared" si="8"/>
        <v>0.10054038331699443</v>
      </c>
      <c r="L41" s="299">
        <f t="shared" si="9"/>
        <v>5.8456099484226378</v>
      </c>
      <c r="M41" s="294">
        <v>0.57339238661209846</v>
      </c>
      <c r="N41" s="299">
        <f t="shared" si="10"/>
        <v>66.780338453411531</v>
      </c>
      <c r="O41" s="1232">
        <v>9.7317599734112206E-2</v>
      </c>
      <c r="P41" s="298">
        <f t="shared" si="11"/>
        <v>6.4989022477176448</v>
      </c>
      <c r="Q41" s="1417">
        <v>116.46533859297406</v>
      </c>
      <c r="R41" s="1434">
        <f t="shared" si="1"/>
        <v>9</v>
      </c>
      <c r="S41" s="1434">
        <f t="shared" si="13"/>
        <v>0</v>
      </c>
      <c r="T41" s="1434">
        <f t="shared" si="14"/>
        <v>12</v>
      </c>
      <c r="U41" s="1434">
        <f t="shared" si="15"/>
        <v>5</v>
      </c>
      <c r="V41" s="1434">
        <f t="shared" si="15"/>
        <v>0</v>
      </c>
      <c r="W41" s="1394">
        <f>'14_3分析係数表'!AB42</f>
        <v>89046</v>
      </c>
      <c r="X41" s="1438">
        <v>0</v>
      </c>
      <c r="Y41" s="1395">
        <f>'14_2取引基本表'!AR39</f>
        <v>142316</v>
      </c>
      <c r="Z41" s="1398">
        <f>'14_2取引基本表'!BH39</f>
        <v>178370</v>
      </c>
      <c r="AA41" s="1396">
        <f>'14_2取引基本表'!AU39</f>
        <v>0</v>
      </c>
      <c r="AC41" s="199" t="s">
        <v>2203</v>
      </c>
      <c r="AD41" s="748" t="s">
        <v>3049</v>
      </c>
      <c r="AE41" s="1251"/>
    </row>
    <row r="42" spans="1:31" ht="13">
      <c r="A42" s="289" t="s">
        <v>2199</v>
      </c>
      <c r="B42" s="290" t="s">
        <v>2200</v>
      </c>
      <c r="C42" s="297">
        <f t="shared" si="2"/>
        <v>36.10332176379832</v>
      </c>
      <c r="D42" s="298">
        <f t="shared" si="3"/>
        <v>18.417816033311773</v>
      </c>
      <c r="E42" s="294">
        <v>8.9442499341088444E-2</v>
      </c>
      <c r="F42" s="298">
        <f t="shared" si="4"/>
        <v>29.678586944778708</v>
      </c>
      <c r="G42" s="1232">
        <f t="shared" si="5"/>
        <v>0.2324837662465174</v>
      </c>
      <c r="H42" s="298">
        <f t="shared" si="6"/>
        <v>6.8997896697968759</v>
      </c>
      <c r="I42" s="294">
        <v>0.34525361813281841</v>
      </c>
      <c r="J42" s="299">
        <f t="shared" si="7"/>
        <v>114.56119405472759</v>
      </c>
      <c r="K42" s="1232">
        <f t="shared" si="8"/>
        <v>0.10054038331699443</v>
      </c>
      <c r="L42" s="299">
        <f t="shared" si="9"/>
        <v>11.518026363514895</v>
      </c>
      <c r="M42" s="294">
        <v>0.5971160790993254</v>
      </c>
      <c r="N42" s="299">
        <f t="shared" si="10"/>
        <v>198.13356737822832</v>
      </c>
      <c r="O42" s="1232">
        <v>8.9260522406714116E-2</v>
      </c>
      <c r="P42" s="298">
        <f t="shared" si="11"/>
        <v>17.68550573048655</v>
      </c>
      <c r="Q42" s="1417">
        <v>331.81750469203229</v>
      </c>
      <c r="R42" s="1434">
        <f t="shared" si="1"/>
        <v>65</v>
      </c>
      <c r="S42" s="1434">
        <f t="shared" si="13"/>
        <v>43</v>
      </c>
      <c r="T42" s="1434">
        <f t="shared" si="14"/>
        <v>17</v>
      </c>
      <c r="U42" s="1434">
        <f t="shared" si="15"/>
        <v>48</v>
      </c>
      <c r="V42" s="1432">
        <f>V6-SUM(V7:V41)-SUM(V43:V45)</f>
        <v>19</v>
      </c>
      <c r="W42" s="1394">
        <f>'14_3分析係数表'!AB43</f>
        <v>645800</v>
      </c>
      <c r="X42" s="1398">
        <f>'14_3分析係数表'!AC43</f>
        <v>167303</v>
      </c>
      <c r="Y42" s="1395">
        <f>'14_2取引基本表'!AR40</f>
        <v>201104</v>
      </c>
      <c r="Z42" s="1398">
        <f>'14_2取引基本表'!BH40</f>
        <v>1870509</v>
      </c>
      <c r="AA42" s="1396">
        <f>'14_2取引基本表'!AU40</f>
        <v>65531</v>
      </c>
      <c r="AC42" s="199" t="s">
        <v>2205</v>
      </c>
      <c r="AD42" s="748" t="s">
        <v>3050</v>
      </c>
      <c r="AE42" s="284"/>
    </row>
    <row r="43" spans="1:31" ht="18">
      <c r="A43" s="289" t="s">
        <v>2201</v>
      </c>
      <c r="B43" s="290" t="s">
        <v>2202</v>
      </c>
      <c r="C43" s="297">
        <f t="shared" si="2"/>
        <v>18.584369673179946</v>
      </c>
      <c r="D43" s="298">
        <f t="shared" si="3"/>
        <v>9.1930713469742003</v>
      </c>
      <c r="E43" s="294">
        <v>9.047468045765987E-2</v>
      </c>
      <c r="F43" s="298">
        <f t="shared" si="4"/>
        <v>17.165856003357263</v>
      </c>
      <c r="G43" s="1232">
        <f t="shared" si="5"/>
        <v>0.2324837662465174</v>
      </c>
      <c r="H43" s="298">
        <f t="shared" si="6"/>
        <v>3.9907828545058872</v>
      </c>
      <c r="I43" s="294">
        <v>0.27271905819722003</v>
      </c>
      <c r="J43" s="299">
        <f t="shared" si="7"/>
        <v>51.743272910209456</v>
      </c>
      <c r="K43" s="1232">
        <f t="shared" si="8"/>
        <v>0.10054038331699443</v>
      </c>
      <c r="L43" s="299">
        <f t="shared" si="9"/>
        <v>5.2022884924683126</v>
      </c>
      <c r="M43" s="294">
        <v>0.50862281906626206</v>
      </c>
      <c r="N43" s="299">
        <f t="shared" si="10"/>
        <v>96.501540850414798</v>
      </c>
      <c r="O43" s="1232">
        <v>9.7317599734112206E-2</v>
      </c>
      <c r="P43" s="298">
        <f t="shared" si="11"/>
        <v>9.3912983262057459</v>
      </c>
      <c r="Q43" s="1417">
        <v>189.73104869257318</v>
      </c>
      <c r="R43" s="1434">
        <f t="shared" si="1"/>
        <v>65</v>
      </c>
      <c r="S43" s="1434">
        <f t="shared" si="13"/>
        <v>56</v>
      </c>
      <c r="T43" s="1432">
        <f>T6-SUM(T7:T42)-SUM(T44:T45)</f>
        <v>155</v>
      </c>
      <c r="U43" s="1434">
        <f t="shared" si="15"/>
        <v>61</v>
      </c>
      <c r="V43" s="1434">
        <f t="shared" si="15"/>
        <v>0</v>
      </c>
      <c r="W43" s="1394">
        <f>'14_3分析係数表'!AB44</f>
        <v>645883</v>
      </c>
      <c r="X43" s="1398">
        <f>'14_3分析係数表'!AC44</f>
        <v>214272</v>
      </c>
      <c r="Y43" s="1395">
        <f>'14_2取引基本表'!AR41</f>
        <v>1888940</v>
      </c>
      <c r="Z43" s="1398">
        <f>'14_2取引基本表'!BH41</f>
        <v>2368309</v>
      </c>
      <c r="AA43" s="1396">
        <f>'14_2取引基本表'!AU41</f>
        <v>0</v>
      </c>
      <c r="AC43" s="746" t="s">
        <v>3051</v>
      </c>
      <c r="AD43" s="220" t="s">
        <v>487</v>
      </c>
      <c r="AE43" s="284"/>
    </row>
    <row r="44" spans="1:31" ht="18">
      <c r="A44" s="289" t="s">
        <v>2203</v>
      </c>
      <c r="B44" s="290" t="s">
        <v>2204</v>
      </c>
      <c r="C44" s="297">
        <f t="shared" si="2"/>
        <v>0</v>
      </c>
      <c r="D44" s="298">
        <f t="shared" si="3"/>
        <v>0</v>
      </c>
      <c r="E44" s="294">
        <v>0</v>
      </c>
      <c r="F44" s="298">
        <f t="shared" si="4"/>
        <v>0</v>
      </c>
      <c r="G44" s="1232">
        <f t="shared" si="5"/>
        <v>0.2324837662465174</v>
      </c>
      <c r="H44" s="298">
        <f t="shared" si="6"/>
        <v>0</v>
      </c>
      <c r="I44" s="294">
        <v>0</v>
      </c>
      <c r="J44" s="299">
        <f t="shared" si="7"/>
        <v>0</v>
      </c>
      <c r="K44" s="1232">
        <f t="shared" si="8"/>
        <v>0.10054038331699443</v>
      </c>
      <c r="L44" s="299">
        <f t="shared" si="9"/>
        <v>0</v>
      </c>
      <c r="M44" s="294">
        <v>0</v>
      </c>
      <c r="N44" s="299">
        <f t="shared" si="10"/>
        <v>0</v>
      </c>
      <c r="O44" s="1232">
        <v>0.14441288854126408</v>
      </c>
      <c r="P44" s="298">
        <f t="shared" si="11"/>
        <v>0</v>
      </c>
      <c r="Q44" s="1417">
        <v>107.3951255372195</v>
      </c>
      <c r="R44" s="1434">
        <f t="shared" si="1"/>
        <v>0</v>
      </c>
      <c r="S44" s="1434">
        <f t="shared" si="13"/>
        <v>0</v>
      </c>
      <c r="T44" s="1434">
        <f t="shared" si="14"/>
        <v>0</v>
      </c>
      <c r="U44" s="1434">
        <f t="shared" si="15"/>
        <v>1</v>
      </c>
      <c r="V44" s="1434">
        <f t="shared" si="15"/>
        <v>0</v>
      </c>
      <c r="W44" s="1394">
        <f>'14_3分析係数表'!AB45</f>
        <v>0</v>
      </c>
      <c r="X44" s="1398">
        <f>'14_3分析係数表'!AC45</f>
        <v>0</v>
      </c>
      <c r="Y44" s="1395">
        <f>'14_2取引基本表'!AR42</f>
        <v>0</v>
      </c>
      <c r="Z44" s="1398">
        <f>'14_2取引基本表'!BH42</f>
        <v>53866</v>
      </c>
      <c r="AA44" s="1396">
        <f>'14_2取引基本表'!AU42</f>
        <v>0</v>
      </c>
      <c r="AC44" s="747" t="s">
        <v>3052</v>
      </c>
      <c r="AD44" s="747"/>
    </row>
    <row r="45" spans="1:31" ht="12.5">
      <c r="A45" s="289" t="s">
        <v>2205</v>
      </c>
      <c r="B45" s="290" t="s">
        <v>2206</v>
      </c>
      <c r="C45" s="297">
        <f t="shared" si="2"/>
        <v>15.162089911207016</v>
      </c>
      <c r="D45" s="298">
        <f t="shared" si="3"/>
        <v>10.511712301693724</v>
      </c>
      <c r="E45" s="294">
        <v>0.35371225388738525</v>
      </c>
      <c r="F45" s="298">
        <f t="shared" si="4"/>
        <v>44.525493228326496</v>
      </c>
      <c r="G45" s="1232">
        <f t="shared" si="5"/>
        <v>0.2324837662465174</v>
      </c>
      <c r="H45" s="298">
        <f t="shared" si="6"/>
        <v>10.351454359705151</v>
      </c>
      <c r="I45" s="294">
        <v>1.2662527198429125E-2</v>
      </c>
      <c r="J45" s="299">
        <f t="shared" si="7"/>
        <v>1.5939658941153341</v>
      </c>
      <c r="K45" s="1232">
        <f t="shared" si="8"/>
        <v>0.10054038331699443</v>
      </c>
      <c r="L45" s="299">
        <f t="shared" si="9"/>
        <v>0.16025794198857143</v>
      </c>
      <c r="M45" s="294">
        <v>0.42786180544499286</v>
      </c>
      <c r="N45" s="299">
        <f t="shared" si="10"/>
        <v>53.859479595711008</v>
      </c>
      <c r="O45" s="1232">
        <v>8.6342787647053609E-2</v>
      </c>
      <c r="P45" s="298">
        <f t="shared" si="11"/>
        <v>4.650377609513292</v>
      </c>
      <c r="Q45" s="1418">
        <v>125.88055047282162</v>
      </c>
      <c r="R45" s="1432">
        <f>R6-SUM(R7:R44)</f>
        <v>0</v>
      </c>
      <c r="S45" s="1432">
        <f t="shared" ref="S45:U45" si="16">S6-SUM(S7:S44)</f>
        <v>17</v>
      </c>
      <c r="T45" s="1434">
        <f t="shared" si="14"/>
        <v>0</v>
      </c>
      <c r="U45" s="1432">
        <f t="shared" si="16"/>
        <v>6</v>
      </c>
      <c r="V45" s="1434">
        <f t="shared" ref="V45" si="17">ROUND(V$6*AA45/AA$46,0)</f>
        <v>0</v>
      </c>
      <c r="W45" s="1394">
        <f>'14_3分析係数表'!AB46</f>
        <v>2386</v>
      </c>
      <c r="X45" s="1398">
        <f>'14_3分析係数表'!AC46</f>
        <v>66650</v>
      </c>
      <c r="Y45" s="1395">
        <f>'14_2取引基本表'!AR43</f>
        <v>439</v>
      </c>
      <c r="Z45" s="1398">
        <f>'14_2取引基本表'!BH43</f>
        <v>188430</v>
      </c>
      <c r="AA45" s="1396">
        <f>'14_2取引基本表'!AU43</f>
        <v>0</v>
      </c>
    </row>
    <row r="46" spans="1:31" ht="12.5">
      <c r="A46" s="300">
        <v>40</v>
      </c>
      <c r="B46" s="301" t="s">
        <v>2207</v>
      </c>
      <c r="C46" s="302">
        <f>SUM(C7:C45)</f>
        <v>548.56457787840907</v>
      </c>
      <c r="D46" s="303">
        <f>SUM(D7:D45)</f>
        <v>259.85411184089349</v>
      </c>
      <c r="E46" s="295">
        <v>9.6888587189489395E-2</v>
      </c>
      <c r="F46" s="304" t="s">
        <v>440</v>
      </c>
      <c r="G46" s="305"/>
      <c r="H46" s="303">
        <f>SUM(H7:H45)</f>
        <v>130.71221619480329</v>
      </c>
      <c r="I46" s="295">
        <v>0.25475569279079324</v>
      </c>
      <c r="J46" s="304">
        <f>SUM(J7:J45)</f>
        <v>1284.4778524358505</v>
      </c>
      <c r="K46" s="306"/>
      <c r="L46" s="304">
        <f>SUM(L7:L45)</f>
        <v>129.14189564609018</v>
      </c>
      <c r="M46" s="295">
        <v>0.5063294671067512</v>
      </c>
      <c r="N46" s="307">
        <f>SUM(N7:N45)</f>
        <v>2675.8727259001294</v>
      </c>
      <c r="O46" s="306"/>
      <c r="P46" s="303">
        <f>SUM(P7:P45)</f>
        <v>288.71046603751552</v>
      </c>
      <c r="Q46" s="1418">
        <v>5571.062065302136</v>
      </c>
      <c r="R46" s="1433">
        <f>SUM(R7:R45)</f>
        <v>1000</v>
      </c>
      <c r="S46" s="1433">
        <f t="shared" ref="S46:V46" si="18">SUM(S7:S45)</f>
        <v>1000</v>
      </c>
      <c r="T46" s="1433">
        <f t="shared" si="18"/>
        <v>1000</v>
      </c>
      <c r="U46" s="1433">
        <f t="shared" si="18"/>
        <v>1000</v>
      </c>
      <c r="V46" s="1433">
        <f t="shared" si="18"/>
        <v>1000</v>
      </c>
      <c r="W46" s="1433">
        <f t="shared" ref="W46" si="19">SUM(W7:W45)</f>
        <v>9924918</v>
      </c>
      <c r="X46" s="1433">
        <f t="shared" ref="X46" si="20">SUM(X7:X45)</f>
        <v>3853952</v>
      </c>
      <c r="Y46" s="1433">
        <f t="shared" ref="Y46" si="21">SUM(Y7:Y45)</f>
        <v>12052897</v>
      </c>
      <c r="Z46" s="1433">
        <f t="shared" ref="Z46" si="22">SUM(Z7:Z45)</f>
        <v>38958572</v>
      </c>
      <c r="AA46" s="1435">
        <f t="shared" ref="AA46" si="23">SUM(AA7:AA45)</f>
        <v>3765777</v>
      </c>
    </row>
    <row r="47" spans="1:31">
      <c r="A47" s="308" t="s">
        <v>2208</v>
      </c>
      <c r="G47" s="273" t="s">
        <v>2209</v>
      </c>
      <c r="K47" s="273" t="s">
        <v>2209</v>
      </c>
      <c r="O47" s="273" t="s">
        <v>2210</v>
      </c>
      <c r="Q47" s="309" t="s">
        <v>2211</v>
      </c>
      <c r="R47" s="611" t="s">
        <v>3571</v>
      </c>
      <c r="S47" s="611"/>
      <c r="T47" s="611"/>
      <c r="U47" s="611"/>
      <c r="V47" s="611"/>
      <c r="W47" s="611"/>
      <c r="X47" s="611"/>
      <c r="Y47" s="611"/>
      <c r="Z47" s="611"/>
      <c r="AA47" s="611"/>
    </row>
    <row r="48" spans="1:31">
      <c r="A48" s="273" t="s">
        <v>2212</v>
      </c>
      <c r="B48" s="273" t="s">
        <v>440</v>
      </c>
      <c r="G48" s="273" t="s">
        <v>2213</v>
      </c>
      <c r="K48" s="273" t="s">
        <v>2213</v>
      </c>
      <c r="O48" s="273" t="s">
        <v>2213</v>
      </c>
    </row>
    <row r="57" spans="1:1">
      <c r="A57" s="273" t="s">
        <v>591</v>
      </c>
    </row>
  </sheetData>
  <phoneticPr fontId="1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79998168889431442"/>
  </sheetPr>
  <dimension ref="A1:AB59"/>
  <sheetViews>
    <sheetView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N18" sqref="N18"/>
    </sheetView>
  </sheetViews>
  <sheetFormatPr defaultColWidth="8.58203125" defaultRowHeight="13"/>
  <cols>
    <col min="1" max="1" width="4.08203125" style="1" customWidth="1"/>
    <col min="2" max="2" width="13.6640625" style="1" customWidth="1"/>
    <col min="3" max="3" width="10.5" style="1" customWidth="1"/>
    <col min="4" max="9" width="8.58203125" style="1"/>
    <col min="10" max="11" width="9.9140625" style="1" customWidth="1"/>
    <col min="12" max="12" width="10.08203125" style="1" customWidth="1"/>
    <col min="13" max="15" width="8.58203125" style="1"/>
    <col min="16" max="16" width="4.9140625" style="1" customWidth="1"/>
    <col min="17" max="17" width="12.4140625" style="1" customWidth="1"/>
    <col min="18" max="24" width="8.58203125" style="1"/>
    <col min="25" max="25" width="5.08203125" style="1" customWidth="1"/>
    <col min="26" max="26" width="4.08203125" style="1" customWidth="1"/>
    <col min="27" max="27" width="24.6640625" style="1" customWidth="1"/>
    <col min="28" max="28" width="11.4140625" style="1" customWidth="1"/>
    <col min="29" max="16384" width="8.58203125" style="1"/>
  </cols>
  <sheetData>
    <row r="1" spans="1:28">
      <c r="A1" s="2" t="s">
        <v>3726</v>
      </c>
    </row>
    <row r="2" spans="1:28" ht="15" customHeight="1">
      <c r="A2" s="2" t="s">
        <v>3561</v>
      </c>
      <c r="G2" s="1" t="s">
        <v>3567</v>
      </c>
      <c r="Z2" s="2" t="s">
        <v>3415</v>
      </c>
      <c r="AB2" s="1250" t="s">
        <v>3414</v>
      </c>
    </row>
    <row r="3" spans="1:28" ht="15" customHeight="1">
      <c r="A3" s="135"/>
      <c r="B3" s="182"/>
      <c r="C3" s="1713" t="s">
        <v>3562</v>
      </c>
      <c r="D3" s="1714"/>
      <c r="E3" s="1715"/>
      <c r="F3" s="1713" t="s">
        <v>3566</v>
      </c>
      <c r="G3" s="1714"/>
      <c r="H3" s="1715"/>
      <c r="I3" s="135"/>
      <c r="J3" s="5"/>
      <c r="K3" s="5"/>
      <c r="L3" s="182"/>
      <c r="P3" s="80" t="s">
        <v>3554</v>
      </c>
      <c r="Q3" s="81"/>
      <c r="R3" s="81"/>
      <c r="S3" s="81"/>
      <c r="T3" s="81"/>
      <c r="U3" s="81"/>
      <c r="V3" s="81"/>
      <c r="W3" s="81"/>
      <c r="X3" s="122" t="s">
        <v>3402</v>
      </c>
      <c r="Z3" s="221"/>
      <c r="AA3" s="220" t="s">
        <v>3068</v>
      </c>
      <c r="AB3" s="133" t="s">
        <v>3413</v>
      </c>
    </row>
    <row r="4" spans="1:28" ht="15" customHeight="1">
      <c r="A4" s="173"/>
      <c r="B4" s="174" t="s">
        <v>0</v>
      </c>
      <c r="C4" s="4" t="s">
        <v>3563</v>
      </c>
      <c r="D4" s="133" t="s">
        <v>3564</v>
      </c>
      <c r="E4" s="1510" t="s">
        <v>3565</v>
      </c>
      <c r="F4" s="166" t="s">
        <v>3563</v>
      </c>
      <c r="G4" s="133" t="s">
        <v>3564</v>
      </c>
      <c r="H4" s="1510" t="s">
        <v>3565</v>
      </c>
      <c r="I4" s="173" t="s">
        <v>431</v>
      </c>
      <c r="J4" s="6"/>
      <c r="K4" s="6"/>
      <c r="L4" s="174"/>
      <c r="P4" s="1236" t="s">
        <v>3398</v>
      </c>
      <c r="Q4" s="1237"/>
      <c r="R4" s="3" t="s">
        <v>154</v>
      </c>
      <c r="S4" s="3" t="s">
        <v>2740</v>
      </c>
      <c r="T4" s="3" t="s">
        <v>2741</v>
      </c>
      <c r="U4" s="3" t="s">
        <v>2742</v>
      </c>
      <c r="V4" s="3" t="s">
        <v>2743</v>
      </c>
      <c r="W4" s="3" t="s">
        <v>159</v>
      </c>
      <c r="X4" s="1246" t="s">
        <v>3397</v>
      </c>
      <c r="Z4" s="744" t="s">
        <v>2144</v>
      </c>
      <c r="AA4" s="748" t="s">
        <v>3039</v>
      </c>
      <c r="AB4" s="1615"/>
    </row>
    <row r="5" spans="1:28" ht="15" customHeight="1">
      <c r="A5" s="143">
        <v>1</v>
      </c>
      <c r="B5" s="139" t="s">
        <v>54</v>
      </c>
      <c r="C5" s="336">
        <f>X5</f>
        <v>115535</v>
      </c>
      <c r="D5" s="191">
        <f>U32</f>
        <v>21052</v>
      </c>
      <c r="E5" s="1511">
        <f>C5+D5</f>
        <v>136587</v>
      </c>
      <c r="F5" s="1507">
        <f>X18</f>
        <v>99338</v>
      </c>
      <c r="G5" s="191">
        <f>U46</f>
        <v>33584</v>
      </c>
      <c r="H5" s="1511">
        <f>F5+G5</f>
        <v>132922</v>
      </c>
      <c r="I5" s="1513" t="s">
        <v>3377</v>
      </c>
      <c r="J5" s="778" t="s">
        <v>3378</v>
      </c>
      <c r="K5" s="778" t="s">
        <v>3379</v>
      </c>
      <c r="L5" s="1514" t="s">
        <v>3380</v>
      </c>
      <c r="M5" s="778"/>
      <c r="P5" s="1238">
        <v>1</v>
      </c>
      <c r="Q5" s="1239" t="s">
        <v>54</v>
      </c>
      <c r="R5" s="184">
        <f t="shared" ref="R5:R13" si="0">ROUND(R$15*I36/100,0)</f>
        <v>2190</v>
      </c>
      <c r="S5" s="184">
        <f t="shared" ref="S5:S13" si="1">ROUND(S$15*J36/100,0)</f>
        <v>11941</v>
      </c>
      <c r="T5" s="184">
        <f t="shared" ref="T5:T13" si="2">ROUND(T$15*K36/100,0)</f>
        <v>24132</v>
      </c>
      <c r="U5" s="184">
        <f t="shared" ref="U5:U13" si="3">ROUND(U$15*L36/100,0)</f>
        <v>23869</v>
      </c>
      <c r="V5" s="184">
        <f t="shared" ref="V5:V13" si="4">ROUND(V$15*M36/100,0)</f>
        <v>21575</v>
      </c>
      <c r="W5" s="184">
        <f t="shared" ref="W5:W13" si="5">ROUND(W$15*N36/100,0)</f>
        <v>31828</v>
      </c>
      <c r="X5" s="1125">
        <f t="shared" ref="X5:X15" si="6">SUM(R5:W5)</f>
        <v>115535</v>
      </c>
      <c r="Z5" s="199" t="s">
        <v>248</v>
      </c>
      <c r="AA5" s="748" t="s">
        <v>3040</v>
      </c>
      <c r="AB5" s="1616"/>
    </row>
    <row r="6" spans="1:28" ht="15" customHeight="1">
      <c r="A6" s="143">
        <v>2</v>
      </c>
      <c r="B6" s="139" t="s">
        <v>55</v>
      </c>
      <c r="C6" s="336">
        <f t="shared" ref="C6:C14" si="7">X6</f>
        <v>26934</v>
      </c>
      <c r="D6" s="191">
        <f t="shared" ref="D6:D14" si="8">U33</f>
        <v>12081</v>
      </c>
      <c r="E6" s="1511">
        <f t="shared" ref="E6:E14" si="9">C6+D6</f>
        <v>39015</v>
      </c>
      <c r="F6" s="1507">
        <f t="shared" ref="F6:F15" si="10">X19</f>
        <v>22963</v>
      </c>
      <c r="G6" s="191">
        <f t="shared" ref="G6:G15" si="11">U47</f>
        <v>16865</v>
      </c>
      <c r="H6" s="1511">
        <f t="shared" ref="H6:H14" si="12">F6+G6</f>
        <v>39828</v>
      </c>
      <c r="I6" s="1513" t="s">
        <v>3381</v>
      </c>
      <c r="J6" s="778" t="s">
        <v>3382</v>
      </c>
      <c r="K6" s="778"/>
      <c r="L6" s="1514"/>
      <c r="M6" s="778"/>
      <c r="P6" s="1240">
        <v>2</v>
      </c>
      <c r="Q6" s="1241" t="s">
        <v>55</v>
      </c>
      <c r="R6" s="184">
        <f t="shared" si="0"/>
        <v>1521</v>
      </c>
      <c r="S6" s="184">
        <f t="shared" si="1"/>
        <v>4185</v>
      </c>
      <c r="T6" s="184">
        <f t="shared" si="2"/>
        <v>5290</v>
      </c>
      <c r="U6" s="184">
        <f t="shared" si="3"/>
        <v>4978</v>
      </c>
      <c r="V6" s="184">
        <f t="shared" si="4"/>
        <v>4782</v>
      </c>
      <c r="W6" s="184">
        <f t="shared" si="5"/>
        <v>6178</v>
      </c>
      <c r="X6" s="1125">
        <f t="shared" si="6"/>
        <v>26934</v>
      </c>
      <c r="Z6" s="199" t="s">
        <v>258</v>
      </c>
      <c r="AA6" s="748" t="s">
        <v>3041</v>
      </c>
      <c r="AB6" s="1616"/>
    </row>
    <row r="7" spans="1:28" ht="15" customHeight="1">
      <c r="A7" s="143">
        <v>3</v>
      </c>
      <c r="B7" s="139" t="s">
        <v>56</v>
      </c>
      <c r="C7" s="336">
        <f t="shared" si="7"/>
        <v>33682</v>
      </c>
      <c r="D7" s="191">
        <f t="shared" si="8"/>
        <v>5485</v>
      </c>
      <c r="E7" s="1511">
        <f t="shared" si="9"/>
        <v>39167</v>
      </c>
      <c r="F7" s="1507">
        <f t="shared" si="10"/>
        <v>29092</v>
      </c>
      <c r="G7" s="191">
        <f t="shared" si="11"/>
        <v>9942</v>
      </c>
      <c r="H7" s="1511">
        <f t="shared" si="12"/>
        <v>39034</v>
      </c>
      <c r="I7" s="1513" t="s">
        <v>2178</v>
      </c>
      <c r="J7" s="778" t="s">
        <v>3376</v>
      </c>
      <c r="K7" s="778"/>
      <c r="L7" s="1514"/>
      <c r="M7" s="778"/>
      <c r="P7" s="1238">
        <v>3</v>
      </c>
      <c r="Q7" s="1242" t="s">
        <v>56</v>
      </c>
      <c r="R7" s="184">
        <f t="shared" si="0"/>
        <v>688</v>
      </c>
      <c r="S7" s="184">
        <f t="shared" si="1"/>
        <v>3360</v>
      </c>
      <c r="T7" s="184">
        <f t="shared" si="2"/>
        <v>6660</v>
      </c>
      <c r="U7" s="184">
        <f t="shared" si="3"/>
        <v>6845</v>
      </c>
      <c r="V7" s="184">
        <f t="shared" si="4"/>
        <v>6266</v>
      </c>
      <c r="W7" s="184">
        <f t="shared" si="5"/>
        <v>9863</v>
      </c>
      <c r="X7" s="1125">
        <f t="shared" si="6"/>
        <v>33682</v>
      </c>
      <c r="Z7" s="199" t="s">
        <v>268</v>
      </c>
      <c r="AA7" s="748" t="s">
        <v>2148</v>
      </c>
      <c r="AB7" s="1617"/>
    </row>
    <row r="8" spans="1:28" ht="15" customHeight="1">
      <c r="A8" s="143">
        <v>4</v>
      </c>
      <c r="B8" s="139" t="s">
        <v>57</v>
      </c>
      <c r="C8" s="336">
        <f t="shared" si="7"/>
        <v>17626</v>
      </c>
      <c r="D8" s="191">
        <f t="shared" si="8"/>
        <v>2543</v>
      </c>
      <c r="E8" s="1511">
        <f t="shared" si="9"/>
        <v>20169</v>
      </c>
      <c r="F8" s="1507">
        <f t="shared" si="10"/>
        <v>15196</v>
      </c>
      <c r="G8" s="191">
        <f t="shared" si="11"/>
        <v>4510</v>
      </c>
      <c r="H8" s="1511">
        <f t="shared" si="12"/>
        <v>19706</v>
      </c>
      <c r="I8" s="229" t="s">
        <v>540</v>
      </c>
      <c r="J8" s="778" t="s">
        <v>3042</v>
      </c>
      <c r="K8" s="778" t="s">
        <v>3391</v>
      </c>
      <c r="L8" s="1514" t="s">
        <v>3380</v>
      </c>
      <c r="M8" s="778"/>
      <c r="P8" s="1238">
        <v>4</v>
      </c>
      <c r="Q8" s="1242" t="s">
        <v>57</v>
      </c>
      <c r="R8" s="184">
        <f t="shared" si="0"/>
        <v>384</v>
      </c>
      <c r="S8" s="184">
        <f t="shared" si="1"/>
        <v>1875</v>
      </c>
      <c r="T8" s="1478">
        <f t="shared" si="2"/>
        <v>3525</v>
      </c>
      <c r="U8" s="184">
        <f t="shared" si="3"/>
        <v>3721</v>
      </c>
      <c r="V8" s="184">
        <f t="shared" si="4"/>
        <v>3475</v>
      </c>
      <c r="W8" s="184">
        <f t="shared" si="5"/>
        <v>4646</v>
      </c>
      <c r="X8" s="1125">
        <f t="shared" si="6"/>
        <v>17626</v>
      </c>
      <c r="Z8" s="195" t="s">
        <v>288</v>
      </c>
      <c r="AA8" s="749" t="s">
        <v>2149</v>
      </c>
      <c r="AB8" s="1616"/>
    </row>
    <row r="9" spans="1:28" ht="15" customHeight="1">
      <c r="A9" s="143">
        <v>5</v>
      </c>
      <c r="B9" s="139" t="s">
        <v>58</v>
      </c>
      <c r="C9" s="336">
        <f t="shared" si="7"/>
        <v>16896</v>
      </c>
      <c r="D9" s="191">
        <f t="shared" si="8"/>
        <v>3230</v>
      </c>
      <c r="E9" s="1511">
        <f t="shared" si="9"/>
        <v>20126</v>
      </c>
      <c r="F9" s="1507">
        <f t="shared" si="10"/>
        <v>14027</v>
      </c>
      <c r="G9" s="191">
        <f t="shared" si="11"/>
        <v>4654</v>
      </c>
      <c r="H9" s="1511">
        <f t="shared" si="12"/>
        <v>18681</v>
      </c>
      <c r="I9" s="1513" t="s">
        <v>3390</v>
      </c>
      <c r="J9" s="778" t="s">
        <v>3384</v>
      </c>
      <c r="K9" s="778" t="s">
        <v>3380</v>
      </c>
      <c r="L9" s="1514"/>
      <c r="M9" s="778"/>
      <c r="P9" s="1238">
        <v>5</v>
      </c>
      <c r="Q9" s="1242" t="s">
        <v>58</v>
      </c>
      <c r="R9" s="184">
        <f t="shared" si="0"/>
        <v>392</v>
      </c>
      <c r="S9" s="184">
        <f t="shared" si="1"/>
        <v>2186</v>
      </c>
      <c r="T9" s="184">
        <f t="shared" si="2"/>
        <v>4334</v>
      </c>
      <c r="U9" s="184">
        <f t="shared" si="3"/>
        <v>4272</v>
      </c>
      <c r="V9" s="184">
        <f t="shared" si="4"/>
        <v>2615</v>
      </c>
      <c r="W9" s="184">
        <f t="shared" si="5"/>
        <v>3097</v>
      </c>
      <c r="X9" s="1125">
        <f t="shared" si="6"/>
        <v>16896</v>
      </c>
      <c r="Z9" s="199" t="s">
        <v>324</v>
      </c>
      <c r="AA9" s="748" t="s">
        <v>2150</v>
      </c>
      <c r="AB9" s="1616"/>
    </row>
    <row r="10" spans="1:28" ht="15" customHeight="1">
      <c r="A10" s="143">
        <v>6</v>
      </c>
      <c r="B10" s="139" t="s">
        <v>59</v>
      </c>
      <c r="C10" s="336">
        <f t="shared" si="7"/>
        <v>21172</v>
      </c>
      <c r="D10" s="191">
        <f t="shared" si="8"/>
        <v>3568</v>
      </c>
      <c r="E10" s="1511">
        <f t="shared" si="9"/>
        <v>24740</v>
      </c>
      <c r="F10" s="1507">
        <f t="shared" si="10"/>
        <v>18603</v>
      </c>
      <c r="G10" s="191">
        <f t="shared" si="11"/>
        <v>6572</v>
      </c>
      <c r="H10" s="1511">
        <f t="shared" si="12"/>
        <v>25175</v>
      </c>
      <c r="I10" s="1513" t="s">
        <v>3387</v>
      </c>
      <c r="J10" s="778" t="s">
        <v>3388</v>
      </c>
      <c r="K10" s="778" t="s">
        <v>3389</v>
      </c>
      <c r="L10" s="1514"/>
      <c r="M10" s="778"/>
      <c r="P10" s="1243">
        <v>6</v>
      </c>
      <c r="Q10" s="1244" t="s">
        <v>59</v>
      </c>
      <c r="R10" s="184">
        <f t="shared" si="0"/>
        <v>358</v>
      </c>
      <c r="S10" s="184">
        <f t="shared" si="1"/>
        <v>1966</v>
      </c>
      <c r="T10" s="184">
        <f t="shared" si="2"/>
        <v>3554</v>
      </c>
      <c r="U10" s="184">
        <f t="shared" si="3"/>
        <v>3856</v>
      </c>
      <c r="V10" s="184">
        <f t="shared" si="4"/>
        <v>4153</v>
      </c>
      <c r="W10" s="184">
        <f t="shared" si="5"/>
        <v>7285</v>
      </c>
      <c r="X10" s="1125">
        <f t="shared" si="6"/>
        <v>21172</v>
      </c>
      <c r="Z10" s="199" t="s">
        <v>334</v>
      </c>
      <c r="AA10" s="748" t="s">
        <v>540</v>
      </c>
      <c r="AB10" s="1616"/>
    </row>
    <row r="11" spans="1:28" ht="15" customHeight="1">
      <c r="A11" s="143">
        <v>7</v>
      </c>
      <c r="B11" s="139" t="s">
        <v>60</v>
      </c>
      <c r="C11" s="336">
        <f t="shared" si="7"/>
        <v>68130</v>
      </c>
      <c r="D11" s="191">
        <f t="shared" si="8"/>
        <v>11727</v>
      </c>
      <c r="E11" s="1511">
        <f t="shared" si="9"/>
        <v>79857</v>
      </c>
      <c r="F11" s="1507">
        <f t="shared" si="10"/>
        <v>56832</v>
      </c>
      <c r="G11" s="191">
        <f t="shared" si="11"/>
        <v>17039</v>
      </c>
      <c r="H11" s="1511">
        <f t="shared" si="12"/>
        <v>73871</v>
      </c>
      <c r="I11" s="1513" t="s">
        <v>3375</v>
      </c>
      <c r="J11" s="778"/>
      <c r="K11" s="778"/>
      <c r="L11" s="1514"/>
      <c r="M11" s="778"/>
      <c r="P11" s="1238">
        <v>7</v>
      </c>
      <c r="Q11" s="1239" t="s">
        <v>60</v>
      </c>
      <c r="R11" s="184">
        <f t="shared" si="0"/>
        <v>1447</v>
      </c>
      <c r="S11" s="184">
        <f t="shared" si="1"/>
        <v>8639</v>
      </c>
      <c r="T11" s="184">
        <f t="shared" si="2"/>
        <v>16890</v>
      </c>
      <c r="U11" s="184">
        <f t="shared" si="3"/>
        <v>17626</v>
      </c>
      <c r="V11" s="184">
        <f t="shared" si="4"/>
        <v>11472</v>
      </c>
      <c r="W11" s="184">
        <f t="shared" si="5"/>
        <v>12056</v>
      </c>
      <c r="X11" s="1125">
        <f t="shared" si="6"/>
        <v>68130</v>
      </c>
      <c r="Z11" s="199" t="s">
        <v>348</v>
      </c>
      <c r="AA11" s="748" t="s">
        <v>2151</v>
      </c>
      <c r="AB11" s="1616"/>
    </row>
    <row r="12" spans="1:28" ht="15" customHeight="1">
      <c r="A12" s="143">
        <v>8</v>
      </c>
      <c r="B12" s="139" t="s">
        <v>61</v>
      </c>
      <c r="C12" s="336">
        <f t="shared" si="7"/>
        <v>18878</v>
      </c>
      <c r="D12" s="191">
        <f t="shared" si="8"/>
        <v>7</v>
      </c>
      <c r="E12" s="1511">
        <f t="shared" si="9"/>
        <v>18885</v>
      </c>
      <c r="F12" s="1507">
        <f t="shared" si="10"/>
        <v>14027</v>
      </c>
      <c r="G12" s="191">
        <f t="shared" si="11"/>
        <v>18</v>
      </c>
      <c r="H12" s="1511">
        <f t="shared" si="12"/>
        <v>14045</v>
      </c>
      <c r="I12" s="1513" t="s">
        <v>3383</v>
      </c>
      <c r="J12" s="778" t="s">
        <v>3384</v>
      </c>
      <c r="K12" s="778"/>
      <c r="L12" s="1514"/>
      <c r="M12" s="778"/>
      <c r="P12" s="1238">
        <v>8</v>
      </c>
      <c r="Q12" s="1239" t="s">
        <v>61</v>
      </c>
      <c r="R12" s="184">
        <f t="shared" si="0"/>
        <v>128</v>
      </c>
      <c r="S12" s="184">
        <f t="shared" si="1"/>
        <v>2316</v>
      </c>
      <c r="T12" s="184">
        <f t="shared" si="2"/>
        <v>8353</v>
      </c>
      <c r="U12" s="184">
        <f t="shared" si="3"/>
        <v>7278</v>
      </c>
      <c r="V12" s="184">
        <f t="shared" si="4"/>
        <v>605</v>
      </c>
      <c r="W12" s="184">
        <f t="shared" si="5"/>
        <v>198</v>
      </c>
      <c r="X12" s="1125">
        <f t="shared" si="6"/>
        <v>18878</v>
      </c>
      <c r="Z12" s="199" t="s">
        <v>356</v>
      </c>
      <c r="AA12" s="748" t="s">
        <v>2152</v>
      </c>
      <c r="AB12" s="1616"/>
    </row>
    <row r="13" spans="1:28" ht="15" customHeight="1">
      <c r="A13" s="143">
        <v>9</v>
      </c>
      <c r="B13" s="139" t="s">
        <v>62</v>
      </c>
      <c r="C13" s="336">
        <f t="shared" si="7"/>
        <v>45254</v>
      </c>
      <c r="D13" s="191">
        <f t="shared" si="8"/>
        <v>9769</v>
      </c>
      <c r="E13" s="1511">
        <f t="shared" si="9"/>
        <v>55023</v>
      </c>
      <c r="F13" s="1507">
        <f t="shared" si="10"/>
        <v>38378</v>
      </c>
      <c r="G13" s="191">
        <f t="shared" si="11"/>
        <v>15601</v>
      </c>
      <c r="H13" s="1511">
        <f t="shared" si="12"/>
        <v>53979</v>
      </c>
      <c r="I13" s="1513" t="s">
        <v>3385</v>
      </c>
      <c r="J13" s="778" t="s">
        <v>3386</v>
      </c>
      <c r="K13" s="778" t="s">
        <v>3380</v>
      </c>
      <c r="L13" s="1514"/>
      <c r="M13" s="778"/>
      <c r="P13" s="1238">
        <v>9</v>
      </c>
      <c r="Q13" s="1239" t="s">
        <v>62</v>
      </c>
      <c r="R13" s="184">
        <f t="shared" si="0"/>
        <v>777</v>
      </c>
      <c r="S13" s="184">
        <f t="shared" si="1"/>
        <v>5242</v>
      </c>
      <c r="T13" s="184">
        <f t="shared" si="2"/>
        <v>10863</v>
      </c>
      <c r="U13" s="184">
        <f t="shared" si="3"/>
        <v>9421</v>
      </c>
      <c r="V13" s="184">
        <f t="shared" si="4"/>
        <v>8086</v>
      </c>
      <c r="W13" s="184">
        <f t="shared" si="5"/>
        <v>10865</v>
      </c>
      <c r="X13" s="1125">
        <f t="shared" si="6"/>
        <v>45254</v>
      </c>
      <c r="Z13" s="199" t="s">
        <v>374</v>
      </c>
      <c r="AA13" s="748" t="s">
        <v>3042</v>
      </c>
      <c r="AB13" s="1616"/>
    </row>
    <row r="14" spans="1:28" ht="15" customHeight="1">
      <c r="A14" s="143">
        <v>10</v>
      </c>
      <c r="B14" s="139" t="s">
        <v>63</v>
      </c>
      <c r="C14" s="336">
        <f t="shared" si="7"/>
        <v>89588.608134000009</v>
      </c>
      <c r="D14" s="191">
        <f t="shared" si="8"/>
        <v>63549.802100999994</v>
      </c>
      <c r="E14" s="1511">
        <f t="shared" si="9"/>
        <v>153138.41023500002</v>
      </c>
      <c r="F14" s="1507">
        <f t="shared" si="10"/>
        <v>77320.745978999999</v>
      </c>
      <c r="G14" s="191">
        <f t="shared" si="11"/>
        <v>27399.806577999996</v>
      </c>
      <c r="H14" s="1511">
        <f t="shared" si="12"/>
        <v>104720.55255699999</v>
      </c>
      <c r="I14" s="1516" t="s">
        <v>3379</v>
      </c>
      <c r="J14" s="1515" t="s">
        <v>3380</v>
      </c>
      <c r="K14" s="1515"/>
      <c r="L14" s="1517"/>
      <c r="M14" s="778"/>
      <c r="P14" s="1238">
        <v>10</v>
      </c>
      <c r="Q14" s="1245" t="s">
        <v>63</v>
      </c>
      <c r="R14" s="336">
        <f t="shared" ref="R14:W14" si="13">R15-SUM(R5:R13)</f>
        <v>1319.0883200000007</v>
      </c>
      <c r="S14" s="336">
        <f t="shared" si="13"/>
        <v>7477.7735749999993</v>
      </c>
      <c r="T14" s="336">
        <f t="shared" si="13"/>
        <v>16836.751787000001</v>
      </c>
      <c r="U14" s="336">
        <f t="shared" si="13"/>
        <v>22459.796992000003</v>
      </c>
      <c r="V14" s="336">
        <f t="shared" si="13"/>
        <v>17383.056106000004</v>
      </c>
      <c r="W14" s="336">
        <f t="shared" si="13"/>
        <v>24112.141354000007</v>
      </c>
      <c r="X14" s="1125">
        <f t="shared" si="6"/>
        <v>89588.608134000009</v>
      </c>
      <c r="Z14" s="199" t="s">
        <v>2153</v>
      </c>
      <c r="AA14" s="748" t="s">
        <v>2154</v>
      </c>
      <c r="AB14" s="1616"/>
    </row>
    <row r="15" spans="1:28" ht="15" customHeight="1">
      <c r="A15" s="136"/>
      <c r="B15" s="137" t="s">
        <v>3565</v>
      </c>
      <c r="C15" s="192">
        <f>X15</f>
        <v>453695.60813400004</v>
      </c>
      <c r="D15" s="1509">
        <f>U42</f>
        <v>133011.80210099998</v>
      </c>
      <c r="E15" s="1512">
        <f>C15+D15</f>
        <v>586707.41023500008</v>
      </c>
      <c r="F15" s="1508">
        <f t="shared" si="10"/>
        <v>385776.745979</v>
      </c>
      <c r="G15" s="1509">
        <f t="shared" si="11"/>
        <v>136184.80657799999</v>
      </c>
      <c r="H15" s="1512">
        <f>F15+G15</f>
        <v>521961.55255699996</v>
      </c>
      <c r="I15" s="136"/>
      <c r="J15" s="3"/>
      <c r="K15" s="3"/>
      <c r="L15" s="167"/>
      <c r="O15" s="503"/>
      <c r="P15" s="136"/>
      <c r="Q15" s="137" t="s">
        <v>3397</v>
      </c>
      <c r="R15" s="192">
        <f>E19</f>
        <v>9204.0883200000007</v>
      </c>
      <c r="S15" s="192">
        <f>E20</f>
        <v>49187.773574999999</v>
      </c>
      <c r="T15" s="192">
        <f>E21</f>
        <v>100437.751787</v>
      </c>
      <c r="U15" s="192">
        <f>E22</f>
        <v>104325.796992</v>
      </c>
      <c r="V15" s="192">
        <f>E23</f>
        <v>80412.056106000004</v>
      </c>
      <c r="W15" s="192">
        <f>E24</f>
        <v>110128.14135400001</v>
      </c>
      <c r="X15" s="1247">
        <f t="shared" si="6"/>
        <v>453695.60813400004</v>
      </c>
      <c r="Z15" s="199" t="s">
        <v>2155</v>
      </c>
      <c r="AA15" s="748" t="s">
        <v>2156</v>
      </c>
      <c r="AB15" s="1616"/>
    </row>
    <row r="16" spans="1:28">
      <c r="O16" s="761"/>
      <c r="P16" s="80" t="s">
        <v>3554</v>
      </c>
      <c r="Q16" s="761"/>
      <c r="R16" s="761"/>
      <c r="S16" s="761"/>
      <c r="T16" s="761"/>
      <c r="U16" s="761"/>
      <c r="V16" s="761"/>
      <c r="W16" s="761"/>
      <c r="X16" s="1233" t="s">
        <v>3402</v>
      </c>
      <c r="Z16" s="199" t="s">
        <v>2157</v>
      </c>
      <c r="AA16" s="748" t="s">
        <v>2158</v>
      </c>
      <c r="AB16" s="1616"/>
    </row>
    <row r="17" spans="1:28">
      <c r="C17" s="503" t="s">
        <v>3056</v>
      </c>
      <c r="D17" s="511" t="s">
        <v>2750</v>
      </c>
      <c r="E17" s="778" t="s">
        <v>443</v>
      </c>
      <c r="H17" s="511" t="s">
        <v>2111</v>
      </c>
      <c r="I17" s="778" t="s">
        <v>443</v>
      </c>
      <c r="J17" s="503"/>
      <c r="K17" s="503"/>
      <c r="L17" s="503"/>
      <c r="M17" s="503"/>
      <c r="N17" s="503"/>
      <c r="O17" s="184"/>
      <c r="P17" s="1236" t="s">
        <v>3399</v>
      </c>
      <c r="Q17" s="1237"/>
      <c r="R17" s="3" t="s">
        <v>154</v>
      </c>
      <c r="S17" s="3" t="s">
        <v>2740</v>
      </c>
      <c r="T17" s="3" t="s">
        <v>2741</v>
      </c>
      <c r="U17" s="3" t="s">
        <v>2742</v>
      </c>
      <c r="V17" s="3" t="s">
        <v>2743</v>
      </c>
      <c r="W17" s="3" t="s">
        <v>159</v>
      </c>
      <c r="X17" s="1246" t="s">
        <v>3397</v>
      </c>
      <c r="Z17" s="199" t="s">
        <v>2159</v>
      </c>
      <c r="AA17" s="748" t="s">
        <v>2160</v>
      </c>
      <c r="AB17" s="1616"/>
    </row>
    <row r="18" spans="1:28" ht="26">
      <c r="A18" s="136" t="s">
        <v>64</v>
      </c>
      <c r="B18" s="137"/>
      <c r="C18" s="507" t="s">
        <v>131</v>
      </c>
      <c r="D18" s="753" t="s">
        <v>132</v>
      </c>
      <c r="E18" s="1217" t="s">
        <v>133</v>
      </c>
      <c r="F18" s="129"/>
      <c r="G18" s="507" t="s">
        <v>131</v>
      </c>
      <c r="H18" s="751" t="s">
        <v>132</v>
      </c>
      <c r="I18" s="1221" t="s">
        <v>133</v>
      </c>
      <c r="J18" s="761"/>
      <c r="K18" s="761"/>
      <c r="L18" s="761"/>
      <c r="M18" s="761"/>
      <c r="N18" s="761"/>
      <c r="O18" s="184"/>
      <c r="P18" s="1238">
        <v>1</v>
      </c>
      <c r="Q18" s="1239" t="s">
        <v>54</v>
      </c>
      <c r="R18" s="184">
        <f t="shared" ref="R18:R26" si="14">ROUND(R$28*I36/100,0)</f>
        <v>1726</v>
      </c>
      <c r="S18" s="184">
        <f t="shared" ref="S18:S26" si="15">ROUND(S$28*J36/100,0)</f>
        <v>9660</v>
      </c>
      <c r="T18" s="184">
        <f t="shared" ref="T18:T26" si="16">ROUND(T$28*K36/100,0)</f>
        <v>15880</v>
      </c>
      <c r="U18" s="184">
        <f t="shared" ref="U18:U26" si="17">ROUND(U$28*L36/100,0)</f>
        <v>18749</v>
      </c>
      <c r="V18" s="184">
        <f t="shared" ref="V18:V26" si="18">ROUND(V$28*M36/100,0)</f>
        <v>23178</v>
      </c>
      <c r="W18" s="184">
        <f t="shared" ref="W18:W26" si="19">ROUND(W$28*N36/100,0)</f>
        <v>30145</v>
      </c>
      <c r="X18" s="1125">
        <f t="shared" ref="X18:X28" si="20">SUM(R18:W18)</f>
        <v>99338</v>
      </c>
      <c r="Z18" s="199" t="s">
        <v>2161</v>
      </c>
      <c r="AA18" s="748" t="s">
        <v>2162</v>
      </c>
      <c r="AB18" s="1616"/>
    </row>
    <row r="19" spans="1:28">
      <c r="A19" s="135">
        <v>1</v>
      </c>
      <c r="B19" s="182" t="s">
        <v>154</v>
      </c>
      <c r="C19" s="365">
        <f>'12_3二人以上世帯'!AH29</f>
        <v>220320</v>
      </c>
      <c r="D19" s="369">
        <f>'12_2将来世帯'!R69</f>
        <v>41776</v>
      </c>
      <c r="E19" s="1218">
        <f>C19*D19/1000000</f>
        <v>9204.0883200000007</v>
      </c>
      <c r="F19" s="185" t="s">
        <v>154</v>
      </c>
      <c r="G19" s="368">
        <f>C19</f>
        <v>220320</v>
      </c>
      <c r="H19" s="369">
        <f>'12_2将来世帯'!R317</f>
        <v>32928</v>
      </c>
      <c r="I19" s="1222">
        <f>G19*H19/1000000</f>
        <v>7254.6969600000002</v>
      </c>
      <c r="J19" s="184"/>
      <c r="K19" s="184"/>
      <c r="L19" s="184"/>
      <c r="M19" s="184"/>
      <c r="N19" s="184"/>
      <c r="O19" s="184"/>
      <c r="P19" s="1240">
        <v>2</v>
      </c>
      <c r="Q19" s="1241" t="s">
        <v>55</v>
      </c>
      <c r="R19" s="184">
        <f t="shared" si="14"/>
        <v>1199</v>
      </c>
      <c r="S19" s="184">
        <f t="shared" si="15"/>
        <v>3385</v>
      </c>
      <c r="T19" s="184">
        <f t="shared" si="16"/>
        <v>3481</v>
      </c>
      <c r="U19" s="184">
        <f t="shared" si="17"/>
        <v>3910</v>
      </c>
      <c r="V19" s="184">
        <f t="shared" si="18"/>
        <v>5137</v>
      </c>
      <c r="W19" s="184">
        <f t="shared" si="19"/>
        <v>5851</v>
      </c>
      <c r="X19" s="1125">
        <f t="shared" si="20"/>
        <v>22963</v>
      </c>
      <c r="Z19" s="199" t="s">
        <v>2163</v>
      </c>
      <c r="AA19" s="748" t="s">
        <v>2164</v>
      </c>
      <c r="AB19" s="1616"/>
    </row>
    <row r="20" spans="1:28">
      <c r="A20" s="143">
        <v>2</v>
      </c>
      <c r="B20" s="139" t="s">
        <v>2740</v>
      </c>
      <c r="C20" s="184">
        <f>'12_3二人以上世帯'!AI29</f>
        <v>286017</v>
      </c>
      <c r="D20" s="191">
        <f>'12_2将来世帯'!R70</f>
        <v>171975</v>
      </c>
      <c r="E20" s="1219">
        <f t="shared" ref="E20:E24" si="21">C20*D20/1000000</f>
        <v>49187.773574999999</v>
      </c>
      <c r="F20" s="187" t="s">
        <v>2740</v>
      </c>
      <c r="G20" s="336">
        <f t="shared" ref="G20:G24" si="22">C20</f>
        <v>286017</v>
      </c>
      <c r="H20" s="191">
        <f>'12_2将来世帯'!R318</f>
        <v>139129</v>
      </c>
      <c r="I20" s="1223">
        <f t="shared" ref="I20:I24" si="23">G20*H20/1000000</f>
        <v>39793.259192999998</v>
      </c>
      <c r="J20" s="184"/>
      <c r="K20" s="184"/>
      <c r="L20" s="184"/>
      <c r="M20" s="184"/>
      <c r="N20" s="184"/>
      <c r="O20" s="184"/>
      <c r="P20" s="1238">
        <v>3</v>
      </c>
      <c r="Q20" s="1242" t="s">
        <v>56</v>
      </c>
      <c r="R20" s="184">
        <f t="shared" si="14"/>
        <v>542</v>
      </c>
      <c r="S20" s="184">
        <f t="shared" si="15"/>
        <v>2718</v>
      </c>
      <c r="T20" s="184">
        <f t="shared" si="16"/>
        <v>4383</v>
      </c>
      <c r="U20" s="184">
        <f t="shared" si="17"/>
        <v>5377</v>
      </c>
      <c r="V20" s="184">
        <f t="shared" si="18"/>
        <v>6731</v>
      </c>
      <c r="W20" s="184">
        <f t="shared" si="19"/>
        <v>9341</v>
      </c>
      <c r="X20" s="1125">
        <f t="shared" si="20"/>
        <v>29092</v>
      </c>
      <c r="Z20" s="199" t="s">
        <v>2165</v>
      </c>
      <c r="AA20" s="748" t="s">
        <v>2166</v>
      </c>
      <c r="AB20" s="1616"/>
    </row>
    <row r="21" spans="1:28">
      <c r="A21" s="143">
        <v>3</v>
      </c>
      <c r="B21" s="139" t="s">
        <v>2741</v>
      </c>
      <c r="C21" s="184">
        <f>'12_3二人以上世帯'!AJ29</f>
        <v>332539</v>
      </c>
      <c r="D21" s="191">
        <f>'12_2将来世帯'!R71</f>
        <v>302033</v>
      </c>
      <c r="E21" s="1219">
        <f t="shared" si="21"/>
        <v>100437.751787</v>
      </c>
      <c r="F21" s="187" t="s">
        <v>2741</v>
      </c>
      <c r="G21" s="336">
        <f t="shared" si="22"/>
        <v>332539</v>
      </c>
      <c r="H21" s="191">
        <f>'12_2将来世帯'!R319</f>
        <v>198744</v>
      </c>
      <c r="I21" s="1223">
        <f t="shared" si="23"/>
        <v>66090.131015999999</v>
      </c>
      <c r="J21" s="184"/>
      <c r="K21" s="184"/>
      <c r="L21" s="184"/>
      <c r="M21" s="184"/>
      <c r="N21" s="184"/>
      <c r="O21" s="184"/>
      <c r="P21" s="1238">
        <v>4</v>
      </c>
      <c r="Q21" s="1242" t="s">
        <v>57</v>
      </c>
      <c r="R21" s="184">
        <f t="shared" si="14"/>
        <v>303</v>
      </c>
      <c r="S21" s="184">
        <f t="shared" si="15"/>
        <v>1517</v>
      </c>
      <c r="T21" s="184">
        <f t="shared" si="16"/>
        <v>2319</v>
      </c>
      <c r="U21" s="184">
        <f t="shared" si="17"/>
        <v>2923</v>
      </c>
      <c r="V21" s="184">
        <f t="shared" si="18"/>
        <v>3733</v>
      </c>
      <c r="W21" s="184">
        <f t="shared" si="19"/>
        <v>4401</v>
      </c>
      <c r="X21" s="1125">
        <f t="shared" si="20"/>
        <v>15196</v>
      </c>
      <c r="Z21" s="199" t="s">
        <v>2167</v>
      </c>
      <c r="AA21" s="748" t="s">
        <v>3043</v>
      </c>
      <c r="AB21" s="1616"/>
    </row>
    <row r="22" spans="1:28">
      <c r="A22" s="143">
        <v>4</v>
      </c>
      <c r="B22" s="139" t="s">
        <v>2742</v>
      </c>
      <c r="C22" s="184">
        <f>'12_3二人以上世帯'!AK29</f>
        <v>354252</v>
      </c>
      <c r="D22" s="191">
        <f>'12_2将来世帯'!R72</f>
        <v>294496</v>
      </c>
      <c r="E22" s="1219">
        <f t="shared" si="21"/>
        <v>104325.796992</v>
      </c>
      <c r="F22" s="187" t="s">
        <v>2742</v>
      </c>
      <c r="G22" s="336">
        <f t="shared" si="22"/>
        <v>354252</v>
      </c>
      <c r="H22" s="191">
        <f>'12_2将来世帯'!R320</f>
        <v>231329</v>
      </c>
      <c r="I22" s="1223">
        <f t="shared" si="23"/>
        <v>81948.760907999997</v>
      </c>
      <c r="J22" s="184"/>
      <c r="K22" s="184"/>
      <c r="L22" s="184"/>
      <c r="M22" s="184"/>
      <c r="N22" s="184"/>
      <c r="O22" s="184"/>
      <c r="P22" s="1238">
        <v>5</v>
      </c>
      <c r="Q22" s="1242" t="s">
        <v>58</v>
      </c>
      <c r="R22" s="184">
        <f t="shared" si="14"/>
        <v>309</v>
      </c>
      <c r="S22" s="184">
        <f t="shared" si="15"/>
        <v>1768</v>
      </c>
      <c r="T22" s="184">
        <f t="shared" si="16"/>
        <v>2852</v>
      </c>
      <c r="U22" s="184">
        <f t="shared" si="17"/>
        <v>3356</v>
      </c>
      <c r="V22" s="184">
        <f t="shared" si="18"/>
        <v>2809</v>
      </c>
      <c r="W22" s="184">
        <f t="shared" si="19"/>
        <v>2933</v>
      </c>
      <c r="X22" s="1125">
        <f t="shared" si="20"/>
        <v>14027</v>
      </c>
      <c r="Z22" s="199" t="s">
        <v>2169</v>
      </c>
      <c r="AA22" s="748" t="s">
        <v>2170</v>
      </c>
      <c r="AB22" s="1616"/>
    </row>
    <row r="23" spans="1:28">
      <c r="A23" s="143">
        <v>5</v>
      </c>
      <c r="B23" s="139" t="s">
        <v>2743</v>
      </c>
      <c r="C23" s="184">
        <f>'12_3二人以上世帯'!AL29</f>
        <v>292533</v>
      </c>
      <c r="D23" s="191">
        <f>'12_2将来世帯'!R73</f>
        <v>274882</v>
      </c>
      <c r="E23" s="1219">
        <f t="shared" si="21"/>
        <v>80412.056106000004</v>
      </c>
      <c r="F23" s="187" t="s">
        <v>2743</v>
      </c>
      <c r="G23" s="336">
        <f t="shared" si="22"/>
        <v>292533</v>
      </c>
      <c r="H23" s="191">
        <f>'12_2将来世帯'!R321</f>
        <v>295302</v>
      </c>
      <c r="I23" s="1223">
        <f t="shared" si="23"/>
        <v>86385.579966000005</v>
      </c>
      <c r="J23" s="184"/>
      <c r="K23" s="184"/>
      <c r="L23" s="184"/>
      <c r="M23" s="184"/>
      <c r="N23" s="184"/>
      <c r="O23" s="154"/>
      <c r="P23" s="1243">
        <v>6</v>
      </c>
      <c r="Q23" s="1244" t="s">
        <v>59</v>
      </c>
      <c r="R23" s="184">
        <f t="shared" si="14"/>
        <v>283</v>
      </c>
      <c r="S23" s="184">
        <f t="shared" si="15"/>
        <v>1590</v>
      </c>
      <c r="T23" s="184">
        <f t="shared" si="16"/>
        <v>2339</v>
      </c>
      <c r="U23" s="184">
        <f t="shared" si="17"/>
        <v>3029</v>
      </c>
      <c r="V23" s="184">
        <f t="shared" si="18"/>
        <v>4462</v>
      </c>
      <c r="W23" s="184">
        <f t="shared" si="19"/>
        <v>6900</v>
      </c>
      <c r="X23" s="1125">
        <f t="shared" si="20"/>
        <v>18603</v>
      </c>
      <c r="Z23" s="199" t="s">
        <v>2171</v>
      </c>
      <c r="AA23" s="748" t="s">
        <v>2172</v>
      </c>
      <c r="AB23" s="1616"/>
    </row>
    <row r="24" spans="1:28">
      <c r="A24" s="173">
        <v>6</v>
      </c>
      <c r="B24" s="174" t="s">
        <v>159</v>
      </c>
      <c r="C24" s="224">
        <f>'12_3二人以上世帯'!AM29</f>
        <v>241262</v>
      </c>
      <c r="D24" s="752">
        <f>'12_2将来世帯'!R74</f>
        <v>456467</v>
      </c>
      <c r="E24" s="1220">
        <f t="shared" si="21"/>
        <v>110128.14135400001</v>
      </c>
      <c r="F24" s="189" t="s">
        <v>159</v>
      </c>
      <c r="G24" s="553">
        <f t="shared" si="22"/>
        <v>241262</v>
      </c>
      <c r="H24" s="752">
        <f>'12_2将来世帯'!R322</f>
        <v>432328</v>
      </c>
      <c r="I24" s="1224">
        <f t="shared" si="23"/>
        <v>104304.31793600001</v>
      </c>
      <c r="J24" s="793" t="s">
        <v>3093</v>
      </c>
      <c r="K24" s="793" t="s">
        <v>3094</v>
      </c>
      <c r="L24" s="184"/>
      <c r="M24" s="184"/>
      <c r="N24" s="184"/>
      <c r="O24" s="503"/>
      <c r="P24" s="1238">
        <v>7</v>
      </c>
      <c r="Q24" s="1239" t="s">
        <v>60</v>
      </c>
      <c r="R24" s="184">
        <f t="shared" si="14"/>
        <v>1141</v>
      </c>
      <c r="S24" s="184">
        <f t="shared" si="15"/>
        <v>6989</v>
      </c>
      <c r="T24" s="184">
        <f t="shared" si="16"/>
        <v>11114</v>
      </c>
      <c r="U24" s="184">
        <f t="shared" si="17"/>
        <v>13845</v>
      </c>
      <c r="V24" s="184">
        <f t="shared" si="18"/>
        <v>12325</v>
      </c>
      <c r="W24" s="184">
        <f t="shared" si="19"/>
        <v>11418</v>
      </c>
      <c r="X24" s="1125">
        <f t="shared" si="20"/>
        <v>56832</v>
      </c>
      <c r="Z24" s="199" t="s">
        <v>2173</v>
      </c>
      <c r="AA24" s="748" t="s">
        <v>1437</v>
      </c>
      <c r="AB24" s="1616"/>
    </row>
    <row r="25" spans="1:28">
      <c r="A25" s="136"/>
      <c r="B25" s="137" t="s">
        <v>3057</v>
      </c>
      <c r="C25" s="3"/>
      <c r="D25" s="3"/>
      <c r="E25" s="523">
        <f>SUM(E19:E24)</f>
        <v>453695.60813400004</v>
      </c>
      <c r="F25" s="129" t="s">
        <v>3057</v>
      </c>
      <c r="G25" s="3"/>
      <c r="H25" s="3"/>
      <c r="I25" s="1225">
        <f>SUM(I19:I24)</f>
        <v>385776.745979</v>
      </c>
      <c r="J25" s="1228">
        <f>I25-E25</f>
        <v>-67918.862155000039</v>
      </c>
      <c r="K25" s="1229">
        <f>J25/E25*100</f>
        <v>-14.97013877527773</v>
      </c>
      <c r="L25" s="154"/>
      <c r="M25" s="154"/>
      <c r="N25" s="154"/>
      <c r="O25" s="762"/>
      <c r="P25" s="1238">
        <v>8</v>
      </c>
      <c r="Q25" s="1239" t="s">
        <v>61</v>
      </c>
      <c r="R25" s="184">
        <f t="shared" si="14"/>
        <v>101</v>
      </c>
      <c r="S25" s="184">
        <f t="shared" si="15"/>
        <v>1874</v>
      </c>
      <c r="T25" s="184">
        <f t="shared" si="16"/>
        <v>5497</v>
      </c>
      <c r="U25" s="184">
        <f t="shared" si="17"/>
        <v>5717</v>
      </c>
      <c r="V25" s="184">
        <f t="shared" si="18"/>
        <v>650</v>
      </c>
      <c r="W25" s="184">
        <f t="shared" si="19"/>
        <v>188</v>
      </c>
      <c r="X25" s="1125">
        <f t="shared" si="20"/>
        <v>14027</v>
      </c>
      <c r="Z25" s="745" t="s">
        <v>2174</v>
      </c>
      <c r="AA25" s="750" t="s">
        <v>1477</v>
      </c>
      <c r="AB25" s="1616"/>
    </row>
    <row r="26" spans="1:28">
      <c r="C26" s="503" t="s">
        <v>3056</v>
      </c>
      <c r="D26" s="511" t="s">
        <v>2750</v>
      </c>
      <c r="E26" s="778" t="s">
        <v>443</v>
      </c>
      <c r="H26" s="511" t="s">
        <v>2111</v>
      </c>
      <c r="I26" s="778" t="s">
        <v>443</v>
      </c>
      <c r="J26" s="503"/>
      <c r="K26" s="503"/>
      <c r="L26" s="503"/>
      <c r="M26" s="503"/>
      <c r="N26" s="503"/>
      <c r="O26" s="184"/>
      <c r="P26" s="1238">
        <v>9</v>
      </c>
      <c r="Q26" s="1239" t="s">
        <v>62</v>
      </c>
      <c r="R26" s="184">
        <f t="shared" si="14"/>
        <v>613</v>
      </c>
      <c r="S26" s="184">
        <f t="shared" si="15"/>
        <v>4241</v>
      </c>
      <c r="T26" s="184">
        <f t="shared" si="16"/>
        <v>7148</v>
      </c>
      <c r="U26" s="184">
        <f t="shared" si="17"/>
        <v>7400</v>
      </c>
      <c r="V26" s="184">
        <f t="shared" si="18"/>
        <v>8686</v>
      </c>
      <c r="W26" s="184">
        <f t="shared" si="19"/>
        <v>10290</v>
      </c>
      <c r="X26" s="1125">
        <f t="shared" si="20"/>
        <v>38378</v>
      </c>
      <c r="Z26" s="199" t="s">
        <v>2175</v>
      </c>
      <c r="AA26" s="748" t="s">
        <v>2176</v>
      </c>
      <c r="AB26" s="1615"/>
    </row>
    <row r="27" spans="1:28" ht="26">
      <c r="A27" s="136" t="s">
        <v>65</v>
      </c>
      <c r="B27" s="3"/>
      <c r="C27" s="779" t="s">
        <v>131</v>
      </c>
      <c r="D27" s="753" t="s">
        <v>132</v>
      </c>
      <c r="E27" s="1226" t="s">
        <v>133</v>
      </c>
      <c r="F27" s="129"/>
      <c r="G27" s="780" t="s">
        <v>131</v>
      </c>
      <c r="H27" s="753" t="s">
        <v>132</v>
      </c>
      <c r="I27" s="1227" t="s">
        <v>133</v>
      </c>
      <c r="J27" s="762"/>
      <c r="K27" s="762"/>
      <c r="L27" s="762"/>
      <c r="M27" s="762"/>
      <c r="N27" s="762"/>
      <c r="O27" s="184"/>
      <c r="P27" s="1238">
        <v>10</v>
      </c>
      <c r="Q27" s="1245" t="s">
        <v>63</v>
      </c>
      <c r="R27" s="184">
        <f t="shared" ref="R27:W27" si="24">R28-SUM(R18:R26)</f>
        <v>1037.6969600000002</v>
      </c>
      <c r="S27" s="184">
        <f t="shared" si="24"/>
        <v>6051.259192999998</v>
      </c>
      <c r="T27" s="184">
        <f t="shared" si="24"/>
        <v>11077.131015999999</v>
      </c>
      <c r="U27" s="184">
        <f t="shared" si="24"/>
        <v>17642.760907999997</v>
      </c>
      <c r="V27" s="184">
        <f t="shared" si="24"/>
        <v>18674.579966000005</v>
      </c>
      <c r="W27" s="184">
        <f t="shared" si="24"/>
        <v>22837.317936000007</v>
      </c>
      <c r="X27" s="1125">
        <f t="shared" si="20"/>
        <v>77320.745978999999</v>
      </c>
      <c r="Z27" s="199" t="s">
        <v>2177</v>
      </c>
      <c r="AA27" s="748" t="s">
        <v>2178</v>
      </c>
      <c r="AB27" s="1616"/>
    </row>
    <row r="28" spans="1:28">
      <c r="A28" s="135">
        <v>1</v>
      </c>
      <c r="B28" s="182" t="s">
        <v>66</v>
      </c>
      <c r="C28" s="365">
        <f>'12_4単身世帯'!R59</f>
        <v>172324</v>
      </c>
      <c r="D28" s="369">
        <f>'12_2将来世帯'!R77</f>
        <v>165180</v>
      </c>
      <c r="E28" s="1218">
        <f t="shared" ref="E28:E30" si="25">C28*D28/1000000</f>
        <v>28464.478319999998</v>
      </c>
      <c r="F28" s="138" t="s">
        <v>66</v>
      </c>
      <c r="G28" s="368">
        <f>C28</f>
        <v>172324</v>
      </c>
      <c r="H28" s="369">
        <f>'12_2将来世帯'!R325</f>
        <v>137439</v>
      </c>
      <c r="I28" s="1222">
        <f t="shared" ref="I28:I30" si="26">G28*H28/1000000</f>
        <v>23684.038236</v>
      </c>
      <c r="J28" s="184"/>
      <c r="K28" s="184"/>
      <c r="L28" s="184"/>
      <c r="M28" s="184"/>
      <c r="N28" s="184"/>
      <c r="O28" s="184"/>
      <c r="P28" s="136"/>
      <c r="Q28" s="137" t="s">
        <v>3397</v>
      </c>
      <c r="R28" s="223">
        <f>I19</f>
        <v>7254.6969600000002</v>
      </c>
      <c r="S28" s="223">
        <f>I20</f>
        <v>39793.259192999998</v>
      </c>
      <c r="T28" s="223">
        <f>I21</f>
        <v>66090.131015999999</v>
      </c>
      <c r="U28" s="223">
        <f>I22</f>
        <v>81948.760907999997</v>
      </c>
      <c r="V28" s="223">
        <f>I23</f>
        <v>86385.579966000005</v>
      </c>
      <c r="W28" s="223">
        <f>I24</f>
        <v>104304.31793600001</v>
      </c>
      <c r="X28" s="1247">
        <f t="shared" si="20"/>
        <v>385776.745979</v>
      </c>
      <c r="Z28" s="199" t="s">
        <v>2179</v>
      </c>
      <c r="AA28" s="748" t="s">
        <v>2180</v>
      </c>
      <c r="AB28" s="1616"/>
    </row>
    <row r="29" spans="1:28">
      <c r="A29" s="143">
        <v>2</v>
      </c>
      <c r="B29" s="139" t="s">
        <v>67</v>
      </c>
      <c r="C29" s="184">
        <f>'12_4単身世帯'!S59</f>
        <v>188697</v>
      </c>
      <c r="D29" s="191">
        <f>'12_2将来世帯'!R78</f>
        <v>245060</v>
      </c>
      <c r="E29" s="1219">
        <f t="shared" si="25"/>
        <v>46242.086819999997</v>
      </c>
      <c r="F29" s="140" t="s">
        <v>67</v>
      </c>
      <c r="G29" s="336">
        <f t="shared" ref="G29:G30" si="27">C29</f>
        <v>188697</v>
      </c>
      <c r="H29" s="191">
        <f>'12_2将来世帯'!R326</f>
        <v>201747</v>
      </c>
      <c r="I29" s="1223">
        <f t="shared" si="26"/>
        <v>38069.053658999997</v>
      </c>
      <c r="J29" s="184"/>
      <c r="K29" s="184"/>
      <c r="L29" s="184"/>
      <c r="M29" s="184"/>
      <c r="N29" s="184"/>
      <c r="O29" s="154"/>
      <c r="R29" s="154"/>
      <c r="S29" s="154"/>
      <c r="T29" s="154"/>
      <c r="U29" s="154"/>
      <c r="V29" s="154"/>
      <c r="W29" s="154"/>
      <c r="X29" s="154"/>
      <c r="Z29" s="199" t="s">
        <v>2181</v>
      </c>
      <c r="AA29" s="748" t="s">
        <v>3044</v>
      </c>
      <c r="AB29" s="1616"/>
    </row>
    <row r="30" spans="1:28">
      <c r="A30" s="173">
        <v>3</v>
      </c>
      <c r="B30" s="174" t="s">
        <v>68</v>
      </c>
      <c r="C30" s="224">
        <f>'12_4単身世帯'!T59</f>
        <v>148601</v>
      </c>
      <c r="D30" s="752">
        <f>'12_2将来世帯'!R79</f>
        <v>392361</v>
      </c>
      <c r="E30" s="1220">
        <f t="shared" si="25"/>
        <v>58305.236961000002</v>
      </c>
      <c r="F30" s="128" t="s">
        <v>68</v>
      </c>
      <c r="G30" s="553">
        <f t="shared" si="27"/>
        <v>148601</v>
      </c>
      <c r="H30" s="752">
        <f>'12_2将来世帯'!R327</f>
        <v>500883</v>
      </c>
      <c r="I30" s="1224">
        <f t="shared" si="26"/>
        <v>74431.714682999998</v>
      </c>
      <c r="J30" s="793" t="s">
        <v>3093</v>
      </c>
      <c r="K30" s="793" t="s">
        <v>3094</v>
      </c>
      <c r="L30" s="184"/>
      <c r="M30" s="184"/>
      <c r="N30" s="184"/>
      <c r="P30" s="2" t="s">
        <v>3555</v>
      </c>
      <c r="U30" s="1233" t="s">
        <v>3402</v>
      </c>
      <c r="Z30" s="199" t="s">
        <v>2183</v>
      </c>
      <c r="AA30" s="748" t="s">
        <v>3045</v>
      </c>
      <c r="AB30" s="1616"/>
    </row>
    <row r="31" spans="1:28">
      <c r="A31" s="136"/>
      <c r="B31" s="137" t="s">
        <v>3057</v>
      </c>
      <c r="C31" s="3"/>
      <c r="D31" s="3"/>
      <c r="E31" s="523">
        <f>SUM(E25:E30)</f>
        <v>586707.41023500008</v>
      </c>
      <c r="F31" s="129" t="s">
        <v>3057</v>
      </c>
      <c r="G31" s="3"/>
      <c r="H31" s="3"/>
      <c r="I31" s="1225">
        <f>SUM(I25:I30)</f>
        <v>521961.55255699996</v>
      </c>
      <c r="J31" s="1228">
        <f>I31-E31</f>
        <v>-64745.857678000117</v>
      </c>
      <c r="K31" s="1229">
        <f>J31/E31*100</f>
        <v>-11.035459336037153</v>
      </c>
      <c r="L31" s="154"/>
      <c r="M31" s="154"/>
      <c r="N31" s="154"/>
      <c r="P31" s="1236" t="s">
        <v>3400</v>
      </c>
      <c r="Q31" s="1237"/>
      <c r="R31" s="4" t="s">
        <v>2275</v>
      </c>
      <c r="S31" s="4" t="s">
        <v>2276</v>
      </c>
      <c r="T31" s="4" t="s">
        <v>2277</v>
      </c>
      <c r="U31" s="1246" t="s">
        <v>3397</v>
      </c>
      <c r="Z31" s="199" t="s">
        <v>2185</v>
      </c>
      <c r="AA31" s="748" t="s">
        <v>1567</v>
      </c>
      <c r="AB31" s="1616"/>
    </row>
    <row r="32" spans="1:28">
      <c r="O32" s="503"/>
      <c r="P32" s="1238">
        <v>1</v>
      </c>
      <c r="Q32" s="1239" t="s">
        <v>54</v>
      </c>
      <c r="R32" s="364">
        <f t="shared" ref="R32:R40" si="28">ROUND($R$42*F50/100,0)</f>
        <v>7276</v>
      </c>
      <c r="S32" s="364">
        <f t="shared" ref="S32:S40" si="29">ROUND($R$42*G50/100,0)</f>
        <v>6648</v>
      </c>
      <c r="T32" s="364">
        <f t="shared" ref="T32:T40" si="30">ROUND($R$42*H50/100,0)</f>
        <v>7128</v>
      </c>
      <c r="U32" s="1125">
        <f t="shared" ref="U32:U42" si="31">SUM(R32:T32)</f>
        <v>21052</v>
      </c>
      <c r="V32" s="503"/>
      <c r="W32" s="503"/>
      <c r="X32" s="503"/>
      <c r="Z32" s="199" t="s">
        <v>2186</v>
      </c>
      <c r="AA32" s="748" t="s">
        <v>2187</v>
      </c>
      <c r="AB32" s="1616"/>
    </row>
    <row r="33" spans="1:28">
      <c r="A33" s="2" t="s">
        <v>3060</v>
      </c>
      <c r="H33" s="1" t="s">
        <v>3059</v>
      </c>
      <c r="N33" s="1" t="s">
        <v>3067</v>
      </c>
      <c r="O33" s="188"/>
      <c r="P33" s="1240">
        <v>2</v>
      </c>
      <c r="Q33" s="1241" t="s">
        <v>55</v>
      </c>
      <c r="R33" s="364">
        <f t="shared" si="28"/>
        <v>5527</v>
      </c>
      <c r="S33" s="364">
        <f t="shared" si="29"/>
        <v>3813</v>
      </c>
      <c r="T33" s="364">
        <f t="shared" si="30"/>
        <v>2741</v>
      </c>
      <c r="U33" s="1125">
        <f t="shared" si="31"/>
        <v>12081</v>
      </c>
      <c r="V33" s="188"/>
      <c r="W33" s="188"/>
      <c r="X33" s="188"/>
      <c r="Z33" s="199" t="s">
        <v>2188</v>
      </c>
      <c r="AA33" s="748" t="s">
        <v>3046</v>
      </c>
      <c r="AB33" s="1616"/>
    </row>
    <row r="34" spans="1:28">
      <c r="A34" s="136"/>
      <c r="B34" s="3" t="s">
        <v>0</v>
      </c>
      <c r="C34" s="166" t="s">
        <v>154</v>
      </c>
      <c r="D34" s="4" t="s">
        <v>2740</v>
      </c>
      <c r="E34" s="4" t="s">
        <v>2741</v>
      </c>
      <c r="F34" s="4" t="s">
        <v>2742</v>
      </c>
      <c r="G34" s="4" t="s">
        <v>2743</v>
      </c>
      <c r="H34" s="167" t="s">
        <v>159</v>
      </c>
      <c r="I34" s="232" t="s">
        <v>154</v>
      </c>
      <c r="J34" s="4" t="s">
        <v>2740</v>
      </c>
      <c r="K34" s="4" t="s">
        <v>2741</v>
      </c>
      <c r="L34" s="4" t="s">
        <v>2742</v>
      </c>
      <c r="M34" s="4" t="s">
        <v>2743</v>
      </c>
      <c r="N34" s="167" t="s">
        <v>159</v>
      </c>
      <c r="O34" s="188"/>
      <c r="P34" s="1238">
        <v>3</v>
      </c>
      <c r="Q34" s="1242" t="s">
        <v>56</v>
      </c>
      <c r="R34" s="364">
        <f t="shared" si="28"/>
        <v>1200</v>
      </c>
      <c r="S34" s="364">
        <f t="shared" si="29"/>
        <v>1771</v>
      </c>
      <c r="T34" s="364">
        <f t="shared" si="30"/>
        <v>2514</v>
      </c>
      <c r="U34" s="1125">
        <f t="shared" si="31"/>
        <v>5485</v>
      </c>
      <c r="V34" s="188"/>
      <c r="W34" s="188"/>
      <c r="X34" s="188"/>
      <c r="Z34" s="199" t="s">
        <v>2190</v>
      </c>
      <c r="AA34" s="748" t="s">
        <v>2191</v>
      </c>
      <c r="AB34" s="1616"/>
    </row>
    <row r="35" spans="1:28">
      <c r="B35" s="1" t="s">
        <v>3058</v>
      </c>
      <c r="C35" s="765">
        <f>'12_3二人以上世帯'!AH29</f>
        <v>220320</v>
      </c>
      <c r="D35" s="754">
        <f>'12_3二人以上世帯'!AI29</f>
        <v>286017</v>
      </c>
      <c r="E35" s="754">
        <f>'12_3二人以上世帯'!AJ29</f>
        <v>332539</v>
      </c>
      <c r="F35" s="754">
        <f>'12_3二人以上世帯'!AK29</f>
        <v>354252</v>
      </c>
      <c r="G35" s="754">
        <f>'12_3二人以上世帯'!AL29</f>
        <v>292533</v>
      </c>
      <c r="H35" s="766">
        <f>'12_3二人以上世帯'!AM29</f>
        <v>241262</v>
      </c>
      <c r="I35" s="534">
        <f t="shared" ref="I35:I45" si="32">C35/C$35*100</f>
        <v>100</v>
      </c>
      <c r="J35" s="509">
        <f t="shared" ref="J35:J45" si="33">D35/D$35*100</f>
        <v>100</v>
      </c>
      <c r="K35" s="509">
        <f t="shared" ref="K35:K45" si="34">E35/E$35*100</f>
        <v>100</v>
      </c>
      <c r="L35" s="509">
        <f t="shared" ref="L35:L45" si="35">F35/F$35*100</f>
        <v>100</v>
      </c>
      <c r="M35" s="509">
        <f t="shared" ref="M35:M45" si="36">G35/G$35*100</f>
        <v>100</v>
      </c>
      <c r="N35" s="537">
        <f t="shared" ref="N35:N45" si="37">H35/H$35*100</f>
        <v>100</v>
      </c>
      <c r="O35" s="188"/>
      <c r="P35" s="1238">
        <v>4</v>
      </c>
      <c r="Q35" s="1242" t="s">
        <v>57</v>
      </c>
      <c r="R35" s="364">
        <f t="shared" si="28"/>
        <v>608</v>
      </c>
      <c r="S35" s="364">
        <f t="shared" si="29"/>
        <v>828</v>
      </c>
      <c r="T35" s="364">
        <f t="shared" si="30"/>
        <v>1107</v>
      </c>
      <c r="U35" s="1125">
        <f t="shared" si="31"/>
        <v>2543</v>
      </c>
      <c r="V35" s="188"/>
      <c r="W35" s="188"/>
      <c r="X35" s="188"/>
      <c r="Z35" s="199" t="s">
        <v>2192</v>
      </c>
      <c r="AA35" s="748" t="s">
        <v>1701</v>
      </c>
      <c r="AB35" s="1616"/>
    </row>
    <row r="36" spans="1:28">
      <c r="A36" s="135">
        <v>1</v>
      </c>
      <c r="B36" s="5" t="s">
        <v>54</v>
      </c>
      <c r="C36" s="755">
        <f>'12_3二人以上世帯'!AH30</f>
        <v>52413</v>
      </c>
      <c r="D36" s="756">
        <f>'12_3二人以上世帯'!AI30</f>
        <v>69433</v>
      </c>
      <c r="E36" s="756">
        <f>'12_3二人以上世帯'!AJ30</f>
        <v>79900</v>
      </c>
      <c r="F36" s="756">
        <f>'12_3二人以上世帯'!AK30</f>
        <v>81051</v>
      </c>
      <c r="G36" s="756">
        <f>'12_3二人以上世帯'!AL30</f>
        <v>78489</v>
      </c>
      <c r="H36" s="767">
        <f>'12_3二人以上世帯'!AM30</f>
        <v>69727</v>
      </c>
      <c r="I36" s="534">
        <f t="shared" si="32"/>
        <v>23.789488017429193</v>
      </c>
      <c r="J36" s="509">
        <f t="shared" si="33"/>
        <v>24.275829758371007</v>
      </c>
      <c r="K36" s="509">
        <f t="shared" si="34"/>
        <v>24.02725695331976</v>
      </c>
      <c r="L36" s="509">
        <f t="shared" si="35"/>
        <v>22.879475627519394</v>
      </c>
      <c r="M36" s="509">
        <f t="shared" si="36"/>
        <v>26.830819087077355</v>
      </c>
      <c r="N36" s="537">
        <f t="shared" si="37"/>
        <v>28.900945859687809</v>
      </c>
      <c r="O36" s="188"/>
      <c r="P36" s="1238">
        <v>5</v>
      </c>
      <c r="Q36" s="1242" t="s">
        <v>58</v>
      </c>
      <c r="R36" s="364">
        <f t="shared" si="28"/>
        <v>1357</v>
      </c>
      <c r="S36" s="364">
        <f t="shared" si="29"/>
        <v>1075</v>
      </c>
      <c r="T36" s="364">
        <f t="shared" si="30"/>
        <v>798</v>
      </c>
      <c r="U36" s="1125">
        <f t="shared" si="31"/>
        <v>3230</v>
      </c>
      <c r="V36" s="188"/>
      <c r="W36" s="188"/>
      <c r="X36" s="188"/>
      <c r="Z36" s="199" t="s">
        <v>2193</v>
      </c>
      <c r="AA36" s="748" t="s">
        <v>2194</v>
      </c>
      <c r="AB36" s="1616"/>
    </row>
    <row r="37" spans="1:28">
      <c r="A37" s="143">
        <v>2</v>
      </c>
      <c r="B37" s="1" t="s">
        <v>55</v>
      </c>
      <c r="C37" s="757">
        <f>'12_3二人以上世帯'!AH71</f>
        <v>36399</v>
      </c>
      <c r="D37" s="758">
        <f>'12_3二人以上世帯'!AI71</f>
        <v>24333</v>
      </c>
      <c r="E37" s="758">
        <f>'12_3二人以上世帯'!AJ71</f>
        <v>17514</v>
      </c>
      <c r="F37" s="758">
        <f>'12_3二人以上世帯'!AK71</f>
        <v>16903</v>
      </c>
      <c r="G37" s="758">
        <f>'12_3二人以上世帯'!AL71</f>
        <v>17395</v>
      </c>
      <c r="H37" s="768">
        <f>'12_3二人以上世帯'!AM71</f>
        <v>13534</v>
      </c>
      <c r="I37" s="763">
        <f t="shared" si="32"/>
        <v>16.520969498910677</v>
      </c>
      <c r="J37" s="188">
        <f t="shared" si="33"/>
        <v>8.5075362653268858</v>
      </c>
      <c r="K37" s="188">
        <f t="shared" si="34"/>
        <v>5.2667506668390773</v>
      </c>
      <c r="L37" s="188">
        <f t="shared" si="35"/>
        <v>4.7714621230084795</v>
      </c>
      <c r="M37" s="188">
        <f t="shared" si="36"/>
        <v>5.946337678142295</v>
      </c>
      <c r="N37" s="539">
        <f t="shared" si="37"/>
        <v>5.6096691563528447</v>
      </c>
      <c r="O37" s="188"/>
      <c r="P37" s="1243">
        <v>6</v>
      </c>
      <c r="Q37" s="1244" t="s">
        <v>59</v>
      </c>
      <c r="R37" s="364">
        <f t="shared" si="28"/>
        <v>757</v>
      </c>
      <c r="S37" s="364">
        <f t="shared" si="29"/>
        <v>1102</v>
      </c>
      <c r="T37" s="364">
        <f t="shared" si="30"/>
        <v>1709</v>
      </c>
      <c r="U37" s="1125">
        <f t="shared" si="31"/>
        <v>3568</v>
      </c>
      <c r="V37" s="188"/>
      <c r="W37" s="188"/>
      <c r="X37" s="188"/>
      <c r="Z37" s="199" t="s">
        <v>2195</v>
      </c>
      <c r="AA37" s="748" t="s">
        <v>3047</v>
      </c>
      <c r="AB37" s="1616"/>
    </row>
    <row r="38" spans="1:28">
      <c r="A38" s="143">
        <v>3</v>
      </c>
      <c r="B38" s="1" t="s">
        <v>56</v>
      </c>
      <c r="C38" s="757">
        <f>'12_3二人以上世帯'!AH76</f>
        <v>16475</v>
      </c>
      <c r="D38" s="758">
        <f>'12_3二人以上世帯'!AI76</f>
        <v>19535</v>
      </c>
      <c r="E38" s="758">
        <f>'12_3二人以上世帯'!AJ76</f>
        <v>22052</v>
      </c>
      <c r="F38" s="758">
        <f>'12_3二人以上世帯'!AK76</f>
        <v>23242</v>
      </c>
      <c r="G38" s="758">
        <f>'12_3二人以上世帯'!AL76</f>
        <v>22794</v>
      </c>
      <c r="H38" s="768">
        <f>'12_3二人以上世帯'!AM76</f>
        <v>21607</v>
      </c>
      <c r="I38" s="763">
        <f t="shared" si="32"/>
        <v>7.4777596223674649</v>
      </c>
      <c r="J38" s="188">
        <f t="shared" si="33"/>
        <v>6.830013600590175</v>
      </c>
      <c r="K38" s="188">
        <f t="shared" si="34"/>
        <v>6.6314026324731836</v>
      </c>
      <c r="L38" s="188">
        <f t="shared" si="35"/>
        <v>6.5608662759843268</v>
      </c>
      <c r="M38" s="188">
        <f t="shared" si="36"/>
        <v>7.7919414219934158</v>
      </c>
      <c r="N38" s="539">
        <f t="shared" si="37"/>
        <v>8.9558239590155111</v>
      </c>
      <c r="O38" s="188"/>
      <c r="P38" s="1238">
        <v>7</v>
      </c>
      <c r="Q38" s="1239" t="s">
        <v>60</v>
      </c>
      <c r="R38" s="364">
        <f t="shared" si="28"/>
        <v>4494</v>
      </c>
      <c r="S38" s="364">
        <f t="shared" si="29"/>
        <v>4394</v>
      </c>
      <c r="T38" s="364">
        <f t="shared" si="30"/>
        <v>2839</v>
      </c>
      <c r="U38" s="1125">
        <f t="shared" si="31"/>
        <v>11727</v>
      </c>
      <c r="V38" s="188"/>
      <c r="W38" s="188"/>
      <c r="X38" s="188"/>
      <c r="Z38" s="199" t="s">
        <v>2197</v>
      </c>
      <c r="AA38" s="748" t="s">
        <v>3048</v>
      </c>
      <c r="AB38" s="1616"/>
    </row>
    <row r="39" spans="1:28">
      <c r="A39" s="143">
        <v>4</v>
      </c>
      <c r="B39" s="1" t="s">
        <v>57</v>
      </c>
      <c r="C39" s="757">
        <f>'12_3二人以上世帯'!AH81</f>
        <v>9196</v>
      </c>
      <c r="D39" s="758">
        <f>'12_3二人以上世帯'!AI81</f>
        <v>10903</v>
      </c>
      <c r="E39" s="758">
        <f>'12_3二人以上世帯'!AJ81</f>
        <v>11670</v>
      </c>
      <c r="F39" s="758">
        <f>'12_3二人以上世帯'!AK81</f>
        <v>12634</v>
      </c>
      <c r="G39" s="758">
        <f>'12_3二人以上世帯'!AL81</f>
        <v>12641</v>
      </c>
      <c r="H39" s="768">
        <f>'12_3二人以上世帯'!AM81</f>
        <v>10179</v>
      </c>
      <c r="I39" s="763">
        <f t="shared" si="32"/>
        <v>4.1739288307915761</v>
      </c>
      <c r="J39" s="188">
        <f t="shared" si="33"/>
        <v>3.8120111741609763</v>
      </c>
      <c r="K39" s="188">
        <f t="shared" si="34"/>
        <v>3.5093628115799955</v>
      </c>
      <c r="L39" s="188">
        <f t="shared" si="35"/>
        <v>3.5663877691586778</v>
      </c>
      <c r="M39" s="188">
        <f t="shared" si="36"/>
        <v>4.3212218792409747</v>
      </c>
      <c r="N39" s="539">
        <f t="shared" si="37"/>
        <v>4.2190647511833612</v>
      </c>
      <c r="O39" s="188"/>
      <c r="P39" s="1238">
        <v>8</v>
      </c>
      <c r="Q39" s="1239" t="s">
        <v>61</v>
      </c>
      <c r="R39" s="364">
        <f t="shared" si="28"/>
        <v>0</v>
      </c>
      <c r="S39" s="364">
        <f t="shared" si="29"/>
        <v>0</v>
      </c>
      <c r="T39" s="364">
        <f t="shared" si="30"/>
        <v>7</v>
      </c>
      <c r="U39" s="1125">
        <f t="shared" si="31"/>
        <v>7</v>
      </c>
      <c r="V39" s="188"/>
      <c r="W39" s="188"/>
      <c r="X39" s="188"/>
      <c r="Z39" s="199" t="s">
        <v>2199</v>
      </c>
      <c r="AA39" s="748" t="s">
        <v>2200</v>
      </c>
      <c r="AB39" s="1616"/>
    </row>
    <row r="40" spans="1:28">
      <c r="A40" s="143">
        <v>5</v>
      </c>
      <c r="B40" s="1" t="s">
        <v>58</v>
      </c>
      <c r="C40" s="757">
        <f>'12_3二人以上世帯'!AH91</f>
        <v>9389</v>
      </c>
      <c r="D40" s="758">
        <f>'12_3二人以上世帯'!AI91</f>
        <v>12709</v>
      </c>
      <c r="E40" s="758">
        <f>'12_3二人以上世帯'!AJ91</f>
        <v>14351</v>
      </c>
      <c r="F40" s="758">
        <f>'12_3二人以上世帯'!AK91</f>
        <v>14507</v>
      </c>
      <c r="G40" s="758">
        <f>'12_3二人以上世帯'!AL91</f>
        <v>9512</v>
      </c>
      <c r="H40" s="768">
        <f>'12_3二人以上世帯'!AM91</f>
        <v>6784</v>
      </c>
      <c r="I40" s="763">
        <f t="shared" si="32"/>
        <v>4.2615286855482939</v>
      </c>
      <c r="J40" s="188">
        <f t="shared" si="33"/>
        <v>4.4434421730176883</v>
      </c>
      <c r="K40" s="188">
        <f t="shared" si="34"/>
        <v>4.3155840367595983</v>
      </c>
      <c r="L40" s="188">
        <f t="shared" si="35"/>
        <v>4.0951074376432599</v>
      </c>
      <c r="M40" s="188">
        <f t="shared" si="36"/>
        <v>3.2515989649031045</v>
      </c>
      <c r="N40" s="539">
        <f t="shared" si="37"/>
        <v>2.8118808598121543</v>
      </c>
      <c r="O40" s="188"/>
      <c r="P40" s="1238">
        <v>9</v>
      </c>
      <c r="Q40" s="1239" t="s">
        <v>62</v>
      </c>
      <c r="R40" s="364">
        <f t="shared" si="28"/>
        <v>3319</v>
      </c>
      <c r="S40" s="364">
        <f t="shared" si="29"/>
        <v>3153</v>
      </c>
      <c r="T40" s="364">
        <f t="shared" si="30"/>
        <v>3297</v>
      </c>
      <c r="U40" s="1125">
        <f t="shared" si="31"/>
        <v>9769</v>
      </c>
      <c r="V40" s="188"/>
      <c r="W40" s="188"/>
      <c r="X40" s="188"/>
      <c r="Z40" s="199" t="s">
        <v>2201</v>
      </c>
      <c r="AA40" s="748" t="s">
        <v>2202</v>
      </c>
      <c r="AB40" s="1616"/>
    </row>
    <row r="41" spans="1:28">
      <c r="A41" s="143">
        <v>6</v>
      </c>
      <c r="B41" s="1" t="s">
        <v>59</v>
      </c>
      <c r="C41" s="757">
        <f>'12_3二人以上世帯'!AH109</f>
        <v>8580</v>
      </c>
      <c r="D41" s="758">
        <f>'12_3二人以上世帯'!AI109</f>
        <v>11431</v>
      </c>
      <c r="E41" s="758">
        <f>'12_3二人以上世帯'!AJ109</f>
        <v>11768</v>
      </c>
      <c r="F41" s="758">
        <f>'12_3二人以上世帯'!AK109</f>
        <v>13094</v>
      </c>
      <c r="G41" s="758">
        <f>'12_3二人以上世帯'!AL109</f>
        <v>15110</v>
      </c>
      <c r="H41" s="768">
        <f>'12_3二人以上世帯'!AM109</f>
        <v>15959</v>
      </c>
      <c r="I41" s="763">
        <f t="shared" si="32"/>
        <v>3.8943355119825709</v>
      </c>
      <c r="J41" s="188">
        <f t="shared" si="33"/>
        <v>3.9966155857868584</v>
      </c>
      <c r="K41" s="188">
        <f t="shared" si="34"/>
        <v>3.538833039132252</v>
      </c>
      <c r="L41" s="188">
        <f t="shared" si="35"/>
        <v>3.6962388356311324</v>
      </c>
      <c r="M41" s="188">
        <f t="shared" si="36"/>
        <v>5.1652292220023037</v>
      </c>
      <c r="N41" s="539">
        <f t="shared" si="37"/>
        <v>6.6148005073322773</v>
      </c>
      <c r="O41" s="188"/>
      <c r="P41" s="1238">
        <v>10</v>
      </c>
      <c r="Q41" s="1245" t="s">
        <v>63</v>
      </c>
      <c r="R41" s="184">
        <f>R42-SUM(R32:R40)</f>
        <v>3926.4783199999983</v>
      </c>
      <c r="S41" s="184">
        <f>S42-SUM(S32:S40)</f>
        <v>23458.086819999997</v>
      </c>
      <c r="T41" s="184">
        <f>T42-SUM(T32:T40)</f>
        <v>36165.236961000002</v>
      </c>
      <c r="U41" s="1125">
        <f t="shared" si="31"/>
        <v>63549.802100999994</v>
      </c>
      <c r="V41" s="188"/>
      <c r="W41" s="188"/>
      <c r="X41" s="188"/>
      <c r="Z41" s="199" t="s">
        <v>2203</v>
      </c>
      <c r="AA41" s="748" t="s">
        <v>3049</v>
      </c>
      <c r="AB41" s="1616"/>
    </row>
    <row r="42" spans="1:28">
      <c r="A42" s="143">
        <v>7</v>
      </c>
      <c r="B42" s="1" t="s">
        <v>60</v>
      </c>
      <c r="C42" s="757">
        <f>'12_3二人以上世帯'!AH114</f>
        <v>34642</v>
      </c>
      <c r="D42" s="758">
        <f>'12_3二人以上世帯'!AI114</f>
        <v>50236</v>
      </c>
      <c r="E42" s="758">
        <f>'12_3二人以上世帯'!AJ114</f>
        <v>55922</v>
      </c>
      <c r="F42" s="758">
        <f>'12_3二人以上世帯'!AK114</f>
        <v>59851</v>
      </c>
      <c r="G42" s="758">
        <f>'12_3二人以上世帯'!AL114</f>
        <v>41736</v>
      </c>
      <c r="H42" s="768">
        <f>'12_3二人以上世帯'!AM114</f>
        <v>26411</v>
      </c>
      <c r="I42" s="763">
        <f t="shared" si="32"/>
        <v>15.723493100944081</v>
      </c>
      <c r="J42" s="188">
        <f t="shared" si="33"/>
        <v>17.563990951586796</v>
      </c>
      <c r="K42" s="188">
        <f t="shared" si="34"/>
        <v>16.816674134462424</v>
      </c>
      <c r="L42" s="188">
        <f t="shared" si="35"/>
        <v>16.89503517270192</v>
      </c>
      <c r="M42" s="188">
        <f t="shared" si="36"/>
        <v>14.267108326240116</v>
      </c>
      <c r="N42" s="539">
        <f t="shared" si="37"/>
        <v>10.947020251842396</v>
      </c>
      <c r="O42" s="188"/>
      <c r="P42" s="136"/>
      <c r="Q42" s="137" t="s">
        <v>3397</v>
      </c>
      <c r="R42" s="223">
        <f>E28</f>
        <v>28464.478319999998</v>
      </c>
      <c r="S42" s="223">
        <f>E29</f>
        <v>46242.086819999997</v>
      </c>
      <c r="T42" s="223">
        <f>E30</f>
        <v>58305.236961000002</v>
      </c>
      <c r="U42" s="1247">
        <f t="shared" si="31"/>
        <v>133011.80210099998</v>
      </c>
      <c r="V42" s="188"/>
      <c r="W42" s="188"/>
      <c r="X42" s="188"/>
      <c r="Z42" s="199" t="s">
        <v>2205</v>
      </c>
      <c r="AA42" s="748" t="s">
        <v>3050</v>
      </c>
      <c r="AB42" s="1617"/>
    </row>
    <row r="43" spans="1:28" ht="15" customHeight="1">
      <c r="A43" s="143">
        <v>8</v>
      </c>
      <c r="B43" s="1" t="s">
        <v>61</v>
      </c>
      <c r="C43" s="757">
        <f>'12_3二人以上世帯'!AH121</f>
        <v>3070</v>
      </c>
      <c r="D43" s="758">
        <f>'12_3二人以上世帯'!AI121</f>
        <v>13467</v>
      </c>
      <c r="E43" s="758">
        <f>'12_3二人以上世帯'!AJ121</f>
        <v>27657</v>
      </c>
      <c r="F43" s="758">
        <f>'12_3二人以上世帯'!AK121</f>
        <v>24713</v>
      </c>
      <c r="G43" s="758">
        <f>'12_3二人以上世帯'!AL121</f>
        <v>2201</v>
      </c>
      <c r="H43" s="768">
        <f>'12_3二人以上世帯'!AM121</f>
        <v>434</v>
      </c>
      <c r="I43" s="763">
        <f t="shared" si="32"/>
        <v>1.3934277414669571</v>
      </c>
      <c r="J43" s="188">
        <f t="shared" si="33"/>
        <v>4.7084613851624209</v>
      </c>
      <c r="K43" s="188">
        <f t="shared" si="34"/>
        <v>8.3169192184976808</v>
      </c>
      <c r="L43" s="188">
        <f t="shared" si="35"/>
        <v>6.9761074037690687</v>
      </c>
      <c r="M43" s="188">
        <f t="shared" si="36"/>
        <v>0.75239374703024953</v>
      </c>
      <c r="N43" s="539">
        <f t="shared" si="37"/>
        <v>0.17988742528869031</v>
      </c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Z43" s="1057" t="s">
        <v>3051</v>
      </c>
      <c r="AA43" s="220" t="s">
        <v>487</v>
      </c>
      <c r="AB43" s="1254">
        <f>SUM(AB4:AB42)</f>
        <v>0</v>
      </c>
    </row>
    <row r="44" spans="1:28">
      <c r="A44" s="143">
        <v>9</v>
      </c>
      <c r="B44" s="1" t="s">
        <v>62</v>
      </c>
      <c r="C44" s="757">
        <f>'12_3二人以上世帯'!AH125</f>
        <v>18605</v>
      </c>
      <c r="D44" s="758">
        <f>'12_3二人以上世帯'!AI125</f>
        <v>30481</v>
      </c>
      <c r="E44" s="758">
        <f>'12_3二人以上世帯'!AJ125</f>
        <v>35967</v>
      </c>
      <c r="F44" s="758">
        <f>'12_3二人以上世帯'!AK125</f>
        <v>31989</v>
      </c>
      <c r="G44" s="758">
        <f>'12_3二人以上世帯'!AL125</f>
        <v>29415</v>
      </c>
      <c r="H44" s="768">
        <f>'12_3二人以上世帯'!AM125</f>
        <v>23802</v>
      </c>
      <c r="I44" s="763">
        <f t="shared" si="32"/>
        <v>8.4445352214960057</v>
      </c>
      <c r="J44" s="188">
        <f t="shared" si="33"/>
        <v>10.657058846152502</v>
      </c>
      <c r="K44" s="188">
        <f t="shared" si="34"/>
        <v>10.815874228286006</v>
      </c>
      <c r="L44" s="188">
        <f t="shared" si="35"/>
        <v>9.0300125334507637</v>
      </c>
      <c r="M44" s="188">
        <f t="shared" si="36"/>
        <v>10.055275815036252</v>
      </c>
      <c r="N44" s="539">
        <f t="shared" si="37"/>
        <v>9.8656232643350386</v>
      </c>
      <c r="P44" s="2" t="s">
        <v>3555</v>
      </c>
      <c r="U44" s="1233" t="s">
        <v>3402</v>
      </c>
      <c r="Z44" s="81" t="s">
        <v>3052</v>
      </c>
      <c r="AA44" s="81"/>
    </row>
    <row r="45" spans="1:28">
      <c r="A45" s="173">
        <v>10</v>
      </c>
      <c r="B45" s="6" t="s">
        <v>63</v>
      </c>
      <c r="C45" s="759">
        <f>'12_3二人以上世帯'!AH134</f>
        <v>31551</v>
      </c>
      <c r="D45" s="760">
        <f>'12_3二人以上世帯'!AI134</f>
        <v>43488</v>
      </c>
      <c r="E45" s="760">
        <f>'12_3二人以上世帯'!AJ134</f>
        <v>55739</v>
      </c>
      <c r="F45" s="760">
        <f>'12_3二人以上世帯'!AK134</f>
        <v>76267</v>
      </c>
      <c r="G45" s="760">
        <f>'12_3二人以上世帯'!AL134</f>
        <v>63240</v>
      </c>
      <c r="H45" s="769">
        <f>'12_3二人以上世帯'!AM134</f>
        <v>52825</v>
      </c>
      <c r="I45" s="529">
        <f t="shared" si="32"/>
        <v>14.320533769063182</v>
      </c>
      <c r="J45" s="510">
        <f t="shared" si="33"/>
        <v>15.20469063027722</v>
      </c>
      <c r="K45" s="510">
        <f t="shared" si="34"/>
        <v>16.761642995257699</v>
      </c>
      <c r="L45" s="510">
        <f t="shared" si="35"/>
        <v>21.529024536205867</v>
      </c>
      <c r="M45" s="510">
        <f t="shared" si="36"/>
        <v>21.618073858333929</v>
      </c>
      <c r="N45" s="764">
        <f t="shared" si="37"/>
        <v>21.895283965149918</v>
      </c>
      <c r="P45" s="1236" t="s">
        <v>3401</v>
      </c>
      <c r="Q45" s="1237"/>
      <c r="R45" s="4" t="s">
        <v>2275</v>
      </c>
      <c r="S45" s="4" t="s">
        <v>2276</v>
      </c>
      <c r="T45" s="4" t="s">
        <v>2277</v>
      </c>
      <c r="U45" s="1248" t="s">
        <v>3397</v>
      </c>
    </row>
    <row r="46" spans="1:28">
      <c r="P46" s="1238">
        <v>1</v>
      </c>
      <c r="Q46" s="1239" t="s">
        <v>54</v>
      </c>
      <c r="R46" s="364">
        <f t="shared" ref="R46:R54" si="38">ROUND(R$56*F50/100,0)</f>
        <v>6054</v>
      </c>
      <c r="S46" s="364">
        <f t="shared" ref="S46:S54" si="39">ROUND(S$56*G50/100,0)</f>
        <v>8892</v>
      </c>
      <c r="T46" s="364">
        <f t="shared" ref="T46:T54" si="40">ROUND(T$56*H50/100,0)</f>
        <v>18638</v>
      </c>
      <c r="U46" s="1125">
        <f>SUM(R46:T46)</f>
        <v>33584</v>
      </c>
    </row>
    <row r="47" spans="1:28">
      <c r="A47" s="2" t="s">
        <v>3061</v>
      </c>
      <c r="E47" s="778" t="s">
        <v>442</v>
      </c>
      <c r="H47" s="778" t="s">
        <v>3067</v>
      </c>
      <c r="P47" s="1240">
        <v>2</v>
      </c>
      <c r="Q47" s="1241" t="s">
        <v>55</v>
      </c>
      <c r="R47" s="364">
        <f t="shared" si="38"/>
        <v>4598</v>
      </c>
      <c r="S47" s="364">
        <f t="shared" si="39"/>
        <v>5100</v>
      </c>
      <c r="T47" s="364">
        <f t="shared" si="40"/>
        <v>7167</v>
      </c>
      <c r="U47" s="1125">
        <f t="shared" ref="U47:U56" si="41">SUM(R47:T47)</f>
        <v>16865</v>
      </c>
    </row>
    <row r="48" spans="1:28">
      <c r="A48" s="136"/>
      <c r="B48" s="137" t="s">
        <v>0</v>
      </c>
      <c r="C48" s="4" t="s">
        <v>2275</v>
      </c>
      <c r="D48" s="4" t="s">
        <v>2276</v>
      </c>
      <c r="E48" s="4" t="s">
        <v>2277</v>
      </c>
      <c r="F48" s="232" t="s">
        <v>2275</v>
      </c>
      <c r="G48" s="4" t="s">
        <v>2276</v>
      </c>
      <c r="H48" s="167" t="s">
        <v>2277</v>
      </c>
      <c r="P48" s="1238">
        <v>3</v>
      </c>
      <c r="Q48" s="1242" t="s">
        <v>56</v>
      </c>
      <c r="R48" s="364">
        <f t="shared" si="38"/>
        <v>998</v>
      </c>
      <c r="S48" s="364">
        <f t="shared" si="39"/>
        <v>2369</v>
      </c>
      <c r="T48" s="364">
        <f t="shared" si="40"/>
        <v>6575</v>
      </c>
      <c r="U48" s="1125">
        <f t="shared" si="41"/>
        <v>9942</v>
      </c>
    </row>
    <row r="49" spans="1:21">
      <c r="A49" s="143"/>
      <c r="B49" s="139" t="s">
        <v>3058</v>
      </c>
      <c r="C49" s="223">
        <f>'12_4単身世帯'!R59</f>
        <v>172324</v>
      </c>
      <c r="D49" s="223">
        <f>'12_4単身世帯'!S59</f>
        <v>188697</v>
      </c>
      <c r="E49" s="223">
        <f>'12_4単身世帯'!T59</f>
        <v>148601</v>
      </c>
      <c r="F49" s="531">
        <f t="shared" ref="F49:F59" si="42">C49/C$49*100</f>
        <v>100</v>
      </c>
      <c r="G49" s="541">
        <f t="shared" ref="G49:G59" si="43">D49/D$49*100</f>
        <v>100</v>
      </c>
      <c r="H49" s="542">
        <f t="shared" ref="H49:H59" si="44">E49/E$49*100</f>
        <v>100</v>
      </c>
      <c r="P49" s="1238">
        <v>4</v>
      </c>
      <c r="Q49" s="1242" t="s">
        <v>57</v>
      </c>
      <c r="R49" s="364">
        <f t="shared" si="38"/>
        <v>506</v>
      </c>
      <c r="S49" s="364">
        <f t="shared" si="39"/>
        <v>1108</v>
      </c>
      <c r="T49" s="364">
        <f t="shared" si="40"/>
        <v>2896</v>
      </c>
      <c r="U49" s="1125">
        <f t="shared" si="41"/>
        <v>4510</v>
      </c>
    </row>
    <row r="50" spans="1:21">
      <c r="A50" s="135">
        <v>1</v>
      </c>
      <c r="B50" s="182" t="s">
        <v>54</v>
      </c>
      <c r="C50" s="365">
        <f>'12_4単身世帯'!R60</f>
        <v>44048</v>
      </c>
      <c r="D50" s="365">
        <f>'12_4単身世帯'!S60</f>
        <v>44074</v>
      </c>
      <c r="E50" s="365">
        <f>'12_4単身世帯'!T60</f>
        <v>37210</v>
      </c>
      <c r="F50" s="763">
        <f t="shared" si="42"/>
        <v>25.561152248090806</v>
      </c>
      <c r="G50" s="188">
        <f t="shared" si="43"/>
        <v>23.357022104219993</v>
      </c>
      <c r="H50" s="539">
        <f t="shared" si="44"/>
        <v>25.040208343147086</v>
      </c>
      <c r="P50" s="1238">
        <v>5</v>
      </c>
      <c r="Q50" s="1242" t="s">
        <v>58</v>
      </c>
      <c r="R50" s="364">
        <f t="shared" si="38"/>
        <v>1129</v>
      </c>
      <c r="S50" s="364">
        <f t="shared" si="39"/>
        <v>1437</v>
      </c>
      <c r="T50" s="364">
        <f t="shared" si="40"/>
        <v>2088</v>
      </c>
      <c r="U50" s="1125">
        <f t="shared" si="41"/>
        <v>4654</v>
      </c>
    </row>
    <row r="51" spans="1:21">
      <c r="A51" s="143">
        <v>2</v>
      </c>
      <c r="B51" s="139" t="s">
        <v>55</v>
      </c>
      <c r="C51" s="184">
        <f>'12_4単身世帯'!R100</f>
        <v>33458</v>
      </c>
      <c r="D51" s="184">
        <f>'12_4単身世帯'!S100</f>
        <v>25277</v>
      </c>
      <c r="E51" s="184">
        <f>'12_4単身世帯'!T100</f>
        <v>14309</v>
      </c>
      <c r="F51" s="763">
        <f t="shared" si="42"/>
        <v>19.4157517234976</v>
      </c>
      <c r="G51" s="188">
        <f t="shared" si="43"/>
        <v>13.395549478794045</v>
      </c>
      <c r="H51" s="539">
        <f t="shared" si="44"/>
        <v>9.6291411228726584</v>
      </c>
      <c r="P51" s="1243">
        <v>6</v>
      </c>
      <c r="Q51" s="1244" t="s">
        <v>59</v>
      </c>
      <c r="R51" s="364">
        <f t="shared" si="38"/>
        <v>629</v>
      </c>
      <c r="S51" s="364">
        <f t="shared" si="39"/>
        <v>1474</v>
      </c>
      <c r="T51" s="364">
        <f t="shared" si="40"/>
        <v>4469</v>
      </c>
      <c r="U51" s="1125">
        <f t="shared" si="41"/>
        <v>6572</v>
      </c>
    </row>
    <row r="52" spans="1:21">
      <c r="A52" s="143">
        <v>3</v>
      </c>
      <c r="B52" s="139" t="s">
        <v>56</v>
      </c>
      <c r="C52" s="184">
        <f>'12_4単身世帯'!R105</f>
        <v>7265</v>
      </c>
      <c r="D52" s="184">
        <f>'12_4単身世帯'!S105</f>
        <v>11743</v>
      </c>
      <c r="E52" s="184">
        <f>'12_4単身世帯'!T105</f>
        <v>13126</v>
      </c>
      <c r="F52" s="763">
        <f t="shared" si="42"/>
        <v>4.2158956384485036</v>
      </c>
      <c r="G52" s="188">
        <f t="shared" si="43"/>
        <v>6.2232043964662926</v>
      </c>
      <c r="H52" s="539">
        <f t="shared" si="44"/>
        <v>8.8330495757094507</v>
      </c>
      <c r="P52" s="1238">
        <v>7</v>
      </c>
      <c r="Q52" s="1239" t="s">
        <v>60</v>
      </c>
      <c r="R52" s="364">
        <f t="shared" si="38"/>
        <v>3739</v>
      </c>
      <c r="S52" s="364">
        <f t="shared" si="39"/>
        <v>5877</v>
      </c>
      <c r="T52" s="364">
        <f t="shared" si="40"/>
        <v>7423</v>
      </c>
      <c r="U52" s="1125">
        <f t="shared" si="41"/>
        <v>17039</v>
      </c>
    </row>
    <row r="53" spans="1:21">
      <c r="A53" s="143">
        <v>4</v>
      </c>
      <c r="B53" s="139" t="s">
        <v>57</v>
      </c>
      <c r="C53" s="184">
        <f>'12_4単身世帯'!R110</f>
        <v>3682</v>
      </c>
      <c r="D53" s="184">
        <f>'12_4単身世帯'!S110</f>
        <v>5492</v>
      </c>
      <c r="E53" s="184">
        <f>'12_4単身世帯'!T110</f>
        <v>5781</v>
      </c>
      <c r="F53" s="763">
        <f t="shared" si="42"/>
        <v>2.1366727791833986</v>
      </c>
      <c r="G53" s="188">
        <f t="shared" si="43"/>
        <v>2.9104861232558017</v>
      </c>
      <c r="H53" s="539">
        <f t="shared" si="44"/>
        <v>3.8902833762895273</v>
      </c>
      <c r="P53" s="1238">
        <v>8</v>
      </c>
      <c r="Q53" s="1239" t="s">
        <v>61</v>
      </c>
      <c r="R53" s="364">
        <f t="shared" si="38"/>
        <v>0</v>
      </c>
      <c r="S53" s="364">
        <f t="shared" si="39"/>
        <v>0</v>
      </c>
      <c r="T53" s="364">
        <f t="shared" si="40"/>
        <v>18</v>
      </c>
      <c r="U53" s="1125">
        <f t="shared" si="41"/>
        <v>18</v>
      </c>
    </row>
    <row r="54" spans="1:21">
      <c r="A54" s="143">
        <v>5</v>
      </c>
      <c r="B54" s="139" t="s">
        <v>58</v>
      </c>
      <c r="C54" s="184">
        <f>'12_4単身世帯'!R120</f>
        <v>8217</v>
      </c>
      <c r="D54" s="184">
        <f>'12_4単身世帯'!S120</f>
        <v>7125</v>
      </c>
      <c r="E54" s="184">
        <f>'12_4単身世帯'!T120</f>
        <v>4168</v>
      </c>
      <c r="F54" s="763">
        <f t="shared" si="42"/>
        <v>4.7683433532183557</v>
      </c>
      <c r="G54" s="188">
        <f t="shared" si="43"/>
        <v>3.7758946883098297</v>
      </c>
      <c r="H54" s="539">
        <f t="shared" si="44"/>
        <v>2.8048263470636137</v>
      </c>
      <c r="P54" s="1238">
        <v>9</v>
      </c>
      <c r="Q54" s="1239" t="s">
        <v>62</v>
      </c>
      <c r="R54" s="364">
        <f t="shared" si="38"/>
        <v>2762</v>
      </c>
      <c r="S54" s="364">
        <f t="shared" si="39"/>
        <v>4217</v>
      </c>
      <c r="T54" s="364">
        <f t="shared" si="40"/>
        <v>8622</v>
      </c>
      <c r="U54" s="1125">
        <f t="shared" si="41"/>
        <v>15601</v>
      </c>
    </row>
    <row r="55" spans="1:21">
      <c r="A55" s="143">
        <v>6</v>
      </c>
      <c r="B55" s="139" t="s">
        <v>59</v>
      </c>
      <c r="C55" s="184">
        <f>'12_4単身世帯'!R129</f>
        <v>4580</v>
      </c>
      <c r="D55" s="184">
        <f>'12_4単身世帯'!S129</f>
        <v>7304</v>
      </c>
      <c r="E55" s="184">
        <f>'12_4単身世帯'!T129</f>
        <v>8922</v>
      </c>
      <c r="F55" s="763">
        <f t="shared" si="42"/>
        <v>2.6577841739978183</v>
      </c>
      <c r="G55" s="188">
        <f t="shared" si="43"/>
        <v>3.870755761882807</v>
      </c>
      <c r="H55" s="539">
        <f t="shared" si="44"/>
        <v>6.0039972813103546</v>
      </c>
      <c r="P55" s="1238">
        <v>10</v>
      </c>
      <c r="Q55" s="1245" t="s">
        <v>63</v>
      </c>
      <c r="R55" s="364">
        <f>R56-SUM(R46:R54)</f>
        <v>3269.0382360000003</v>
      </c>
      <c r="S55" s="364">
        <f t="shared" ref="S55:T55" si="45">S56-SUM(S46:S54)</f>
        <v>7595.0536589999974</v>
      </c>
      <c r="T55" s="364">
        <f t="shared" si="45"/>
        <v>16535.714682999998</v>
      </c>
      <c r="U55" s="1125">
        <f t="shared" si="41"/>
        <v>27399.806577999996</v>
      </c>
    </row>
    <row r="56" spans="1:21">
      <c r="A56" s="143">
        <v>7</v>
      </c>
      <c r="B56" s="139" t="s">
        <v>60</v>
      </c>
      <c r="C56" s="184">
        <f>'12_4単身世帯'!R134</f>
        <v>27205</v>
      </c>
      <c r="D56" s="184">
        <f>'12_4単身世帯'!S134</f>
        <v>29129</v>
      </c>
      <c r="E56" s="184">
        <f>'12_4単身世帯'!T134</f>
        <v>14819</v>
      </c>
      <c r="F56" s="763">
        <f t="shared" si="42"/>
        <v>15.78712193310276</v>
      </c>
      <c r="G56" s="188">
        <f t="shared" si="43"/>
        <v>15.43691738607397</v>
      </c>
      <c r="H56" s="539">
        <f t="shared" si="44"/>
        <v>9.9723420434586583</v>
      </c>
      <c r="P56" s="136"/>
      <c r="Q56" s="137" t="s">
        <v>3397</v>
      </c>
      <c r="R56" s="223">
        <f>I28</f>
        <v>23684.038236</v>
      </c>
      <c r="S56" s="223">
        <f>I29</f>
        <v>38069.053658999997</v>
      </c>
      <c r="T56" s="223">
        <f>I30</f>
        <v>74431.714682999998</v>
      </c>
      <c r="U56" s="1247">
        <f t="shared" si="41"/>
        <v>136184.80657799999</v>
      </c>
    </row>
    <row r="57" spans="1:21">
      <c r="A57" s="143">
        <v>8</v>
      </c>
      <c r="B57" s="139" t="s">
        <v>61</v>
      </c>
      <c r="C57" s="184">
        <f>'12_4単身世帯'!R141</f>
        <v>0</v>
      </c>
      <c r="D57" s="184">
        <f>'12_4単身世帯'!S141</f>
        <v>0</v>
      </c>
      <c r="E57" s="184">
        <f>'12_4単身世帯'!T141</f>
        <v>36</v>
      </c>
      <c r="F57" s="763">
        <f t="shared" si="42"/>
        <v>0</v>
      </c>
      <c r="G57" s="188">
        <f t="shared" si="43"/>
        <v>0</v>
      </c>
      <c r="H57" s="539">
        <f t="shared" si="44"/>
        <v>2.4225947335482265E-2</v>
      </c>
    </row>
    <row r="58" spans="1:21">
      <c r="A58" s="143">
        <v>9</v>
      </c>
      <c r="B58" s="139" t="s">
        <v>62</v>
      </c>
      <c r="C58" s="184">
        <f>'12_4単身世帯'!R142</f>
        <v>20096</v>
      </c>
      <c r="D58" s="184">
        <f>'12_4単身世帯'!S142</f>
        <v>20904</v>
      </c>
      <c r="E58" s="184">
        <f>'12_4単身世帯'!T142</f>
        <v>17213</v>
      </c>
      <c r="F58" s="763">
        <f t="shared" si="42"/>
        <v>11.661753441192173</v>
      </c>
      <c r="G58" s="188">
        <f t="shared" si="43"/>
        <v>11.078077552902272</v>
      </c>
      <c r="H58" s="539">
        <f t="shared" si="44"/>
        <v>11.583367541268229</v>
      </c>
    </row>
    <row r="59" spans="1:21">
      <c r="A59" s="173">
        <v>10</v>
      </c>
      <c r="B59" s="174" t="s">
        <v>63</v>
      </c>
      <c r="C59" s="224">
        <f>'12_4単身世帯'!R151</f>
        <v>23774</v>
      </c>
      <c r="D59" s="224">
        <f>'12_4単身世帯'!S151</f>
        <v>37650</v>
      </c>
      <c r="E59" s="224">
        <f>'12_4単身世帯'!T151</f>
        <v>33018</v>
      </c>
      <c r="F59" s="529">
        <f t="shared" si="42"/>
        <v>13.796105011489985</v>
      </c>
      <c r="G59" s="510">
        <f t="shared" si="43"/>
        <v>19.952622458226681</v>
      </c>
      <c r="H59" s="764">
        <f t="shared" si="44"/>
        <v>22.219231364526486</v>
      </c>
    </row>
  </sheetData>
  <mergeCells count="2">
    <mergeCell ref="C3:E3"/>
    <mergeCell ref="F3:H3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1:N43"/>
  <sheetViews>
    <sheetView workbookViewId="0">
      <selection activeCell="G20" sqref="G20"/>
    </sheetView>
  </sheetViews>
  <sheetFormatPr defaultColWidth="8.58203125" defaultRowHeight="13"/>
  <cols>
    <col min="1" max="1" width="4.4140625" style="1" customWidth="1"/>
    <col min="2" max="2" width="16.4140625" style="1" customWidth="1"/>
    <col min="3" max="3" width="16.9140625" style="1" customWidth="1"/>
    <col min="4" max="4" width="12.4140625" style="1" customWidth="1"/>
    <col min="5" max="5" width="5.4140625" style="1" customWidth="1"/>
    <col min="6" max="6" width="2.4140625" style="1" customWidth="1"/>
    <col min="7" max="7" width="19.08203125" style="1" customWidth="1"/>
    <col min="8" max="9" width="11" style="1" customWidth="1"/>
    <col min="10" max="10" width="27.58203125" style="1" customWidth="1"/>
    <col min="11" max="11" width="4.4140625" style="1" customWidth="1"/>
    <col min="12" max="12" width="3" style="1" customWidth="1"/>
    <col min="13" max="13" width="26.5" style="1" customWidth="1"/>
    <col min="14" max="14" width="11.9140625" style="1" customWidth="1"/>
    <col min="15" max="16384" width="8.58203125" style="1"/>
  </cols>
  <sheetData>
    <row r="1" spans="1:14" ht="15.75" customHeight="1" thickBot="1">
      <c r="B1" s="2" t="s">
        <v>3074</v>
      </c>
      <c r="F1" s="732" t="s">
        <v>3714</v>
      </c>
      <c r="G1" s="81"/>
      <c r="H1" s="81"/>
      <c r="I1" s="81"/>
      <c r="J1" s="122" t="s">
        <v>3012</v>
      </c>
      <c r="L1" s="2" t="s">
        <v>3415</v>
      </c>
      <c r="N1" s="1250" t="s">
        <v>3414</v>
      </c>
    </row>
    <row r="2" spans="1:14" ht="15.75" customHeight="1" thickBot="1">
      <c r="B2" s="1450" t="s">
        <v>3054</v>
      </c>
      <c r="C2" s="1680" t="s">
        <v>3055</v>
      </c>
      <c r="D2" s="1681"/>
      <c r="F2" s="733"/>
      <c r="G2" s="735" t="s">
        <v>3013</v>
      </c>
      <c r="H2" s="736" t="s">
        <v>2792</v>
      </c>
      <c r="I2" s="736" t="s">
        <v>3252</v>
      </c>
      <c r="J2" s="381" t="s">
        <v>3014</v>
      </c>
      <c r="L2" s="221"/>
      <c r="M2" s="220" t="s">
        <v>3068</v>
      </c>
      <c r="N2" s="133" t="s">
        <v>3413</v>
      </c>
    </row>
    <row r="3" spans="1:14" ht="15.75" customHeight="1">
      <c r="A3" s="1">
        <v>1</v>
      </c>
      <c r="B3" s="1447" t="s">
        <v>77</v>
      </c>
      <c r="C3" s="1" t="s">
        <v>78</v>
      </c>
      <c r="D3" s="1442" t="s">
        <v>3079</v>
      </c>
      <c r="F3" s="319"/>
      <c r="G3" s="190" t="s">
        <v>2117</v>
      </c>
      <c r="H3" s="799">
        <v>80.022484671833482</v>
      </c>
      <c r="I3" s="800">
        <v>73.429262054515362</v>
      </c>
      <c r="J3" s="386" t="s">
        <v>3015</v>
      </c>
      <c r="L3" s="744" t="s">
        <v>2144</v>
      </c>
      <c r="M3" s="748" t="s">
        <v>3039</v>
      </c>
      <c r="N3" s="786"/>
    </row>
    <row r="4" spans="1:14" ht="15.75" customHeight="1">
      <c r="B4" s="1447"/>
      <c r="C4" s="1" t="s">
        <v>79</v>
      </c>
      <c r="D4" s="1442" t="s">
        <v>3080</v>
      </c>
      <c r="F4" s="319"/>
      <c r="G4" s="346" t="s">
        <v>3016</v>
      </c>
      <c r="H4" s="737">
        <v>54.221784731541121</v>
      </c>
      <c r="I4" s="738">
        <v>47.260225947731804</v>
      </c>
      <c r="J4" s="739" t="s">
        <v>3017</v>
      </c>
      <c r="L4" s="199" t="s">
        <v>248</v>
      </c>
      <c r="M4" s="748" t="s">
        <v>3040</v>
      </c>
      <c r="N4" s="784"/>
    </row>
    <row r="5" spans="1:14" ht="15.75" customHeight="1">
      <c r="A5" s="1">
        <v>2</v>
      </c>
      <c r="B5" s="1446" t="s">
        <v>80</v>
      </c>
      <c r="C5" s="5" t="s">
        <v>81</v>
      </c>
      <c r="D5" s="1441" t="s">
        <v>3081</v>
      </c>
      <c r="F5" s="319"/>
      <c r="G5" s="347" t="s">
        <v>3018</v>
      </c>
      <c r="H5" s="737">
        <v>14.689038316720888</v>
      </c>
      <c r="I5" s="738">
        <v>14.04964141295382</v>
      </c>
      <c r="J5" s="739" t="s">
        <v>3019</v>
      </c>
      <c r="L5" s="199" t="s">
        <v>258</v>
      </c>
      <c r="M5" s="748" t="s">
        <v>3041</v>
      </c>
      <c r="N5" s="784"/>
    </row>
    <row r="6" spans="1:14" ht="15.75" customHeight="1">
      <c r="B6" s="1448"/>
      <c r="C6" s="6" t="s">
        <v>82</v>
      </c>
      <c r="D6" s="1443" t="s">
        <v>3082</v>
      </c>
      <c r="F6" s="319"/>
      <c r="G6" s="329" t="s">
        <v>3020</v>
      </c>
      <c r="H6" s="737">
        <v>11.11166162357147</v>
      </c>
      <c r="I6" s="738">
        <v>12.119394693829722</v>
      </c>
      <c r="J6" s="739" t="s">
        <v>3021</v>
      </c>
      <c r="L6" s="199" t="s">
        <v>268</v>
      </c>
      <c r="M6" s="748" t="s">
        <v>2148</v>
      </c>
      <c r="N6" s="788"/>
    </row>
    <row r="7" spans="1:14" ht="15.75" customHeight="1">
      <c r="A7" s="1">
        <v>3</v>
      </c>
      <c r="B7" s="1447" t="s">
        <v>83</v>
      </c>
      <c r="C7" s="1" t="s">
        <v>84</v>
      </c>
      <c r="D7" s="1442" t="s">
        <v>3070</v>
      </c>
      <c r="F7" s="332"/>
      <c r="G7" s="339" t="s">
        <v>3022</v>
      </c>
      <c r="H7" s="797">
        <v>44.18803850871511</v>
      </c>
      <c r="I7" s="798">
        <v>39.398837864410325</v>
      </c>
      <c r="J7" s="739" t="s">
        <v>3023</v>
      </c>
      <c r="L7" s="195" t="s">
        <v>288</v>
      </c>
      <c r="M7" s="749" t="s">
        <v>2149</v>
      </c>
      <c r="N7" s="784"/>
    </row>
    <row r="8" spans="1:14" ht="15.75" customHeight="1" thickBot="1">
      <c r="A8" s="1">
        <v>4</v>
      </c>
      <c r="B8" s="1449" t="s">
        <v>85</v>
      </c>
      <c r="C8" s="1445" t="s">
        <v>3029</v>
      </c>
      <c r="D8" s="1444" t="s">
        <v>3083</v>
      </c>
      <c r="F8" s="332"/>
      <c r="G8" s="339" t="s">
        <v>3024</v>
      </c>
      <c r="H8" s="740">
        <v>213096.92</v>
      </c>
      <c r="I8" s="734">
        <v>67900.42</v>
      </c>
      <c r="J8" s="739" t="s">
        <v>3025</v>
      </c>
      <c r="L8" s="199" t="s">
        <v>324</v>
      </c>
      <c r="M8" s="748" t="s">
        <v>2150</v>
      </c>
      <c r="N8" s="784"/>
    </row>
    <row r="9" spans="1:14" ht="15.75" customHeight="1" thickBot="1">
      <c r="B9" s="2" t="s">
        <v>3075</v>
      </c>
      <c r="F9" s="344"/>
      <c r="G9" s="347" t="s">
        <v>3026</v>
      </c>
      <c r="H9" s="741">
        <v>2.073612256278275E-2</v>
      </c>
      <c r="I9" s="741">
        <v>5.8024439118948494E-2</v>
      </c>
      <c r="J9" s="739" t="s">
        <v>12</v>
      </c>
      <c r="L9" s="199" t="s">
        <v>334</v>
      </c>
      <c r="M9" s="748" t="s">
        <v>540</v>
      </c>
      <c r="N9" s="784"/>
    </row>
    <row r="10" spans="1:14" ht="15.75" customHeight="1" thickBot="1">
      <c r="B10" s="1450" t="s">
        <v>3054</v>
      </c>
      <c r="C10" s="1680" t="s">
        <v>3055</v>
      </c>
      <c r="D10" s="1681"/>
      <c r="F10" s="322"/>
      <c r="G10" s="324" t="s">
        <v>3027</v>
      </c>
      <c r="H10" s="795">
        <v>863</v>
      </c>
      <c r="I10" s="796">
        <v>662</v>
      </c>
      <c r="J10" s="742" t="s">
        <v>3028</v>
      </c>
      <c r="L10" s="199" t="s">
        <v>348</v>
      </c>
      <c r="M10" s="748" t="s">
        <v>2151</v>
      </c>
      <c r="N10" s="784"/>
    </row>
    <row r="11" spans="1:14" ht="15.75" customHeight="1">
      <c r="A11" s="1">
        <v>1</v>
      </c>
      <c r="B11" s="1447" t="s">
        <v>86</v>
      </c>
      <c r="C11" s="1" t="s">
        <v>3086</v>
      </c>
      <c r="D11" s="1442" t="s">
        <v>3073</v>
      </c>
      <c r="F11" s="743" t="s">
        <v>3253</v>
      </c>
      <c r="G11" s="81"/>
      <c r="H11" s="81"/>
      <c r="I11" s="81"/>
      <c r="J11" s="81"/>
      <c r="L11" s="199" t="s">
        <v>356</v>
      </c>
      <c r="M11" s="748" t="s">
        <v>2152</v>
      </c>
      <c r="N11" s="784"/>
    </row>
    <row r="12" spans="1:14" ht="15.75" customHeight="1">
      <c r="A12" s="1">
        <v>2</v>
      </c>
      <c r="B12" s="1447" t="s">
        <v>89</v>
      </c>
      <c r="C12" s="1" t="s">
        <v>87</v>
      </c>
      <c r="D12" s="1451" t="s">
        <v>3087</v>
      </c>
      <c r="G12" s="1" t="s">
        <v>3650</v>
      </c>
      <c r="L12" s="199" t="s">
        <v>374</v>
      </c>
      <c r="M12" s="748" t="s">
        <v>3042</v>
      </c>
      <c r="N12" s="784"/>
    </row>
    <row r="13" spans="1:14" ht="15.75" customHeight="1" thickBot="1">
      <c r="A13" s="1">
        <v>3</v>
      </c>
      <c r="B13" s="1454" t="s">
        <v>90</v>
      </c>
      <c r="C13" s="1453" t="s">
        <v>88</v>
      </c>
      <c r="D13" s="1452" t="s">
        <v>3088</v>
      </c>
      <c r="G13" s="1" t="s">
        <v>3649</v>
      </c>
      <c r="L13" s="199" t="s">
        <v>2153</v>
      </c>
      <c r="M13" s="748" t="s">
        <v>2154</v>
      </c>
      <c r="N13" s="784"/>
    </row>
    <row r="14" spans="1:14" ht="15.75" customHeight="1" thickBot="1">
      <c r="B14" s="2" t="s">
        <v>3076</v>
      </c>
      <c r="L14" s="199" t="s">
        <v>2155</v>
      </c>
      <c r="M14" s="748" t="s">
        <v>2156</v>
      </c>
      <c r="N14" s="784"/>
    </row>
    <row r="15" spans="1:14" ht="15.75" customHeight="1" thickBot="1">
      <c r="B15" s="1450" t="s">
        <v>3054</v>
      </c>
      <c r="C15" s="1680" t="s">
        <v>3055</v>
      </c>
      <c r="D15" s="1681"/>
      <c r="L15" s="199" t="s">
        <v>2157</v>
      </c>
      <c r="M15" s="748" t="s">
        <v>2158</v>
      </c>
      <c r="N15" s="784"/>
    </row>
    <row r="16" spans="1:14" ht="15.75" customHeight="1">
      <c r="A16" s="1">
        <v>1</v>
      </c>
      <c r="B16" s="1447" t="s">
        <v>97</v>
      </c>
      <c r="C16" s="1" t="s">
        <v>3053</v>
      </c>
      <c r="D16" s="1455" t="s">
        <v>3084</v>
      </c>
      <c r="L16" s="199" t="s">
        <v>2159</v>
      </c>
      <c r="M16" s="748" t="s">
        <v>2160</v>
      </c>
      <c r="N16" s="784"/>
    </row>
    <row r="17" spans="1:14" ht="15.75" customHeight="1">
      <c r="A17" s="1">
        <v>2</v>
      </c>
      <c r="B17" s="1447" t="s">
        <v>98</v>
      </c>
      <c r="C17" s="1" t="s">
        <v>100</v>
      </c>
      <c r="D17" s="1455" t="s">
        <v>3071</v>
      </c>
      <c r="L17" s="199" t="s">
        <v>2161</v>
      </c>
      <c r="M17" s="748" t="s">
        <v>2162</v>
      </c>
      <c r="N17" s="784"/>
    </row>
    <row r="18" spans="1:14" ht="15.75" customHeight="1">
      <c r="A18" s="1">
        <v>3</v>
      </c>
      <c r="B18" s="1447" t="s">
        <v>99</v>
      </c>
      <c r="C18" s="1" t="s">
        <v>127</v>
      </c>
      <c r="D18" s="1456" t="s">
        <v>3072</v>
      </c>
      <c r="I18" s="1" t="s">
        <v>3254</v>
      </c>
      <c r="L18" s="199" t="s">
        <v>2163</v>
      </c>
      <c r="M18" s="748" t="s">
        <v>2164</v>
      </c>
      <c r="N18" s="784"/>
    </row>
    <row r="19" spans="1:14" ht="15.75" customHeight="1">
      <c r="A19" s="1">
        <v>4</v>
      </c>
      <c r="B19" s="1462" t="s">
        <v>101</v>
      </c>
      <c r="C19" s="3" t="s">
        <v>126</v>
      </c>
      <c r="D19" s="1457" t="s">
        <v>3085</v>
      </c>
      <c r="L19" s="199" t="s">
        <v>2165</v>
      </c>
      <c r="M19" s="748" t="s">
        <v>2166</v>
      </c>
      <c r="N19" s="784"/>
    </row>
    <row r="20" spans="1:14" ht="15.75" customHeight="1">
      <c r="A20" s="1">
        <v>5</v>
      </c>
      <c r="B20" s="1446" t="s">
        <v>102</v>
      </c>
      <c r="C20" s="5" t="s">
        <v>125</v>
      </c>
      <c r="D20" s="1458"/>
      <c r="L20" s="199" t="s">
        <v>2167</v>
      </c>
      <c r="M20" s="748" t="s">
        <v>3043</v>
      </c>
      <c r="N20" s="784"/>
    </row>
    <row r="21" spans="1:14" ht="15.75" customHeight="1">
      <c r="A21" s="1">
        <v>6</v>
      </c>
      <c r="B21" s="1447" t="s">
        <v>103</v>
      </c>
      <c r="C21" s="1" t="s">
        <v>3089</v>
      </c>
      <c r="D21" s="1459"/>
      <c r="L21" s="199" t="s">
        <v>2169</v>
      </c>
      <c r="M21" s="748" t="s">
        <v>2170</v>
      </c>
      <c r="N21" s="784"/>
    </row>
    <row r="22" spans="1:14">
      <c r="A22" s="1">
        <v>7</v>
      </c>
      <c r="B22" s="1447" t="s">
        <v>104</v>
      </c>
      <c r="C22" s="1" t="s">
        <v>3090</v>
      </c>
      <c r="D22" s="1459"/>
      <c r="L22" s="199" t="s">
        <v>2171</v>
      </c>
      <c r="M22" s="748" t="s">
        <v>2172</v>
      </c>
      <c r="N22" s="784"/>
    </row>
    <row r="23" spans="1:14">
      <c r="A23" s="1">
        <v>8</v>
      </c>
      <c r="B23" s="1447" t="s">
        <v>105</v>
      </c>
      <c r="C23" s="1" t="s">
        <v>3091</v>
      </c>
      <c r="D23" s="1459"/>
      <c r="L23" s="199" t="s">
        <v>2173</v>
      </c>
      <c r="M23" s="748" t="s">
        <v>1437</v>
      </c>
      <c r="N23" s="784"/>
    </row>
    <row r="24" spans="1:14" ht="13.5" thickBot="1">
      <c r="A24" s="1">
        <v>9</v>
      </c>
      <c r="B24" s="1449" t="s">
        <v>106</v>
      </c>
      <c r="C24" s="1460" t="s">
        <v>3078</v>
      </c>
      <c r="D24" s="1461"/>
      <c r="L24" s="745" t="s">
        <v>2174</v>
      </c>
      <c r="M24" s="750" t="s">
        <v>1477</v>
      </c>
      <c r="N24" s="784"/>
    </row>
    <row r="25" spans="1:14">
      <c r="A25" s="1" t="s">
        <v>3069</v>
      </c>
      <c r="L25" s="199" t="s">
        <v>2175</v>
      </c>
      <c r="M25" s="748" t="s">
        <v>2176</v>
      </c>
      <c r="N25" s="786"/>
    </row>
    <row r="26" spans="1:14">
      <c r="A26" s="1" t="s">
        <v>3069</v>
      </c>
      <c r="L26" s="199" t="s">
        <v>2177</v>
      </c>
      <c r="M26" s="748" t="s">
        <v>2178</v>
      </c>
      <c r="N26" s="784"/>
    </row>
    <row r="27" spans="1:14">
      <c r="L27" s="199" t="s">
        <v>2179</v>
      </c>
      <c r="M27" s="748" t="s">
        <v>2180</v>
      </c>
      <c r="N27" s="784"/>
    </row>
    <row r="28" spans="1:14">
      <c r="L28" s="199" t="s">
        <v>2181</v>
      </c>
      <c r="M28" s="748" t="s">
        <v>3044</v>
      </c>
      <c r="N28" s="784"/>
    </row>
    <row r="29" spans="1:14">
      <c r="L29" s="199" t="s">
        <v>2183</v>
      </c>
      <c r="M29" s="748" t="s">
        <v>3045</v>
      </c>
      <c r="N29" s="784"/>
    </row>
    <row r="30" spans="1:14">
      <c r="L30" s="199" t="s">
        <v>2185</v>
      </c>
      <c r="M30" s="748" t="s">
        <v>1567</v>
      </c>
      <c r="N30" s="784"/>
    </row>
    <row r="31" spans="1:14">
      <c r="L31" s="199" t="s">
        <v>2186</v>
      </c>
      <c r="M31" s="748" t="s">
        <v>2187</v>
      </c>
      <c r="N31" s="784"/>
    </row>
    <row r="32" spans="1:14">
      <c r="L32" s="199" t="s">
        <v>2188</v>
      </c>
      <c r="M32" s="748" t="s">
        <v>3046</v>
      </c>
      <c r="N32" s="784"/>
    </row>
    <row r="33" spans="12:14">
      <c r="L33" s="199" t="s">
        <v>2190</v>
      </c>
      <c r="M33" s="748" t="s">
        <v>2191</v>
      </c>
      <c r="N33" s="784"/>
    </row>
    <row r="34" spans="12:14">
      <c r="L34" s="199" t="s">
        <v>2192</v>
      </c>
      <c r="M34" s="748" t="s">
        <v>1701</v>
      </c>
      <c r="N34" s="784"/>
    </row>
    <row r="35" spans="12:14">
      <c r="L35" s="199" t="s">
        <v>2193</v>
      </c>
      <c r="M35" s="748" t="s">
        <v>2194</v>
      </c>
      <c r="N35" s="784"/>
    </row>
    <row r="36" spans="12:14">
      <c r="L36" s="199" t="s">
        <v>2195</v>
      </c>
      <c r="M36" s="748" t="s">
        <v>3047</v>
      </c>
      <c r="N36" s="784"/>
    </row>
    <row r="37" spans="12:14">
      <c r="L37" s="199" t="s">
        <v>2197</v>
      </c>
      <c r="M37" s="748" t="s">
        <v>3048</v>
      </c>
      <c r="N37" s="784"/>
    </row>
    <row r="38" spans="12:14">
      <c r="L38" s="199" t="s">
        <v>2199</v>
      </c>
      <c r="M38" s="748" t="s">
        <v>2200</v>
      </c>
      <c r="N38" s="784"/>
    </row>
    <row r="39" spans="12:14">
      <c r="L39" s="199" t="s">
        <v>2201</v>
      </c>
      <c r="M39" s="748" t="s">
        <v>2202</v>
      </c>
      <c r="N39" s="784"/>
    </row>
    <row r="40" spans="12:14">
      <c r="L40" s="199" t="s">
        <v>2203</v>
      </c>
      <c r="M40" s="748" t="s">
        <v>3049</v>
      </c>
      <c r="N40" s="784"/>
    </row>
    <row r="41" spans="12:14">
      <c r="L41" s="199" t="s">
        <v>2205</v>
      </c>
      <c r="M41" s="748" t="s">
        <v>3050</v>
      </c>
      <c r="N41" s="788"/>
    </row>
    <row r="42" spans="12:14">
      <c r="L42" s="1057" t="s">
        <v>3051</v>
      </c>
      <c r="M42" s="220" t="s">
        <v>487</v>
      </c>
      <c r="N42" s="132">
        <f>SUM(N3:N41)</f>
        <v>0</v>
      </c>
    </row>
    <row r="43" spans="12:14">
      <c r="L43" s="81" t="s">
        <v>3052</v>
      </c>
      <c r="M43" s="81"/>
    </row>
  </sheetData>
  <dataConsolidate/>
  <mergeCells count="3">
    <mergeCell ref="C2:D2"/>
    <mergeCell ref="C10:D10"/>
    <mergeCell ref="C15:D15"/>
  </mergeCells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373"/>
  <sheetViews>
    <sheetView workbookViewId="0">
      <pane xSplit="1" ySplit="5" topLeftCell="B312" activePane="bottomRight" state="frozen"/>
      <selection pane="topRight" activeCell="B1" sqref="B1"/>
      <selection pane="bottomLeft" activeCell="A6" sqref="A6"/>
      <selection pane="bottomRight"/>
    </sheetView>
  </sheetViews>
  <sheetFormatPr defaultRowHeight="12"/>
  <cols>
    <col min="1" max="1" width="9" style="244"/>
    <col min="2" max="2" width="8.4140625" style="244" bestFit="1" customWidth="1"/>
    <col min="3" max="3" width="7.1640625" style="244" bestFit="1" customWidth="1"/>
    <col min="4" max="4" width="8.4140625" style="244" bestFit="1" customWidth="1"/>
    <col min="5" max="8" width="7.1640625" style="244" bestFit="1" customWidth="1"/>
    <col min="9" max="14" width="9.08203125" style="244" bestFit="1" customWidth="1"/>
    <col min="15" max="15" width="9" style="244"/>
    <col min="16" max="16" width="3.4140625" style="244" customWidth="1"/>
    <col min="17" max="257" width="9" style="244"/>
    <col min="258" max="258" width="7.6640625" style="244" bestFit="1" customWidth="1"/>
    <col min="259" max="259" width="7.08203125" style="244" bestFit="1" customWidth="1"/>
    <col min="260" max="260" width="7.6640625" style="244" bestFit="1" customWidth="1"/>
    <col min="261" max="264" width="7.08203125" style="244" bestFit="1" customWidth="1"/>
    <col min="265" max="513" width="9" style="244"/>
    <col min="514" max="514" width="7.6640625" style="244" bestFit="1" customWidth="1"/>
    <col min="515" max="515" width="7.08203125" style="244" bestFit="1" customWidth="1"/>
    <col min="516" max="516" width="7.6640625" style="244" bestFit="1" customWidth="1"/>
    <col min="517" max="520" width="7.08203125" style="244" bestFit="1" customWidth="1"/>
    <col min="521" max="769" width="9" style="244"/>
    <col min="770" max="770" width="7.6640625" style="244" bestFit="1" customWidth="1"/>
    <col min="771" max="771" width="7.08203125" style="244" bestFit="1" customWidth="1"/>
    <col min="772" max="772" width="7.6640625" style="244" bestFit="1" customWidth="1"/>
    <col min="773" max="776" width="7.08203125" style="244" bestFit="1" customWidth="1"/>
    <col min="777" max="1025" width="9" style="244"/>
    <col min="1026" max="1026" width="7.6640625" style="244" bestFit="1" customWidth="1"/>
    <col min="1027" max="1027" width="7.08203125" style="244" bestFit="1" customWidth="1"/>
    <col min="1028" max="1028" width="7.6640625" style="244" bestFit="1" customWidth="1"/>
    <col min="1029" max="1032" width="7.08203125" style="244" bestFit="1" customWidth="1"/>
    <col min="1033" max="1281" width="9" style="244"/>
    <col min="1282" max="1282" width="7.6640625" style="244" bestFit="1" customWidth="1"/>
    <col min="1283" max="1283" width="7.08203125" style="244" bestFit="1" customWidth="1"/>
    <col min="1284" max="1284" width="7.6640625" style="244" bestFit="1" customWidth="1"/>
    <col min="1285" max="1288" width="7.08203125" style="244" bestFit="1" customWidth="1"/>
    <col min="1289" max="1537" width="9" style="244"/>
    <col min="1538" max="1538" width="7.6640625" style="244" bestFit="1" customWidth="1"/>
    <col min="1539" max="1539" width="7.08203125" style="244" bestFit="1" customWidth="1"/>
    <col min="1540" max="1540" width="7.6640625" style="244" bestFit="1" customWidth="1"/>
    <col min="1541" max="1544" width="7.08203125" style="244" bestFit="1" customWidth="1"/>
    <col min="1545" max="1793" width="9" style="244"/>
    <col min="1794" max="1794" width="7.6640625" style="244" bestFit="1" customWidth="1"/>
    <col min="1795" max="1795" width="7.08203125" style="244" bestFit="1" customWidth="1"/>
    <col min="1796" max="1796" width="7.6640625" style="244" bestFit="1" customWidth="1"/>
    <col min="1797" max="1800" width="7.08203125" style="244" bestFit="1" customWidth="1"/>
    <col min="1801" max="2049" width="9" style="244"/>
    <col min="2050" max="2050" width="7.6640625" style="244" bestFit="1" customWidth="1"/>
    <col min="2051" max="2051" width="7.08203125" style="244" bestFit="1" customWidth="1"/>
    <col min="2052" max="2052" width="7.6640625" style="244" bestFit="1" customWidth="1"/>
    <col min="2053" max="2056" width="7.08203125" style="244" bestFit="1" customWidth="1"/>
    <col min="2057" max="2305" width="9" style="244"/>
    <col min="2306" max="2306" width="7.6640625" style="244" bestFit="1" customWidth="1"/>
    <col min="2307" max="2307" width="7.08203125" style="244" bestFit="1" customWidth="1"/>
    <col min="2308" max="2308" width="7.6640625" style="244" bestFit="1" customWidth="1"/>
    <col min="2309" max="2312" width="7.08203125" style="244" bestFit="1" customWidth="1"/>
    <col min="2313" max="2561" width="9" style="244"/>
    <col min="2562" max="2562" width="7.6640625" style="244" bestFit="1" customWidth="1"/>
    <col min="2563" max="2563" width="7.08203125" style="244" bestFit="1" customWidth="1"/>
    <col min="2564" max="2564" width="7.6640625" style="244" bestFit="1" customWidth="1"/>
    <col min="2565" max="2568" width="7.08203125" style="244" bestFit="1" customWidth="1"/>
    <col min="2569" max="2817" width="9" style="244"/>
    <col min="2818" max="2818" width="7.6640625" style="244" bestFit="1" customWidth="1"/>
    <col min="2819" max="2819" width="7.08203125" style="244" bestFit="1" customWidth="1"/>
    <col min="2820" max="2820" width="7.6640625" style="244" bestFit="1" customWidth="1"/>
    <col min="2821" max="2824" width="7.08203125" style="244" bestFit="1" customWidth="1"/>
    <col min="2825" max="3073" width="9" style="244"/>
    <col min="3074" max="3074" width="7.6640625" style="244" bestFit="1" customWidth="1"/>
    <col min="3075" max="3075" width="7.08203125" style="244" bestFit="1" customWidth="1"/>
    <col min="3076" max="3076" width="7.6640625" style="244" bestFit="1" customWidth="1"/>
    <col min="3077" max="3080" width="7.08203125" style="244" bestFit="1" customWidth="1"/>
    <col min="3081" max="3329" width="9" style="244"/>
    <col min="3330" max="3330" width="7.6640625" style="244" bestFit="1" customWidth="1"/>
    <col min="3331" max="3331" width="7.08203125" style="244" bestFit="1" customWidth="1"/>
    <col min="3332" max="3332" width="7.6640625" style="244" bestFit="1" customWidth="1"/>
    <col min="3333" max="3336" width="7.08203125" style="244" bestFit="1" customWidth="1"/>
    <col min="3337" max="3585" width="9" style="244"/>
    <col min="3586" max="3586" width="7.6640625" style="244" bestFit="1" customWidth="1"/>
    <col min="3587" max="3587" width="7.08203125" style="244" bestFit="1" customWidth="1"/>
    <col min="3588" max="3588" width="7.6640625" style="244" bestFit="1" customWidth="1"/>
    <col min="3589" max="3592" width="7.08203125" style="244" bestFit="1" customWidth="1"/>
    <col min="3593" max="3841" width="9" style="244"/>
    <col min="3842" max="3842" width="7.6640625" style="244" bestFit="1" customWidth="1"/>
    <col min="3843" max="3843" width="7.08203125" style="244" bestFit="1" customWidth="1"/>
    <col min="3844" max="3844" width="7.6640625" style="244" bestFit="1" customWidth="1"/>
    <col min="3845" max="3848" width="7.08203125" style="244" bestFit="1" customWidth="1"/>
    <col min="3849" max="4097" width="9" style="244"/>
    <col min="4098" max="4098" width="7.6640625" style="244" bestFit="1" customWidth="1"/>
    <col min="4099" max="4099" width="7.08203125" style="244" bestFit="1" customWidth="1"/>
    <col min="4100" max="4100" width="7.6640625" style="244" bestFit="1" customWidth="1"/>
    <col min="4101" max="4104" width="7.08203125" style="244" bestFit="1" customWidth="1"/>
    <col min="4105" max="4353" width="9" style="244"/>
    <col min="4354" max="4354" width="7.6640625" style="244" bestFit="1" customWidth="1"/>
    <col min="4355" max="4355" width="7.08203125" style="244" bestFit="1" customWidth="1"/>
    <col min="4356" max="4356" width="7.6640625" style="244" bestFit="1" customWidth="1"/>
    <col min="4357" max="4360" width="7.08203125" style="244" bestFit="1" customWidth="1"/>
    <col min="4361" max="4609" width="9" style="244"/>
    <col min="4610" max="4610" width="7.6640625" style="244" bestFit="1" customWidth="1"/>
    <col min="4611" max="4611" width="7.08203125" style="244" bestFit="1" customWidth="1"/>
    <col min="4612" max="4612" width="7.6640625" style="244" bestFit="1" customWidth="1"/>
    <col min="4613" max="4616" width="7.08203125" style="244" bestFit="1" customWidth="1"/>
    <col min="4617" max="4865" width="9" style="244"/>
    <col min="4866" max="4866" width="7.6640625" style="244" bestFit="1" customWidth="1"/>
    <col min="4867" max="4867" width="7.08203125" style="244" bestFit="1" customWidth="1"/>
    <col min="4868" max="4868" width="7.6640625" style="244" bestFit="1" customWidth="1"/>
    <col min="4869" max="4872" width="7.08203125" style="244" bestFit="1" customWidth="1"/>
    <col min="4873" max="5121" width="9" style="244"/>
    <col min="5122" max="5122" width="7.6640625" style="244" bestFit="1" customWidth="1"/>
    <col min="5123" max="5123" width="7.08203125" style="244" bestFit="1" customWidth="1"/>
    <col min="5124" max="5124" width="7.6640625" style="244" bestFit="1" customWidth="1"/>
    <col min="5125" max="5128" width="7.08203125" style="244" bestFit="1" customWidth="1"/>
    <col min="5129" max="5377" width="9" style="244"/>
    <col min="5378" max="5378" width="7.6640625" style="244" bestFit="1" customWidth="1"/>
    <col min="5379" max="5379" width="7.08203125" style="244" bestFit="1" customWidth="1"/>
    <col min="5380" max="5380" width="7.6640625" style="244" bestFit="1" customWidth="1"/>
    <col min="5381" max="5384" width="7.08203125" style="244" bestFit="1" customWidth="1"/>
    <col min="5385" max="5633" width="9" style="244"/>
    <col min="5634" max="5634" width="7.6640625" style="244" bestFit="1" customWidth="1"/>
    <col min="5635" max="5635" width="7.08203125" style="244" bestFit="1" customWidth="1"/>
    <col min="5636" max="5636" width="7.6640625" style="244" bestFit="1" customWidth="1"/>
    <col min="5637" max="5640" width="7.08203125" style="244" bestFit="1" customWidth="1"/>
    <col min="5641" max="5889" width="9" style="244"/>
    <col min="5890" max="5890" width="7.6640625" style="244" bestFit="1" customWidth="1"/>
    <col min="5891" max="5891" width="7.08203125" style="244" bestFit="1" customWidth="1"/>
    <col min="5892" max="5892" width="7.6640625" style="244" bestFit="1" customWidth="1"/>
    <col min="5893" max="5896" width="7.08203125" style="244" bestFit="1" customWidth="1"/>
    <col min="5897" max="6145" width="9" style="244"/>
    <col min="6146" max="6146" width="7.6640625" style="244" bestFit="1" customWidth="1"/>
    <col min="6147" max="6147" width="7.08203125" style="244" bestFit="1" customWidth="1"/>
    <col min="6148" max="6148" width="7.6640625" style="244" bestFit="1" customWidth="1"/>
    <col min="6149" max="6152" width="7.08203125" style="244" bestFit="1" customWidth="1"/>
    <col min="6153" max="6401" width="9" style="244"/>
    <col min="6402" max="6402" width="7.6640625" style="244" bestFit="1" customWidth="1"/>
    <col min="6403" max="6403" width="7.08203125" style="244" bestFit="1" customWidth="1"/>
    <col min="6404" max="6404" width="7.6640625" style="244" bestFit="1" customWidth="1"/>
    <col min="6405" max="6408" width="7.08203125" style="244" bestFit="1" customWidth="1"/>
    <col min="6409" max="6657" width="9" style="244"/>
    <col min="6658" max="6658" width="7.6640625" style="244" bestFit="1" customWidth="1"/>
    <col min="6659" max="6659" width="7.08203125" style="244" bestFit="1" customWidth="1"/>
    <col min="6660" max="6660" width="7.6640625" style="244" bestFit="1" customWidth="1"/>
    <col min="6661" max="6664" width="7.08203125" style="244" bestFit="1" customWidth="1"/>
    <col min="6665" max="6913" width="9" style="244"/>
    <col min="6914" max="6914" width="7.6640625" style="244" bestFit="1" customWidth="1"/>
    <col min="6915" max="6915" width="7.08203125" style="244" bestFit="1" customWidth="1"/>
    <col min="6916" max="6916" width="7.6640625" style="244" bestFit="1" customWidth="1"/>
    <col min="6917" max="6920" width="7.08203125" style="244" bestFit="1" customWidth="1"/>
    <col min="6921" max="7169" width="9" style="244"/>
    <col min="7170" max="7170" width="7.6640625" style="244" bestFit="1" customWidth="1"/>
    <col min="7171" max="7171" width="7.08203125" style="244" bestFit="1" customWidth="1"/>
    <col min="7172" max="7172" width="7.6640625" style="244" bestFit="1" customWidth="1"/>
    <col min="7173" max="7176" width="7.08203125" style="244" bestFit="1" customWidth="1"/>
    <col min="7177" max="7425" width="9" style="244"/>
    <col min="7426" max="7426" width="7.6640625" style="244" bestFit="1" customWidth="1"/>
    <col min="7427" max="7427" width="7.08203125" style="244" bestFit="1" customWidth="1"/>
    <col min="7428" max="7428" width="7.6640625" style="244" bestFit="1" customWidth="1"/>
    <col min="7429" max="7432" width="7.08203125" style="244" bestFit="1" customWidth="1"/>
    <col min="7433" max="7681" width="9" style="244"/>
    <col min="7682" max="7682" width="7.6640625" style="244" bestFit="1" customWidth="1"/>
    <col min="7683" max="7683" width="7.08203125" style="244" bestFit="1" customWidth="1"/>
    <col min="7684" max="7684" width="7.6640625" style="244" bestFit="1" customWidth="1"/>
    <col min="7685" max="7688" width="7.08203125" style="244" bestFit="1" customWidth="1"/>
    <col min="7689" max="7937" width="9" style="244"/>
    <col min="7938" max="7938" width="7.6640625" style="244" bestFit="1" customWidth="1"/>
    <col min="7939" max="7939" width="7.08203125" style="244" bestFit="1" customWidth="1"/>
    <col min="7940" max="7940" width="7.6640625" style="244" bestFit="1" customWidth="1"/>
    <col min="7941" max="7944" width="7.08203125" style="244" bestFit="1" customWidth="1"/>
    <col min="7945" max="8193" width="9" style="244"/>
    <col min="8194" max="8194" width="7.6640625" style="244" bestFit="1" customWidth="1"/>
    <col min="8195" max="8195" width="7.08203125" style="244" bestFit="1" customWidth="1"/>
    <col min="8196" max="8196" width="7.6640625" style="244" bestFit="1" customWidth="1"/>
    <col min="8197" max="8200" width="7.08203125" style="244" bestFit="1" customWidth="1"/>
    <col min="8201" max="8449" width="9" style="244"/>
    <col min="8450" max="8450" width="7.6640625" style="244" bestFit="1" customWidth="1"/>
    <col min="8451" max="8451" width="7.08203125" style="244" bestFit="1" customWidth="1"/>
    <col min="8452" max="8452" width="7.6640625" style="244" bestFit="1" customWidth="1"/>
    <col min="8453" max="8456" width="7.08203125" style="244" bestFit="1" customWidth="1"/>
    <col min="8457" max="8705" width="9" style="244"/>
    <col min="8706" max="8706" width="7.6640625" style="244" bestFit="1" customWidth="1"/>
    <col min="8707" max="8707" width="7.08203125" style="244" bestFit="1" customWidth="1"/>
    <col min="8708" max="8708" width="7.6640625" style="244" bestFit="1" customWidth="1"/>
    <col min="8709" max="8712" width="7.08203125" style="244" bestFit="1" customWidth="1"/>
    <col min="8713" max="8961" width="9" style="244"/>
    <col min="8962" max="8962" width="7.6640625" style="244" bestFit="1" customWidth="1"/>
    <col min="8963" max="8963" width="7.08203125" style="244" bestFit="1" customWidth="1"/>
    <col min="8964" max="8964" width="7.6640625" style="244" bestFit="1" customWidth="1"/>
    <col min="8965" max="8968" width="7.08203125" style="244" bestFit="1" customWidth="1"/>
    <col min="8969" max="9217" width="9" style="244"/>
    <col min="9218" max="9218" width="7.6640625" style="244" bestFit="1" customWidth="1"/>
    <col min="9219" max="9219" width="7.08203125" style="244" bestFit="1" customWidth="1"/>
    <col min="9220" max="9220" width="7.6640625" style="244" bestFit="1" customWidth="1"/>
    <col min="9221" max="9224" width="7.08203125" style="244" bestFit="1" customWidth="1"/>
    <col min="9225" max="9473" width="9" style="244"/>
    <col min="9474" max="9474" width="7.6640625" style="244" bestFit="1" customWidth="1"/>
    <col min="9475" max="9475" width="7.08203125" style="244" bestFit="1" customWidth="1"/>
    <col min="9476" max="9476" width="7.6640625" style="244" bestFit="1" customWidth="1"/>
    <col min="9477" max="9480" width="7.08203125" style="244" bestFit="1" customWidth="1"/>
    <col min="9481" max="9729" width="9" style="244"/>
    <col min="9730" max="9730" width="7.6640625" style="244" bestFit="1" customWidth="1"/>
    <col min="9731" max="9731" width="7.08203125" style="244" bestFit="1" customWidth="1"/>
    <col min="9732" max="9732" width="7.6640625" style="244" bestFit="1" customWidth="1"/>
    <col min="9733" max="9736" width="7.08203125" style="244" bestFit="1" customWidth="1"/>
    <col min="9737" max="9985" width="9" style="244"/>
    <col min="9986" max="9986" width="7.6640625" style="244" bestFit="1" customWidth="1"/>
    <col min="9987" max="9987" width="7.08203125" style="244" bestFit="1" customWidth="1"/>
    <col min="9988" max="9988" width="7.6640625" style="244" bestFit="1" customWidth="1"/>
    <col min="9989" max="9992" width="7.08203125" style="244" bestFit="1" customWidth="1"/>
    <col min="9993" max="10241" width="9" style="244"/>
    <col min="10242" max="10242" width="7.6640625" style="244" bestFit="1" customWidth="1"/>
    <col min="10243" max="10243" width="7.08203125" style="244" bestFit="1" customWidth="1"/>
    <col min="10244" max="10244" width="7.6640625" style="244" bestFit="1" customWidth="1"/>
    <col min="10245" max="10248" width="7.08203125" style="244" bestFit="1" customWidth="1"/>
    <col min="10249" max="10497" width="9" style="244"/>
    <col min="10498" max="10498" width="7.6640625" style="244" bestFit="1" customWidth="1"/>
    <col min="10499" max="10499" width="7.08203125" style="244" bestFit="1" customWidth="1"/>
    <col min="10500" max="10500" width="7.6640625" style="244" bestFit="1" customWidth="1"/>
    <col min="10501" max="10504" width="7.08203125" style="244" bestFit="1" customWidth="1"/>
    <col min="10505" max="10753" width="9" style="244"/>
    <col min="10754" max="10754" width="7.6640625" style="244" bestFit="1" customWidth="1"/>
    <col min="10755" max="10755" width="7.08203125" style="244" bestFit="1" customWidth="1"/>
    <col min="10756" max="10756" width="7.6640625" style="244" bestFit="1" customWidth="1"/>
    <col min="10757" max="10760" width="7.08203125" style="244" bestFit="1" customWidth="1"/>
    <col min="10761" max="11009" width="9" style="244"/>
    <col min="11010" max="11010" width="7.6640625" style="244" bestFit="1" customWidth="1"/>
    <col min="11011" max="11011" width="7.08203125" style="244" bestFit="1" customWidth="1"/>
    <col min="11012" max="11012" width="7.6640625" style="244" bestFit="1" customWidth="1"/>
    <col min="11013" max="11016" width="7.08203125" style="244" bestFit="1" customWidth="1"/>
    <col min="11017" max="11265" width="9" style="244"/>
    <col min="11266" max="11266" width="7.6640625" style="244" bestFit="1" customWidth="1"/>
    <col min="11267" max="11267" width="7.08203125" style="244" bestFit="1" customWidth="1"/>
    <col min="11268" max="11268" width="7.6640625" style="244" bestFit="1" customWidth="1"/>
    <col min="11269" max="11272" width="7.08203125" style="244" bestFit="1" customWidth="1"/>
    <col min="11273" max="11521" width="9" style="244"/>
    <col min="11522" max="11522" width="7.6640625" style="244" bestFit="1" customWidth="1"/>
    <col min="11523" max="11523" width="7.08203125" style="244" bestFit="1" customWidth="1"/>
    <col min="11524" max="11524" width="7.6640625" style="244" bestFit="1" customWidth="1"/>
    <col min="11525" max="11528" width="7.08203125" style="244" bestFit="1" customWidth="1"/>
    <col min="11529" max="11777" width="9" style="244"/>
    <col min="11778" max="11778" width="7.6640625" style="244" bestFit="1" customWidth="1"/>
    <col min="11779" max="11779" width="7.08203125" style="244" bestFit="1" customWidth="1"/>
    <col min="11780" max="11780" width="7.6640625" style="244" bestFit="1" customWidth="1"/>
    <col min="11781" max="11784" width="7.08203125" style="244" bestFit="1" customWidth="1"/>
    <col min="11785" max="12033" width="9" style="244"/>
    <col min="12034" max="12034" width="7.6640625" style="244" bestFit="1" customWidth="1"/>
    <col min="12035" max="12035" width="7.08203125" style="244" bestFit="1" customWidth="1"/>
    <col min="12036" max="12036" width="7.6640625" style="244" bestFit="1" customWidth="1"/>
    <col min="12037" max="12040" width="7.08203125" style="244" bestFit="1" customWidth="1"/>
    <col min="12041" max="12289" width="9" style="244"/>
    <col min="12290" max="12290" width="7.6640625" style="244" bestFit="1" customWidth="1"/>
    <col min="12291" max="12291" width="7.08203125" style="244" bestFit="1" customWidth="1"/>
    <col min="12292" max="12292" width="7.6640625" style="244" bestFit="1" customWidth="1"/>
    <col min="12293" max="12296" width="7.08203125" style="244" bestFit="1" customWidth="1"/>
    <col min="12297" max="12545" width="9" style="244"/>
    <col min="12546" max="12546" width="7.6640625" style="244" bestFit="1" customWidth="1"/>
    <col min="12547" max="12547" width="7.08203125" style="244" bestFit="1" customWidth="1"/>
    <col min="12548" max="12548" width="7.6640625" style="244" bestFit="1" customWidth="1"/>
    <col min="12549" max="12552" width="7.08203125" style="244" bestFit="1" customWidth="1"/>
    <col min="12553" max="12801" width="9" style="244"/>
    <col min="12802" max="12802" width="7.6640625" style="244" bestFit="1" customWidth="1"/>
    <col min="12803" max="12803" width="7.08203125" style="244" bestFit="1" customWidth="1"/>
    <col min="12804" max="12804" width="7.6640625" style="244" bestFit="1" customWidth="1"/>
    <col min="12805" max="12808" width="7.08203125" style="244" bestFit="1" customWidth="1"/>
    <col min="12809" max="13057" width="9" style="244"/>
    <col min="13058" max="13058" width="7.6640625" style="244" bestFit="1" customWidth="1"/>
    <col min="13059" max="13059" width="7.08203125" style="244" bestFit="1" customWidth="1"/>
    <col min="13060" max="13060" width="7.6640625" style="244" bestFit="1" customWidth="1"/>
    <col min="13061" max="13064" width="7.08203125" style="244" bestFit="1" customWidth="1"/>
    <col min="13065" max="13313" width="9" style="244"/>
    <col min="13314" max="13314" width="7.6640625" style="244" bestFit="1" customWidth="1"/>
    <col min="13315" max="13315" width="7.08203125" style="244" bestFit="1" customWidth="1"/>
    <col min="13316" max="13316" width="7.6640625" style="244" bestFit="1" customWidth="1"/>
    <col min="13317" max="13320" width="7.08203125" style="244" bestFit="1" customWidth="1"/>
    <col min="13321" max="13569" width="9" style="244"/>
    <col min="13570" max="13570" width="7.6640625" style="244" bestFit="1" customWidth="1"/>
    <col min="13571" max="13571" width="7.08203125" style="244" bestFit="1" customWidth="1"/>
    <col min="13572" max="13572" width="7.6640625" style="244" bestFit="1" customWidth="1"/>
    <col min="13573" max="13576" width="7.08203125" style="244" bestFit="1" customWidth="1"/>
    <col min="13577" max="13825" width="9" style="244"/>
    <col min="13826" max="13826" width="7.6640625" style="244" bestFit="1" customWidth="1"/>
    <col min="13827" max="13827" width="7.08203125" style="244" bestFit="1" customWidth="1"/>
    <col min="13828" max="13828" width="7.6640625" style="244" bestFit="1" customWidth="1"/>
    <col min="13829" max="13832" width="7.08203125" style="244" bestFit="1" customWidth="1"/>
    <col min="13833" max="14081" width="9" style="244"/>
    <col min="14082" max="14082" width="7.6640625" style="244" bestFit="1" customWidth="1"/>
    <col min="14083" max="14083" width="7.08203125" style="244" bestFit="1" customWidth="1"/>
    <col min="14084" max="14084" width="7.6640625" style="244" bestFit="1" customWidth="1"/>
    <col min="14085" max="14088" width="7.08203125" style="244" bestFit="1" customWidth="1"/>
    <col min="14089" max="14337" width="9" style="244"/>
    <col min="14338" max="14338" width="7.6640625" style="244" bestFit="1" customWidth="1"/>
    <col min="14339" max="14339" width="7.08203125" style="244" bestFit="1" customWidth="1"/>
    <col min="14340" max="14340" width="7.6640625" style="244" bestFit="1" customWidth="1"/>
    <col min="14341" max="14344" width="7.08203125" style="244" bestFit="1" customWidth="1"/>
    <col min="14345" max="14593" width="9" style="244"/>
    <col min="14594" max="14594" width="7.6640625" style="244" bestFit="1" customWidth="1"/>
    <col min="14595" max="14595" width="7.08203125" style="244" bestFit="1" customWidth="1"/>
    <col min="14596" max="14596" width="7.6640625" style="244" bestFit="1" customWidth="1"/>
    <col min="14597" max="14600" width="7.08203125" style="244" bestFit="1" customWidth="1"/>
    <col min="14601" max="14849" width="9" style="244"/>
    <col min="14850" max="14850" width="7.6640625" style="244" bestFit="1" customWidth="1"/>
    <col min="14851" max="14851" width="7.08203125" style="244" bestFit="1" customWidth="1"/>
    <col min="14852" max="14852" width="7.6640625" style="244" bestFit="1" customWidth="1"/>
    <col min="14853" max="14856" width="7.08203125" style="244" bestFit="1" customWidth="1"/>
    <col min="14857" max="15105" width="9" style="244"/>
    <col min="15106" max="15106" width="7.6640625" style="244" bestFit="1" customWidth="1"/>
    <col min="15107" max="15107" width="7.08203125" style="244" bestFit="1" customWidth="1"/>
    <col min="15108" max="15108" width="7.6640625" style="244" bestFit="1" customWidth="1"/>
    <col min="15109" max="15112" width="7.08203125" style="244" bestFit="1" customWidth="1"/>
    <col min="15113" max="15361" width="9" style="244"/>
    <col min="15362" max="15362" width="7.6640625" style="244" bestFit="1" customWidth="1"/>
    <col min="15363" max="15363" width="7.08203125" style="244" bestFit="1" customWidth="1"/>
    <col min="15364" max="15364" width="7.6640625" style="244" bestFit="1" customWidth="1"/>
    <col min="15365" max="15368" width="7.08203125" style="244" bestFit="1" customWidth="1"/>
    <col min="15369" max="15617" width="9" style="244"/>
    <col min="15618" max="15618" width="7.6640625" style="244" bestFit="1" customWidth="1"/>
    <col min="15619" max="15619" width="7.08203125" style="244" bestFit="1" customWidth="1"/>
    <col min="15620" max="15620" width="7.6640625" style="244" bestFit="1" customWidth="1"/>
    <col min="15621" max="15624" width="7.08203125" style="244" bestFit="1" customWidth="1"/>
    <col min="15625" max="15873" width="9" style="244"/>
    <col min="15874" max="15874" width="7.6640625" style="244" bestFit="1" customWidth="1"/>
    <col min="15875" max="15875" width="7.08203125" style="244" bestFit="1" customWidth="1"/>
    <col min="15876" max="15876" width="7.6640625" style="244" bestFit="1" customWidth="1"/>
    <col min="15877" max="15880" width="7.08203125" style="244" bestFit="1" customWidth="1"/>
    <col min="15881" max="16129" width="9" style="244"/>
    <col min="16130" max="16130" width="7.6640625" style="244" bestFit="1" customWidth="1"/>
    <col min="16131" max="16131" width="7.08203125" style="244" bestFit="1" customWidth="1"/>
    <col min="16132" max="16132" width="7.6640625" style="244" bestFit="1" customWidth="1"/>
    <col min="16133" max="16136" width="7.08203125" style="244" bestFit="1" customWidth="1"/>
    <col min="16137" max="16384" width="9" style="244"/>
  </cols>
  <sheetData>
    <row r="1" spans="1:14">
      <c r="A1" s="244" t="s">
        <v>2066</v>
      </c>
    </row>
    <row r="2" spans="1:14">
      <c r="A2" s="271" t="s">
        <v>2067</v>
      </c>
    </row>
    <row r="3" spans="1:14">
      <c r="A3" s="245"/>
      <c r="B3" s="246" t="s">
        <v>2068</v>
      </c>
      <c r="C3" s="247"/>
      <c r="D3" s="247"/>
      <c r="E3" s="247"/>
      <c r="F3" s="247"/>
      <c r="G3" s="247"/>
      <c r="H3" s="247"/>
      <c r="I3" s="246" t="s">
        <v>2069</v>
      </c>
      <c r="J3" s="247"/>
      <c r="K3" s="247"/>
      <c r="L3" s="247"/>
      <c r="M3" s="247"/>
      <c r="N3" s="247"/>
    </row>
    <row r="4" spans="1:14">
      <c r="A4" s="248"/>
      <c r="B4" s="249"/>
      <c r="C4" s="249"/>
      <c r="D4" s="246" t="s">
        <v>2070</v>
      </c>
      <c r="E4" s="247"/>
      <c r="F4" s="247"/>
      <c r="G4" s="250"/>
      <c r="H4" s="251"/>
      <c r="I4" s="251"/>
      <c r="J4" s="252" t="s">
        <v>2070</v>
      </c>
      <c r="K4" s="253"/>
      <c r="L4" s="253"/>
      <c r="M4" s="253"/>
      <c r="N4" s="251"/>
    </row>
    <row r="5" spans="1:14" ht="36">
      <c r="A5" s="254" t="s">
        <v>2071</v>
      </c>
      <c r="B5" s="255" t="s">
        <v>2072</v>
      </c>
      <c r="C5" s="255" t="s">
        <v>2073</v>
      </c>
      <c r="D5" s="256" t="s">
        <v>2072</v>
      </c>
      <c r="E5" s="256" t="s">
        <v>2074</v>
      </c>
      <c r="F5" s="256" t="s">
        <v>2075</v>
      </c>
      <c r="G5" s="256" t="s">
        <v>2076</v>
      </c>
      <c r="H5" s="257" t="s">
        <v>2077</v>
      </c>
      <c r="I5" s="257" t="s">
        <v>2073</v>
      </c>
      <c r="J5" s="256" t="s">
        <v>2072</v>
      </c>
      <c r="K5" s="256" t="s">
        <v>2074</v>
      </c>
      <c r="L5" s="256" t="s">
        <v>2075</v>
      </c>
      <c r="M5" s="258" t="s">
        <v>2078</v>
      </c>
      <c r="N5" s="257" t="s">
        <v>2077</v>
      </c>
    </row>
    <row r="6" spans="1:14">
      <c r="A6" s="248"/>
      <c r="B6" s="244" t="s">
        <v>2072</v>
      </c>
      <c r="H6" s="259"/>
      <c r="I6" s="259"/>
    </row>
    <row r="7" spans="1:14">
      <c r="A7" s="248" t="s">
        <v>2072</v>
      </c>
      <c r="B7" s="260">
        <v>2312284</v>
      </c>
      <c r="C7" s="261">
        <v>756223</v>
      </c>
      <c r="D7" s="261">
        <v>1376318</v>
      </c>
      <c r="E7" s="261">
        <v>494015</v>
      </c>
      <c r="F7" s="261">
        <v>671397</v>
      </c>
      <c r="G7" s="261">
        <v>210906</v>
      </c>
      <c r="H7" s="261">
        <v>179743</v>
      </c>
      <c r="I7" s="262">
        <v>32.700000000000003</v>
      </c>
      <c r="J7" s="263">
        <v>59.5</v>
      </c>
      <c r="K7" s="263">
        <v>21.4</v>
      </c>
      <c r="L7" s="263">
        <v>29</v>
      </c>
      <c r="M7" s="263">
        <v>9.1</v>
      </c>
      <c r="N7" s="263">
        <v>7.8</v>
      </c>
    </row>
    <row r="8" spans="1:14">
      <c r="A8" s="248" t="s">
        <v>2079</v>
      </c>
      <c r="B8" s="260">
        <v>15108</v>
      </c>
      <c r="C8" s="261">
        <v>14755</v>
      </c>
      <c r="D8" s="261">
        <v>213</v>
      </c>
      <c r="E8" s="261">
        <v>49</v>
      </c>
      <c r="F8" s="261">
        <v>98</v>
      </c>
      <c r="G8" s="261">
        <v>66</v>
      </c>
      <c r="H8" s="261">
        <v>140</v>
      </c>
      <c r="I8" s="262">
        <v>97.7</v>
      </c>
      <c r="J8" s="263">
        <v>1.4</v>
      </c>
      <c r="K8" s="263">
        <v>0.3</v>
      </c>
      <c r="L8" s="263">
        <v>0.6</v>
      </c>
      <c r="M8" s="263">
        <v>0.4</v>
      </c>
      <c r="N8" s="263">
        <v>0.9</v>
      </c>
    </row>
    <row r="9" spans="1:14">
      <c r="A9" s="248" t="s">
        <v>2080</v>
      </c>
      <c r="B9" s="260">
        <v>61565</v>
      </c>
      <c r="C9" s="261">
        <v>54171</v>
      </c>
      <c r="D9" s="261">
        <v>5438</v>
      </c>
      <c r="E9" s="261">
        <v>1589</v>
      </c>
      <c r="F9" s="261">
        <v>2829</v>
      </c>
      <c r="G9" s="261">
        <v>1020</v>
      </c>
      <c r="H9" s="261">
        <v>1956</v>
      </c>
      <c r="I9" s="262">
        <v>88</v>
      </c>
      <c r="J9" s="263">
        <v>8.8000000000000007</v>
      </c>
      <c r="K9" s="263">
        <v>2.6</v>
      </c>
      <c r="L9" s="263">
        <v>4.5999999999999996</v>
      </c>
      <c r="M9" s="263">
        <v>1.7</v>
      </c>
      <c r="N9" s="263">
        <v>3.2</v>
      </c>
    </row>
    <row r="10" spans="1:14">
      <c r="A10" s="248" t="s">
        <v>2081</v>
      </c>
      <c r="B10" s="260">
        <v>94049</v>
      </c>
      <c r="C10" s="261">
        <v>56694</v>
      </c>
      <c r="D10" s="261">
        <v>33910</v>
      </c>
      <c r="E10" s="261">
        <v>12595</v>
      </c>
      <c r="F10" s="261">
        <v>17933</v>
      </c>
      <c r="G10" s="261">
        <v>3382</v>
      </c>
      <c r="H10" s="261">
        <v>3445</v>
      </c>
      <c r="I10" s="262">
        <v>60.3</v>
      </c>
      <c r="J10" s="263">
        <v>36.1</v>
      </c>
      <c r="K10" s="263">
        <v>13.4</v>
      </c>
      <c r="L10" s="263">
        <v>19.100000000000001</v>
      </c>
      <c r="M10" s="263">
        <v>3.6</v>
      </c>
      <c r="N10" s="263">
        <v>3.7</v>
      </c>
    </row>
    <row r="11" spans="1:14">
      <c r="A11" s="248" t="s">
        <v>2082</v>
      </c>
      <c r="B11" s="260">
        <v>123714</v>
      </c>
      <c r="C11" s="261">
        <v>44001</v>
      </c>
      <c r="D11" s="261">
        <v>75624</v>
      </c>
      <c r="E11" s="261">
        <v>17409</v>
      </c>
      <c r="F11" s="261">
        <v>51340</v>
      </c>
      <c r="G11" s="261">
        <v>6875</v>
      </c>
      <c r="H11" s="261">
        <v>4089</v>
      </c>
      <c r="I11" s="262">
        <v>35.6</v>
      </c>
      <c r="J11" s="263">
        <v>61.1</v>
      </c>
      <c r="K11" s="263">
        <v>14.1</v>
      </c>
      <c r="L11" s="263">
        <v>41.5</v>
      </c>
      <c r="M11" s="263">
        <v>5.6</v>
      </c>
      <c r="N11" s="263">
        <v>3.3</v>
      </c>
    </row>
    <row r="12" spans="1:14">
      <c r="A12" s="248" t="s">
        <v>2083</v>
      </c>
      <c r="B12" s="260">
        <v>156097</v>
      </c>
      <c r="C12" s="261">
        <v>41475</v>
      </c>
      <c r="D12" s="261">
        <v>108498</v>
      </c>
      <c r="E12" s="261">
        <v>15648</v>
      </c>
      <c r="F12" s="261">
        <v>80530</v>
      </c>
      <c r="G12" s="261">
        <v>12320</v>
      </c>
      <c r="H12" s="261">
        <v>6124</v>
      </c>
      <c r="I12" s="262">
        <v>26.6</v>
      </c>
      <c r="J12" s="263">
        <v>69.5</v>
      </c>
      <c r="K12" s="263">
        <v>10</v>
      </c>
      <c r="L12" s="263">
        <v>51.6</v>
      </c>
      <c r="M12" s="263">
        <v>7.9</v>
      </c>
      <c r="N12" s="263">
        <v>3.9</v>
      </c>
    </row>
    <row r="13" spans="1:14">
      <c r="A13" s="248" t="s">
        <v>2084</v>
      </c>
      <c r="B13" s="260">
        <v>208454</v>
      </c>
      <c r="C13" s="261">
        <v>49777</v>
      </c>
      <c r="D13" s="261">
        <v>147612</v>
      </c>
      <c r="E13" s="261">
        <v>18182</v>
      </c>
      <c r="F13" s="261">
        <v>106607</v>
      </c>
      <c r="G13" s="261">
        <v>22824</v>
      </c>
      <c r="H13" s="261">
        <v>11065</v>
      </c>
      <c r="I13" s="262">
        <v>23.9</v>
      </c>
      <c r="J13" s="263">
        <v>70.8</v>
      </c>
      <c r="K13" s="263">
        <v>8.6999999999999993</v>
      </c>
      <c r="L13" s="263">
        <v>51.1</v>
      </c>
      <c r="M13" s="263">
        <v>10.9</v>
      </c>
      <c r="N13" s="263">
        <v>5.3</v>
      </c>
    </row>
    <row r="14" spans="1:14">
      <c r="A14" s="248" t="s">
        <v>2085</v>
      </c>
      <c r="B14" s="260">
        <v>199760</v>
      </c>
      <c r="C14" s="261">
        <v>48165</v>
      </c>
      <c r="D14" s="261">
        <v>137739</v>
      </c>
      <c r="E14" s="261">
        <v>17855</v>
      </c>
      <c r="F14" s="261">
        <v>93141</v>
      </c>
      <c r="G14" s="261">
        <v>26742</v>
      </c>
      <c r="H14" s="261">
        <v>13856</v>
      </c>
      <c r="I14" s="262">
        <v>24.1</v>
      </c>
      <c r="J14" s="263">
        <v>69</v>
      </c>
      <c r="K14" s="263">
        <v>8.9</v>
      </c>
      <c r="L14" s="263">
        <v>46.6</v>
      </c>
      <c r="M14" s="263">
        <v>13.4</v>
      </c>
      <c r="N14" s="263">
        <v>6.9</v>
      </c>
    </row>
    <row r="15" spans="1:14">
      <c r="A15" s="248" t="s">
        <v>2086</v>
      </c>
      <c r="B15" s="260">
        <v>189960</v>
      </c>
      <c r="C15" s="261">
        <v>45679</v>
      </c>
      <c r="D15" s="261">
        <v>125229</v>
      </c>
      <c r="E15" s="261">
        <v>22067</v>
      </c>
      <c r="F15" s="261">
        <v>77390</v>
      </c>
      <c r="G15" s="261">
        <v>25771</v>
      </c>
      <c r="H15" s="261">
        <v>19052</v>
      </c>
      <c r="I15" s="262">
        <v>24</v>
      </c>
      <c r="J15" s="263">
        <v>65.900000000000006</v>
      </c>
      <c r="K15" s="263">
        <v>11.6</v>
      </c>
      <c r="L15" s="263">
        <v>40.700000000000003</v>
      </c>
      <c r="M15" s="263">
        <v>13.6</v>
      </c>
      <c r="N15" s="263">
        <v>10</v>
      </c>
    </row>
    <row r="16" spans="1:14">
      <c r="A16" s="248" t="s">
        <v>2087</v>
      </c>
      <c r="B16" s="260">
        <v>179588</v>
      </c>
      <c r="C16" s="261">
        <v>44636</v>
      </c>
      <c r="D16" s="261">
        <v>112117</v>
      </c>
      <c r="E16" s="261">
        <v>31753</v>
      </c>
      <c r="F16" s="261">
        <v>59716</v>
      </c>
      <c r="G16" s="261">
        <v>20648</v>
      </c>
      <c r="H16" s="261">
        <v>22835</v>
      </c>
      <c r="I16" s="262">
        <v>24.9</v>
      </c>
      <c r="J16" s="263">
        <v>62.4</v>
      </c>
      <c r="K16" s="263">
        <v>17.7</v>
      </c>
      <c r="L16" s="263">
        <v>33.299999999999997</v>
      </c>
      <c r="M16" s="263">
        <v>11.5</v>
      </c>
      <c r="N16" s="263">
        <v>12.7</v>
      </c>
    </row>
    <row r="17" spans="1:14">
      <c r="A17" s="248" t="s">
        <v>2088</v>
      </c>
      <c r="B17" s="260">
        <v>207837</v>
      </c>
      <c r="C17" s="261">
        <v>54893</v>
      </c>
      <c r="D17" s="261">
        <v>127105</v>
      </c>
      <c r="E17" s="261">
        <v>55159</v>
      </c>
      <c r="F17" s="261">
        <v>53438</v>
      </c>
      <c r="G17" s="261">
        <v>18508</v>
      </c>
      <c r="H17" s="261">
        <v>25840</v>
      </c>
      <c r="I17" s="262">
        <v>26.4</v>
      </c>
      <c r="J17" s="263">
        <v>61.2</v>
      </c>
      <c r="K17" s="263">
        <v>26.5</v>
      </c>
      <c r="L17" s="263">
        <v>25.7</v>
      </c>
      <c r="M17" s="263">
        <v>8.9</v>
      </c>
      <c r="N17" s="263">
        <v>12.4</v>
      </c>
    </row>
    <row r="18" spans="1:14">
      <c r="A18" s="248" t="s">
        <v>2089</v>
      </c>
      <c r="B18" s="260">
        <v>258416</v>
      </c>
      <c r="C18" s="261">
        <v>72116</v>
      </c>
      <c r="D18" s="261">
        <v>160472</v>
      </c>
      <c r="E18" s="261">
        <v>88450</v>
      </c>
      <c r="F18" s="261">
        <v>51969</v>
      </c>
      <c r="G18" s="261">
        <v>20052</v>
      </c>
      <c r="H18" s="261">
        <v>25829</v>
      </c>
      <c r="I18" s="262">
        <v>27.9</v>
      </c>
      <c r="J18" s="263">
        <v>62.1</v>
      </c>
      <c r="K18" s="263">
        <v>34.200000000000003</v>
      </c>
      <c r="L18" s="263">
        <v>20.100000000000001</v>
      </c>
      <c r="M18" s="263">
        <v>7.8</v>
      </c>
      <c r="N18" s="263">
        <v>10</v>
      </c>
    </row>
    <row r="19" spans="1:14">
      <c r="A19" s="248" t="s">
        <v>2090</v>
      </c>
      <c r="B19" s="260">
        <v>215123</v>
      </c>
      <c r="C19" s="261">
        <v>64316</v>
      </c>
      <c r="D19" s="261">
        <v>134193</v>
      </c>
      <c r="E19" s="261">
        <v>82636</v>
      </c>
      <c r="F19" s="261">
        <v>35513</v>
      </c>
      <c r="G19" s="261">
        <v>16044</v>
      </c>
      <c r="H19" s="261">
        <v>16614</v>
      </c>
      <c r="I19" s="262">
        <v>29.9</v>
      </c>
      <c r="J19" s="263">
        <v>62.4</v>
      </c>
      <c r="K19" s="263">
        <v>38.4</v>
      </c>
      <c r="L19" s="263">
        <v>16.5</v>
      </c>
      <c r="M19" s="263">
        <v>7.5</v>
      </c>
      <c r="N19" s="263">
        <v>7.7</v>
      </c>
    </row>
    <row r="20" spans="1:14">
      <c r="A20" s="248" t="s">
        <v>2091</v>
      </c>
      <c r="B20" s="260">
        <v>172401</v>
      </c>
      <c r="C20" s="261">
        <v>59955</v>
      </c>
      <c r="D20" s="261">
        <v>100821</v>
      </c>
      <c r="E20" s="261">
        <v>64167</v>
      </c>
      <c r="F20" s="261">
        <v>22873</v>
      </c>
      <c r="G20" s="261">
        <v>13781</v>
      </c>
      <c r="H20" s="261">
        <v>11626</v>
      </c>
      <c r="I20" s="262">
        <v>34.799999999999997</v>
      </c>
      <c r="J20" s="263">
        <v>58.5</v>
      </c>
      <c r="K20" s="263">
        <v>37.200000000000003</v>
      </c>
      <c r="L20" s="263">
        <v>13.3</v>
      </c>
      <c r="M20" s="263">
        <v>8</v>
      </c>
      <c r="N20" s="263">
        <v>6.7</v>
      </c>
    </row>
    <row r="21" spans="1:14">
      <c r="A21" s="248" t="s">
        <v>2092</v>
      </c>
      <c r="B21" s="260">
        <v>132807</v>
      </c>
      <c r="C21" s="261">
        <v>55814</v>
      </c>
      <c r="D21" s="261">
        <v>67613</v>
      </c>
      <c r="E21" s="261">
        <v>43380</v>
      </c>
      <c r="F21" s="261">
        <v>12533</v>
      </c>
      <c r="G21" s="261">
        <v>11700</v>
      </c>
      <c r="H21" s="261">
        <v>9380</v>
      </c>
      <c r="I21" s="262">
        <v>42</v>
      </c>
      <c r="J21" s="263">
        <v>50.9</v>
      </c>
      <c r="K21" s="263">
        <v>32.700000000000003</v>
      </c>
      <c r="L21" s="263">
        <v>9.4</v>
      </c>
      <c r="M21" s="263">
        <v>8.8000000000000007</v>
      </c>
      <c r="N21" s="263">
        <v>7.1</v>
      </c>
    </row>
    <row r="22" spans="1:14">
      <c r="A22" s="248" t="s">
        <v>2093</v>
      </c>
      <c r="B22" s="260">
        <v>97404</v>
      </c>
      <c r="C22" s="261">
        <v>49776</v>
      </c>
      <c r="D22" s="261">
        <v>39735</v>
      </c>
      <c r="E22" s="261">
        <v>23076</v>
      </c>
      <c r="F22" s="261">
        <v>5488</v>
      </c>
      <c r="G22" s="261">
        <v>11171</v>
      </c>
      <c r="H22" s="261">
        <v>7893</v>
      </c>
      <c r="I22" s="262">
        <v>51.1</v>
      </c>
      <c r="J22" s="263">
        <v>40.799999999999997</v>
      </c>
      <c r="K22" s="263">
        <v>23.7</v>
      </c>
      <c r="L22" s="263">
        <v>5.6</v>
      </c>
      <c r="M22" s="263">
        <v>11.5</v>
      </c>
      <c r="N22" s="263">
        <v>8.1</v>
      </c>
    </row>
    <row r="23" spans="1:14" ht="24">
      <c r="A23" s="264" t="s">
        <v>2094</v>
      </c>
      <c r="B23" s="260">
        <v>876153</v>
      </c>
      <c r="C23" s="261">
        <v>301978</v>
      </c>
      <c r="D23" s="261">
        <v>502833</v>
      </c>
      <c r="E23" s="261">
        <v>301709</v>
      </c>
      <c r="F23" s="261">
        <v>128376</v>
      </c>
      <c r="G23" s="261">
        <v>72748</v>
      </c>
      <c r="H23" s="261">
        <v>71342</v>
      </c>
      <c r="I23" s="262">
        <v>34.5</v>
      </c>
      <c r="J23" s="263">
        <v>57.4</v>
      </c>
      <c r="K23" s="263">
        <v>34.4</v>
      </c>
      <c r="L23" s="263">
        <v>14.7</v>
      </c>
      <c r="M23" s="263">
        <v>8.3000000000000007</v>
      </c>
      <c r="N23" s="263">
        <v>8.1</v>
      </c>
    </row>
    <row r="24" spans="1:14" ht="24">
      <c r="A24" s="264" t="s">
        <v>2095</v>
      </c>
      <c r="B24" s="260">
        <v>402613</v>
      </c>
      <c r="C24" s="261">
        <v>165546</v>
      </c>
      <c r="D24" s="261">
        <v>208168</v>
      </c>
      <c r="E24" s="261">
        <v>130623</v>
      </c>
      <c r="F24" s="261">
        <v>40894</v>
      </c>
      <c r="G24" s="261">
        <v>36652</v>
      </c>
      <c r="H24" s="261">
        <v>28899</v>
      </c>
      <c r="I24" s="262">
        <v>41.1</v>
      </c>
      <c r="J24" s="263">
        <v>51.7</v>
      </c>
      <c r="K24" s="263">
        <v>32.4</v>
      </c>
      <c r="L24" s="263">
        <v>10.199999999999999</v>
      </c>
      <c r="M24" s="263">
        <v>9.1</v>
      </c>
      <c r="N24" s="263">
        <v>7.2</v>
      </c>
    </row>
    <row r="25" spans="1:14" hidden="1">
      <c r="A25" s="248"/>
      <c r="B25" s="265" t="s">
        <v>2096</v>
      </c>
      <c r="C25" s="261"/>
      <c r="D25" s="261"/>
      <c r="E25" s="261"/>
      <c r="F25" s="261"/>
      <c r="G25" s="261"/>
      <c r="H25" s="265"/>
      <c r="I25" s="263"/>
      <c r="J25" s="263"/>
      <c r="K25" s="263"/>
      <c r="L25" s="263"/>
      <c r="M25" s="263"/>
      <c r="N25" s="263"/>
    </row>
    <row r="26" spans="1:14" hidden="1">
      <c r="A26" s="248" t="s">
        <v>2072</v>
      </c>
      <c r="B26" s="260">
        <v>1716429</v>
      </c>
      <c r="C26" s="261">
        <v>362202</v>
      </c>
      <c r="D26" s="261">
        <v>1207013</v>
      </c>
      <c r="E26" s="261">
        <v>488578</v>
      </c>
      <c r="F26" s="261">
        <v>665159</v>
      </c>
      <c r="G26" s="261">
        <v>53277</v>
      </c>
      <c r="H26" s="261">
        <v>147214</v>
      </c>
      <c r="I26" s="262">
        <v>21.1</v>
      </c>
      <c r="J26" s="263">
        <v>70.3</v>
      </c>
      <c r="K26" s="263">
        <v>28.5</v>
      </c>
      <c r="L26" s="263">
        <v>38.799999999999997</v>
      </c>
      <c r="M26" s="263">
        <v>3.1</v>
      </c>
      <c r="N26" s="263">
        <v>8.6</v>
      </c>
    </row>
    <row r="27" spans="1:14" hidden="1">
      <c r="A27" s="248" t="s">
        <v>2079</v>
      </c>
      <c r="B27" s="260">
        <v>8456</v>
      </c>
      <c r="C27" s="261">
        <v>8211</v>
      </c>
      <c r="D27" s="261">
        <v>169</v>
      </c>
      <c r="E27" s="261">
        <v>48</v>
      </c>
      <c r="F27" s="261">
        <v>98</v>
      </c>
      <c r="G27" s="261">
        <v>23</v>
      </c>
      <c r="H27" s="261">
        <v>76</v>
      </c>
      <c r="I27" s="262">
        <v>97.1</v>
      </c>
      <c r="J27" s="263">
        <v>2</v>
      </c>
      <c r="K27" s="263">
        <v>0.6</v>
      </c>
      <c r="L27" s="263">
        <v>1.2</v>
      </c>
      <c r="M27" s="263">
        <v>0.3</v>
      </c>
      <c r="N27" s="263">
        <v>0.9</v>
      </c>
    </row>
    <row r="28" spans="1:14" hidden="1">
      <c r="A28" s="248" t="s">
        <v>2080</v>
      </c>
      <c r="B28" s="260">
        <v>35237</v>
      </c>
      <c r="C28" s="261">
        <v>29666</v>
      </c>
      <c r="D28" s="261">
        <v>4481</v>
      </c>
      <c r="E28" s="261">
        <v>1503</v>
      </c>
      <c r="F28" s="261">
        <v>2774</v>
      </c>
      <c r="G28" s="261">
        <v>204</v>
      </c>
      <c r="H28" s="261">
        <v>1090</v>
      </c>
      <c r="I28" s="262">
        <v>84.2</v>
      </c>
      <c r="J28" s="263">
        <v>12.7</v>
      </c>
      <c r="K28" s="263">
        <v>4.3</v>
      </c>
      <c r="L28" s="263">
        <v>7.9</v>
      </c>
      <c r="M28" s="263">
        <v>0.6</v>
      </c>
      <c r="N28" s="263">
        <v>3.1</v>
      </c>
    </row>
    <row r="29" spans="1:14" hidden="1">
      <c r="A29" s="248" t="s">
        <v>2081</v>
      </c>
      <c r="B29" s="260">
        <v>67255</v>
      </c>
      <c r="C29" s="261">
        <v>34581</v>
      </c>
      <c r="D29" s="261">
        <v>30359</v>
      </c>
      <c r="E29" s="261">
        <v>12095</v>
      </c>
      <c r="F29" s="261">
        <v>17577</v>
      </c>
      <c r="G29" s="261">
        <v>687</v>
      </c>
      <c r="H29" s="261">
        <v>2315</v>
      </c>
      <c r="I29" s="262">
        <v>51.4</v>
      </c>
      <c r="J29" s="263">
        <v>45.1</v>
      </c>
      <c r="K29" s="263">
        <v>18</v>
      </c>
      <c r="L29" s="263">
        <v>26.1</v>
      </c>
      <c r="M29" s="263">
        <v>1</v>
      </c>
      <c r="N29" s="263">
        <v>3.4</v>
      </c>
    </row>
    <row r="30" spans="1:14" hidden="1">
      <c r="A30" s="248" t="s">
        <v>2082</v>
      </c>
      <c r="B30" s="260">
        <v>98185</v>
      </c>
      <c r="C30" s="261">
        <v>26573</v>
      </c>
      <c r="D30" s="261">
        <v>68557</v>
      </c>
      <c r="E30" s="261">
        <v>16810</v>
      </c>
      <c r="F30" s="261">
        <v>50428</v>
      </c>
      <c r="G30" s="261">
        <v>1319</v>
      </c>
      <c r="H30" s="261">
        <v>3055</v>
      </c>
      <c r="I30" s="262">
        <v>27.1</v>
      </c>
      <c r="J30" s="263">
        <v>69.8</v>
      </c>
      <c r="K30" s="263">
        <v>17.100000000000001</v>
      </c>
      <c r="L30" s="263">
        <v>51.4</v>
      </c>
      <c r="M30" s="263">
        <v>1.3</v>
      </c>
      <c r="N30" s="263">
        <v>3.1</v>
      </c>
    </row>
    <row r="31" spans="1:14" hidden="1">
      <c r="A31" s="248" t="s">
        <v>2083</v>
      </c>
      <c r="B31" s="260">
        <v>127198</v>
      </c>
      <c r="C31" s="261">
        <v>25236</v>
      </c>
      <c r="D31" s="261">
        <v>97083</v>
      </c>
      <c r="E31" s="261">
        <v>15215</v>
      </c>
      <c r="F31" s="261">
        <v>79409</v>
      </c>
      <c r="G31" s="261">
        <v>2458</v>
      </c>
      <c r="H31" s="261">
        <v>4879</v>
      </c>
      <c r="I31" s="262">
        <v>19.8</v>
      </c>
      <c r="J31" s="263">
        <v>76.3</v>
      </c>
      <c r="K31" s="263">
        <v>12</v>
      </c>
      <c r="L31" s="263">
        <v>62.4</v>
      </c>
      <c r="M31" s="263">
        <v>1.9</v>
      </c>
      <c r="N31" s="263">
        <v>3.8</v>
      </c>
    </row>
    <row r="32" spans="1:14" hidden="1">
      <c r="A32" s="248" t="s">
        <v>2084</v>
      </c>
      <c r="B32" s="260">
        <v>168328</v>
      </c>
      <c r="C32" s="261">
        <v>31500</v>
      </c>
      <c r="D32" s="261">
        <v>127855</v>
      </c>
      <c r="E32" s="261">
        <v>17711</v>
      </c>
      <c r="F32" s="261">
        <v>105406</v>
      </c>
      <c r="G32" s="261">
        <v>4738</v>
      </c>
      <c r="H32" s="261">
        <v>8972</v>
      </c>
      <c r="I32" s="262">
        <v>18.7</v>
      </c>
      <c r="J32" s="263">
        <v>76</v>
      </c>
      <c r="K32" s="263">
        <v>10.5</v>
      </c>
      <c r="L32" s="263">
        <v>62.6</v>
      </c>
      <c r="M32" s="263">
        <v>2.8</v>
      </c>
      <c r="N32" s="263">
        <v>5.3</v>
      </c>
    </row>
    <row r="33" spans="1:14" hidden="1">
      <c r="A33" s="248" t="s">
        <v>2085</v>
      </c>
      <c r="B33" s="260">
        <v>157468</v>
      </c>
      <c r="C33" s="261">
        <v>30318</v>
      </c>
      <c r="D33" s="261">
        <v>115825</v>
      </c>
      <c r="E33" s="261">
        <v>17436</v>
      </c>
      <c r="F33" s="261">
        <v>92211</v>
      </c>
      <c r="G33" s="261">
        <v>6178</v>
      </c>
      <c r="H33" s="261">
        <v>11324</v>
      </c>
      <c r="I33" s="262">
        <v>19.3</v>
      </c>
      <c r="J33" s="263">
        <v>73.599999999999994</v>
      </c>
      <c r="K33" s="263">
        <v>11.1</v>
      </c>
      <c r="L33" s="263">
        <v>58.6</v>
      </c>
      <c r="M33" s="263">
        <v>3.9</v>
      </c>
      <c r="N33" s="263">
        <v>7.2</v>
      </c>
    </row>
    <row r="34" spans="1:14" hidden="1">
      <c r="A34" s="248" t="s">
        <v>2086</v>
      </c>
      <c r="B34" s="260">
        <v>149173</v>
      </c>
      <c r="C34" s="261">
        <v>27519</v>
      </c>
      <c r="D34" s="261">
        <v>105560</v>
      </c>
      <c r="E34" s="261">
        <v>21641</v>
      </c>
      <c r="F34" s="261">
        <v>76734</v>
      </c>
      <c r="G34" s="261">
        <v>7185</v>
      </c>
      <c r="H34" s="261">
        <v>16094</v>
      </c>
      <c r="I34" s="262">
        <v>18.399999999999999</v>
      </c>
      <c r="J34" s="263">
        <v>70.8</v>
      </c>
      <c r="K34" s="263">
        <v>14.5</v>
      </c>
      <c r="L34" s="263">
        <v>51.4</v>
      </c>
      <c r="M34" s="263">
        <v>4.8</v>
      </c>
      <c r="N34" s="263">
        <v>10.8</v>
      </c>
    </row>
    <row r="35" spans="1:14" hidden="1">
      <c r="A35" s="248" t="s">
        <v>2087</v>
      </c>
      <c r="B35" s="260">
        <v>143048</v>
      </c>
      <c r="C35" s="261">
        <v>25588</v>
      </c>
      <c r="D35" s="261">
        <v>97328</v>
      </c>
      <c r="E35" s="261">
        <v>31319</v>
      </c>
      <c r="F35" s="261">
        <v>59285</v>
      </c>
      <c r="G35" s="261">
        <v>6725</v>
      </c>
      <c r="H35" s="261">
        <v>20132</v>
      </c>
      <c r="I35" s="262">
        <v>17.899999999999999</v>
      </c>
      <c r="J35" s="263">
        <v>68</v>
      </c>
      <c r="K35" s="263">
        <v>21.9</v>
      </c>
      <c r="L35" s="263">
        <v>41.4</v>
      </c>
      <c r="M35" s="263">
        <v>4.7</v>
      </c>
      <c r="N35" s="263">
        <v>14.1</v>
      </c>
    </row>
    <row r="36" spans="1:14" hidden="1">
      <c r="A36" s="248" t="s">
        <v>2088</v>
      </c>
      <c r="B36" s="260">
        <v>166353</v>
      </c>
      <c r="C36" s="261">
        <v>29719</v>
      </c>
      <c r="D36" s="261">
        <v>113869</v>
      </c>
      <c r="E36" s="261">
        <v>54641</v>
      </c>
      <c r="F36" s="261">
        <v>53186</v>
      </c>
      <c r="G36" s="261">
        <v>6042</v>
      </c>
      <c r="H36" s="261">
        <v>22765</v>
      </c>
      <c r="I36" s="262">
        <v>17.899999999999999</v>
      </c>
      <c r="J36" s="263">
        <v>68.5</v>
      </c>
      <c r="K36" s="263">
        <v>32.799999999999997</v>
      </c>
      <c r="L36" s="263">
        <v>32</v>
      </c>
      <c r="M36" s="263">
        <v>3.6</v>
      </c>
      <c r="N36" s="263">
        <v>13.7</v>
      </c>
    </row>
    <row r="37" spans="1:14" hidden="1">
      <c r="A37" s="248" t="s">
        <v>2089</v>
      </c>
      <c r="B37" s="260">
        <v>200702</v>
      </c>
      <c r="C37" s="261">
        <v>33223</v>
      </c>
      <c r="D37" s="261">
        <v>145294</v>
      </c>
      <c r="E37" s="261">
        <v>87875</v>
      </c>
      <c r="F37" s="261">
        <v>51802</v>
      </c>
      <c r="G37" s="261">
        <v>5618</v>
      </c>
      <c r="H37" s="261">
        <v>22185</v>
      </c>
      <c r="I37" s="262">
        <v>16.600000000000001</v>
      </c>
      <c r="J37" s="263">
        <v>72.400000000000006</v>
      </c>
      <c r="K37" s="263">
        <v>43.8</v>
      </c>
      <c r="L37" s="263">
        <v>25.8</v>
      </c>
      <c r="M37" s="263">
        <v>2.8</v>
      </c>
      <c r="N37" s="263">
        <v>11.1</v>
      </c>
    </row>
    <row r="38" spans="1:14" hidden="1">
      <c r="A38" s="248" t="s">
        <v>2090</v>
      </c>
      <c r="B38" s="260">
        <v>157141</v>
      </c>
      <c r="C38" s="261">
        <v>22394</v>
      </c>
      <c r="D38" s="261">
        <v>121344</v>
      </c>
      <c r="E38" s="261">
        <v>82199</v>
      </c>
      <c r="F38" s="261">
        <v>35431</v>
      </c>
      <c r="G38" s="261">
        <v>3714</v>
      </c>
      <c r="H38" s="261">
        <v>13404</v>
      </c>
      <c r="I38" s="262">
        <v>14.3</v>
      </c>
      <c r="J38" s="263">
        <v>77.2</v>
      </c>
      <c r="K38" s="263">
        <v>52.3</v>
      </c>
      <c r="L38" s="263">
        <v>22.5</v>
      </c>
      <c r="M38" s="263">
        <v>2.4</v>
      </c>
      <c r="N38" s="263">
        <v>8.5</v>
      </c>
    </row>
    <row r="39" spans="1:14" hidden="1">
      <c r="A39" s="248" t="s">
        <v>2091</v>
      </c>
      <c r="B39" s="260">
        <v>114394</v>
      </c>
      <c r="C39" s="261">
        <v>15870</v>
      </c>
      <c r="D39" s="261">
        <v>89733</v>
      </c>
      <c r="E39" s="261">
        <v>63881</v>
      </c>
      <c r="F39" s="261">
        <v>22828</v>
      </c>
      <c r="G39" s="261">
        <v>3024</v>
      </c>
      <c r="H39" s="261">
        <v>8790</v>
      </c>
      <c r="I39" s="262">
        <v>13.9</v>
      </c>
      <c r="J39" s="263">
        <v>78.400000000000006</v>
      </c>
      <c r="K39" s="263">
        <v>55.8</v>
      </c>
      <c r="L39" s="263">
        <v>20</v>
      </c>
      <c r="M39" s="263">
        <v>2.6</v>
      </c>
      <c r="N39" s="263">
        <v>7.7</v>
      </c>
    </row>
    <row r="40" spans="1:14" hidden="1">
      <c r="A40" s="248" t="s">
        <v>2092</v>
      </c>
      <c r="B40" s="260">
        <v>76894</v>
      </c>
      <c r="C40" s="261">
        <v>11683</v>
      </c>
      <c r="D40" s="261">
        <v>58425</v>
      </c>
      <c r="E40" s="261">
        <v>43211</v>
      </c>
      <c r="F40" s="261">
        <v>12512</v>
      </c>
      <c r="G40" s="261">
        <v>2702</v>
      </c>
      <c r="H40" s="261">
        <v>6786</v>
      </c>
      <c r="I40" s="262">
        <v>15.2</v>
      </c>
      <c r="J40" s="263">
        <v>76</v>
      </c>
      <c r="K40" s="263">
        <v>56.2</v>
      </c>
      <c r="L40" s="263">
        <v>16.3</v>
      </c>
      <c r="M40" s="263">
        <v>3.5</v>
      </c>
      <c r="N40" s="263">
        <v>8.8000000000000007</v>
      </c>
    </row>
    <row r="41" spans="1:14" hidden="1">
      <c r="A41" s="248" t="s">
        <v>2093</v>
      </c>
      <c r="B41" s="260">
        <v>46597</v>
      </c>
      <c r="C41" s="261">
        <v>10121</v>
      </c>
      <c r="D41" s="261">
        <v>31131</v>
      </c>
      <c r="E41" s="261">
        <v>22993</v>
      </c>
      <c r="F41" s="261">
        <v>5479</v>
      </c>
      <c r="G41" s="261">
        <v>2659</v>
      </c>
      <c r="H41" s="261">
        <v>5345</v>
      </c>
      <c r="I41" s="262">
        <v>21.7</v>
      </c>
      <c r="J41" s="263">
        <v>66.8</v>
      </c>
      <c r="K41" s="263">
        <v>49.3</v>
      </c>
      <c r="L41" s="263">
        <v>11.8</v>
      </c>
      <c r="M41" s="263">
        <v>5.7</v>
      </c>
      <c r="N41" s="263">
        <v>11.5</v>
      </c>
    </row>
    <row r="42" spans="1:14" ht="24" hidden="1">
      <c r="A42" s="264" t="s">
        <v>2094</v>
      </c>
      <c r="B42" s="260">
        <v>595729</v>
      </c>
      <c r="C42" s="261">
        <v>93291</v>
      </c>
      <c r="D42" s="261">
        <v>445928</v>
      </c>
      <c r="E42" s="261">
        <v>300158</v>
      </c>
      <c r="F42" s="261">
        <v>128053</v>
      </c>
      <c r="G42" s="261">
        <v>17717</v>
      </c>
      <c r="H42" s="261">
        <v>56510</v>
      </c>
      <c r="I42" s="262">
        <v>15.7</v>
      </c>
      <c r="J42" s="263">
        <v>74.900000000000006</v>
      </c>
      <c r="K42" s="263">
        <v>50.4</v>
      </c>
      <c r="L42" s="263">
        <v>21.5</v>
      </c>
      <c r="M42" s="263">
        <v>3</v>
      </c>
      <c r="N42" s="263">
        <v>9.5</v>
      </c>
    </row>
    <row r="43" spans="1:14" ht="24" hidden="1">
      <c r="A43" s="264" t="s">
        <v>2095</v>
      </c>
      <c r="B43" s="260">
        <v>237885</v>
      </c>
      <c r="C43" s="261">
        <v>37675</v>
      </c>
      <c r="D43" s="261">
        <v>179289</v>
      </c>
      <c r="E43" s="261">
        <v>130084</v>
      </c>
      <c r="F43" s="261">
        <v>40819</v>
      </c>
      <c r="G43" s="261">
        <v>8386</v>
      </c>
      <c r="H43" s="261">
        <v>20921</v>
      </c>
      <c r="I43" s="262">
        <v>15.8</v>
      </c>
      <c r="J43" s="263">
        <v>75.400000000000006</v>
      </c>
      <c r="K43" s="263">
        <v>54.7</v>
      </c>
      <c r="L43" s="263">
        <v>17.2</v>
      </c>
      <c r="M43" s="263">
        <v>3.5</v>
      </c>
      <c r="N43" s="263">
        <v>8.8000000000000007</v>
      </c>
    </row>
    <row r="44" spans="1:14" hidden="1">
      <c r="A44" s="248"/>
      <c r="B44" s="265" t="s">
        <v>2097</v>
      </c>
      <c r="C44" s="261"/>
      <c r="D44" s="261"/>
      <c r="E44" s="261"/>
      <c r="F44" s="261"/>
      <c r="G44" s="261"/>
      <c r="H44" s="265"/>
      <c r="I44" s="263"/>
      <c r="J44" s="263"/>
      <c r="K44" s="263"/>
      <c r="L44" s="263"/>
      <c r="M44" s="263"/>
      <c r="N44" s="263"/>
    </row>
    <row r="45" spans="1:14" hidden="1">
      <c r="A45" s="248" t="s">
        <v>2072</v>
      </c>
      <c r="B45" s="260">
        <v>595855</v>
      </c>
      <c r="C45" s="261">
        <v>394021</v>
      </c>
      <c r="D45" s="261">
        <v>169304</v>
      </c>
      <c r="E45" s="261">
        <v>5437</v>
      </c>
      <c r="F45" s="261">
        <v>6238</v>
      </c>
      <c r="G45" s="261">
        <v>157629</v>
      </c>
      <c r="H45" s="261">
        <v>32530</v>
      </c>
      <c r="I45" s="262">
        <v>66.099999999999994</v>
      </c>
      <c r="J45" s="263">
        <v>28.4</v>
      </c>
      <c r="K45" s="263">
        <v>0.9</v>
      </c>
      <c r="L45" s="263">
        <v>1</v>
      </c>
      <c r="M45" s="263">
        <v>26.5</v>
      </c>
      <c r="N45" s="263">
        <v>5.5</v>
      </c>
    </row>
    <row r="46" spans="1:14" hidden="1">
      <c r="A46" s="248" t="s">
        <v>2079</v>
      </c>
      <c r="B46" s="260">
        <v>6652</v>
      </c>
      <c r="C46" s="261">
        <v>6544</v>
      </c>
      <c r="D46" s="261">
        <v>44</v>
      </c>
      <c r="E46" s="261">
        <v>1</v>
      </c>
      <c r="F46" s="261">
        <v>0</v>
      </c>
      <c r="G46" s="261">
        <v>43</v>
      </c>
      <c r="H46" s="261">
        <v>63</v>
      </c>
      <c r="I46" s="262">
        <v>98.4</v>
      </c>
      <c r="J46" s="263">
        <v>0.7</v>
      </c>
      <c r="K46" s="263">
        <v>0</v>
      </c>
      <c r="L46" s="263">
        <v>0</v>
      </c>
      <c r="M46" s="263">
        <v>0.7</v>
      </c>
      <c r="N46" s="263">
        <v>1</v>
      </c>
    </row>
    <row r="47" spans="1:14" hidden="1">
      <c r="A47" s="248" t="s">
        <v>2080</v>
      </c>
      <c r="B47" s="260">
        <v>26328</v>
      </c>
      <c r="C47" s="261">
        <v>24505</v>
      </c>
      <c r="D47" s="261">
        <v>958</v>
      </c>
      <c r="E47" s="261">
        <v>87</v>
      </c>
      <c r="F47" s="261">
        <v>55</v>
      </c>
      <c r="G47" s="261">
        <v>816</v>
      </c>
      <c r="H47" s="261">
        <v>866</v>
      </c>
      <c r="I47" s="262">
        <v>93.1</v>
      </c>
      <c r="J47" s="263">
        <v>3.6</v>
      </c>
      <c r="K47" s="263">
        <v>0.3</v>
      </c>
      <c r="L47" s="263">
        <v>0.2</v>
      </c>
      <c r="M47" s="263">
        <v>3.1</v>
      </c>
      <c r="N47" s="263">
        <v>3.3</v>
      </c>
    </row>
    <row r="48" spans="1:14" hidden="1">
      <c r="A48" s="248" t="s">
        <v>2081</v>
      </c>
      <c r="B48" s="260">
        <v>26794</v>
      </c>
      <c r="C48" s="261">
        <v>22113</v>
      </c>
      <c r="D48" s="261">
        <v>3551</v>
      </c>
      <c r="E48" s="261">
        <v>500</v>
      </c>
      <c r="F48" s="261">
        <v>356</v>
      </c>
      <c r="G48" s="261">
        <v>2695</v>
      </c>
      <c r="H48" s="261">
        <v>1129</v>
      </c>
      <c r="I48" s="262">
        <v>82.5</v>
      </c>
      <c r="J48" s="263">
        <v>13.3</v>
      </c>
      <c r="K48" s="263">
        <v>1.9</v>
      </c>
      <c r="L48" s="263">
        <v>1.3</v>
      </c>
      <c r="M48" s="263">
        <v>10.1</v>
      </c>
      <c r="N48" s="263">
        <v>4.2</v>
      </c>
    </row>
    <row r="49" spans="1:14" hidden="1">
      <c r="A49" s="248" t="s">
        <v>2082</v>
      </c>
      <c r="B49" s="260">
        <v>25529</v>
      </c>
      <c r="C49" s="261">
        <v>17428</v>
      </c>
      <c r="D49" s="261">
        <v>7067</v>
      </c>
      <c r="E49" s="261">
        <v>599</v>
      </c>
      <c r="F49" s="261">
        <v>912</v>
      </c>
      <c r="G49" s="261">
        <v>5556</v>
      </c>
      <c r="H49" s="261">
        <v>1033</v>
      </c>
      <c r="I49" s="262">
        <v>68.3</v>
      </c>
      <c r="J49" s="263">
        <v>27.7</v>
      </c>
      <c r="K49" s="263">
        <v>2.2999999999999998</v>
      </c>
      <c r="L49" s="263">
        <v>3.6</v>
      </c>
      <c r="M49" s="263">
        <v>21.8</v>
      </c>
      <c r="N49" s="263">
        <v>4</v>
      </c>
    </row>
    <row r="50" spans="1:14" hidden="1">
      <c r="A50" s="248" t="s">
        <v>2083</v>
      </c>
      <c r="B50" s="260">
        <v>28900</v>
      </c>
      <c r="C50" s="261">
        <v>16240</v>
      </c>
      <c r="D50" s="261">
        <v>11415</v>
      </c>
      <c r="E50" s="261">
        <v>432</v>
      </c>
      <c r="F50" s="261">
        <v>1121</v>
      </c>
      <c r="G50" s="261">
        <v>9862</v>
      </c>
      <c r="H50" s="261">
        <v>1245</v>
      </c>
      <c r="I50" s="262">
        <v>56.2</v>
      </c>
      <c r="J50" s="263">
        <v>39.5</v>
      </c>
      <c r="K50" s="263">
        <v>1.5</v>
      </c>
      <c r="L50" s="263">
        <v>3.9</v>
      </c>
      <c r="M50" s="263">
        <v>34.1</v>
      </c>
      <c r="N50" s="263">
        <v>4.3</v>
      </c>
    </row>
    <row r="51" spans="1:14" hidden="1">
      <c r="A51" s="248" t="s">
        <v>2084</v>
      </c>
      <c r="B51" s="260">
        <v>40126</v>
      </c>
      <c r="C51" s="261">
        <v>18277</v>
      </c>
      <c r="D51" s="261">
        <v>19757</v>
      </c>
      <c r="E51" s="261">
        <v>470</v>
      </c>
      <c r="F51" s="261">
        <v>1201</v>
      </c>
      <c r="G51" s="261">
        <v>18085</v>
      </c>
      <c r="H51" s="261">
        <v>2093</v>
      </c>
      <c r="I51" s="262">
        <v>45.5</v>
      </c>
      <c r="J51" s="263">
        <v>49.2</v>
      </c>
      <c r="K51" s="263">
        <v>1.2</v>
      </c>
      <c r="L51" s="263">
        <v>3</v>
      </c>
      <c r="M51" s="263">
        <v>45.1</v>
      </c>
      <c r="N51" s="263">
        <v>5.2</v>
      </c>
    </row>
    <row r="52" spans="1:14" hidden="1">
      <c r="A52" s="248" t="s">
        <v>2085</v>
      </c>
      <c r="B52" s="260">
        <v>42292</v>
      </c>
      <c r="C52" s="261">
        <v>17846</v>
      </c>
      <c r="D52" s="261">
        <v>21913</v>
      </c>
      <c r="E52" s="261">
        <v>419</v>
      </c>
      <c r="F52" s="261">
        <v>930</v>
      </c>
      <c r="G52" s="261">
        <v>20564</v>
      </c>
      <c r="H52" s="261">
        <v>2532</v>
      </c>
      <c r="I52" s="262">
        <v>42.2</v>
      </c>
      <c r="J52" s="263">
        <v>51.8</v>
      </c>
      <c r="K52" s="263">
        <v>1</v>
      </c>
      <c r="L52" s="263">
        <v>2.2000000000000002</v>
      </c>
      <c r="M52" s="263">
        <v>48.6</v>
      </c>
      <c r="N52" s="263">
        <v>6</v>
      </c>
    </row>
    <row r="53" spans="1:14" hidden="1">
      <c r="A53" s="248" t="s">
        <v>2086</v>
      </c>
      <c r="B53" s="260">
        <v>40787</v>
      </c>
      <c r="C53" s="261">
        <v>18160</v>
      </c>
      <c r="D53" s="261">
        <v>19669</v>
      </c>
      <c r="E53" s="261">
        <v>426</v>
      </c>
      <c r="F53" s="261">
        <v>657</v>
      </c>
      <c r="G53" s="261">
        <v>18586</v>
      </c>
      <c r="H53" s="261">
        <v>2959</v>
      </c>
      <c r="I53" s="262">
        <v>44.5</v>
      </c>
      <c r="J53" s="263">
        <v>48.2</v>
      </c>
      <c r="K53" s="263">
        <v>1</v>
      </c>
      <c r="L53" s="263">
        <v>1.6</v>
      </c>
      <c r="M53" s="263">
        <v>45.6</v>
      </c>
      <c r="N53" s="263">
        <v>7.3</v>
      </c>
    </row>
    <row r="54" spans="1:14" hidden="1">
      <c r="A54" s="248" t="s">
        <v>2087</v>
      </c>
      <c r="B54" s="260">
        <v>36540</v>
      </c>
      <c r="C54" s="261">
        <v>19048</v>
      </c>
      <c r="D54" s="261">
        <v>14789</v>
      </c>
      <c r="E54" s="261">
        <v>434</v>
      </c>
      <c r="F54" s="261">
        <v>432</v>
      </c>
      <c r="G54" s="261">
        <v>13923</v>
      </c>
      <c r="H54" s="261">
        <v>2703</v>
      </c>
      <c r="I54" s="262">
        <v>52.1</v>
      </c>
      <c r="J54" s="263">
        <v>40.5</v>
      </c>
      <c r="K54" s="263">
        <v>1.2</v>
      </c>
      <c r="L54" s="263">
        <v>1.2</v>
      </c>
      <c r="M54" s="263">
        <v>38.1</v>
      </c>
      <c r="N54" s="263">
        <v>7.4</v>
      </c>
    </row>
    <row r="55" spans="1:14" hidden="1">
      <c r="A55" s="248" t="s">
        <v>2088</v>
      </c>
      <c r="B55" s="260">
        <v>41485</v>
      </c>
      <c r="C55" s="261">
        <v>25174</v>
      </c>
      <c r="D55" s="261">
        <v>13236</v>
      </c>
      <c r="E55" s="261">
        <v>518</v>
      </c>
      <c r="F55" s="261">
        <v>252</v>
      </c>
      <c r="G55" s="261">
        <v>12466</v>
      </c>
      <c r="H55" s="261">
        <v>3075</v>
      </c>
      <c r="I55" s="262">
        <v>60.7</v>
      </c>
      <c r="J55" s="263">
        <v>31.9</v>
      </c>
      <c r="K55" s="263">
        <v>1.2</v>
      </c>
      <c r="L55" s="263">
        <v>0.6</v>
      </c>
      <c r="M55" s="263">
        <v>30.1</v>
      </c>
      <c r="N55" s="263">
        <v>7.4</v>
      </c>
    </row>
    <row r="56" spans="1:14" hidden="1">
      <c r="A56" s="248" t="s">
        <v>2089</v>
      </c>
      <c r="B56" s="260">
        <v>57714</v>
      </c>
      <c r="C56" s="261">
        <v>38893</v>
      </c>
      <c r="D56" s="261">
        <v>15177</v>
      </c>
      <c r="E56" s="261">
        <v>575</v>
      </c>
      <c r="F56" s="261">
        <v>168</v>
      </c>
      <c r="G56" s="261">
        <v>14435</v>
      </c>
      <c r="H56" s="261">
        <v>3644</v>
      </c>
      <c r="I56" s="262">
        <v>67.400000000000006</v>
      </c>
      <c r="J56" s="263">
        <v>26.3</v>
      </c>
      <c r="K56" s="263">
        <v>1</v>
      </c>
      <c r="L56" s="263">
        <v>0.3</v>
      </c>
      <c r="M56" s="263">
        <v>25</v>
      </c>
      <c r="N56" s="263">
        <v>6.3</v>
      </c>
    </row>
    <row r="57" spans="1:14" hidden="1">
      <c r="A57" s="248" t="s">
        <v>2090</v>
      </c>
      <c r="B57" s="260">
        <v>57982</v>
      </c>
      <c r="C57" s="261">
        <v>41923</v>
      </c>
      <c r="D57" s="261">
        <v>12849</v>
      </c>
      <c r="E57" s="261">
        <v>437</v>
      </c>
      <c r="F57" s="261">
        <v>81</v>
      </c>
      <c r="G57" s="261">
        <v>12331</v>
      </c>
      <c r="H57" s="261">
        <v>3211</v>
      </c>
      <c r="I57" s="262">
        <v>72.3</v>
      </c>
      <c r="J57" s="263">
        <v>22.2</v>
      </c>
      <c r="K57" s="263">
        <v>0.8</v>
      </c>
      <c r="L57" s="263">
        <v>0.1</v>
      </c>
      <c r="M57" s="263">
        <v>21.3</v>
      </c>
      <c r="N57" s="263">
        <v>5.5</v>
      </c>
    </row>
    <row r="58" spans="1:14" hidden="1">
      <c r="A58" s="248" t="s">
        <v>2091</v>
      </c>
      <c r="B58" s="260">
        <v>58007</v>
      </c>
      <c r="C58" s="261">
        <v>44085</v>
      </c>
      <c r="D58" s="261">
        <v>11088</v>
      </c>
      <c r="E58" s="261">
        <v>286</v>
      </c>
      <c r="F58" s="261">
        <v>45</v>
      </c>
      <c r="G58" s="261">
        <v>10757</v>
      </c>
      <c r="H58" s="261">
        <v>2835</v>
      </c>
      <c r="I58" s="262">
        <v>76</v>
      </c>
      <c r="J58" s="263">
        <v>19.100000000000001</v>
      </c>
      <c r="K58" s="263">
        <v>0.5</v>
      </c>
      <c r="L58" s="263">
        <v>0.1</v>
      </c>
      <c r="M58" s="263">
        <v>18.5</v>
      </c>
      <c r="N58" s="263">
        <v>4.9000000000000004</v>
      </c>
    </row>
    <row r="59" spans="1:14" hidden="1">
      <c r="A59" s="248" t="s">
        <v>2092</v>
      </c>
      <c r="B59" s="260">
        <v>55913</v>
      </c>
      <c r="C59" s="261">
        <v>44131</v>
      </c>
      <c r="D59" s="261">
        <v>9187</v>
      </c>
      <c r="E59" s="261">
        <v>169</v>
      </c>
      <c r="F59" s="261">
        <v>20</v>
      </c>
      <c r="G59" s="261">
        <v>8998</v>
      </c>
      <c r="H59" s="261">
        <v>2594</v>
      </c>
      <c r="I59" s="262">
        <v>78.900000000000006</v>
      </c>
      <c r="J59" s="263">
        <v>16.399999999999999</v>
      </c>
      <c r="K59" s="263">
        <v>0.3</v>
      </c>
      <c r="L59" s="263">
        <v>0</v>
      </c>
      <c r="M59" s="263">
        <v>16.100000000000001</v>
      </c>
      <c r="N59" s="263">
        <v>4.5999999999999996</v>
      </c>
    </row>
    <row r="60" spans="1:14" hidden="1">
      <c r="A60" s="248" t="s">
        <v>2093</v>
      </c>
      <c r="B60" s="260">
        <v>50807</v>
      </c>
      <c r="C60" s="261">
        <v>39655</v>
      </c>
      <c r="D60" s="261">
        <v>8604</v>
      </c>
      <c r="E60" s="261">
        <v>83</v>
      </c>
      <c r="F60" s="261">
        <v>9</v>
      </c>
      <c r="G60" s="261">
        <v>8512</v>
      </c>
      <c r="H60" s="261">
        <v>2548</v>
      </c>
      <c r="I60" s="262">
        <v>78.099999999999994</v>
      </c>
      <c r="J60" s="263">
        <v>16.899999999999999</v>
      </c>
      <c r="K60" s="263">
        <v>0.2</v>
      </c>
      <c r="L60" s="263">
        <v>0</v>
      </c>
      <c r="M60" s="263">
        <v>16.8</v>
      </c>
      <c r="N60" s="263">
        <v>5</v>
      </c>
    </row>
    <row r="61" spans="1:14" ht="24" hidden="1">
      <c r="A61" s="264" t="s">
        <v>2094</v>
      </c>
      <c r="B61" s="260">
        <v>280424</v>
      </c>
      <c r="C61" s="261">
        <v>208687</v>
      </c>
      <c r="D61" s="261">
        <v>56905</v>
      </c>
      <c r="E61" s="261">
        <v>1550</v>
      </c>
      <c r="F61" s="261">
        <v>323</v>
      </c>
      <c r="G61" s="261">
        <v>55032</v>
      </c>
      <c r="H61" s="261">
        <v>14832</v>
      </c>
      <c r="I61" s="262">
        <v>74.400000000000006</v>
      </c>
      <c r="J61" s="263">
        <v>20.3</v>
      </c>
      <c r="K61" s="263">
        <v>0.6</v>
      </c>
      <c r="L61" s="263">
        <v>0.1</v>
      </c>
      <c r="M61" s="263">
        <v>19.600000000000001</v>
      </c>
      <c r="N61" s="263">
        <v>5.3</v>
      </c>
    </row>
    <row r="62" spans="1:14" ht="24" hidden="1">
      <c r="A62" s="266" t="s">
        <v>2095</v>
      </c>
      <c r="B62" s="267">
        <v>164728</v>
      </c>
      <c r="C62" s="268">
        <v>127871</v>
      </c>
      <c r="D62" s="268">
        <v>28879</v>
      </c>
      <c r="E62" s="268">
        <v>538</v>
      </c>
      <c r="F62" s="268">
        <v>74</v>
      </c>
      <c r="G62" s="268">
        <v>28266</v>
      </c>
      <c r="H62" s="268">
        <v>7978</v>
      </c>
      <c r="I62" s="269">
        <v>77.599999999999994</v>
      </c>
      <c r="J62" s="270">
        <v>17.5</v>
      </c>
      <c r="K62" s="270">
        <v>0.3</v>
      </c>
      <c r="L62" s="270">
        <v>0</v>
      </c>
      <c r="M62" s="270">
        <v>17.2</v>
      </c>
      <c r="N62" s="270">
        <v>4.8</v>
      </c>
    </row>
    <row r="63" spans="1:14" hidden="1">
      <c r="A63" s="244" t="s">
        <v>2098</v>
      </c>
      <c r="B63" s="265"/>
      <c r="C63" s="265"/>
      <c r="D63" s="265"/>
      <c r="E63" s="265"/>
      <c r="F63" s="265"/>
      <c r="G63" s="265"/>
      <c r="H63" s="265"/>
      <c r="I63" s="263"/>
      <c r="J63" s="263"/>
      <c r="K63" s="263"/>
      <c r="L63" s="263"/>
      <c r="M63" s="263"/>
      <c r="N63" s="263"/>
    </row>
    <row r="64" spans="1:14">
      <c r="A64" s="271" t="s">
        <v>2099</v>
      </c>
    </row>
    <row r="65" spans="1:18">
      <c r="A65" s="245"/>
      <c r="B65" s="246" t="s">
        <v>2068</v>
      </c>
      <c r="C65" s="247"/>
      <c r="D65" s="247"/>
      <c r="E65" s="247"/>
      <c r="F65" s="247"/>
      <c r="G65" s="247"/>
      <c r="H65" s="247"/>
      <c r="I65" s="246" t="s">
        <v>2069</v>
      </c>
      <c r="J65" s="247"/>
      <c r="K65" s="247"/>
      <c r="L65" s="247"/>
      <c r="M65" s="247"/>
      <c r="N65" s="247"/>
    </row>
    <row r="66" spans="1:18">
      <c r="A66" s="248"/>
      <c r="B66" s="249"/>
      <c r="C66" s="249"/>
      <c r="D66" s="246" t="s">
        <v>2070</v>
      </c>
      <c r="E66" s="247"/>
      <c r="F66" s="247"/>
      <c r="G66" s="250"/>
      <c r="H66" s="251"/>
      <c r="I66" s="251"/>
      <c r="J66" s="252" t="s">
        <v>2070</v>
      </c>
      <c r="K66" s="253"/>
      <c r="L66" s="253"/>
      <c r="M66" s="253"/>
      <c r="N66" s="251"/>
    </row>
    <row r="67" spans="1:18" ht="36">
      <c r="A67" s="254" t="s">
        <v>2071</v>
      </c>
      <c r="B67" s="255" t="s">
        <v>2072</v>
      </c>
      <c r="C67" s="504" t="s">
        <v>2073</v>
      </c>
      <c r="D67" s="505" t="s">
        <v>2072</v>
      </c>
      <c r="E67" s="256" t="s">
        <v>2074</v>
      </c>
      <c r="F67" s="256" t="s">
        <v>2075</v>
      </c>
      <c r="G67" s="256" t="s">
        <v>2076</v>
      </c>
      <c r="H67" s="506" t="s">
        <v>2077</v>
      </c>
      <c r="I67" s="257" t="s">
        <v>2073</v>
      </c>
      <c r="J67" s="256" t="s">
        <v>2072</v>
      </c>
      <c r="K67" s="256" t="s">
        <v>2074</v>
      </c>
      <c r="L67" s="256" t="s">
        <v>2075</v>
      </c>
      <c r="M67" s="256" t="s">
        <v>2078</v>
      </c>
      <c r="N67" s="257" t="s">
        <v>2077</v>
      </c>
      <c r="O67" s="551" t="s">
        <v>2765</v>
      </c>
    </row>
    <row r="68" spans="1:18">
      <c r="A68" s="248"/>
      <c r="B68" s="244" t="s">
        <v>2072</v>
      </c>
      <c r="H68" s="259"/>
      <c r="I68" s="259"/>
    </row>
    <row r="69" spans="1:18" ht="13">
      <c r="A69" s="248" t="s">
        <v>2072</v>
      </c>
      <c r="B69" s="260">
        <v>2344233</v>
      </c>
      <c r="C69" s="549">
        <v>802600</v>
      </c>
      <c r="D69" s="261">
        <v>1381058</v>
      </c>
      <c r="E69" s="261">
        <v>508110</v>
      </c>
      <c r="F69" s="261">
        <v>651978</v>
      </c>
      <c r="G69" s="261">
        <v>220969</v>
      </c>
      <c r="H69" s="261">
        <v>160574</v>
      </c>
      <c r="I69" s="262">
        <v>34.200000000000003</v>
      </c>
      <c r="J69" s="263">
        <v>58.9</v>
      </c>
      <c r="K69" s="263">
        <v>21.7</v>
      </c>
      <c r="L69" s="263">
        <v>27.8</v>
      </c>
      <c r="M69" s="263">
        <v>9.4</v>
      </c>
      <c r="N69" s="263">
        <v>6.8</v>
      </c>
      <c r="O69" s="550">
        <f>B69-C69</f>
        <v>1541633</v>
      </c>
      <c r="Q69" s="135" t="s">
        <v>154</v>
      </c>
      <c r="R69" s="1214">
        <f>SUM(O70:O72)</f>
        <v>41776</v>
      </c>
    </row>
    <row r="70" spans="1:18" ht="13">
      <c r="A70" s="248" t="s">
        <v>2079</v>
      </c>
      <c r="B70" s="260">
        <v>14030</v>
      </c>
      <c r="C70" s="549">
        <v>13702</v>
      </c>
      <c r="D70" s="261">
        <v>199</v>
      </c>
      <c r="E70" s="261">
        <v>43</v>
      </c>
      <c r="F70" s="261">
        <v>87</v>
      </c>
      <c r="G70" s="261">
        <v>69</v>
      </c>
      <c r="H70" s="261">
        <v>129</v>
      </c>
      <c r="I70" s="262">
        <v>97.7</v>
      </c>
      <c r="J70" s="263">
        <v>1.4</v>
      </c>
      <c r="K70" s="263">
        <v>0.3</v>
      </c>
      <c r="L70" s="263">
        <v>0.6</v>
      </c>
      <c r="M70" s="263">
        <v>0.5</v>
      </c>
      <c r="N70" s="263">
        <v>0.9</v>
      </c>
      <c r="O70" s="550">
        <f t="shared" ref="O70:O133" si="0">B70-C70</f>
        <v>328</v>
      </c>
      <c r="Q70" s="143" t="s">
        <v>2740</v>
      </c>
      <c r="R70" s="1215">
        <f>SUM(O73:O74)</f>
        <v>171975</v>
      </c>
    </row>
    <row r="71" spans="1:18" ht="13">
      <c r="A71" s="248" t="s">
        <v>2080</v>
      </c>
      <c r="B71" s="260">
        <v>63342</v>
      </c>
      <c r="C71" s="549">
        <v>56131</v>
      </c>
      <c r="D71" s="261">
        <v>5431</v>
      </c>
      <c r="E71" s="261">
        <v>1543</v>
      </c>
      <c r="F71" s="261">
        <v>2761</v>
      </c>
      <c r="G71" s="261">
        <v>1127</v>
      </c>
      <c r="H71" s="261">
        <v>1780</v>
      </c>
      <c r="I71" s="262">
        <v>88.6</v>
      </c>
      <c r="J71" s="263">
        <v>8.6</v>
      </c>
      <c r="K71" s="263">
        <v>2.4</v>
      </c>
      <c r="L71" s="263">
        <v>4.4000000000000004</v>
      </c>
      <c r="M71" s="263">
        <v>1.8</v>
      </c>
      <c r="N71" s="263">
        <v>2.8</v>
      </c>
      <c r="O71" s="550">
        <f t="shared" si="0"/>
        <v>7211</v>
      </c>
      <c r="Q71" s="143" t="s">
        <v>2741</v>
      </c>
      <c r="R71" s="1215">
        <f>SUM(O75:O76)</f>
        <v>302033</v>
      </c>
    </row>
    <row r="72" spans="1:18" ht="13">
      <c r="A72" s="248" t="s">
        <v>2081</v>
      </c>
      <c r="B72" s="260">
        <v>88711</v>
      </c>
      <c r="C72" s="549">
        <v>54474</v>
      </c>
      <c r="D72" s="261">
        <v>31466</v>
      </c>
      <c r="E72" s="261">
        <v>11544</v>
      </c>
      <c r="F72" s="261">
        <v>15908</v>
      </c>
      <c r="G72" s="261">
        <v>4015</v>
      </c>
      <c r="H72" s="261">
        <v>2771</v>
      </c>
      <c r="I72" s="262">
        <v>61.4</v>
      </c>
      <c r="J72" s="263">
        <v>35.5</v>
      </c>
      <c r="K72" s="263">
        <v>13</v>
      </c>
      <c r="L72" s="263">
        <v>17.899999999999999</v>
      </c>
      <c r="M72" s="263">
        <v>4.5</v>
      </c>
      <c r="N72" s="263">
        <v>3.1</v>
      </c>
      <c r="O72" s="550">
        <f t="shared" si="0"/>
        <v>34237</v>
      </c>
      <c r="Q72" s="143" t="s">
        <v>2742</v>
      </c>
      <c r="R72" s="1215">
        <f>SUM(O77:O78)</f>
        <v>294496</v>
      </c>
    </row>
    <row r="73" spans="1:18" ht="13">
      <c r="A73" s="248" t="s">
        <v>2082</v>
      </c>
      <c r="B73" s="260">
        <v>112820</v>
      </c>
      <c r="C73" s="549">
        <v>40873</v>
      </c>
      <c r="D73" s="261">
        <v>68805</v>
      </c>
      <c r="E73" s="261">
        <v>15996</v>
      </c>
      <c r="F73" s="261">
        <v>45405</v>
      </c>
      <c r="G73" s="261">
        <v>7405</v>
      </c>
      <c r="H73" s="261">
        <v>3142</v>
      </c>
      <c r="I73" s="262">
        <v>36.200000000000003</v>
      </c>
      <c r="J73" s="263">
        <v>61</v>
      </c>
      <c r="K73" s="263">
        <v>14.2</v>
      </c>
      <c r="L73" s="263">
        <v>40.200000000000003</v>
      </c>
      <c r="M73" s="263">
        <v>6.6</v>
      </c>
      <c r="N73" s="263">
        <v>2.8</v>
      </c>
      <c r="O73" s="550">
        <f t="shared" si="0"/>
        <v>71947</v>
      </c>
      <c r="Q73" s="143" t="s">
        <v>2743</v>
      </c>
      <c r="R73" s="1215">
        <f>SUM(O79:O80)</f>
        <v>274882</v>
      </c>
    </row>
    <row r="74" spans="1:18" ht="13">
      <c r="A74" s="248" t="s">
        <v>2083</v>
      </c>
      <c r="B74" s="260">
        <v>138113</v>
      </c>
      <c r="C74" s="549">
        <v>38085</v>
      </c>
      <c r="D74" s="261">
        <v>95169</v>
      </c>
      <c r="E74" s="261">
        <v>13069</v>
      </c>
      <c r="F74" s="261">
        <v>70209</v>
      </c>
      <c r="G74" s="261">
        <v>11891</v>
      </c>
      <c r="H74" s="261">
        <v>4859</v>
      </c>
      <c r="I74" s="262">
        <v>27.6</v>
      </c>
      <c r="J74" s="263">
        <v>68.900000000000006</v>
      </c>
      <c r="K74" s="263">
        <v>9.5</v>
      </c>
      <c r="L74" s="263">
        <v>50.8</v>
      </c>
      <c r="M74" s="263">
        <v>8.6</v>
      </c>
      <c r="N74" s="263">
        <v>3.5</v>
      </c>
      <c r="O74" s="550">
        <f t="shared" si="0"/>
        <v>100028</v>
      </c>
      <c r="Q74" s="173" t="s">
        <v>159</v>
      </c>
      <c r="R74" s="1216">
        <f>SUM(O81:O84)</f>
        <v>456467</v>
      </c>
    </row>
    <row r="75" spans="1:18">
      <c r="A75" s="248" t="s">
        <v>2084</v>
      </c>
      <c r="B75" s="260">
        <v>173481</v>
      </c>
      <c r="C75" s="549">
        <v>41745</v>
      </c>
      <c r="D75" s="261">
        <v>123365</v>
      </c>
      <c r="E75" s="261">
        <v>14829</v>
      </c>
      <c r="F75" s="261">
        <v>88522</v>
      </c>
      <c r="G75" s="261">
        <v>20013</v>
      </c>
      <c r="H75" s="261">
        <v>8371</v>
      </c>
      <c r="I75" s="262">
        <v>24.1</v>
      </c>
      <c r="J75" s="263">
        <v>71.099999999999994</v>
      </c>
      <c r="K75" s="263">
        <v>8.5</v>
      </c>
      <c r="L75" s="263">
        <v>51</v>
      </c>
      <c r="M75" s="263">
        <v>11.5</v>
      </c>
      <c r="N75" s="263">
        <v>4.8</v>
      </c>
      <c r="O75" s="550">
        <f t="shared" si="0"/>
        <v>131736</v>
      </c>
    </row>
    <row r="76" spans="1:18">
      <c r="A76" s="248" t="s">
        <v>2085</v>
      </c>
      <c r="B76" s="260">
        <v>226472</v>
      </c>
      <c r="C76" s="549">
        <v>56175</v>
      </c>
      <c r="D76" s="261">
        <v>156583</v>
      </c>
      <c r="E76" s="261">
        <v>21516</v>
      </c>
      <c r="F76" s="261">
        <v>106553</v>
      </c>
      <c r="G76" s="261">
        <v>28513</v>
      </c>
      <c r="H76" s="261">
        <v>13714</v>
      </c>
      <c r="I76" s="262">
        <v>24.8</v>
      </c>
      <c r="J76" s="263">
        <v>69.099999999999994</v>
      </c>
      <c r="K76" s="263">
        <v>9.5</v>
      </c>
      <c r="L76" s="263">
        <v>47</v>
      </c>
      <c r="M76" s="263">
        <v>12.6</v>
      </c>
      <c r="N76" s="263">
        <v>6.1</v>
      </c>
      <c r="O76" s="550">
        <f t="shared" si="0"/>
        <v>170297</v>
      </c>
    </row>
    <row r="77" spans="1:18" ht="13">
      <c r="A77" s="248" t="s">
        <v>2086</v>
      </c>
      <c r="B77" s="260">
        <v>207719</v>
      </c>
      <c r="C77" s="549">
        <v>54605</v>
      </c>
      <c r="D77" s="261">
        <v>136575</v>
      </c>
      <c r="E77" s="261">
        <v>25946</v>
      </c>
      <c r="F77" s="261">
        <v>83335</v>
      </c>
      <c r="G77" s="261">
        <v>27293</v>
      </c>
      <c r="H77" s="261">
        <v>16539</v>
      </c>
      <c r="I77" s="262">
        <v>26.3</v>
      </c>
      <c r="J77" s="263">
        <v>65.7</v>
      </c>
      <c r="K77" s="263">
        <v>12.5</v>
      </c>
      <c r="L77" s="263">
        <v>40.1</v>
      </c>
      <c r="M77" s="263">
        <v>13.1</v>
      </c>
      <c r="N77" s="263">
        <v>8</v>
      </c>
      <c r="O77" s="550">
        <f t="shared" si="0"/>
        <v>153114</v>
      </c>
      <c r="Q77" s="135" t="s">
        <v>66</v>
      </c>
      <c r="R77" s="1214">
        <f>SUM(C70:C73)</f>
        <v>165180</v>
      </c>
    </row>
    <row r="78" spans="1:18" ht="13">
      <c r="A78" s="248" t="s">
        <v>2087</v>
      </c>
      <c r="B78" s="260">
        <v>195832</v>
      </c>
      <c r="C78" s="549">
        <v>54450</v>
      </c>
      <c r="D78" s="261">
        <v>121054</v>
      </c>
      <c r="E78" s="261">
        <v>35678</v>
      </c>
      <c r="F78" s="261">
        <v>62483</v>
      </c>
      <c r="G78" s="261">
        <v>22893</v>
      </c>
      <c r="H78" s="261">
        <v>20329</v>
      </c>
      <c r="I78" s="262">
        <v>27.8</v>
      </c>
      <c r="J78" s="263">
        <v>61.8</v>
      </c>
      <c r="K78" s="263">
        <v>18.2</v>
      </c>
      <c r="L78" s="263">
        <v>31.9</v>
      </c>
      <c r="M78" s="263">
        <v>11.7</v>
      </c>
      <c r="N78" s="263">
        <v>10.4</v>
      </c>
      <c r="O78" s="550">
        <f t="shared" si="0"/>
        <v>141382</v>
      </c>
      <c r="Q78" s="143" t="s">
        <v>67</v>
      </c>
      <c r="R78" s="1215">
        <f>SUM(C74:C78)</f>
        <v>245060</v>
      </c>
    </row>
    <row r="79" spans="1:18" ht="13">
      <c r="A79" s="248" t="s">
        <v>2088</v>
      </c>
      <c r="B79" s="260">
        <v>182855</v>
      </c>
      <c r="C79" s="549">
        <v>52600</v>
      </c>
      <c r="D79" s="261">
        <v>109867</v>
      </c>
      <c r="E79" s="261">
        <v>47119</v>
      </c>
      <c r="F79" s="261">
        <v>44629</v>
      </c>
      <c r="G79" s="261">
        <v>18119</v>
      </c>
      <c r="H79" s="261">
        <v>20389</v>
      </c>
      <c r="I79" s="262">
        <v>28.8</v>
      </c>
      <c r="J79" s="263">
        <v>60.1</v>
      </c>
      <c r="K79" s="263">
        <v>25.8</v>
      </c>
      <c r="L79" s="263">
        <v>24.4</v>
      </c>
      <c r="M79" s="263">
        <v>9.9</v>
      </c>
      <c r="N79" s="263">
        <v>11.2</v>
      </c>
      <c r="O79" s="550">
        <f t="shared" si="0"/>
        <v>130255</v>
      </c>
      <c r="Q79" s="173" t="s">
        <v>68</v>
      </c>
      <c r="R79" s="1216">
        <f>SUM(C79:C84)</f>
        <v>392361</v>
      </c>
    </row>
    <row r="80" spans="1:18">
      <c r="A80" s="248" t="s">
        <v>2089</v>
      </c>
      <c r="B80" s="260">
        <v>206988</v>
      </c>
      <c r="C80" s="549">
        <v>62361</v>
      </c>
      <c r="D80" s="261">
        <v>125181</v>
      </c>
      <c r="E80" s="261">
        <v>68233</v>
      </c>
      <c r="F80" s="261">
        <v>39918</v>
      </c>
      <c r="G80" s="261">
        <v>17030</v>
      </c>
      <c r="H80" s="261">
        <v>19445</v>
      </c>
      <c r="I80" s="262">
        <v>30.1</v>
      </c>
      <c r="J80" s="263">
        <v>60.5</v>
      </c>
      <c r="K80" s="263">
        <v>33</v>
      </c>
      <c r="L80" s="263">
        <v>19.3</v>
      </c>
      <c r="M80" s="263">
        <v>8.1999999999999993</v>
      </c>
      <c r="N80" s="263">
        <v>9.4</v>
      </c>
      <c r="O80" s="550">
        <f t="shared" si="0"/>
        <v>144627</v>
      </c>
    </row>
    <row r="81" spans="1:15">
      <c r="A81" s="248" t="s">
        <v>2090</v>
      </c>
      <c r="B81" s="260">
        <v>248938</v>
      </c>
      <c r="C81" s="549">
        <v>79069</v>
      </c>
      <c r="D81" s="261">
        <v>151096</v>
      </c>
      <c r="E81" s="261">
        <v>93256</v>
      </c>
      <c r="F81" s="261">
        <v>40113</v>
      </c>
      <c r="G81" s="261">
        <v>17727</v>
      </c>
      <c r="H81" s="261">
        <v>18773</v>
      </c>
      <c r="I81" s="262">
        <v>31.8</v>
      </c>
      <c r="J81" s="263">
        <v>60.7</v>
      </c>
      <c r="K81" s="263">
        <v>37.5</v>
      </c>
      <c r="L81" s="263">
        <v>16.100000000000001</v>
      </c>
      <c r="M81" s="263">
        <v>7.1</v>
      </c>
      <c r="N81" s="263">
        <v>7.5</v>
      </c>
      <c r="O81" s="550">
        <f t="shared" si="0"/>
        <v>169869</v>
      </c>
    </row>
    <row r="82" spans="1:15">
      <c r="A82" s="248" t="s">
        <v>2091</v>
      </c>
      <c r="B82" s="260">
        <v>203794</v>
      </c>
      <c r="C82" s="549">
        <v>71562</v>
      </c>
      <c r="D82" s="261">
        <v>119857</v>
      </c>
      <c r="E82" s="261">
        <v>75882</v>
      </c>
      <c r="F82" s="261">
        <v>27606</v>
      </c>
      <c r="G82" s="261">
        <v>16368</v>
      </c>
      <c r="H82" s="261">
        <v>12376</v>
      </c>
      <c r="I82" s="262">
        <v>35.1</v>
      </c>
      <c r="J82" s="263">
        <v>58.8</v>
      </c>
      <c r="K82" s="263">
        <v>37.200000000000003</v>
      </c>
      <c r="L82" s="263">
        <v>13.5</v>
      </c>
      <c r="M82" s="263">
        <v>8</v>
      </c>
      <c r="N82" s="263">
        <v>6.1</v>
      </c>
      <c r="O82" s="550">
        <f t="shared" si="0"/>
        <v>132232</v>
      </c>
    </row>
    <row r="83" spans="1:15">
      <c r="A83" s="248" t="s">
        <v>2092</v>
      </c>
      <c r="B83" s="260">
        <v>148442</v>
      </c>
      <c r="C83" s="549">
        <v>59977</v>
      </c>
      <c r="D83" s="261">
        <v>79433</v>
      </c>
      <c r="E83" s="261">
        <v>50065</v>
      </c>
      <c r="F83" s="261">
        <v>15945</v>
      </c>
      <c r="G83" s="261">
        <v>13422</v>
      </c>
      <c r="H83" s="261">
        <v>9033</v>
      </c>
      <c r="I83" s="262">
        <v>40.4</v>
      </c>
      <c r="J83" s="263">
        <v>53.5</v>
      </c>
      <c r="K83" s="263">
        <v>33.700000000000003</v>
      </c>
      <c r="L83" s="263">
        <v>10.7</v>
      </c>
      <c r="M83" s="263">
        <v>9</v>
      </c>
      <c r="N83" s="263">
        <v>6.1</v>
      </c>
      <c r="O83" s="550">
        <f t="shared" si="0"/>
        <v>88465</v>
      </c>
    </row>
    <row r="84" spans="1:15">
      <c r="A84" s="248" t="s">
        <v>2093</v>
      </c>
      <c r="B84" s="260">
        <v>132693</v>
      </c>
      <c r="C84" s="549">
        <v>66792</v>
      </c>
      <c r="D84" s="261">
        <v>56978</v>
      </c>
      <c r="E84" s="261">
        <v>33390</v>
      </c>
      <c r="F84" s="261">
        <v>8504</v>
      </c>
      <c r="G84" s="261">
        <v>15083</v>
      </c>
      <c r="H84" s="261">
        <v>8923</v>
      </c>
      <c r="I84" s="262">
        <v>50.3</v>
      </c>
      <c r="J84" s="263">
        <v>42.9</v>
      </c>
      <c r="K84" s="263">
        <v>25.2</v>
      </c>
      <c r="L84" s="263">
        <v>6.4</v>
      </c>
      <c r="M84" s="263">
        <v>11.4</v>
      </c>
      <c r="N84" s="263">
        <v>6.7</v>
      </c>
      <c r="O84" s="550">
        <f t="shared" si="0"/>
        <v>65901</v>
      </c>
    </row>
    <row r="85" spans="1:15" ht="24">
      <c r="A85" s="264" t="s">
        <v>2094</v>
      </c>
      <c r="B85" s="260">
        <v>940856</v>
      </c>
      <c r="C85" s="549">
        <v>339761</v>
      </c>
      <c r="D85" s="261">
        <v>532545</v>
      </c>
      <c r="E85" s="261">
        <v>320827</v>
      </c>
      <c r="F85" s="261">
        <v>132086</v>
      </c>
      <c r="G85" s="261">
        <v>79631</v>
      </c>
      <c r="H85" s="261">
        <v>68550</v>
      </c>
      <c r="I85" s="262">
        <v>36.1</v>
      </c>
      <c r="J85" s="263">
        <v>56.6</v>
      </c>
      <c r="K85" s="263">
        <v>34.1</v>
      </c>
      <c r="L85" s="263">
        <v>14</v>
      </c>
      <c r="M85" s="263">
        <v>8.5</v>
      </c>
      <c r="N85" s="263">
        <v>7.3</v>
      </c>
      <c r="O85" s="550">
        <f t="shared" si="0"/>
        <v>601095</v>
      </c>
    </row>
    <row r="86" spans="1:15" ht="24">
      <c r="A86" s="264" t="s">
        <v>2095</v>
      </c>
      <c r="B86" s="260">
        <v>484930</v>
      </c>
      <c r="C86" s="549">
        <v>198331</v>
      </c>
      <c r="D86" s="261">
        <v>256267</v>
      </c>
      <c r="E86" s="261">
        <v>159338</v>
      </c>
      <c r="F86" s="261">
        <v>52056</v>
      </c>
      <c r="G86" s="261">
        <v>44874</v>
      </c>
      <c r="H86" s="261">
        <v>30332</v>
      </c>
      <c r="I86" s="262">
        <v>40.9</v>
      </c>
      <c r="J86" s="263">
        <v>52.8</v>
      </c>
      <c r="K86" s="263">
        <v>32.9</v>
      </c>
      <c r="L86" s="263">
        <v>10.7</v>
      </c>
      <c r="M86" s="263">
        <v>9.3000000000000007</v>
      </c>
      <c r="N86" s="263">
        <v>6.3</v>
      </c>
      <c r="O86" s="550">
        <f t="shared" si="0"/>
        <v>286599</v>
      </c>
    </row>
    <row r="87" spans="1:15" hidden="1">
      <c r="A87" s="248"/>
      <c r="B87" s="265" t="s">
        <v>2096</v>
      </c>
      <c r="C87" s="261"/>
      <c r="D87" s="261"/>
      <c r="E87" s="261"/>
      <c r="F87" s="261"/>
      <c r="G87" s="261"/>
      <c r="H87" s="265"/>
      <c r="I87" s="263"/>
      <c r="J87" s="263"/>
      <c r="K87" s="263"/>
      <c r="L87" s="263"/>
      <c r="M87" s="263"/>
      <c r="N87" s="263"/>
      <c r="O87" s="550" t="e">
        <f t="shared" si="0"/>
        <v>#VALUE!</v>
      </c>
    </row>
    <row r="88" spans="1:15" hidden="1">
      <c r="A88" s="248" t="s">
        <v>2072</v>
      </c>
      <c r="B88" s="260">
        <v>1715938</v>
      </c>
      <c r="C88" s="261">
        <v>381569</v>
      </c>
      <c r="D88" s="261">
        <v>1205561</v>
      </c>
      <c r="E88" s="261">
        <v>502742</v>
      </c>
      <c r="F88" s="261">
        <v>645947</v>
      </c>
      <c r="G88" s="261">
        <v>56873</v>
      </c>
      <c r="H88" s="261">
        <v>128808</v>
      </c>
      <c r="I88" s="262">
        <v>22.2</v>
      </c>
      <c r="J88" s="263">
        <v>70.3</v>
      </c>
      <c r="K88" s="263">
        <v>29.3</v>
      </c>
      <c r="L88" s="263">
        <v>37.6</v>
      </c>
      <c r="M88" s="263">
        <v>3.3</v>
      </c>
      <c r="N88" s="263">
        <v>7.5</v>
      </c>
      <c r="O88" s="550">
        <f t="shared" si="0"/>
        <v>1334369</v>
      </c>
    </row>
    <row r="89" spans="1:15" hidden="1">
      <c r="A89" s="248" t="s">
        <v>2079</v>
      </c>
      <c r="B89" s="260">
        <v>7842</v>
      </c>
      <c r="C89" s="261">
        <v>7620</v>
      </c>
      <c r="D89" s="261">
        <v>152</v>
      </c>
      <c r="E89" s="261">
        <v>42</v>
      </c>
      <c r="F89" s="261">
        <v>87</v>
      </c>
      <c r="G89" s="261">
        <v>23</v>
      </c>
      <c r="H89" s="261">
        <v>70</v>
      </c>
      <c r="I89" s="262">
        <v>97.2</v>
      </c>
      <c r="J89" s="263">
        <v>1.9</v>
      </c>
      <c r="K89" s="263">
        <v>0.5</v>
      </c>
      <c r="L89" s="263">
        <v>1.1000000000000001</v>
      </c>
      <c r="M89" s="263">
        <v>0.3</v>
      </c>
      <c r="N89" s="263">
        <v>0.9</v>
      </c>
      <c r="O89" s="550">
        <f t="shared" si="0"/>
        <v>222</v>
      </c>
    </row>
    <row r="90" spans="1:15" hidden="1">
      <c r="A90" s="248" t="s">
        <v>2080</v>
      </c>
      <c r="B90" s="260">
        <v>36225</v>
      </c>
      <c r="C90" s="261">
        <v>30867</v>
      </c>
      <c r="D90" s="261">
        <v>4382</v>
      </c>
      <c r="E90" s="261">
        <v>1458</v>
      </c>
      <c r="F90" s="261">
        <v>2705</v>
      </c>
      <c r="G90" s="261">
        <v>218</v>
      </c>
      <c r="H90" s="261">
        <v>976</v>
      </c>
      <c r="I90" s="262">
        <v>85.2</v>
      </c>
      <c r="J90" s="263">
        <v>12.1</v>
      </c>
      <c r="K90" s="263">
        <v>4</v>
      </c>
      <c r="L90" s="263">
        <v>7.5</v>
      </c>
      <c r="M90" s="263">
        <v>0.6</v>
      </c>
      <c r="N90" s="263">
        <v>2.7</v>
      </c>
      <c r="O90" s="550">
        <f t="shared" si="0"/>
        <v>5358</v>
      </c>
    </row>
    <row r="91" spans="1:15" hidden="1">
      <c r="A91" s="248" t="s">
        <v>2081</v>
      </c>
      <c r="B91" s="260">
        <v>62494</v>
      </c>
      <c r="C91" s="261">
        <v>33285</v>
      </c>
      <c r="D91" s="261">
        <v>27325</v>
      </c>
      <c r="E91" s="261">
        <v>11082</v>
      </c>
      <c r="F91" s="261">
        <v>15586</v>
      </c>
      <c r="G91" s="261">
        <v>657</v>
      </c>
      <c r="H91" s="261">
        <v>1884</v>
      </c>
      <c r="I91" s="262">
        <v>53.3</v>
      </c>
      <c r="J91" s="263">
        <v>43.7</v>
      </c>
      <c r="K91" s="263">
        <v>17.7</v>
      </c>
      <c r="L91" s="263">
        <v>24.9</v>
      </c>
      <c r="M91" s="263">
        <v>1.1000000000000001</v>
      </c>
      <c r="N91" s="263">
        <v>3</v>
      </c>
      <c r="O91" s="550">
        <f t="shared" si="0"/>
        <v>29209</v>
      </c>
    </row>
    <row r="92" spans="1:15" hidden="1">
      <c r="A92" s="248" t="s">
        <v>2082</v>
      </c>
      <c r="B92" s="260">
        <v>88845</v>
      </c>
      <c r="C92" s="261">
        <v>25292</v>
      </c>
      <c r="D92" s="261">
        <v>61171</v>
      </c>
      <c r="E92" s="261">
        <v>15456</v>
      </c>
      <c r="F92" s="261">
        <v>44609</v>
      </c>
      <c r="G92" s="261">
        <v>1106</v>
      </c>
      <c r="H92" s="261">
        <v>2381</v>
      </c>
      <c r="I92" s="262">
        <v>28.5</v>
      </c>
      <c r="J92" s="263">
        <v>68.900000000000006</v>
      </c>
      <c r="K92" s="263">
        <v>17.399999999999999</v>
      </c>
      <c r="L92" s="263">
        <v>50.2</v>
      </c>
      <c r="M92" s="263">
        <v>1.2</v>
      </c>
      <c r="N92" s="263">
        <v>2.7</v>
      </c>
      <c r="O92" s="550">
        <f t="shared" si="0"/>
        <v>63553</v>
      </c>
    </row>
    <row r="93" spans="1:15" hidden="1">
      <c r="A93" s="248" t="s">
        <v>2083</v>
      </c>
      <c r="B93" s="260">
        <v>110902</v>
      </c>
      <c r="C93" s="261">
        <v>23213</v>
      </c>
      <c r="D93" s="261">
        <v>83931</v>
      </c>
      <c r="E93" s="261">
        <v>12715</v>
      </c>
      <c r="F93" s="261">
        <v>69248</v>
      </c>
      <c r="G93" s="261">
        <v>1968</v>
      </c>
      <c r="H93" s="261">
        <v>3758</v>
      </c>
      <c r="I93" s="262">
        <v>20.9</v>
      </c>
      <c r="J93" s="263">
        <v>75.7</v>
      </c>
      <c r="K93" s="263">
        <v>11.5</v>
      </c>
      <c r="L93" s="263">
        <v>62.4</v>
      </c>
      <c r="M93" s="263">
        <v>1.8</v>
      </c>
      <c r="N93" s="263">
        <v>3.4</v>
      </c>
      <c r="O93" s="550">
        <f t="shared" si="0"/>
        <v>87689</v>
      </c>
    </row>
    <row r="94" spans="1:15" hidden="1">
      <c r="A94" s="248" t="s">
        <v>2084</v>
      </c>
      <c r="B94" s="260">
        <v>138455</v>
      </c>
      <c r="C94" s="261">
        <v>25415</v>
      </c>
      <c r="D94" s="261">
        <v>106333</v>
      </c>
      <c r="E94" s="261">
        <v>14443</v>
      </c>
      <c r="F94" s="261">
        <v>87484</v>
      </c>
      <c r="G94" s="261">
        <v>4406</v>
      </c>
      <c r="H94" s="261">
        <v>6707</v>
      </c>
      <c r="I94" s="262">
        <v>18.399999999999999</v>
      </c>
      <c r="J94" s="263">
        <v>76.8</v>
      </c>
      <c r="K94" s="263">
        <v>10.4</v>
      </c>
      <c r="L94" s="263">
        <v>63.2</v>
      </c>
      <c r="M94" s="263">
        <v>3.2</v>
      </c>
      <c r="N94" s="263">
        <v>4.8</v>
      </c>
      <c r="O94" s="550">
        <f t="shared" si="0"/>
        <v>113040</v>
      </c>
    </row>
    <row r="95" spans="1:15" hidden="1">
      <c r="A95" s="248" t="s">
        <v>2085</v>
      </c>
      <c r="B95" s="260">
        <v>177308</v>
      </c>
      <c r="C95" s="261">
        <v>33649</v>
      </c>
      <c r="D95" s="261">
        <v>133032</v>
      </c>
      <c r="E95" s="261">
        <v>21009</v>
      </c>
      <c r="F95" s="261">
        <v>105478</v>
      </c>
      <c r="G95" s="261">
        <v>6545</v>
      </c>
      <c r="H95" s="261">
        <v>10627</v>
      </c>
      <c r="I95" s="262">
        <v>19</v>
      </c>
      <c r="J95" s="263">
        <v>75</v>
      </c>
      <c r="K95" s="263">
        <v>11.8</v>
      </c>
      <c r="L95" s="263">
        <v>59.5</v>
      </c>
      <c r="M95" s="263">
        <v>3.7</v>
      </c>
      <c r="N95" s="263">
        <v>6</v>
      </c>
      <c r="O95" s="550">
        <f t="shared" si="0"/>
        <v>143659</v>
      </c>
    </row>
    <row r="96" spans="1:15" hidden="1">
      <c r="A96" s="248" t="s">
        <v>2086</v>
      </c>
      <c r="B96" s="260">
        <v>161784</v>
      </c>
      <c r="C96" s="261">
        <v>32310</v>
      </c>
      <c r="D96" s="261">
        <v>115796</v>
      </c>
      <c r="E96" s="261">
        <v>25453</v>
      </c>
      <c r="F96" s="261">
        <v>82608</v>
      </c>
      <c r="G96" s="261">
        <v>7735</v>
      </c>
      <c r="H96" s="261">
        <v>13678</v>
      </c>
      <c r="I96" s="262">
        <v>20</v>
      </c>
      <c r="J96" s="263">
        <v>71.599999999999994</v>
      </c>
      <c r="K96" s="263">
        <v>15.7</v>
      </c>
      <c r="L96" s="263">
        <v>51.1</v>
      </c>
      <c r="M96" s="263">
        <v>4.8</v>
      </c>
      <c r="N96" s="263">
        <v>8.5</v>
      </c>
      <c r="O96" s="550">
        <f t="shared" si="0"/>
        <v>129474</v>
      </c>
    </row>
    <row r="97" spans="1:15" hidden="1">
      <c r="A97" s="248" t="s">
        <v>2087</v>
      </c>
      <c r="B97" s="260">
        <v>153957</v>
      </c>
      <c r="C97" s="261">
        <v>31067</v>
      </c>
      <c r="D97" s="261">
        <v>105387</v>
      </c>
      <c r="E97" s="261">
        <v>35201</v>
      </c>
      <c r="F97" s="261">
        <v>61993</v>
      </c>
      <c r="G97" s="261">
        <v>8193</v>
      </c>
      <c r="H97" s="261">
        <v>17503</v>
      </c>
      <c r="I97" s="262">
        <v>20.2</v>
      </c>
      <c r="J97" s="263">
        <v>68.5</v>
      </c>
      <c r="K97" s="263">
        <v>22.9</v>
      </c>
      <c r="L97" s="263">
        <v>40.299999999999997</v>
      </c>
      <c r="M97" s="263">
        <v>5.3</v>
      </c>
      <c r="N97" s="263">
        <v>11.4</v>
      </c>
      <c r="O97" s="550">
        <f t="shared" si="0"/>
        <v>122890</v>
      </c>
    </row>
    <row r="98" spans="1:15" hidden="1">
      <c r="A98" s="248" t="s">
        <v>2088</v>
      </c>
      <c r="B98" s="260">
        <v>144143</v>
      </c>
      <c r="C98" s="261">
        <v>28678</v>
      </c>
      <c r="D98" s="261">
        <v>97719</v>
      </c>
      <c r="E98" s="261">
        <v>46670</v>
      </c>
      <c r="F98" s="261">
        <v>44389</v>
      </c>
      <c r="G98" s="261">
        <v>6659</v>
      </c>
      <c r="H98" s="261">
        <v>17746</v>
      </c>
      <c r="I98" s="262">
        <v>19.899999999999999</v>
      </c>
      <c r="J98" s="263">
        <v>67.8</v>
      </c>
      <c r="K98" s="263">
        <v>32.4</v>
      </c>
      <c r="L98" s="263">
        <v>30.8</v>
      </c>
      <c r="M98" s="263">
        <v>4.5999999999999996</v>
      </c>
      <c r="N98" s="263">
        <v>12.3</v>
      </c>
      <c r="O98" s="550">
        <f t="shared" si="0"/>
        <v>115465</v>
      </c>
    </row>
    <row r="99" spans="1:15" hidden="1">
      <c r="A99" s="248" t="s">
        <v>2089</v>
      </c>
      <c r="B99" s="260">
        <v>159952</v>
      </c>
      <c r="C99" s="261">
        <v>30576</v>
      </c>
      <c r="D99" s="261">
        <v>112725</v>
      </c>
      <c r="E99" s="261">
        <v>67779</v>
      </c>
      <c r="F99" s="261">
        <v>39778</v>
      </c>
      <c r="G99" s="261">
        <v>5168</v>
      </c>
      <c r="H99" s="261">
        <v>16651</v>
      </c>
      <c r="I99" s="262">
        <v>19.100000000000001</v>
      </c>
      <c r="J99" s="263">
        <v>70.5</v>
      </c>
      <c r="K99" s="263">
        <v>42.4</v>
      </c>
      <c r="L99" s="263">
        <v>24.9</v>
      </c>
      <c r="M99" s="263">
        <v>3.2</v>
      </c>
      <c r="N99" s="263">
        <v>10.4</v>
      </c>
      <c r="O99" s="550">
        <f t="shared" si="0"/>
        <v>129376</v>
      </c>
    </row>
    <row r="100" spans="1:15" hidden="1">
      <c r="A100" s="248" t="s">
        <v>2090</v>
      </c>
      <c r="B100" s="260">
        <v>183276</v>
      </c>
      <c r="C100" s="261">
        <v>31192</v>
      </c>
      <c r="D100" s="261">
        <v>136836</v>
      </c>
      <c r="E100" s="261">
        <v>92751</v>
      </c>
      <c r="F100" s="261">
        <v>40019</v>
      </c>
      <c r="G100" s="261">
        <v>4065</v>
      </c>
      <c r="H100" s="261">
        <v>15248</v>
      </c>
      <c r="I100" s="262">
        <v>17</v>
      </c>
      <c r="J100" s="263">
        <v>74.7</v>
      </c>
      <c r="K100" s="263">
        <v>50.6</v>
      </c>
      <c r="L100" s="263">
        <v>21.8</v>
      </c>
      <c r="M100" s="263">
        <v>2.2000000000000002</v>
      </c>
      <c r="N100" s="263">
        <v>8.3000000000000007</v>
      </c>
      <c r="O100" s="550">
        <f t="shared" si="0"/>
        <v>152084</v>
      </c>
    </row>
    <row r="101" spans="1:15" hidden="1">
      <c r="A101" s="248" t="s">
        <v>2091</v>
      </c>
      <c r="B101" s="260">
        <v>136543</v>
      </c>
      <c r="C101" s="261">
        <v>20810</v>
      </c>
      <c r="D101" s="261">
        <v>106543</v>
      </c>
      <c r="E101" s="261">
        <v>75540</v>
      </c>
      <c r="F101" s="261">
        <v>27551</v>
      </c>
      <c r="G101" s="261">
        <v>3452</v>
      </c>
      <c r="H101" s="261">
        <v>9191</v>
      </c>
      <c r="I101" s="262">
        <v>15.2</v>
      </c>
      <c r="J101" s="263">
        <v>78</v>
      </c>
      <c r="K101" s="263">
        <v>55.3</v>
      </c>
      <c r="L101" s="263">
        <v>20.2</v>
      </c>
      <c r="M101" s="263">
        <v>2.5</v>
      </c>
      <c r="N101" s="263">
        <v>6.7</v>
      </c>
      <c r="O101" s="550">
        <f t="shared" si="0"/>
        <v>115733</v>
      </c>
    </row>
    <row r="102" spans="1:15" hidden="1">
      <c r="A102" s="248" t="s">
        <v>2092</v>
      </c>
      <c r="B102" s="260">
        <v>89057</v>
      </c>
      <c r="C102" s="261">
        <v>13711</v>
      </c>
      <c r="D102" s="261">
        <v>68889</v>
      </c>
      <c r="E102" s="261">
        <v>49872</v>
      </c>
      <c r="F102" s="261">
        <v>15920</v>
      </c>
      <c r="G102" s="261">
        <v>3097</v>
      </c>
      <c r="H102" s="261">
        <v>6457</v>
      </c>
      <c r="I102" s="262">
        <v>15.4</v>
      </c>
      <c r="J102" s="263">
        <v>77.400000000000006</v>
      </c>
      <c r="K102" s="263">
        <v>56</v>
      </c>
      <c r="L102" s="263">
        <v>17.899999999999999</v>
      </c>
      <c r="M102" s="263">
        <v>3.5</v>
      </c>
      <c r="N102" s="263">
        <v>7.3</v>
      </c>
      <c r="O102" s="550">
        <f t="shared" si="0"/>
        <v>75346</v>
      </c>
    </row>
    <row r="103" spans="1:15" hidden="1">
      <c r="A103" s="248" t="s">
        <v>2093</v>
      </c>
      <c r="B103" s="260">
        <v>65155</v>
      </c>
      <c r="C103" s="261">
        <v>13885</v>
      </c>
      <c r="D103" s="261">
        <v>45339</v>
      </c>
      <c r="E103" s="261">
        <v>33269</v>
      </c>
      <c r="F103" s="261">
        <v>8490</v>
      </c>
      <c r="G103" s="261">
        <v>3579</v>
      </c>
      <c r="H103" s="261">
        <v>5931</v>
      </c>
      <c r="I103" s="262">
        <v>21.3</v>
      </c>
      <c r="J103" s="263">
        <v>69.599999999999994</v>
      </c>
      <c r="K103" s="263">
        <v>51.1</v>
      </c>
      <c r="L103" s="263">
        <v>13</v>
      </c>
      <c r="M103" s="263">
        <v>5.5</v>
      </c>
      <c r="N103" s="263">
        <v>9.1</v>
      </c>
      <c r="O103" s="550">
        <f t="shared" si="0"/>
        <v>51270</v>
      </c>
    </row>
    <row r="104" spans="1:15" ht="24" hidden="1">
      <c r="A104" s="264" t="s">
        <v>2094</v>
      </c>
      <c r="B104" s="260">
        <v>633983</v>
      </c>
      <c r="C104" s="261">
        <v>110173</v>
      </c>
      <c r="D104" s="261">
        <v>470332</v>
      </c>
      <c r="E104" s="261">
        <v>319212</v>
      </c>
      <c r="F104" s="261">
        <v>131759</v>
      </c>
      <c r="G104" s="261">
        <v>19362</v>
      </c>
      <c r="H104" s="261">
        <v>53478</v>
      </c>
      <c r="I104" s="262">
        <v>17.399999999999999</v>
      </c>
      <c r="J104" s="263">
        <v>74.2</v>
      </c>
      <c r="K104" s="263">
        <v>50.4</v>
      </c>
      <c r="L104" s="263">
        <v>20.8</v>
      </c>
      <c r="M104" s="263">
        <v>3.1</v>
      </c>
      <c r="N104" s="263">
        <v>8.4</v>
      </c>
      <c r="O104" s="550">
        <f t="shared" si="0"/>
        <v>523810</v>
      </c>
    </row>
    <row r="105" spans="1:15" ht="24" hidden="1">
      <c r="A105" s="264" t="s">
        <v>2095</v>
      </c>
      <c r="B105" s="260">
        <v>290756</v>
      </c>
      <c r="C105" s="261">
        <v>48405</v>
      </c>
      <c r="D105" s="261">
        <v>220771</v>
      </c>
      <c r="E105" s="261">
        <v>158681</v>
      </c>
      <c r="F105" s="261">
        <v>51961</v>
      </c>
      <c r="G105" s="261">
        <v>10129</v>
      </c>
      <c r="H105" s="261">
        <v>21580</v>
      </c>
      <c r="I105" s="262">
        <v>16.600000000000001</v>
      </c>
      <c r="J105" s="263">
        <v>75.900000000000006</v>
      </c>
      <c r="K105" s="263">
        <v>54.6</v>
      </c>
      <c r="L105" s="263">
        <v>17.899999999999999</v>
      </c>
      <c r="M105" s="263">
        <v>3.5</v>
      </c>
      <c r="N105" s="263">
        <v>7.4</v>
      </c>
      <c r="O105" s="550">
        <f t="shared" si="0"/>
        <v>242351</v>
      </c>
    </row>
    <row r="106" spans="1:15" hidden="1">
      <c r="A106" s="248"/>
      <c r="B106" s="265" t="s">
        <v>2097</v>
      </c>
      <c r="C106" s="261"/>
      <c r="D106" s="261"/>
      <c r="E106" s="261"/>
      <c r="F106" s="261"/>
      <c r="G106" s="261"/>
      <c r="H106" s="265"/>
      <c r="I106" s="263"/>
      <c r="J106" s="263"/>
      <c r="K106" s="263"/>
      <c r="L106" s="263"/>
      <c r="M106" s="263"/>
      <c r="N106" s="263"/>
      <c r="O106" s="550" t="e">
        <f t="shared" si="0"/>
        <v>#VALUE!</v>
      </c>
    </row>
    <row r="107" spans="1:15" hidden="1">
      <c r="A107" s="248" t="s">
        <v>2072</v>
      </c>
      <c r="B107" s="260">
        <v>628295</v>
      </c>
      <c r="C107" s="261">
        <v>421032</v>
      </c>
      <c r="D107" s="261">
        <v>175496</v>
      </c>
      <c r="E107" s="261">
        <v>5369</v>
      </c>
      <c r="F107" s="261">
        <v>6032</v>
      </c>
      <c r="G107" s="261">
        <v>164096</v>
      </c>
      <c r="H107" s="261">
        <v>31767</v>
      </c>
      <c r="I107" s="262">
        <v>67</v>
      </c>
      <c r="J107" s="263">
        <v>27.9</v>
      </c>
      <c r="K107" s="263">
        <v>0.9</v>
      </c>
      <c r="L107" s="263">
        <v>1</v>
      </c>
      <c r="M107" s="263">
        <v>26.1</v>
      </c>
      <c r="N107" s="263">
        <v>5.0999999999999996</v>
      </c>
      <c r="O107" s="550">
        <f t="shared" si="0"/>
        <v>207263</v>
      </c>
    </row>
    <row r="108" spans="1:15" hidden="1">
      <c r="A108" s="248" t="s">
        <v>2079</v>
      </c>
      <c r="B108" s="260">
        <v>6188</v>
      </c>
      <c r="C108" s="261">
        <v>6082</v>
      </c>
      <c r="D108" s="261">
        <v>47</v>
      </c>
      <c r="E108" s="261">
        <v>1</v>
      </c>
      <c r="F108" s="261">
        <v>0</v>
      </c>
      <c r="G108" s="261">
        <v>46</v>
      </c>
      <c r="H108" s="261">
        <v>59</v>
      </c>
      <c r="I108" s="262">
        <v>98.3</v>
      </c>
      <c r="J108" s="263">
        <v>0.8</v>
      </c>
      <c r="K108" s="263">
        <v>0</v>
      </c>
      <c r="L108" s="263">
        <v>0</v>
      </c>
      <c r="M108" s="263">
        <v>0.7</v>
      </c>
      <c r="N108" s="263">
        <v>1</v>
      </c>
      <c r="O108" s="550">
        <f t="shared" si="0"/>
        <v>106</v>
      </c>
    </row>
    <row r="109" spans="1:15" hidden="1">
      <c r="A109" s="248" t="s">
        <v>2080</v>
      </c>
      <c r="B109" s="260">
        <v>27117</v>
      </c>
      <c r="C109" s="261">
        <v>25264</v>
      </c>
      <c r="D109" s="261">
        <v>1049</v>
      </c>
      <c r="E109" s="261">
        <v>85</v>
      </c>
      <c r="F109" s="261">
        <v>55</v>
      </c>
      <c r="G109" s="261">
        <v>909</v>
      </c>
      <c r="H109" s="261">
        <v>804</v>
      </c>
      <c r="I109" s="262">
        <v>93.2</v>
      </c>
      <c r="J109" s="263">
        <v>3.9</v>
      </c>
      <c r="K109" s="263">
        <v>0.3</v>
      </c>
      <c r="L109" s="263">
        <v>0.2</v>
      </c>
      <c r="M109" s="263">
        <v>3.4</v>
      </c>
      <c r="N109" s="263">
        <v>3</v>
      </c>
      <c r="O109" s="550">
        <f t="shared" si="0"/>
        <v>1853</v>
      </c>
    </row>
    <row r="110" spans="1:15" hidden="1">
      <c r="A110" s="248" t="s">
        <v>2081</v>
      </c>
      <c r="B110" s="260">
        <v>26217</v>
      </c>
      <c r="C110" s="261">
        <v>21189</v>
      </c>
      <c r="D110" s="261">
        <v>4141</v>
      </c>
      <c r="E110" s="261">
        <v>461</v>
      </c>
      <c r="F110" s="261">
        <v>322</v>
      </c>
      <c r="G110" s="261">
        <v>3358</v>
      </c>
      <c r="H110" s="261">
        <v>887</v>
      </c>
      <c r="I110" s="262">
        <v>80.8</v>
      </c>
      <c r="J110" s="263">
        <v>15.8</v>
      </c>
      <c r="K110" s="263">
        <v>1.8</v>
      </c>
      <c r="L110" s="263">
        <v>1.2</v>
      </c>
      <c r="M110" s="263">
        <v>12.8</v>
      </c>
      <c r="N110" s="263">
        <v>3.4</v>
      </c>
      <c r="O110" s="550">
        <f t="shared" si="0"/>
        <v>5028</v>
      </c>
    </row>
    <row r="111" spans="1:15" hidden="1">
      <c r="A111" s="248" t="s">
        <v>2082</v>
      </c>
      <c r="B111" s="260">
        <v>23976</v>
      </c>
      <c r="C111" s="261">
        <v>15581</v>
      </c>
      <c r="D111" s="261">
        <v>7634</v>
      </c>
      <c r="E111" s="261">
        <v>540</v>
      </c>
      <c r="F111" s="261">
        <v>795</v>
      </c>
      <c r="G111" s="261">
        <v>6299</v>
      </c>
      <c r="H111" s="261">
        <v>761</v>
      </c>
      <c r="I111" s="262">
        <v>65</v>
      </c>
      <c r="J111" s="263">
        <v>31.8</v>
      </c>
      <c r="K111" s="263">
        <v>2.2999999999999998</v>
      </c>
      <c r="L111" s="263">
        <v>3.3</v>
      </c>
      <c r="M111" s="263">
        <v>26.3</v>
      </c>
      <c r="N111" s="263">
        <v>3.2</v>
      </c>
      <c r="O111" s="550">
        <f t="shared" si="0"/>
        <v>8395</v>
      </c>
    </row>
    <row r="112" spans="1:15" hidden="1">
      <c r="A112" s="248" t="s">
        <v>2083</v>
      </c>
      <c r="B112" s="260">
        <v>27211</v>
      </c>
      <c r="C112" s="261">
        <v>14872</v>
      </c>
      <c r="D112" s="261">
        <v>11238</v>
      </c>
      <c r="E112" s="261">
        <v>354</v>
      </c>
      <c r="F112" s="261">
        <v>961</v>
      </c>
      <c r="G112" s="261">
        <v>9923</v>
      </c>
      <c r="H112" s="261">
        <v>1101</v>
      </c>
      <c r="I112" s="262">
        <v>54.7</v>
      </c>
      <c r="J112" s="263">
        <v>41.3</v>
      </c>
      <c r="K112" s="263">
        <v>1.3</v>
      </c>
      <c r="L112" s="263">
        <v>3.5</v>
      </c>
      <c r="M112" s="263">
        <v>36.5</v>
      </c>
      <c r="N112" s="263">
        <v>4</v>
      </c>
      <c r="O112" s="550">
        <f t="shared" si="0"/>
        <v>12339</v>
      </c>
    </row>
    <row r="113" spans="1:15" hidden="1">
      <c r="A113" s="248" t="s">
        <v>2084</v>
      </c>
      <c r="B113" s="260">
        <v>35026</v>
      </c>
      <c r="C113" s="261">
        <v>16330</v>
      </c>
      <c r="D113" s="261">
        <v>17032</v>
      </c>
      <c r="E113" s="261">
        <v>386</v>
      </c>
      <c r="F113" s="261">
        <v>1038</v>
      </c>
      <c r="G113" s="261">
        <v>15607</v>
      </c>
      <c r="H113" s="261">
        <v>1664</v>
      </c>
      <c r="I113" s="262">
        <v>46.6</v>
      </c>
      <c r="J113" s="263">
        <v>48.6</v>
      </c>
      <c r="K113" s="263">
        <v>1.1000000000000001</v>
      </c>
      <c r="L113" s="263">
        <v>3</v>
      </c>
      <c r="M113" s="263">
        <v>44.6</v>
      </c>
      <c r="N113" s="263">
        <v>4.8</v>
      </c>
      <c r="O113" s="550">
        <f t="shared" si="0"/>
        <v>18696</v>
      </c>
    </row>
    <row r="114" spans="1:15" hidden="1">
      <c r="A114" s="248" t="s">
        <v>2085</v>
      </c>
      <c r="B114" s="260">
        <v>49164</v>
      </c>
      <c r="C114" s="261">
        <v>22526</v>
      </c>
      <c r="D114" s="261">
        <v>23550</v>
      </c>
      <c r="E114" s="261">
        <v>508</v>
      </c>
      <c r="F114" s="261">
        <v>1075</v>
      </c>
      <c r="G114" s="261">
        <v>21968</v>
      </c>
      <c r="H114" s="261">
        <v>3087</v>
      </c>
      <c r="I114" s="262">
        <v>45.8</v>
      </c>
      <c r="J114" s="263">
        <v>47.9</v>
      </c>
      <c r="K114" s="263">
        <v>1</v>
      </c>
      <c r="L114" s="263">
        <v>2.2000000000000002</v>
      </c>
      <c r="M114" s="263">
        <v>44.7</v>
      </c>
      <c r="N114" s="263">
        <v>6.3</v>
      </c>
      <c r="O114" s="550">
        <f t="shared" si="0"/>
        <v>26638</v>
      </c>
    </row>
    <row r="115" spans="1:15" hidden="1">
      <c r="A115" s="248" t="s">
        <v>2086</v>
      </c>
      <c r="B115" s="260">
        <v>45936</v>
      </c>
      <c r="C115" s="261">
        <v>22295</v>
      </c>
      <c r="D115" s="261">
        <v>20778</v>
      </c>
      <c r="E115" s="261">
        <v>493</v>
      </c>
      <c r="F115" s="261">
        <v>727</v>
      </c>
      <c r="G115" s="261">
        <v>19558</v>
      </c>
      <c r="H115" s="261">
        <v>2862</v>
      </c>
      <c r="I115" s="262">
        <v>48.5</v>
      </c>
      <c r="J115" s="263">
        <v>45.2</v>
      </c>
      <c r="K115" s="263">
        <v>1.1000000000000001</v>
      </c>
      <c r="L115" s="263">
        <v>1.6</v>
      </c>
      <c r="M115" s="263">
        <v>42.6</v>
      </c>
      <c r="N115" s="263">
        <v>6.2</v>
      </c>
      <c r="O115" s="550">
        <f t="shared" si="0"/>
        <v>23641</v>
      </c>
    </row>
    <row r="116" spans="1:15" hidden="1">
      <c r="A116" s="248" t="s">
        <v>2087</v>
      </c>
      <c r="B116" s="260">
        <v>41875</v>
      </c>
      <c r="C116" s="261">
        <v>23382</v>
      </c>
      <c r="D116" s="261">
        <v>15667</v>
      </c>
      <c r="E116" s="261">
        <v>478</v>
      </c>
      <c r="F116" s="261">
        <v>490</v>
      </c>
      <c r="G116" s="261">
        <v>14699</v>
      </c>
      <c r="H116" s="261">
        <v>2826</v>
      </c>
      <c r="I116" s="262">
        <v>55.8</v>
      </c>
      <c r="J116" s="263">
        <v>37.4</v>
      </c>
      <c r="K116" s="263">
        <v>1.1000000000000001</v>
      </c>
      <c r="L116" s="263">
        <v>1.2</v>
      </c>
      <c r="M116" s="263">
        <v>35.1</v>
      </c>
      <c r="N116" s="263">
        <v>6.7</v>
      </c>
      <c r="O116" s="550">
        <f t="shared" si="0"/>
        <v>18493</v>
      </c>
    </row>
    <row r="117" spans="1:15" hidden="1">
      <c r="A117" s="248" t="s">
        <v>2088</v>
      </c>
      <c r="B117" s="260">
        <v>38712</v>
      </c>
      <c r="C117" s="261">
        <v>23922</v>
      </c>
      <c r="D117" s="261">
        <v>12147</v>
      </c>
      <c r="E117" s="261">
        <v>448</v>
      </c>
      <c r="F117" s="261">
        <v>240</v>
      </c>
      <c r="G117" s="261">
        <v>11459</v>
      </c>
      <c r="H117" s="261">
        <v>2643</v>
      </c>
      <c r="I117" s="262">
        <v>61.8</v>
      </c>
      <c r="J117" s="263">
        <v>31.4</v>
      </c>
      <c r="K117" s="263">
        <v>1.2</v>
      </c>
      <c r="L117" s="263">
        <v>0.6</v>
      </c>
      <c r="M117" s="263">
        <v>29.6</v>
      </c>
      <c r="N117" s="263">
        <v>6.8</v>
      </c>
      <c r="O117" s="550">
        <f t="shared" si="0"/>
        <v>14790</v>
      </c>
    </row>
    <row r="118" spans="1:15" hidden="1">
      <c r="A118" s="248" t="s">
        <v>2089</v>
      </c>
      <c r="B118" s="260">
        <v>47036</v>
      </c>
      <c r="C118" s="261">
        <v>31786</v>
      </c>
      <c r="D118" s="261">
        <v>12456</v>
      </c>
      <c r="E118" s="261">
        <v>454</v>
      </c>
      <c r="F118" s="261">
        <v>140</v>
      </c>
      <c r="G118" s="261">
        <v>11862</v>
      </c>
      <c r="H118" s="261">
        <v>2794</v>
      </c>
      <c r="I118" s="262">
        <v>67.599999999999994</v>
      </c>
      <c r="J118" s="263">
        <v>26.5</v>
      </c>
      <c r="K118" s="263">
        <v>1</v>
      </c>
      <c r="L118" s="263">
        <v>0.3</v>
      </c>
      <c r="M118" s="263">
        <v>25.2</v>
      </c>
      <c r="N118" s="263">
        <v>5.9</v>
      </c>
      <c r="O118" s="550">
        <f t="shared" si="0"/>
        <v>15250</v>
      </c>
    </row>
    <row r="119" spans="1:15" hidden="1">
      <c r="A119" s="248" t="s">
        <v>2090</v>
      </c>
      <c r="B119" s="260">
        <v>65662</v>
      </c>
      <c r="C119" s="261">
        <v>47877</v>
      </c>
      <c r="D119" s="261">
        <v>14260</v>
      </c>
      <c r="E119" s="261">
        <v>505</v>
      </c>
      <c r="F119" s="261">
        <v>94</v>
      </c>
      <c r="G119" s="261">
        <v>13662</v>
      </c>
      <c r="H119" s="261">
        <v>3525</v>
      </c>
      <c r="I119" s="262">
        <v>72.900000000000006</v>
      </c>
      <c r="J119" s="263">
        <v>21.7</v>
      </c>
      <c r="K119" s="263">
        <v>0.8</v>
      </c>
      <c r="L119" s="263">
        <v>0.1</v>
      </c>
      <c r="M119" s="263">
        <v>20.8</v>
      </c>
      <c r="N119" s="263">
        <v>5.4</v>
      </c>
      <c r="O119" s="550">
        <f t="shared" si="0"/>
        <v>17785</v>
      </c>
    </row>
    <row r="120" spans="1:15" hidden="1">
      <c r="A120" s="248" t="s">
        <v>2091</v>
      </c>
      <c r="B120" s="260">
        <v>67251</v>
      </c>
      <c r="C120" s="261">
        <v>50752</v>
      </c>
      <c r="D120" s="261">
        <v>13314</v>
      </c>
      <c r="E120" s="261">
        <v>343</v>
      </c>
      <c r="F120" s="261">
        <v>55</v>
      </c>
      <c r="G120" s="261">
        <v>12916</v>
      </c>
      <c r="H120" s="261">
        <v>3185</v>
      </c>
      <c r="I120" s="262">
        <v>75.5</v>
      </c>
      <c r="J120" s="263">
        <v>19.8</v>
      </c>
      <c r="K120" s="263">
        <v>0.5</v>
      </c>
      <c r="L120" s="263">
        <v>0.1</v>
      </c>
      <c r="M120" s="263">
        <v>19.2</v>
      </c>
      <c r="N120" s="263">
        <v>4.7</v>
      </c>
      <c r="O120" s="550">
        <f t="shared" si="0"/>
        <v>16499</v>
      </c>
    </row>
    <row r="121" spans="1:15" hidden="1">
      <c r="A121" s="248" t="s">
        <v>2092</v>
      </c>
      <c r="B121" s="260">
        <v>59385</v>
      </c>
      <c r="C121" s="261">
        <v>46266</v>
      </c>
      <c r="D121" s="261">
        <v>10543</v>
      </c>
      <c r="E121" s="261">
        <v>193</v>
      </c>
      <c r="F121" s="261">
        <v>25</v>
      </c>
      <c r="G121" s="261">
        <v>10325</v>
      </c>
      <c r="H121" s="261">
        <v>2575</v>
      </c>
      <c r="I121" s="262">
        <v>77.900000000000006</v>
      </c>
      <c r="J121" s="263">
        <v>17.8</v>
      </c>
      <c r="K121" s="263">
        <v>0.3</v>
      </c>
      <c r="L121" s="263">
        <v>0</v>
      </c>
      <c r="M121" s="263">
        <v>17.399999999999999</v>
      </c>
      <c r="N121" s="263">
        <v>4.3</v>
      </c>
      <c r="O121" s="550">
        <f t="shared" si="0"/>
        <v>13119</v>
      </c>
    </row>
    <row r="122" spans="1:15" hidden="1">
      <c r="A122" s="248" t="s">
        <v>2093</v>
      </c>
      <c r="B122" s="260">
        <v>67538</v>
      </c>
      <c r="C122" s="261">
        <v>52907</v>
      </c>
      <c r="D122" s="261">
        <v>11639</v>
      </c>
      <c r="E122" s="261">
        <v>121</v>
      </c>
      <c r="F122" s="261">
        <v>14</v>
      </c>
      <c r="G122" s="261">
        <v>11504</v>
      </c>
      <c r="H122" s="261">
        <v>2992</v>
      </c>
      <c r="I122" s="262">
        <v>78.3</v>
      </c>
      <c r="J122" s="263">
        <v>17.2</v>
      </c>
      <c r="K122" s="263">
        <v>0.2</v>
      </c>
      <c r="L122" s="263">
        <v>0</v>
      </c>
      <c r="M122" s="263">
        <v>17</v>
      </c>
      <c r="N122" s="263">
        <v>4.4000000000000004</v>
      </c>
      <c r="O122" s="550">
        <f t="shared" si="0"/>
        <v>14631</v>
      </c>
    </row>
    <row r="123" spans="1:15" ht="24" hidden="1">
      <c r="A123" s="264" t="s">
        <v>2094</v>
      </c>
      <c r="B123" s="260">
        <v>306873</v>
      </c>
      <c r="C123" s="261">
        <v>229588</v>
      </c>
      <c r="D123" s="261">
        <v>62213</v>
      </c>
      <c r="E123" s="261">
        <v>1615</v>
      </c>
      <c r="F123" s="261">
        <v>328</v>
      </c>
      <c r="G123" s="261">
        <v>60269</v>
      </c>
      <c r="H123" s="261">
        <v>15072</v>
      </c>
      <c r="I123" s="262">
        <v>74.8</v>
      </c>
      <c r="J123" s="263">
        <v>20.3</v>
      </c>
      <c r="K123" s="263">
        <v>0.5</v>
      </c>
      <c r="L123" s="263">
        <v>0.1</v>
      </c>
      <c r="M123" s="263">
        <v>19.600000000000001</v>
      </c>
      <c r="N123" s="263">
        <v>4.9000000000000004</v>
      </c>
      <c r="O123" s="550">
        <f t="shared" si="0"/>
        <v>77285</v>
      </c>
    </row>
    <row r="124" spans="1:15" ht="24" hidden="1">
      <c r="A124" s="266" t="s">
        <v>2095</v>
      </c>
      <c r="B124" s="267">
        <v>194175</v>
      </c>
      <c r="C124" s="268">
        <v>149926</v>
      </c>
      <c r="D124" s="268">
        <v>35496</v>
      </c>
      <c r="E124" s="268">
        <v>657</v>
      </c>
      <c r="F124" s="268">
        <v>94</v>
      </c>
      <c r="G124" s="268">
        <v>34745</v>
      </c>
      <c r="H124" s="268">
        <v>8753</v>
      </c>
      <c r="I124" s="269">
        <v>77.2</v>
      </c>
      <c r="J124" s="270">
        <v>18.3</v>
      </c>
      <c r="K124" s="270">
        <v>0.3</v>
      </c>
      <c r="L124" s="270">
        <v>0</v>
      </c>
      <c r="M124" s="270">
        <v>17.899999999999999</v>
      </c>
      <c r="N124" s="270">
        <v>4.5</v>
      </c>
      <c r="O124" s="550">
        <f t="shared" si="0"/>
        <v>44249</v>
      </c>
    </row>
    <row r="125" spans="1:15" hidden="1">
      <c r="A125" s="244" t="s">
        <v>2098</v>
      </c>
      <c r="B125" s="265"/>
      <c r="C125" s="265"/>
      <c r="D125" s="265"/>
      <c r="E125" s="265"/>
      <c r="F125" s="265"/>
      <c r="G125" s="265"/>
      <c r="H125" s="265"/>
      <c r="I125" s="263"/>
      <c r="J125" s="263"/>
      <c r="K125" s="263"/>
      <c r="L125" s="263"/>
      <c r="M125" s="263"/>
      <c r="N125" s="263"/>
      <c r="O125" s="550">
        <f t="shared" si="0"/>
        <v>0</v>
      </c>
    </row>
    <row r="126" spans="1:15" hidden="1">
      <c r="A126" s="244" t="s">
        <v>2100</v>
      </c>
      <c r="O126" s="550">
        <f t="shared" si="0"/>
        <v>0</v>
      </c>
    </row>
    <row r="127" spans="1:15" hidden="1">
      <c r="A127" s="245"/>
      <c r="B127" s="246" t="s">
        <v>2068</v>
      </c>
      <c r="C127" s="247"/>
      <c r="D127" s="247"/>
      <c r="E127" s="247"/>
      <c r="F127" s="247"/>
      <c r="G127" s="247"/>
      <c r="H127" s="247"/>
      <c r="I127" s="246" t="s">
        <v>2069</v>
      </c>
      <c r="J127" s="247"/>
      <c r="K127" s="247"/>
      <c r="L127" s="247"/>
      <c r="M127" s="247"/>
      <c r="N127" s="247"/>
      <c r="O127" s="550" t="e">
        <f t="shared" si="0"/>
        <v>#VALUE!</v>
      </c>
    </row>
    <row r="128" spans="1:15" hidden="1">
      <c r="A128" s="248"/>
      <c r="B128" s="249"/>
      <c r="C128" s="249"/>
      <c r="D128" s="246" t="s">
        <v>2070</v>
      </c>
      <c r="E128" s="247"/>
      <c r="F128" s="247"/>
      <c r="G128" s="250"/>
      <c r="H128" s="251"/>
      <c r="I128" s="251"/>
      <c r="J128" s="252" t="s">
        <v>2070</v>
      </c>
      <c r="K128" s="253"/>
      <c r="L128" s="253"/>
      <c r="M128" s="253"/>
      <c r="N128" s="251"/>
      <c r="O128" s="550">
        <f t="shared" si="0"/>
        <v>0</v>
      </c>
    </row>
    <row r="129" spans="1:15" ht="36" hidden="1">
      <c r="A129" s="254" t="s">
        <v>2071</v>
      </c>
      <c r="B129" s="255" t="s">
        <v>2072</v>
      </c>
      <c r="C129" s="255" t="s">
        <v>2073</v>
      </c>
      <c r="D129" s="256" t="s">
        <v>2072</v>
      </c>
      <c r="E129" s="256" t="s">
        <v>2074</v>
      </c>
      <c r="F129" s="256" t="s">
        <v>2075</v>
      </c>
      <c r="G129" s="256" t="s">
        <v>2076</v>
      </c>
      <c r="H129" s="257" t="s">
        <v>2077</v>
      </c>
      <c r="I129" s="257" t="s">
        <v>2073</v>
      </c>
      <c r="J129" s="256" t="s">
        <v>2072</v>
      </c>
      <c r="K129" s="256" t="s">
        <v>2074</v>
      </c>
      <c r="L129" s="256" t="s">
        <v>2075</v>
      </c>
      <c r="M129" s="256" t="s">
        <v>2078</v>
      </c>
      <c r="N129" s="257" t="s">
        <v>2077</v>
      </c>
      <c r="O129" s="550" t="e">
        <f t="shared" si="0"/>
        <v>#VALUE!</v>
      </c>
    </row>
    <row r="130" spans="1:15" hidden="1">
      <c r="A130" s="248"/>
      <c r="B130" s="244" t="s">
        <v>2072</v>
      </c>
      <c r="H130" s="259"/>
      <c r="I130" s="259"/>
      <c r="O130" s="550" t="e">
        <f t="shared" si="0"/>
        <v>#VALUE!</v>
      </c>
    </row>
    <row r="131" spans="1:15" hidden="1">
      <c r="A131" s="248" t="s">
        <v>2072</v>
      </c>
      <c r="B131" s="260">
        <v>2341281</v>
      </c>
      <c r="C131" s="261">
        <v>835191</v>
      </c>
      <c r="D131" s="261">
        <v>1359180</v>
      </c>
      <c r="E131" s="261">
        <v>510580</v>
      </c>
      <c r="F131" s="261">
        <v>623325</v>
      </c>
      <c r="G131" s="261">
        <v>225275</v>
      </c>
      <c r="H131" s="261">
        <v>146910</v>
      </c>
      <c r="I131" s="262">
        <v>35.700000000000003</v>
      </c>
      <c r="J131" s="263">
        <v>58.1</v>
      </c>
      <c r="K131" s="263">
        <v>21.8</v>
      </c>
      <c r="L131" s="263">
        <v>26.6</v>
      </c>
      <c r="M131" s="263">
        <v>9.6</v>
      </c>
      <c r="N131" s="263">
        <v>6.3</v>
      </c>
      <c r="O131" s="550">
        <f t="shared" si="0"/>
        <v>1506090</v>
      </c>
    </row>
    <row r="132" spans="1:15" hidden="1">
      <c r="A132" s="248" t="s">
        <v>2079</v>
      </c>
      <c r="B132" s="260">
        <v>13222</v>
      </c>
      <c r="C132" s="261">
        <v>12928</v>
      </c>
      <c r="D132" s="261">
        <v>181</v>
      </c>
      <c r="E132" s="261">
        <v>40</v>
      </c>
      <c r="F132" s="261">
        <v>80</v>
      </c>
      <c r="G132" s="261">
        <v>61</v>
      </c>
      <c r="H132" s="261">
        <v>112</v>
      </c>
      <c r="I132" s="262">
        <v>97.8</v>
      </c>
      <c r="J132" s="263">
        <v>1.4</v>
      </c>
      <c r="K132" s="263">
        <v>0.3</v>
      </c>
      <c r="L132" s="263">
        <v>0.6</v>
      </c>
      <c r="M132" s="263">
        <v>0.5</v>
      </c>
      <c r="N132" s="263">
        <v>0.9</v>
      </c>
      <c r="O132" s="550">
        <f t="shared" si="0"/>
        <v>294</v>
      </c>
    </row>
    <row r="133" spans="1:15" hidden="1">
      <c r="A133" s="248" t="s">
        <v>2080</v>
      </c>
      <c r="B133" s="260">
        <v>59393</v>
      </c>
      <c r="C133" s="261">
        <v>52502</v>
      </c>
      <c r="D133" s="261">
        <v>5188</v>
      </c>
      <c r="E133" s="261">
        <v>1459</v>
      </c>
      <c r="F133" s="261">
        <v>2602</v>
      </c>
      <c r="G133" s="261">
        <v>1128</v>
      </c>
      <c r="H133" s="261">
        <v>1703</v>
      </c>
      <c r="I133" s="262">
        <v>88.4</v>
      </c>
      <c r="J133" s="263">
        <v>8.6999999999999993</v>
      </c>
      <c r="K133" s="263">
        <v>2.5</v>
      </c>
      <c r="L133" s="263">
        <v>4.4000000000000004</v>
      </c>
      <c r="M133" s="263">
        <v>1.9</v>
      </c>
      <c r="N133" s="263">
        <v>2.9</v>
      </c>
      <c r="O133" s="550">
        <f t="shared" si="0"/>
        <v>6891</v>
      </c>
    </row>
    <row r="134" spans="1:15" hidden="1">
      <c r="A134" s="248" t="s">
        <v>2081</v>
      </c>
      <c r="B134" s="260">
        <v>92142</v>
      </c>
      <c r="C134" s="261">
        <v>56326</v>
      </c>
      <c r="D134" s="261">
        <v>33176</v>
      </c>
      <c r="E134" s="261">
        <v>12154</v>
      </c>
      <c r="F134" s="261">
        <v>16532</v>
      </c>
      <c r="G134" s="261">
        <v>4490</v>
      </c>
      <c r="H134" s="261">
        <v>2640</v>
      </c>
      <c r="I134" s="262">
        <v>61.1</v>
      </c>
      <c r="J134" s="263">
        <v>36</v>
      </c>
      <c r="K134" s="263">
        <v>13.2</v>
      </c>
      <c r="L134" s="263">
        <v>17.899999999999999</v>
      </c>
      <c r="M134" s="263">
        <v>4.9000000000000004</v>
      </c>
      <c r="N134" s="263">
        <v>2.9</v>
      </c>
      <c r="O134" s="550">
        <f t="shared" ref="O134:O197" si="1">B134-C134</f>
        <v>35816</v>
      </c>
    </row>
    <row r="135" spans="1:15" hidden="1">
      <c r="A135" s="248" t="s">
        <v>2082</v>
      </c>
      <c r="B135" s="260">
        <v>105838</v>
      </c>
      <c r="C135" s="261">
        <v>39075</v>
      </c>
      <c r="D135" s="261">
        <v>64034</v>
      </c>
      <c r="E135" s="261">
        <v>15042</v>
      </c>
      <c r="F135" s="261">
        <v>41529</v>
      </c>
      <c r="G135" s="261">
        <v>7462</v>
      </c>
      <c r="H135" s="261">
        <v>2728</v>
      </c>
      <c r="I135" s="262">
        <v>36.9</v>
      </c>
      <c r="J135" s="263">
        <v>60.5</v>
      </c>
      <c r="K135" s="263">
        <v>14.2</v>
      </c>
      <c r="L135" s="263">
        <v>39.200000000000003</v>
      </c>
      <c r="M135" s="263">
        <v>7.1</v>
      </c>
      <c r="N135" s="263">
        <v>2.6</v>
      </c>
      <c r="O135" s="550">
        <f t="shared" si="1"/>
        <v>66763</v>
      </c>
    </row>
    <row r="136" spans="1:15" hidden="1">
      <c r="A136" s="248" t="s">
        <v>2083</v>
      </c>
      <c r="B136" s="260">
        <v>125123</v>
      </c>
      <c r="C136" s="261">
        <v>34830</v>
      </c>
      <c r="D136" s="261">
        <v>86343</v>
      </c>
      <c r="E136" s="261">
        <v>12123</v>
      </c>
      <c r="F136" s="261">
        <v>62929</v>
      </c>
      <c r="G136" s="261">
        <v>11291</v>
      </c>
      <c r="H136" s="261">
        <v>3949</v>
      </c>
      <c r="I136" s="262">
        <v>27.8</v>
      </c>
      <c r="J136" s="263">
        <v>69</v>
      </c>
      <c r="K136" s="263">
        <v>9.6999999999999993</v>
      </c>
      <c r="L136" s="263">
        <v>50.3</v>
      </c>
      <c r="M136" s="263">
        <v>9</v>
      </c>
      <c r="N136" s="263">
        <v>3.2</v>
      </c>
      <c r="O136" s="550">
        <f t="shared" si="1"/>
        <v>90293</v>
      </c>
    </row>
    <row r="137" spans="1:15" hidden="1">
      <c r="A137" s="248" t="s">
        <v>2084</v>
      </c>
      <c r="B137" s="260">
        <v>151514</v>
      </c>
      <c r="C137" s="261">
        <v>38012</v>
      </c>
      <c r="D137" s="261">
        <v>106613</v>
      </c>
      <c r="E137" s="261">
        <v>12352</v>
      </c>
      <c r="F137" s="261">
        <v>76212</v>
      </c>
      <c r="G137" s="261">
        <v>18048</v>
      </c>
      <c r="H137" s="261">
        <v>6889</v>
      </c>
      <c r="I137" s="262">
        <v>25.1</v>
      </c>
      <c r="J137" s="263">
        <v>70.400000000000006</v>
      </c>
      <c r="K137" s="263">
        <v>8.1999999999999993</v>
      </c>
      <c r="L137" s="263">
        <v>50.3</v>
      </c>
      <c r="M137" s="263">
        <v>11.9</v>
      </c>
      <c r="N137" s="263">
        <v>4.5</v>
      </c>
      <c r="O137" s="550">
        <f t="shared" si="1"/>
        <v>113502</v>
      </c>
    </row>
    <row r="138" spans="1:15" hidden="1">
      <c r="A138" s="248" t="s">
        <v>2085</v>
      </c>
      <c r="B138" s="260">
        <v>186906</v>
      </c>
      <c r="C138" s="261">
        <v>47145</v>
      </c>
      <c r="D138" s="261">
        <v>129178</v>
      </c>
      <c r="E138" s="261">
        <v>16668</v>
      </c>
      <c r="F138" s="261">
        <v>87162</v>
      </c>
      <c r="G138" s="261">
        <v>25347</v>
      </c>
      <c r="H138" s="261">
        <v>10583</v>
      </c>
      <c r="I138" s="262">
        <v>25.2</v>
      </c>
      <c r="J138" s="263">
        <v>69.099999999999994</v>
      </c>
      <c r="K138" s="263">
        <v>8.9</v>
      </c>
      <c r="L138" s="263">
        <v>46.6</v>
      </c>
      <c r="M138" s="263">
        <v>13.6</v>
      </c>
      <c r="N138" s="263">
        <v>5.7</v>
      </c>
      <c r="O138" s="550">
        <f t="shared" si="1"/>
        <v>139761</v>
      </c>
    </row>
    <row r="139" spans="1:15" hidden="1">
      <c r="A139" s="248" t="s">
        <v>2086</v>
      </c>
      <c r="B139" s="260">
        <v>235630</v>
      </c>
      <c r="C139" s="261">
        <v>63622</v>
      </c>
      <c r="D139" s="261">
        <v>155032</v>
      </c>
      <c r="E139" s="261">
        <v>30312</v>
      </c>
      <c r="F139" s="261">
        <v>95251</v>
      </c>
      <c r="G139" s="261">
        <v>29469</v>
      </c>
      <c r="H139" s="261">
        <v>16975</v>
      </c>
      <c r="I139" s="262">
        <v>27</v>
      </c>
      <c r="J139" s="263">
        <v>65.8</v>
      </c>
      <c r="K139" s="263">
        <v>12.9</v>
      </c>
      <c r="L139" s="263">
        <v>40.4</v>
      </c>
      <c r="M139" s="263">
        <v>12.5</v>
      </c>
      <c r="N139" s="263">
        <v>7.2</v>
      </c>
      <c r="O139" s="550">
        <f t="shared" si="1"/>
        <v>172008</v>
      </c>
    </row>
    <row r="140" spans="1:15" hidden="1">
      <c r="A140" s="248" t="s">
        <v>2087</v>
      </c>
      <c r="B140" s="260">
        <v>216096</v>
      </c>
      <c r="C140" s="261">
        <v>64517</v>
      </c>
      <c r="D140" s="261">
        <v>132653</v>
      </c>
      <c r="E140" s="261">
        <v>40575</v>
      </c>
      <c r="F140" s="261">
        <v>67213</v>
      </c>
      <c r="G140" s="261">
        <v>24866</v>
      </c>
      <c r="H140" s="261">
        <v>18926</v>
      </c>
      <c r="I140" s="262">
        <v>29.9</v>
      </c>
      <c r="J140" s="263">
        <v>61.4</v>
      </c>
      <c r="K140" s="263">
        <v>18.8</v>
      </c>
      <c r="L140" s="263">
        <v>31.1</v>
      </c>
      <c r="M140" s="263">
        <v>11.5</v>
      </c>
      <c r="N140" s="263">
        <v>8.8000000000000007</v>
      </c>
      <c r="O140" s="550">
        <f t="shared" si="1"/>
        <v>151579</v>
      </c>
    </row>
    <row r="141" spans="1:15" hidden="1">
      <c r="A141" s="248" t="s">
        <v>2088</v>
      </c>
      <c r="B141" s="260">
        <v>199738</v>
      </c>
      <c r="C141" s="261">
        <v>62665</v>
      </c>
      <c r="D141" s="261">
        <v>118091</v>
      </c>
      <c r="E141" s="261">
        <v>51826</v>
      </c>
      <c r="F141" s="261">
        <v>46613</v>
      </c>
      <c r="G141" s="261">
        <v>19652</v>
      </c>
      <c r="H141" s="261">
        <v>18982</v>
      </c>
      <c r="I141" s="262">
        <v>31.4</v>
      </c>
      <c r="J141" s="263">
        <v>59.1</v>
      </c>
      <c r="K141" s="263">
        <v>25.9</v>
      </c>
      <c r="L141" s="263">
        <v>23.3</v>
      </c>
      <c r="M141" s="263">
        <v>9.8000000000000007</v>
      </c>
      <c r="N141" s="263">
        <v>9.5</v>
      </c>
      <c r="O141" s="550">
        <f t="shared" si="1"/>
        <v>137073</v>
      </c>
    </row>
    <row r="142" spans="1:15" hidden="1">
      <c r="A142" s="248" t="s">
        <v>2089</v>
      </c>
      <c r="B142" s="260">
        <v>182249</v>
      </c>
      <c r="C142" s="261">
        <v>58957</v>
      </c>
      <c r="D142" s="261">
        <v>107549</v>
      </c>
      <c r="E142" s="261">
        <v>57922</v>
      </c>
      <c r="F142" s="261">
        <v>33513</v>
      </c>
      <c r="G142" s="261">
        <v>16113</v>
      </c>
      <c r="H142" s="261">
        <v>15743</v>
      </c>
      <c r="I142" s="262">
        <v>32.299999999999997</v>
      </c>
      <c r="J142" s="263">
        <v>59</v>
      </c>
      <c r="K142" s="263">
        <v>31.8</v>
      </c>
      <c r="L142" s="263">
        <v>18.399999999999999</v>
      </c>
      <c r="M142" s="263">
        <v>8.8000000000000007</v>
      </c>
      <c r="N142" s="263">
        <v>8.6</v>
      </c>
      <c r="O142" s="550">
        <f t="shared" si="1"/>
        <v>123292</v>
      </c>
    </row>
    <row r="143" spans="1:15" hidden="1">
      <c r="A143" s="248" t="s">
        <v>2090</v>
      </c>
      <c r="B143" s="260">
        <v>199132</v>
      </c>
      <c r="C143" s="261">
        <v>67301</v>
      </c>
      <c r="D143" s="261">
        <v>117515</v>
      </c>
      <c r="E143" s="261">
        <v>71967</v>
      </c>
      <c r="F143" s="261">
        <v>31031</v>
      </c>
      <c r="G143" s="261">
        <v>14517</v>
      </c>
      <c r="H143" s="261">
        <v>14316</v>
      </c>
      <c r="I143" s="262">
        <v>33.799999999999997</v>
      </c>
      <c r="J143" s="263">
        <v>59</v>
      </c>
      <c r="K143" s="263">
        <v>36.1</v>
      </c>
      <c r="L143" s="263">
        <v>15.6</v>
      </c>
      <c r="M143" s="263">
        <v>7.3</v>
      </c>
      <c r="N143" s="263">
        <v>7.2</v>
      </c>
      <c r="O143" s="550">
        <f t="shared" si="1"/>
        <v>131831</v>
      </c>
    </row>
    <row r="144" spans="1:15" hidden="1">
      <c r="A144" s="248" t="s">
        <v>2091</v>
      </c>
      <c r="B144" s="260">
        <v>238490</v>
      </c>
      <c r="C144" s="261">
        <v>87070</v>
      </c>
      <c r="D144" s="261">
        <v>137244</v>
      </c>
      <c r="E144" s="261">
        <v>86892</v>
      </c>
      <c r="F144" s="261">
        <v>31837</v>
      </c>
      <c r="G144" s="261">
        <v>18515</v>
      </c>
      <c r="H144" s="261">
        <v>14176</v>
      </c>
      <c r="I144" s="262">
        <v>36.5</v>
      </c>
      <c r="J144" s="263">
        <v>57.5</v>
      </c>
      <c r="K144" s="263">
        <v>36.4</v>
      </c>
      <c r="L144" s="263">
        <v>13.3</v>
      </c>
      <c r="M144" s="263">
        <v>7.8</v>
      </c>
      <c r="N144" s="263">
        <v>5.9</v>
      </c>
      <c r="O144" s="550">
        <f t="shared" si="1"/>
        <v>151420</v>
      </c>
    </row>
    <row r="145" spans="1:15" hidden="1">
      <c r="A145" s="248" t="s">
        <v>2092</v>
      </c>
      <c r="B145" s="260">
        <v>176419</v>
      </c>
      <c r="C145" s="261">
        <v>71133</v>
      </c>
      <c r="D145" s="261">
        <v>95435</v>
      </c>
      <c r="E145" s="261">
        <v>59902</v>
      </c>
      <c r="F145" s="261">
        <v>19512</v>
      </c>
      <c r="G145" s="261">
        <v>16020</v>
      </c>
      <c r="H145" s="261">
        <v>9852</v>
      </c>
      <c r="I145" s="262">
        <v>40.299999999999997</v>
      </c>
      <c r="J145" s="263">
        <v>54.1</v>
      </c>
      <c r="K145" s="263">
        <v>34</v>
      </c>
      <c r="L145" s="263">
        <v>11.1</v>
      </c>
      <c r="M145" s="263">
        <v>9.1</v>
      </c>
      <c r="N145" s="263">
        <v>5.6</v>
      </c>
      <c r="O145" s="550">
        <f t="shared" si="1"/>
        <v>105286</v>
      </c>
    </row>
    <row r="146" spans="1:15" hidden="1">
      <c r="A146" s="248" t="s">
        <v>2093</v>
      </c>
      <c r="B146" s="260">
        <v>159392</v>
      </c>
      <c r="C146" s="261">
        <v>79108</v>
      </c>
      <c r="D146" s="261">
        <v>70949</v>
      </c>
      <c r="E146" s="261">
        <v>41344</v>
      </c>
      <c r="F146" s="261">
        <v>11309</v>
      </c>
      <c r="G146" s="261">
        <v>18296</v>
      </c>
      <c r="H146" s="261">
        <v>9335</v>
      </c>
      <c r="I146" s="262">
        <v>49.6</v>
      </c>
      <c r="J146" s="263">
        <v>44.5</v>
      </c>
      <c r="K146" s="263">
        <v>25.9</v>
      </c>
      <c r="L146" s="263">
        <v>7.1</v>
      </c>
      <c r="M146" s="263">
        <v>11.5</v>
      </c>
      <c r="N146" s="263">
        <v>5.9</v>
      </c>
      <c r="O146" s="550">
        <f t="shared" si="1"/>
        <v>80284</v>
      </c>
    </row>
    <row r="147" spans="1:15" ht="24" hidden="1">
      <c r="A147" s="264" t="s">
        <v>2094</v>
      </c>
      <c r="B147" s="260">
        <v>955682</v>
      </c>
      <c r="C147" s="261">
        <v>363569</v>
      </c>
      <c r="D147" s="261">
        <v>528690</v>
      </c>
      <c r="E147" s="261">
        <v>318027</v>
      </c>
      <c r="F147" s="261">
        <v>127202</v>
      </c>
      <c r="G147" s="261">
        <v>83462</v>
      </c>
      <c r="H147" s="261">
        <v>63422</v>
      </c>
      <c r="I147" s="262">
        <v>38</v>
      </c>
      <c r="J147" s="263">
        <v>55.3</v>
      </c>
      <c r="K147" s="263">
        <v>33.299999999999997</v>
      </c>
      <c r="L147" s="263">
        <v>13.3</v>
      </c>
      <c r="M147" s="263">
        <v>8.6999999999999993</v>
      </c>
      <c r="N147" s="263">
        <v>6.6</v>
      </c>
      <c r="O147" s="550">
        <f t="shared" si="1"/>
        <v>592113</v>
      </c>
    </row>
    <row r="148" spans="1:15" ht="24" hidden="1">
      <c r="A148" s="264" t="s">
        <v>2095</v>
      </c>
      <c r="B148" s="260">
        <v>574301</v>
      </c>
      <c r="C148" s="261">
        <v>237311</v>
      </c>
      <c r="D148" s="261">
        <v>303627</v>
      </c>
      <c r="E148" s="261">
        <v>188138</v>
      </c>
      <c r="F148" s="261">
        <v>62658</v>
      </c>
      <c r="G148" s="261">
        <v>52831</v>
      </c>
      <c r="H148" s="261">
        <v>33363</v>
      </c>
      <c r="I148" s="262">
        <v>41.3</v>
      </c>
      <c r="J148" s="263">
        <v>52.9</v>
      </c>
      <c r="K148" s="263">
        <v>32.799999999999997</v>
      </c>
      <c r="L148" s="263">
        <v>10.9</v>
      </c>
      <c r="M148" s="263">
        <v>9.1999999999999993</v>
      </c>
      <c r="N148" s="263">
        <v>5.8</v>
      </c>
      <c r="O148" s="550">
        <f t="shared" si="1"/>
        <v>336990</v>
      </c>
    </row>
    <row r="149" spans="1:15" hidden="1">
      <c r="A149" s="248"/>
      <c r="B149" s="265" t="s">
        <v>2096</v>
      </c>
      <c r="C149" s="261"/>
      <c r="D149" s="261"/>
      <c r="E149" s="261"/>
      <c r="F149" s="261"/>
      <c r="G149" s="261"/>
      <c r="H149" s="265"/>
      <c r="I149" s="263"/>
      <c r="J149" s="263"/>
      <c r="K149" s="263"/>
      <c r="L149" s="263"/>
      <c r="M149" s="263"/>
      <c r="N149" s="263"/>
      <c r="O149" s="550" t="e">
        <f t="shared" si="1"/>
        <v>#VALUE!</v>
      </c>
    </row>
    <row r="150" spans="1:15" hidden="1">
      <c r="A150" s="248" t="s">
        <v>2072</v>
      </c>
      <c r="B150" s="260">
        <v>1692891</v>
      </c>
      <c r="C150" s="261">
        <v>395272</v>
      </c>
      <c r="D150" s="261">
        <v>1182158</v>
      </c>
      <c r="E150" s="261">
        <v>505291</v>
      </c>
      <c r="F150" s="261">
        <v>617560</v>
      </c>
      <c r="G150" s="261">
        <v>59307</v>
      </c>
      <c r="H150" s="261">
        <v>115460</v>
      </c>
      <c r="I150" s="262">
        <v>23.3</v>
      </c>
      <c r="J150" s="263">
        <v>69.8</v>
      </c>
      <c r="K150" s="263">
        <v>29.8</v>
      </c>
      <c r="L150" s="263">
        <v>36.5</v>
      </c>
      <c r="M150" s="263">
        <v>3.5</v>
      </c>
      <c r="N150" s="263">
        <v>6.8</v>
      </c>
      <c r="O150" s="550">
        <f t="shared" si="1"/>
        <v>1297619</v>
      </c>
    </row>
    <row r="151" spans="1:15" hidden="1">
      <c r="A151" s="248" t="s">
        <v>2079</v>
      </c>
      <c r="B151" s="260">
        <v>7404</v>
      </c>
      <c r="C151" s="261">
        <v>7205</v>
      </c>
      <c r="D151" s="261">
        <v>139</v>
      </c>
      <c r="E151" s="261">
        <v>39</v>
      </c>
      <c r="F151" s="261">
        <v>80</v>
      </c>
      <c r="G151" s="261">
        <v>20</v>
      </c>
      <c r="H151" s="261">
        <v>60</v>
      </c>
      <c r="I151" s="262">
        <v>97.3</v>
      </c>
      <c r="J151" s="263">
        <v>1.9</v>
      </c>
      <c r="K151" s="263">
        <v>0.5</v>
      </c>
      <c r="L151" s="263">
        <v>1.1000000000000001</v>
      </c>
      <c r="M151" s="263">
        <v>0.3</v>
      </c>
      <c r="N151" s="263">
        <v>0.8</v>
      </c>
      <c r="O151" s="550">
        <f t="shared" si="1"/>
        <v>199</v>
      </c>
    </row>
    <row r="152" spans="1:15" hidden="1">
      <c r="A152" s="248" t="s">
        <v>2080</v>
      </c>
      <c r="B152" s="260">
        <v>33981</v>
      </c>
      <c r="C152" s="261">
        <v>28886</v>
      </c>
      <c r="D152" s="261">
        <v>4154</v>
      </c>
      <c r="E152" s="261">
        <v>1379</v>
      </c>
      <c r="F152" s="261">
        <v>2548</v>
      </c>
      <c r="G152" s="261">
        <v>228</v>
      </c>
      <c r="H152" s="261">
        <v>941</v>
      </c>
      <c r="I152" s="262">
        <v>85</v>
      </c>
      <c r="J152" s="263">
        <v>12.2</v>
      </c>
      <c r="K152" s="263">
        <v>4.0999999999999996</v>
      </c>
      <c r="L152" s="263">
        <v>7.5</v>
      </c>
      <c r="M152" s="263">
        <v>0.7</v>
      </c>
      <c r="N152" s="263">
        <v>2.8</v>
      </c>
      <c r="O152" s="550">
        <f t="shared" si="1"/>
        <v>5095</v>
      </c>
    </row>
    <row r="153" spans="1:15" hidden="1">
      <c r="A153" s="248" t="s">
        <v>2081</v>
      </c>
      <c r="B153" s="260">
        <v>64471</v>
      </c>
      <c r="C153" s="261">
        <v>34141</v>
      </c>
      <c r="D153" s="261">
        <v>28536</v>
      </c>
      <c r="E153" s="261">
        <v>11663</v>
      </c>
      <c r="F153" s="261">
        <v>16194</v>
      </c>
      <c r="G153" s="261">
        <v>680</v>
      </c>
      <c r="H153" s="261">
        <v>1794</v>
      </c>
      <c r="I153" s="262">
        <v>53</v>
      </c>
      <c r="J153" s="263">
        <v>44.3</v>
      </c>
      <c r="K153" s="263">
        <v>18.100000000000001</v>
      </c>
      <c r="L153" s="263">
        <v>25.1</v>
      </c>
      <c r="M153" s="263">
        <v>1.1000000000000001</v>
      </c>
      <c r="N153" s="263">
        <v>2.8</v>
      </c>
      <c r="O153" s="550">
        <f t="shared" si="1"/>
        <v>30330</v>
      </c>
    </row>
    <row r="154" spans="1:15" hidden="1">
      <c r="A154" s="248" t="s">
        <v>2082</v>
      </c>
      <c r="B154" s="260">
        <v>82873</v>
      </c>
      <c r="C154" s="261">
        <v>24411</v>
      </c>
      <c r="D154" s="261">
        <v>56370</v>
      </c>
      <c r="E154" s="261">
        <v>14535</v>
      </c>
      <c r="F154" s="261">
        <v>40792</v>
      </c>
      <c r="G154" s="261">
        <v>1043</v>
      </c>
      <c r="H154" s="261">
        <v>2093</v>
      </c>
      <c r="I154" s="262">
        <v>29.5</v>
      </c>
      <c r="J154" s="263">
        <v>68</v>
      </c>
      <c r="K154" s="263">
        <v>17.5</v>
      </c>
      <c r="L154" s="263">
        <v>49.2</v>
      </c>
      <c r="M154" s="263">
        <v>1.3</v>
      </c>
      <c r="N154" s="263">
        <v>2.5</v>
      </c>
      <c r="O154" s="550">
        <f t="shared" si="1"/>
        <v>58462</v>
      </c>
    </row>
    <row r="155" spans="1:15" hidden="1">
      <c r="A155" s="248" t="s">
        <v>2083</v>
      </c>
      <c r="B155" s="260">
        <v>100197</v>
      </c>
      <c r="C155" s="261">
        <v>21571</v>
      </c>
      <c r="D155" s="261">
        <v>75548</v>
      </c>
      <c r="E155" s="261">
        <v>11803</v>
      </c>
      <c r="F155" s="261">
        <v>62081</v>
      </c>
      <c r="G155" s="261">
        <v>1664</v>
      </c>
      <c r="H155" s="261">
        <v>3078</v>
      </c>
      <c r="I155" s="262">
        <v>21.5</v>
      </c>
      <c r="J155" s="263">
        <v>75.400000000000006</v>
      </c>
      <c r="K155" s="263">
        <v>11.8</v>
      </c>
      <c r="L155" s="263">
        <v>62</v>
      </c>
      <c r="M155" s="263">
        <v>1.7</v>
      </c>
      <c r="N155" s="263">
        <v>3.1</v>
      </c>
      <c r="O155" s="550">
        <f t="shared" si="1"/>
        <v>78626</v>
      </c>
    </row>
    <row r="156" spans="1:15" hidden="1">
      <c r="A156" s="248" t="s">
        <v>2084</v>
      </c>
      <c r="B156" s="260">
        <v>119723</v>
      </c>
      <c r="C156" s="261">
        <v>23400</v>
      </c>
      <c r="D156" s="261">
        <v>90962</v>
      </c>
      <c r="E156" s="261">
        <v>12037</v>
      </c>
      <c r="F156" s="261">
        <v>75336</v>
      </c>
      <c r="G156" s="261">
        <v>3588</v>
      </c>
      <c r="H156" s="261">
        <v>5362</v>
      </c>
      <c r="I156" s="262">
        <v>19.5</v>
      </c>
      <c r="J156" s="263">
        <v>76</v>
      </c>
      <c r="K156" s="263">
        <v>10.1</v>
      </c>
      <c r="L156" s="263">
        <v>62.9</v>
      </c>
      <c r="M156" s="263">
        <v>3</v>
      </c>
      <c r="N156" s="263">
        <v>4.5</v>
      </c>
      <c r="O156" s="550">
        <f t="shared" si="1"/>
        <v>96323</v>
      </c>
    </row>
    <row r="157" spans="1:15" hidden="1">
      <c r="A157" s="248" t="s">
        <v>2085</v>
      </c>
      <c r="B157" s="260">
        <v>144943</v>
      </c>
      <c r="C157" s="261">
        <v>27922</v>
      </c>
      <c r="D157" s="261">
        <v>108917</v>
      </c>
      <c r="E157" s="261">
        <v>16269</v>
      </c>
      <c r="F157" s="261">
        <v>86227</v>
      </c>
      <c r="G157" s="261">
        <v>6421</v>
      </c>
      <c r="H157" s="261">
        <v>8104</v>
      </c>
      <c r="I157" s="262">
        <v>19.3</v>
      </c>
      <c r="J157" s="263">
        <v>75.099999999999994</v>
      </c>
      <c r="K157" s="263">
        <v>11.2</v>
      </c>
      <c r="L157" s="263">
        <v>59.5</v>
      </c>
      <c r="M157" s="263">
        <v>4.4000000000000004</v>
      </c>
      <c r="N157" s="263">
        <v>5.6</v>
      </c>
      <c r="O157" s="550">
        <f t="shared" si="1"/>
        <v>117021</v>
      </c>
    </row>
    <row r="158" spans="1:15" hidden="1">
      <c r="A158" s="248" t="s">
        <v>2086</v>
      </c>
      <c r="B158" s="260">
        <v>182421</v>
      </c>
      <c r="C158" s="261">
        <v>36276</v>
      </c>
      <c r="D158" s="261">
        <v>132569</v>
      </c>
      <c r="E158" s="261">
        <v>29735</v>
      </c>
      <c r="F158" s="261">
        <v>94411</v>
      </c>
      <c r="G158" s="261">
        <v>8422</v>
      </c>
      <c r="H158" s="261">
        <v>13576</v>
      </c>
      <c r="I158" s="262">
        <v>19.899999999999999</v>
      </c>
      <c r="J158" s="263">
        <v>72.7</v>
      </c>
      <c r="K158" s="263">
        <v>16.3</v>
      </c>
      <c r="L158" s="263">
        <v>51.8</v>
      </c>
      <c r="M158" s="263">
        <v>4.5999999999999996</v>
      </c>
      <c r="N158" s="263">
        <v>7.4</v>
      </c>
      <c r="O158" s="550">
        <f t="shared" si="1"/>
        <v>146145</v>
      </c>
    </row>
    <row r="159" spans="1:15" hidden="1">
      <c r="A159" s="248" t="s">
        <v>2087</v>
      </c>
      <c r="B159" s="260">
        <v>168441</v>
      </c>
      <c r="C159" s="261">
        <v>36493</v>
      </c>
      <c r="D159" s="261">
        <v>116001</v>
      </c>
      <c r="E159" s="261">
        <v>40041</v>
      </c>
      <c r="F159" s="261">
        <v>66660</v>
      </c>
      <c r="G159" s="261">
        <v>9300</v>
      </c>
      <c r="H159" s="261">
        <v>15947</v>
      </c>
      <c r="I159" s="262">
        <v>21.7</v>
      </c>
      <c r="J159" s="263">
        <v>68.900000000000006</v>
      </c>
      <c r="K159" s="263">
        <v>23.8</v>
      </c>
      <c r="L159" s="263">
        <v>39.6</v>
      </c>
      <c r="M159" s="263">
        <v>5.5</v>
      </c>
      <c r="N159" s="263">
        <v>9.5</v>
      </c>
      <c r="O159" s="550">
        <f t="shared" si="1"/>
        <v>131948</v>
      </c>
    </row>
    <row r="160" spans="1:15" hidden="1">
      <c r="A160" s="248" t="s">
        <v>2088</v>
      </c>
      <c r="B160" s="260">
        <v>155592</v>
      </c>
      <c r="C160" s="261">
        <v>34199</v>
      </c>
      <c r="D160" s="261">
        <v>105309</v>
      </c>
      <c r="E160" s="261">
        <v>51341</v>
      </c>
      <c r="F160" s="261">
        <v>46347</v>
      </c>
      <c r="G160" s="261">
        <v>7621</v>
      </c>
      <c r="H160" s="261">
        <v>16084</v>
      </c>
      <c r="I160" s="262">
        <v>22</v>
      </c>
      <c r="J160" s="263">
        <v>67.7</v>
      </c>
      <c r="K160" s="263">
        <v>33</v>
      </c>
      <c r="L160" s="263">
        <v>29.8</v>
      </c>
      <c r="M160" s="263">
        <v>4.9000000000000004</v>
      </c>
      <c r="N160" s="263">
        <v>10.3</v>
      </c>
      <c r="O160" s="550">
        <f t="shared" si="1"/>
        <v>121393</v>
      </c>
    </row>
    <row r="161" spans="1:15" hidden="1">
      <c r="A161" s="248" t="s">
        <v>2089</v>
      </c>
      <c r="B161" s="260">
        <v>138865</v>
      </c>
      <c r="C161" s="261">
        <v>29354</v>
      </c>
      <c r="D161" s="261">
        <v>96223</v>
      </c>
      <c r="E161" s="261">
        <v>57532</v>
      </c>
      <c r="F161" s="261">
        <v>33384</v>
      </c>
      <c r="G161" s="261">
        <v>5307</v>
      </c>
      <c r="H161" s="261">
        <v>13289</v>
      </c>
      <c r="I161" s="262">
        <v>21.1</v>
      </c>
      <c r="J161" s="263">
        <v>69.3</v>
      </c>
      <c r="K161" s="263">
        <v>41.4</v>
      </c>
      <c r="L161" s="263">
        <v>24</v>
      </c>
      <c r="M161" s="263">
        <v>3.8</v>
      </c>
      <c r="N161" s="263">
        <v>9.6</v>
      </c>
      <c r="O161" s="550">
        <f t="shared" si="1"/>
        <v>109511</v>
      </c>
    </row>
    <row r="162" spans="1:15" hidden="1">
      <c r="A162" s="248" t="s">
        <v>2090</v>
      </c>
      <c r="B162" s="260">
        <v>145685</v>
      </c>
      <c r="C162" s="261">
        <v>28299</v>
      </c>
      <c r="D162" s="261">
        <v>105823</v>
      </c>
      <c r="E162" s="261">
        <v>71566</v>
      </c>
      <c r="F162" s="261">
        <v>30956</v>
      </c>
      <c r="G162" s="261">
        <v>3301</v>
      </c>
      <c r="H162" s="261">
        <v>11563</v>
      </c>
      <c r="I162" s="262">
        <v>19.399999999999999</v>
      </c>
      <c r="J162" s="263">
        <v>72.599999999999994</v>
      </c>
      <c r="K162" s="263">
        <v>49.1</v>
      </c>
      <c r="L162" s="263">
        <v>21.2</v>
      </c>
      <c r="M162" s="263">
        <v>2.2999999999999998</v>
      </c>
      <c r="N162" s="263">
        <v>7.9</v>
      </c>
      <c r="O162" s="550">
        <f t="shared" si="1"/>
        <v>117386</v>
      </c>
    </row>
    <row r="163" spans="1:15" hidden="1">
      <c r="A163" s="248" t="s">
        <v>2091</v>
      </c>
      <c r="B163" s="260">
        <v>160938</v>
      </c>
      <c r="C163" s="261">
        <v>28265</v>
      </c>
      <c r="D163" s="261">
        <v>122069</v>
      </c>
      <c r="E163" s="261">
        <v>86489</v>
      </c>
      <c r="F163" s="261">
        <v>31773</v>
      </c>
      <c r="G163" s="261">
        <v>3807</v>
      </c>
      <c r="H163" s="261">
        <v>10603</v>
      </c>
      <c r="I163" s="262">
        <v>17.600000000000001</v>
      </c>
      <c r="J163" s="263">
        <v>75.8</v>
      </c>
      <c r="K163" s="263">
        <v>53.7</v>
      </c>
      <c r="L163" s="263">
        <v>19.7</v>
      </c>
      <c r="M163" s="263">
        <v>2.4</v>
      </c>
      <c r="N163" s="263">
        <v>6.6</v>
      </c>
      <c r="O163" s="550">
        <f t="shared" si="1"/>
        <v>132673</v>
      </c>
    </row>
    <row r="164" spans="1:15" hidden="1">
      <c r="A164" s="248" t="s">
        <v>2092</v>
      </c>
      <c r="B164" s="260">
        <v>107085</v>
      </c>
      <c r="C164" s="261">
        <v>17502</v>
      </c>
      <c r="D164" s="261">
        <v>82698</v>
      </c>
      <c r="E164" s="261">
        <v>59670</v>
      </c>
      <c r="F164" s="261">
        <v>19481</v>
      </c>
      <c r="G164" s="261">
        <v>3547</v>
      </c>
      <c r="H164" s="261">
        <v>6886</v>
      </c>
      <c r="I164" s="262">
        <v>16.3</v>
      </c>
      <c r="J164" s="263">
        <v>77.2</v>
      </c>
      <c r="K164" s="263">
        <v>55.7</v>
      </c>
      <c r="L164" s="263">
        <v>18.2</v>
      </c>
      <c r="M164" s="263">
        <v>3.3</v>
      </c>
      <c r="N164" s="263">
        <v>6.4</v>
      </c>
      <c r="O164" s="550">
        <f t="shared" si="1"/>
        <v>89583</v>
      </c>
    </row>
    <row r="165" spans="1:15" hidden="1">
      <c r="A165" s="248" t="s">
        <v>2093</v>
      </c>
      <c r="B165" s="260">
        <v>80270</v>
      </c>
      <c r="C165" s="261">
        <v>17347</v>
      </c>
      <c r="D165" s="261">
        <v>56842</v>
      </c>
      <c r="E165" s="261">
        <v>41193</v>
      </c>
      <c r="F165" s="261">
        <v>11290</v>
      </c>
      <c r="G165" s="261">
        <v>4358</v>
      </c>
      <c r="H165" s="261">
        <v>6080</v>
      </c>
      <c r="I165" s="262">
        <v>21.6</v>
      </c>
      <c r="J165" s="263">
        <v>70.8</v>
      </c>
      <c r="K165" s="263">
        <v>51.3</v>
      </c>
      <c r="L165" s="263">
        <v>14.1</v>
      </c>
      <c r="M165" s="263">
        <v>5.4</v>
      </c>
      <c r="N165" s="263">
        <v>7.6</v>
      </c>
      <c r="O165" s="550">
        <f t="shared" si="1"/>
        <v>62923</v>
      </c>
    </row>
    <row r="166" spans="1:15" ht="24" hidden="1">
      <c r="A166" s="264" t="s">
        <v>2094</v>
      </c>
      <c r="B166" s="260">
        <v>632843</v>
      </c>
      <c r="C166" s="261">
        <v>120768</v>
      </c>
      <c r="D166" s="261">
        <v>463655</v>
      </c>
      <c r="E166" s="261">
        <v>316450</v>
      </c>
      <c r="F166" s="261">
        <v>126884</v>
      </c>
      <c r="G166" s="261">
        <v>20321</v>
      </c>
      <c r="H166" s="261">
        <v>48421</v>
      </c>
      <c r="I166" s="262">
        <v>19.100000000000001</v>
      </c>
      <c r="J166" s="263">
        <v>73.3</v>
      </c>
      <c r="K166" s="263">
        <v>50</v>
      </c>
      <c r="L166" s="263">
        <v>20</v>
      </c>
      <c r="M166" s="263">
        <v>3.2</v>
      </c>
      <c r="N166" s="263">
        <v>7.7</v>
      </c>
      <c r="O166" s="550">
        <f t="shared" si="1"/>
        <v>512075</v>
      </c>
    </row>
    <row r="167" spans="1:15" ht="24" hidden="1">
      <c r="A167" s="264" t="s">
        <v>2095</v>
      </c>
      <c r="B167" s="260">
        <v>348293</v>
      </c>
      <c r="C167" s="261">
        <v>63115</v>
      </c>
      <c r="D167" s="261">
        <v>261609</v>
      </c>
      <c r="E167" s="261">
        <v>187352</v>
      </c>
      <c r="F167" s="261">
        <v>62544</v>
      </c>
      <c r="G167" s="261">
        <v>11713</v>
      </c>
      <c r="H167" s="261">
        <v>23570</v>
      </c>
      <c r="I167" s="262">
        <v>18.100000000000001</v>
      </c>
      <c r="J167" s="263">
        <v>75.099999999999994</v>
      </c>
      <c r="K167" s="263">
        <v>53.8</v>
      </c>
      <c r="L167" s="263">
        <v>18</v>
      </c>
      <c r="M167" s="263">
        <v>3.4</v>
      </c>
      <c r="N167" s="263">
        <v>6.8</v>
      </c>
      <c r="O167" s="550">
        <f t="shared" si="1"/>
        <v>285178</v>
      </c>
    </row>
    <row r="168" spans="1:15" hidden="1">
      <c r="A168" s="248"/>
      <c r="B168" s="265" t="s">
        <v>2097</v>
      </c>
      <c r="C168" s="261"/>
      <c r="D168" s="261"/>
      <c r="E168" s="261"/>
      <c r="F168" s="261"/>
      <c r="G168" s="261"/>
      <c r="H168" s="265"/>
      <c r="I168" s="263"/>
      <c r="J168" s="263"/>
      <c r="K168" s="263"/>
      <c r="L168" s="263"/>
      <c r="M168" s="263"/>
      <c r="N168" s="263"/>
      <c r="O168" s="550" t="e">
        <f t="shared" si="1"/>
        <v>#VALUE!</v>
      </c>
    </row>
    <row r="169" spans="1:15" hidden="1">
      <c r="A169" s="248" t="s">
        <v>2072</v>
      </c>
      <c r="B169" s="260">
        <v>648390</v>
      </c>
      <c r="C169" s="261">
        <v>439920</v>
      </c>
      <c r="D169" s="261">
        <v>177021</v>
      </c>
      <c r="E169" s="261">
        <v>5289</v>
      </c>
      <c r="F169" s="261">
        <v>5764</v>
      </c>
      <c r="G169" s="261">
        <v>165968</v>
      </c>
      <c r="H169" s="261">
        <v>31449</v>
      </c>
      <c r="I169" s="262">
        <v>67.8</v>
      </c>
      <c r="J169" s="263">
        <v>27.3</v>
      </c>
      <c r="K169" s="263">
        <v>0.8</v>
      </c>
      <c r="L169" s="263">
        <v>0.9</v>
      </c>
      <c r="M169" s="263">
        <v>25.6</v>
      </c>
      <c r="N169" s="263">
        <v>4.9000000000000004</v>
      </c>
      <c r="O169" s="550">
        <f t="shared" si="1"/>
        <v>208470</v>
      </c>
    </row>
    <row r="170" spans="1:15" hidden="1">
      <c r="A170" s="248" t="s">
        <v>2079</v>
      </c>
      <c r="B170" s="260">
        <v>5817</v>
      </c>
      <c r="C170" s="261">
        <v>5723</v>
      </c>
      <c r="D170" s="261">
        <v>42</v>
      </c>
      <c r="E170" s="261">
        <v>1</v>
      </c>
      <c r="F170" s="261">
        <v>0</v>
      </c>
      <c r="G170" s="261">
        <v>41</v>
      </c>
      <c r="H170" s="261">
        <v>52</v>
      </c>
      <c r="I170" s="262">
        <v>98.4</v>
      </c>
      <c r="J170" s="263">
        <v>0.7</v>
      </c>
      <c r="K170" s="263">
        <v>0</v>
      </c>
      <c r="L170" s="263">
        <v>0</v>
      </c>
      <c r="M170" s="263">
        <v>0.7</v>
      </c>
      <c r="N170" s="263">
        <v>0.9</v>
      </c>
      <c r="O170" s="550">
        <f t="shared" si="1"/>
        <v>94</v>
      </c>
    </row>
    <row r="171" spans="1:15" hidden="1">
      <c r="A171" s="248" t="s">
        <v>2080</v>
      </c>
      <c r="B171" s="260">
        <v>25412</v>
      </c>
      <c r="C171" s="261">
        <v>23616</v>
      </c>
      <c r="D171" s="261">
        <v>1034</v>
      </c>
      <c r="E171" s="261">
        <v>81</v>
      </c>
      <c r="F171" s="261">
        <v>53</v>
      </c>
      <c r="G171" s="261">
        <v>900</v>
      </c>
      <c r="H171" s="261">
        <v>762</v>
      </c>
      <c r="I171" s="262">
        <v>92.9</v>
      </c>
      <c r="J171" s="263">
        <v>4.0999999999999996</v>
      </c>
      <c r="K171" s="263">
        <v>0.3</v>
      </c>
      <c r="L171" s="263">
        <v>0.2</v>
      </c>
      <c r="M171" s="263">
        <v>3.5</v>
      </c>
      <c r="N171" s="263">
        <v>3</v>
      </c>
      <c r="O171" s="550">
        <f t="shared" si="1"/>
        <v>1796</v>
      </c>
    </row>
    <row r="172" spans="1:15" hidden="1">
      <c r="A172" s="248" t="s">
        <v>2081</v>
      </c>
      <c r="B172" s="260">
        <v>27671</v>
      </c>
      <c r="C172" s="261">
        <v>22185</v>
      </c>
      <c r="D172" s="261">
        <v>4640</v>
      </c>
      <c r="E172" s="261">
        <v>491</v>
      </c>
      <c r="F172" s="261">
        <v>339</v>
      </c>
      <c r="G172" s="261">
        <v>3810</v>
      </c>
      <c r="H172" s="261">
        <v>846</v>
      </c>
      <c r="I172" s="262">
        <v>80.2</v>
      </c>
      <c r="J172" s="263">
        <v>16.8</v>
      </c>
      <c r="K172" s="263">
        <v>1.8</v>
      </c>
      <c r="L172" s="263">
        <v>1.2</v>
      </c>
      <c r="M172" s="263">
        <v>13.8</v>
      </c>
      <c r="N172" s="263">
        <v>3.1</v>
      </c>
      <c r="O172" s="550">
        <f t="shared" si="1"/>
        <v>5486</v>
      </c>
    </row>
    <row r="173" spans="1:15" hidden="1">
      <c r="A173" s="248" t="s">
        <v>2082</v>
      </c>
      <c r="B173" s="260">
        <v>22964</v>
      </c>
      <c r="C173" s="261">
        <v>14664</v>
      </c>
      <c r="D173" s="261">
        <v>7664</v>
      </c>
      <c r="E173" s="261">
        <v>508</v>
      </c>
      <c r="F173" s="261">
        <v>736</v>
      </c>
      <c r="G173" s="261">
        <v>6420</v>
      </c>
      <c r="H173" s="261">
        <v>636</v>
      </c>
      <c r="I173" s="262">
        <v>63.9</v>
      </c>
      <c r="J173" s="263">
        <v>33.4</v>
      </c>
      <c r="K173" s="263">
        <v>2.2000000000000002</v>
      </c>
      <c r="L173" s="263">
        <v>3.2</v>
      </c>
      <c r="M173" s="263">
        <v>28</v>
      </c>
      <c r="N173" s="263">
        <v>2.8</v>
      </c>
      <c r="O173" s="550">
        <f t="shared" si="1"/>
        <v>8300</v>
      </c>
    </row>
    <row r="174" spans="1:15" hidden="1">
      <c r="A174" s="248" t="s">
        <v>2083</v>
      </c>
      <c r="B174" s="260">
        <v>24925</v>
      </c>
      <c r="C174" s="261">
        <v>13259</v>
      </c>
      <c r="D174" s="261">
        <v>10795</v>
      </c>
      <c r="E174" s="261">
        <v>320</v>
      </c>
      <c r="F174" s="261">
        <v>849</v>
      </c>
      <c r="G174" s="261">
        <v>9627</v>
      </c>
      <c r="H174" s="261">
        <v>871</v>
      </c>
      <c r="I174" s="262">
        <v>53.2</v>
      </c>
      <c r="J174" s="263">
        <v>43.3</v>
      </c>
      <c r="K174" s="263">
        <v>1.3</v>
      </c>
      <c r="L174" s="263">
        <v>3.4</v>
      </c>
      <c r="M174" s="263">
        <v>38.6</v>
      </c>
      <c r="N174" s="263">
        <v>3.5</v>
      </c>
      <c r="O174" s="550">
        <f t="shared" si="1"/>
        <v>11666</v>
      </c>
    </row>
    <row r="175" spans="1:15" hidden="1">
      <c r="A175" s="248" t="s">
        <v>2084</v>
      </c>
      <c r="B175" s="260">
        <v>31791</v>
      </c>
      <c r="C175" s="261">
        <v>14612</v>
      </c>
      <c r="D175" s="261">
        <v>15651</v>
      </c>
      <c r="E175" s="261">
        <v>315</v>
      </c>
      <c r="F175" s="261">
        <v>876</v>
      </c>
      <c r="G175" s="261">
        <v>14460</v>
      </c>
      <c r="H175" s="261">
        <v>1528</v>
      </c>
      <c r="I175" s="262">
        <v>46</v>
      </c>
      <c r="J175" s="263">
        <v>49.2</v>
      </c>
      <c r="K175" s="263">
        <v>1</v>
      </c>
      <c r="L175" s="263">
        <v>2.8</v>
      </c>
      <c r="M175" s="263">
        <v>45.5</v>
      </c>
      <c r="N175" s="263">
        <v>4.8</v>
      </c>
      <c r="O175" s="550">
        <f t="shared" si="1"/>
        <v>17179</v>
      </c>
    </row>
    <row r="176" spans="1:15" hidden="1">
      <c r="A176" s="248" t="s">
        <v>2085</v>
      </c>
      <c r="B176" s="260">
        <v>41962</v>
      </c>
      <c r="C176" s="261">
        <v>19223</v>
      </c>
      <c r="D176" s="261">
        <v>20261</v>
      </c>
      <c r="E176" s="261">
        <v>400</v>
      </c>
      <c r="F176" s="261">
        <v>935</v>
      </c>
      <c r="G176" s="261">
        <v>18926</v>
      </c>
      <c r="H176" s="261">
        <v>2478</v>
      </c>
      <c r="I176" s="262">
        <v>45.8</v>
      </c>
      <c r="J176" s="263">
        <v>48.3</v>
      </c>
      <c r="K176" s="263">
        <v>1</v>
      </c>
      <c r="L176" s="263">
        <v>2.2000000000000002</v>
      </c>
      <c r="M176" s="263">
        <v>45.1</v>
      </c>
      <c r="N176" s="263">
        <v>5.9</v>
      </c>
      <c r="O176" s="550">
        <f t="shared" si="1"/>
        <v>22739</v>
      </c>
    </row>
    <row r="177" spans="1:15" hidden="1">
      <c r="A177" s="248" t="s">
        <v>2086</v>
      </c>
      <c r="B177" s="260">
        <v>53209</v>
      </c>
      <c r="C177" s="261">
        <v>27346</v>
      </c>
      <c r="D177" s="261">
        <v>22464</v>
      </c>
      <c r="E177" s="261">
        <v>577</v>
      </c>
      <c r="F177" s="261">
        <v>840</v>
      </c>
      <c r="G177" s="261">
        <v>21047</v>
      </c>
      <c r="H177" s="261">
        <v>3399</v>
      </c>
      <c r="I177" s="262">
        <v>51.4</v>
      </c>
      <c r="J177" s="263">
        <v>42.2</v>
      </c>
      <c r="K177" s="263">
        <v>1.1000000000000001</v>
      </c>
      <c r="L177" s="263">
        <v>1.6</v>
      </c>
      <c r="M177" s="263">
        <v>39.6</v>
      </c>
      <c r="N177" s="263">
        <v>6.4</v>
      </c>
      <c r="O177" s="550">
        <f t="shared" si="1"/>
        <v>25863</v>
      </c>
    </row>
    <row r="178" spans="1:15" hidden="1">
      <c r="A178" s="248" t="s">
        <v>2087</v>
      </c>
      <c r="B178" s="260">
        <v>47655</v>
      </c>
      <c r="C178" s="261">
        <v>28024</v>
      </c>
      <c r="D178" s="261">
        <v>16652</v>
      </c>
      <c r="E178" s="261">
        <v>534</v>
      </c>
      <c r="F178" s="261">
        <v>552</v>
      </c>
      <c r="G178" s="261">
        <v>15566</v>
      </c>
      <c r="H178" s="261">
        <v>2978</v>
      </c>
      <c r="I178" s="262">
        <v>58.8</v>
      </c>
      <c r="J178" s="263">
        <v>34.9</v>
      </c>
      <c r="K178" s="263">
        <v>1.1000000000000001</v>
      </c>
      <c r="L178" s="263">
        <v>1.2</v>
      </c>
      <c r="M178" s="263">
        <v>32.700000000000003</v>
      </c>
      <c r="N178" s="263">
        <v>6.2</v>
      </c>
      <c r="O178" s="550">
        <f t="shared" si="1"/>
        <v>19631</v>
      </c>
    </row>
    <row r="179" spans="1:15" hidden="1">
      <c r="A179" s="248" t="s">
        <v>2088</v>
      </c>
      <c r="B179" s="260">
        <v>44146</v>
      </c>
      <c r="C179" s="261">
        <v>28465</v>
      </c>
      <c r="D179" s="261">
        <v>12783</v>
      </c>
      <c r="E179" s="261">
        <v>485</v>
      </c>
      <c r="F179" s="261">
        <v>266</v>
      </c>
      <c r="G179" s="261">
        <v>12031</v>
      </c>
      <c r="H179" s="261">
        <v>2898</v>
      </c>
      <c r="I179" s="262">
        <v>64.5</v>
      </c>
      <c r="J179" s="263">
        <v>29</v>
      </c>
      <c r="K179" s="263">
        <v>1.1000000000000001</v>
      </c>
      <c r="L179" s="263">
        <v>0.6</v>
      </c>
      <c r="M179" s="263">
        <v>27.3</v>
      </c>
      <c r="N179" s="263">
        <v>6.6</v>
      </c>
      <c r="O179" s="550">
        <f t="shared" si="1"/>
        <v>15681</v>
      </c>
    </row>
    <row r="180" spans="1:15" hidden="1">
      <c r="A180" s="248" t="s">
        <v>2089</v>
      </c>
      <c r="B180" s="260">
        <v>43383</v>
      </c>
      <c r="C180" s="261">
        <v>29603</v>
      </c>
      <c r="D180" s="261">
        <v>11326</v>
      </c>
      <c r="E180" s="261">
        <v>391</v>
      </c>
      <c r="F180" s="261">
        <v>129</v>
      </c>
      <c r="G180" s="261">
        <v>10806</v>
      </c>
      <c r="H180" s="261">
        <v>2455</v>
      </c>
      <c r="I180" s="262">
        <v>68.2</v>
      </c>
      <c r="J180" s="263">
        <v>26.1</v>
      </c>
      <c r="K180" s="263">
        <v>0.9</v>
      </c>
      <c r="L180" s="263">
        <v>0.3</v>
      </c>
      <c r="M180" s="263">
        <v>24.9</v>
      </c>
      <c r="N180" s="263">
        <v>5.7</v>
      </c>
      <c r="O180" s="550">
        <f t="shared" si="1"/>
        <v>13780</v>
      </c>
    </row>
    <row r="181" spans="1:15" hidden="1">
      <c r="A181" s="248" t="s">
        <v>2090</v>
      </c>
      <c r="B181" s="260">
        <v>53447</v>
      </c>
      <c r="C181" s="261">
        <v>39002</v>
      </c>
      <c r="D181" s="261">
        <v>11691</v>
      </c>
      <c r="E181" s="261">
        <v>401</v>
      </c>
      <c r="F181" s="261">
        <v>74</v>
      </c>
      <c r="G181" s="261">
        <v>11216</v>
      </c>
      <c r="H181" s="261">
        <v>2753</v>
      </c>
      <c r="I181" s="262">
        <v>73</v>
      </c>
      <c r="J181" s="263">
        <v>21.9</v>
      </c>
      <c r="K181" s="263">
        <v>0.7</v>
      </c>
      <c r="L181" s="263">
        <v>0.1</v>
      </c>
      <c r="M181" s="263">
        <v>21</v>
      </c>
      <c r="N181" s="263">
        <v>5.2</v>
      </c>
      <c r="O181" s="550">
        <f t="shared" si="1"/>
        <v>14445</v>
      </c>
    </row>
    <row r="182" spans="1:15" hidden="1">
      <c r="A182" s="248" t="s">
        <v>2091</v>
      </c>
      <c r="B182" s="260">
        <v>77552</v>
      </c>
      <c r="C182" s="261">
        <v>58805</v>
      </c>
      <c r="D182" s="261">
        <v>15175</v>
      </c>
      <c r="E182" s="261">
        <v>403</v>
      </c>
      <c r="F182" s="261">
        <v>65</v>
      </c>
      <c r="G182" s="261">
        <v>14708</v>
      </c>
      <c r="H182" s="261">
        <v>3572</v>
      </c>
      <c r="I182" s="262">
        <v>75.8</v>
      </c>
      <c r="J182" s="263">
        <v>19.600000000000001</v>
      </c>
      <c r="K182" s="263">
        <v>0.5</v>
      </c>
      <c r="L182" s="263">
        <v>0.1</v>
      </c>
      <c r="M182" s="263">
        <v>19</v>
      </c>
      <c r="N182" s="263">
        <v>4.5999999999999996</v>
      </c>
      <c r="O182" s="550">
        <f t="shared" si="1"/>
        <v>18747</v>
      </c>
    </row>
    <row r="183" spans="1:15" hidden="1">
      <c r="A183" s="248" t="s">
        <v>2092</v>
      </c>
      <c r="B183" s="260">
        <v>69334</v>
      </c>
      <c r="C183" s="261">
        <v>53631</v>
      </c>
      <c r="D183" s="261">
        <v>12737</v>
      </c>
      <c r="E183" s="261">
        <v>232</v>
      </c>
      <c r="F183" s="261">
        <v>31</v>
      </c>
      <c r="G183" s="261">
        <v>12473</v>
      </c>
      <c r="H183" s="261">
        <v>2966</v>
      </c>
      <c r="I183" s="262">
        <v>77.400000000000006</v>
      </c>
      <c r="J183" s="263">
        <v>18.399999999999999</v>
      </c>
      <c r="K183" s="263">
        <v>0.3</v>
      </c>
      <c r="L183" s="263">
        <v>0</v>
      </c>
      <c r="M183" s="263">
        <v>18</v>
      </c>
      <c r="N183" s="263">
        <v>4.3</v>
      </c>
      <c r="O183" s="550">
        <f t="shared" si="1"/>
        <v>15703</v>
      </c>
    </row>
    <row r="184" spans="1:15" hidden="1">
      <c r="A184" s="248" t="s">
        <v>2093</v>
      </c>
      <c r="B184" s="260">
        <v>79122</v>
      </c>
      <c r="C184" s="261">
        <v>61761</v>
      </c>
      <c r="D184" s="261">
        <v>14107</v>
      </c>
      <c r="E184" s="261">
        <v>150</v>
      </c>
      <c r="F184" s="261">
        <v>19</v>
      </c>
      <c r="G184" s="261">
        <v>13938</v>
      </c>
      <c r="H184" s="261">
        <v>3255</v>
      </c>
      <c r="I184" s="262">
        <v>78.099999999999994</v>
      </c>
      <c r="J184" s="263">
        <v>17.8</v>
      </c>
      <c r="K184" s="263">
        <v>0.2</v>
      </c>
      <c r="L184" s="263">
        <v>0</v>
      </c>
      <c r="M184" s="263">
        <v>17.600000000000001</v>
      </c>
      <c r="N184" s="263">
        <v>4.0999999999999996</v>
      </c>
      <c r="O184" s="550">
        <f t="shared" si="1"/>
        <v>17361</v>
      </c>
    </row>
    <row r="185" spans="1:15" ht="24" hidden="1">
      <c r="A185" s="264" t="s">
        <v>2094</v>
      </c>
      <c r="B185" s="260">
        <v>322838</v>
      </c>
      <c r="C185" s="261">
        <v>242801</v>
      </c>
      <c r="D185" s="261">
        <v>65036</v>
      </c>
      <c r="E185" s="261">
        <v>1577</v>
      </c>
      <c r="F185" s="261">
        <v>318</v>
      </c>
      <c r="G185" s="261">
        <v>63141</v>
      </c>
      <c r="H185" s="261">
        <v>15001</v>
      </c>
      <c r="I185" s="262">
        <v>75.2</v>
      </c>
      <c r="J185" s="263">
        <v>20.100000000000001</v>
      </c>
      <c r="K185" s="263">
        <v>0.5</v>
      </c>
      <c r="L185" s="263">
        <v>0.1</v>
      </c>
      <c r="M185" s="263">
        <v>19.600000000000001</v>
      </c>
      <c r="N185" s="263">
        <v>4.5999999999999996</v>
      </c>
      <c r="O185" s="550">
        <f t="shared" si="1"/>
        <v>80037</v>
      </c>
    </row>
    <row r="186" spans="1:15" ht="24" hidden="1">
      <c r="A186" s="266" t="s">
        <v>2095</v>
      </c>
      <c r="B186" s="267">
        <v>226008</v>
      </c>
      <c r="C186" s="268">
        <v>174196</v>
      </c>
      <c r="D186" s="268">
        <v>42018</v>
      </c>
      <c r="E186" s="268">
        <v>786</v>
      </c>
      <c r="F186" s="268">
        <v>114</v>
      </c>
      <c r="G186" s="268">
        <v>41119</v>
      </c>
      <c r="H186" s="268">
        <v>9793</v>
      </c>
      <c r="I186" s="269">
        <v>77.099999999999994</v>
      </c>
      <c r="J186" s="270">
        <v>18.600000000000001</v>
      </c>
      <c r="K186" s="270">
        <v>0.3</v>
      </c>
      <c r="L186" s="270">
        <v>0.1</v>
      </c>
      <c r="M186" s="270">
        <v>18.2</v>
      </c>
      <c r="N186" s="270">
        <v>4.3</v>
      </c>
      <c r="O186" s="550">
        <f t="shared" si="1"/>
        <v>51812</v>
      </c>
    </row>
    <row r="187" spans="1:15" hidden="1">
      <c r="A187" s="244" t="s">
        <v>2098</v>
      </c>
      <c r="B187" s="265"/>
      <c r="C187" s="265"/>
      <c r="D187" s="265"/>
      <c r="E187" s="265"/>
      <c r="F187" s="265"/>
      <c r="G187" s="265"/>
      <c r="H187" s="265"/>
      <c r="I187" s="263"/>
      <c r="J187" s="263"/>
      <c r="K187" s="263"/>
      <c r="L187" s="263"/>
      <c r="M187" s="263"/>
      <c r="N187" s="263"/>
      <c r="O187" s="550">
        <f t="shared" si="1"/>
        <v>0</v>
      </c>
    </row>
    <row r="188" spans="1:15" hidden="1">
      <c r="A188" s="244" t="s">
        <v>2101</v>
      </c>
      <c r="O188" s="550">
        <f t="shared" si="1"/>
        <v>0</v>
      </c>
    </row>
    <row r="189" spans="1:15" hidden="1">
      <c r="A189" s="245"/>
      <c r="B189" s="246" t="s">
        <v>2068</v>
      </c>
      <c r="C189" s="247"/>
      <c r="D189" s="247"/>
      <c r="E189" s="247"/>
      <c r="F189" s="247"/>
      <c r="G189" s="247"/>
      <c r="H189" s="247"/>
      <c r="I189" s="246" t="s">
        <v>2069</v>
      </c>
      <c r="J189" s="247"/>
      <c r="K189" s="247"/>
      <c r="L189" s="247"/>
      <c r="M189" s="247"/>
      <c r="N189" s="247"/>
      <c r="O189" s="550" t="e">
        <f t="shared" si="1"/>
        <v>#VALUE!</v>
      </c>
    </row>
    <row r="190" spans="1:15" hidden="1">
      <c r="A190" s="248"/>
      <c r="B190" s="249"/>
      <c r="C190" s="249"/>
      <c r="D190" s="246" t="s">
        <v>2070</v>
      </c>
      <c r="E190" s="247"/>
      <c r="F190" s="247"/>
      <c r="G190" s="250"/>
      <c r="H190" s="251"/>
      <c r="I190" s="251"/>
      <c r="J190" s="252" t="s">
        <v>2070</v>
      </c>
      <c r="K190" s="253"/>
      <c r="L190" s="253"/>
      <c r="M190" s="253"/>
      <c r="N190" s="251"/>
      <c r="O190" s="550">
        <f t="shared" si="1"/>
        <v>0</v>
      </c>
    </row>
    <row r="191" spans="1:15" ht="36" hidden="1">
      <c r="A191" s="254" t="s">
        <v>2071</v>
      </c>
      <c r="B191" s="255" t="s">
        <v>2072</v>
      </c>
      <c r="C191" s="255" t="s">
        <v>2073</v>
      </c>
      <c r="D191" s="256" t="s">
        <v>2072</v>
      </c>
      <c r="E191" s="256" t="s">
        <v>2074</v>
      </c>
      <c r="F191" s="256" t="s">
        <v>2075</v>
      </c>
      <c r="G191" s="256" t="s">
        <v>2076</v>
      </c>
      <c r="H191" s="257" t="s">
        <v>2077</v>
      </c>
      <c r="I191" s="257" t="s">
        <v>2073</v>
      </c>
      <c r="J191" s="256" t="s">
        <v>2072</v>
      </c>
      <c r="K191" s="256" t="s">
        <v>2074</v>
      </c>
      <c r="L191" s="256" t="s">
        <v>2075</v>
      </c>
      <c r="M191" s="256" t="s">
        <v>2078</v>
      </c>
      <c r="N191" s="257" t="s">
        <v>2077</v>
      </c>
      <c r="O191" s="550" t="e">
        <f t="shared" si="1"/>
        <v>#VALUE!</v>
      </c>
    </row>
    <row r="192" spans="1:15" hidden="1">
      <c r="A192" s="248"/>
      <c r="B192" s="244" t="s">
        <v>2072</v>
      </c>
      <c r="H192" s="259"/>
      <c r="I192" s="259"/>
      <c r="O192" s="550" t="e">
        <f t="shared" si="1"/>
        <v>#VALUE!</v>
      </c>
    </row>
    <row r="193" spans="1:15" hidden="1">
      <c r="A193" s="248" t="s">
        <v>2072</v>
      </c>
      <c r="B193" s="260">
        <v>2306909</v>
      </c>
      <c r="C193" s="261">
        <v>851274</v>
      </c>
      <c r="D193" s="261">
        <v>1318916</v>
      </c>
      <c r="E193" s="261">
        <v>504691</v>
      </c>
      <c r="F193" s="261">
        <v>589842</v>
      </c>
      <c r="G193" s="261">
        <v>224383</v>
      </c>
      <c r="H193" s="261">
        <v>136719</v>
      </c>
      <c r="I193" s="262">
        <v>36.9</v>
      </c>
      <c r="J193" s="263">
        <v>57.2</v>
      </c>
      <c r="K193" s="263">
        <v>21.9</v>
      </c>
      <c r="L193" s="263">
        <v>25.6</v>
      </c>
      <c r="M193" s="263">
        <v>9.6999999999999993</v>
      </c>
      <c r="N193" s="263">
        <v>5.9</v>
      </c>
      <c r="O193" s="550">
        <f t="shared" si="1"/>
        <v>1455635</v>
      </c>
    </row>
    <row r="194" spans="1:15" hidden="1">
      <c r="A194" s="248" t="s">
        <v>2079</v>
      </c>
      <c r="B194" s="260">
        <v>12391</v>
      </c>
      <c r="C194" s="261">
        <v>12123</v>
      </c>
      <c r="D194" s="261">
        <v>167</v>
      </c>
      <c r="E194" s="261">
        <v>37</v>
      </c>
      <c r="F194" s="261">
        <v>73</v>
      </c>
      <c r="G194" s="261">
        <v>57</v>
      </c>
      <c r="H194" s="261">
        <v>100</v>
      </c>
      <c r="I194" s="262">
        <v>97.8</v>
      </c>
      <c r="J194" s="263">
        <v>1.4</v>
      </c>
      <c r="K194" s="263">
        <v>0.3</v>
      </c>
      <c r="L194" s="263">
        <v>0.6</v>
      </c>
      <c r="M194" s="263">
        <v>0.5</v>
      </c>
      <c r="N194" s="263">
        <v>0.8</v>
      </c>
      <c r="O194" s="550">
        <f t="shared" si="1"/>
        <v>268</v>
      </c>
    </row>
    <row r="195" spans="1:15" hidden="1">
      <c r="A195" s="248" t="s">
        <v>2080</v>
      </c>
      <c r="B195" s="260">
        <v>55800</v>
      </c>
      <c r="C195" s="261">
        <v>49619</v>
      </c>
      <c r="D195" s="261">
        <v>4701</v>
      </c>
      <c r="E195" s="261">
        <v>1332</v>
      </c>
      <c r="F195" s="261">
        <v>2362</v>
      </c>
      <c r="G195" s="261">
        <v>1007</v>
      </c>
      <c r="H195" s="261">
        <v>1480</v>
      </c>
      <c r="I195" s="262">
        <v>88.9</v>
      </c>
      <c r="J195" s="263">
        <v>8.4</v>
      </c>
      <c r="K195" s="263">
        <v>2.4</v>
      </c>
      <c r="L195" s="263">
        <v>4.2</v>
      </c>
      <c r="M195" s="263">
        <v>1.8</v>
      </c>
      <c r="N195" s="263">
        <v>2.7</v>
      </c>
      <c r="O195" s="550">
        <f t="shared" si="1"/>
        <v>6181</v>
      </c>
    </row>
    <row r="196" spans="1:15" hidden="1">
      <c r="A196" s="248" t="s">
        <v>2081</v>
      </c>
      <c r="B196" s="260">
        <v>85927</v>
      </c>
      <c r="C196" s="261">
        <v>52781</v>
      </c>
      <c r="D196" s="261">
        <v>30580</v>
      </c>
      <c r="E196" s="261">
        <v>11061</v>
      </c>
      <c r="F196" s="261">
        <v>15140</v>
      </c>
      <c r="G196" s="261">
        <v>4379</v>
      </c>
      <c r="H196" s="261">
        <v>2567</v>
      </c>
      <c r="I196" s="262">
        <v>61.4</v>
      </c>
      <c r="J196" s="263">
        <v>35.6</v>
      </c>
      <c r="K196" s="263">
        <v>12.9</v>
      </c>
      <c r="L196" s="263">
        <v>17.600000000000001</v>
      </c>
      <c r="M196" s="263">
        <v>5.0999999999999996</v>
      </c>
      <c r="N196" s="263">
        <v>3</v>
      </c>
      <c r="O196" s="550">
        <f t="shared" si="1"/>
        <v>33146</v>
      </c>
    </row>
    <row r="197" spans="1:15" hidden="1">
      <c r="A197" s="248" t="s">
        <v>2082</v>
      </c>
      <c r="B197" s="260">
        <v>109014</v>
      </c>
      <c r="C197" s="261">
        <v>40427</v>
      </c>
      <c r="D197" s="261">
        <v>65874</v>
      </c>
      <c r="E197" s="261">
        <v>15210</v>
      </c>
      <c r="F197" s="261">
        <v>42635</v>
      </c>
      <c r="G197" s="261">
        <v>8029</v>
      </c>
      <c r="H197" s="261">
        <v>2713</v>
      </c>
      <c r="I197" s="262">
        <v>37.1</v>
      </c>
      <c r="J197" s="263">
        <v>60.4</v>
      </c>
      <c r="K197" s="263">
        <v>14</v>
      </c>
      <c r="L197" s="263">
        <v>39.1</v>
      </c>
      <c r="M197" s="263">
        <v>7.4</v>
      </c>
      <c r="N197" s="263">
        <v>2.5</v>
      </c>
      <c r="O197" s="550">
        <f t="shared" si="1"/>
        <v>68587</v>
      </c>
    </row>
    <row r="198" spans="1:15" hidden="1">
      <c r="A198" s="248" t="s">
        <v>2083</v>
      </c>
      <c r="B198" s="260">
        <v>117470</v>
      </c>
      <c r="C198" s="261">
        <v>33516</v>
      </c>
      <c r="D198" s="261">
        <v>80409</v>
      </c>
      <c r="E198" s="261">
        <v>11418</v>
      </c>
      <c r="F198" s="261">
        <v>57956</v>
      </c>
      <c r="G198" s="261">
        <v>11035</v>
      </c>
      <c r="H198" s="261">
        <v>3545</v>
      </c>
      <c r="I198" s="262">
        <v>28.5</v>
      </c>
      <c r="J198" s="263">
        <v>68.5</v>
      </c>
      <c r="K198" s="263">
        <v>9.6999999999999993</v>
      </c>
      <c r="L198" s="263">
        <v>49.3</v>
      </c>
      <c r="M198" s="263">
        <v>9.4</v>
      </c>
      <c r="N198" s="263">
        <v>3</v>
      </c>
      <c r="O198" s="550">
        <f t="shared" ref="O198:O261" si="2">B198-C198</f>
        <v>83954</v>
      </c>
    </row>
    <row r="199" spans="1:15" hidden="1">
      <c r="A199" s="248" t="s">
        <v>2084</v>
      </c>
      <c r="B199" s="260">
        <v>136363</v>
      </c>
      <c r="C199" s="261">
        <v>34574</v>
      </c>
      <c r="D199" s="261">
        <v>95936</v>
      </c>
      <c r="E199" s="261">
        <v>11214</v>
      </c>
      <c r="F199" s="261">
        <v>68283</v>
      </c>
      <c r="G199" s="261">
        <v>16439</v>
      </c>
      <c r="H199" s="261">
        <v>5853</v>
      </c>
      <c r="I199" s="262">
        <v>25.4</v>
      </c>
      <c r="J199" s="263">
        <v>70.400000000000006</v>
      </c>
      <c r="K199" s="263">
        <v>8.1999999999999993</v>
      </c>
      <c r="L199" s="263">
        <v>50.1</v>
      </c>
      <c r="M199" s="263">
        <v>12.1</v>
      </c>
      <c r="N199" s="263">
        <v>4.3</v>
      </c>
      <c r="O199" s="550">
        <f t="shared" si="2"/>
        <v>101789</v>
      </c>
    </row>
    <row r="200" spans="1:15" hidden="1">
      <c r="A200" s="248" t="s">
        <v>2085</v>
      </c>
      <c r="B200" s="260">
        <v>162319</v>
      </c>
      <c r="C200" s="261">
        <v>42390</v>
      </c>
      <c r="D200" s="261">
        <v>111133</v>
      </c>
      <c r="E200" s="261">
        <v>14041</v>
      </c>
      <c r="F200" s="261">
        <v>74741</v>
      </c>
      <c r="G200" s="261">
        <v>22352</v>
      </c>
      <c r="H200" s="261">
        <v>8796</v>
      </c>
      <c r="I200" s="262">
        <v>26.1</v>
      </c>
      <c r="J200" s="263">
        <v>68.5</v>
      </c>
      <c r="K200" s="263">
        <v>8.6999999999999993</v>
      </c>
      <c r="L200" s="263">
        <v>46</v>
      </c>
      <c r="M200" s="263">
        <v>13.8</v>
      </c>
      <c r="N200" s="263">
        <v>5.4</v>
      </c>
      <c r="O200" s="550">
        <f t="shared" si="2"/>
        <v>119929</v>
      </c>
    </row>
    <row r="201" spans="1:15" hidden="1">
      <c r="A201" s="248" t="s">
        <v>2086</v>
      </c>
      <c r="B201" s="260">
        <v>194600</v>
      </c>
      <c r="C201" s="261">
        <v>52831</v>
      </c>
      <c r="D201" s="261">
        <v>128511</v>
      </c>
      <c r="E201" s="261">
        <v>23934</v>
      </c>
      <c r="F201" s="261">
        <v>77969</v>
      </c>
      <c r="G201" s="261">
        <v>26609</v>
      </c>
      <c r="H201" s="261">
        <v>13258</v>
      </c>
      <c r="I201" s="262">
        <v>27.1</v>
      </c>
      <c r="J201" s="263">
        <v>66</v>
      </c>
      <c r="K201" s="263">
        <v>12.3</v>
      </c>
      <c r="L201" s="263">
        <v>40.1</v>
      </c>
      <c r="M201" s="263">
        <v>13.7</v>
      </c>
      <c r="N201" s="263">
        <v>6.8</v>
      </c>
      <c r="O201" s="550">
        <f t="shared" si="2"/>
        <v>141769</v>
      </c>
    </row>
    <row r="202" spans="1:15" hidden="1">
      <c r="A202" s="248" t="s">
        <v>2087</v>
      </c>
      <c r="B202" s="260">
        <v>245691</v>
      </c>
      <c r="C202" s="261">
        <v>74736</v>
      </c>
      <c r="D202" s="261">
        <v>151001</v>
      </c>
      <c r="E202" s="261">
        <v>46796</v>
      </c>
      <c r="F202" s="261">
        <v>76862</v>
      </c>
      <c r="G202" s="261">
        <v>27344</v>
      </c>
      <c r="H202" s="261">
        <v>19954</v>
      </c>
      <c r="I202" s="262">
        <v>30.4</v>
      </c>
      <c r="J202" s="263">
        <v>61.5</v>
      </c>
      <c r="K202" s="263">
        <v>19</v>
      </c>
      <c r="L202" s="263">
        <v>31.3</v>
      </c>
      <c r="M202" s="263">
        <v>11.1</v>
      </c>
      <c r="N202" s="263">
        <v>8.1</v>
      </c>
      <c r="O202" s="550">
        <f t="shared" si="2"/>
        <v>170955</v>
      </c>
    </row>
    <row r="203" spans="1:15" hidden="1">
      <c r="A203" s="248" t="s">
        <v>2088</v>
      </c>
      <c r="B203" s="260">
        <v>221602</v>
      </c>
      <c r="C203" s="261">
        <v>73764</v>
      </c>
      <c r="D203" s="261">
        <v>129284</v>
      </c>
      <c r="E203" s="261">
        <v>57933</v>
      </c>
      <c r="F203" s="261">
        <v>50192</v>
      </c>
      <c r="G203" s="261">
        <v>21159</v>
      </c>
      <c r="H203" s="261">
        <v>18554</v>
      </c>
      <c r="I203" s="262">
        <v>33.299999999999997</v>
      </c>
      <c r="J203" s="263">
        <v>58.3</v>
      </c>
      <c r="K203" s="263">
        <v>26.1</v>
      </c>
      <c r="L203" s="263">
        <v>22.6</v>
      </c>
      <c r="M203" s="263">
        <v>9.5</v>
      </c>
      <c r="N203" s="263">
        <v>8.4</v>
      </c>
      <c r="O203" s="550">
        <f t="shared" si="2"/>
        <v>147838</v>
      </c>
    </row>
    <row r="204" spans="1:15" hidden="1">
      <c r="A204" s="248" t="s">
        <v>2089</v>
      </c>
      <c r="B204" s="260">
        <v>199415</v>
      </c>
      <c r="C204" s="261">
        <v>69033</v>
      </c>
      <c r="D204" s="261">
        <v>114981</v>
      </c>
      <c r="E204" s="261">
        <v>62576</v>
      </c>
      <c r="F204" s="261">
        <v>35149</v>
      </c>
      <c r="G204" s="261">
        <v>17256</v>
      </c>
      <c r="H204" s="261">
        <v>15401</v>
      </c>
      <c r="I204" s="262">
        <v>34.6</v>
      </c>
      <c r="J204" s="263">
        <v>57.7</v>
      </c>
      <c r="K204" s="263">
        <v>31.4</v>
      </c>
      <c r="L204" s="263">
        <v>17.600000000000001</v>
      </c>
      <c r="M204" s="263">
        <v>8.6999999999999993</v>
      </c>
      <c r="N204" s="263">
        <v>7.7</v>
      </c>
      <c r="O204" s="550">
        <f t="shared" si="2"/>
        <v>130382</v>
      </c>
    </row>
    <row r="205" spans="1:15" hidden="1">
      <c r="A205" s="248" t="s">
        <v>2090</v>
      </c>
      <c r="B205" s="260">
        <v>175105</v>
      </c>
      <c r="C205" s="261">
        <v>62774</v>
      </c>
      <c r="D205" s="261">
        <v>100499</v>
      </c>
      <c r="E205" s="261">
        <v>61012</v>
      </c>
      <c r="F205" s="261">
        <v>26216</v>
      </c>
      <c r="G205" s="261">
        <v>13271</v>
      </c>
      <c r="H205" s="261">
        <v>11832</v>
      </c>
      <c r="I205" s="262">
        <v>35.799999999999997</v>
      </c>
      <c r="J205" s="263">
        <v>57.4</v>
      </c>
      <c r="K205" s="263">
        <v>34.799999999999997</v>
      </c>
      <c r="L205" s="263">
        <v>15</v>
      </c>
      <c r="M205" s="263">
        <v>7.6</v>
      </c>
      <c r="N205" s="263">
        <v>6.8</v>
      </c>
      <c r="O205" s="550">
        <f t="shared" si="2"/>
        <v>112331</v>
      </c>
    </row>
    <row r="206" spans="1:15" hidden="1">
      <c r="A206" s="248" t="s">
        <v>2091</v>
      </c>
      <c r="B206" s="260">
        <v>191504</v>
      </c>
      <c r="C206" s="261">
        <v>73173</v>
      </c>
      <c r="D206" s="261">
        <v>107382</v>
      </c>
      <c r="E206" s="261">
        <v>67426</v>
      </c>
      <c r="F206" s="261">
        <v>24873</v>
      </c>
      <c r="G206" s="261">
        <v>15083</v>
      </c>
      <c r="H206" s="261">
        <v>10950</v>
      </c>
      <c r="I206" s="262">
        <v>38.200000000000003</v>
      </c>
      <c r="J206" s="263">
        <v>56.1</v>
      </c>
      <c r="K206" s="263">
        <v>35.200000000000003</v>
      </c>
      <c r="L206" s="263">
        <v>13</v>
      </c>
      <c r="M206" s="263">
        <v>7.9</v>
      </c>
      <c r="N206" s="263">
        <v>5.7</v>
      </c>
      <c r="O206" s="550">
        <f t="shared" si="2"/>
        <v>118331</v>
      </c>
    </row>
    <row r="207" spans="1:15" hidden="1">
      <c r="A207" s="248" t="s">
        <v>2092</v>
      </c>
      <c r="B207" s="260">
        <v>208719</v>
      </c>
      <c r="C207" s="261">
        <v>85428</v>
      </c>
      <c r="D207" s="261">
        <v>111789</v>
      </c>
      <c r="E207" s="261">
        <v>70229</v>
      </c>
      <c r="F207" s="261">
        <v>23146</v>
      </c>
      <c r="G207" s="261">
        <v>18415</v>
      </c>
      <c r="H207" s="261">
        <v>11502</v>
      </c>
      <c r="I207" s="262">
        <v>40.9</v>
      </c>
      <c r="J207" s="263">
        <v>53.6</v>
      </c>
      <c r="K207" s="263">
        <v>33.6</v>
      </c>
      <c r="L207" s="263">
        <v>11.1</v>
      </c>
      <c r="M207" s="263">
        <v>8.8000000000000007</v>
      </c>
      <c r="N207" s="263">
        <v>5.5</v>
      </c>
      <c r="O207" s="550">
        <f t="shared" si="2"/>
        <v>123291</v>
      </c>
    </row>
    <row r="208" spans="1:15" hidden="1">
      <c r="A208" s="248" t="s">
        <v>2093</v>
      </c>
      <c r="B208" s="260">
        <v>190989</v>
      </c>
      <c r="C208" s="261">
        <v>94105</v>
      </c>
      <c r="D208" s="261">
        <v>86668</v>
      </c>
      <c r="E208" s="261">
        <v>50472</v>
      </c>
      <c r="F208" s="261">
        <v>14247</v>
      </c>
      <c r="G208" s="261">
        <v>21950</v>
      </c>
      <c r="H208" s="261">
        <v>10215</v>
      </c>
      <c r="I208" s="262">
        <v>49.3</v>
      </c>
      <c r="J208" s="263">
        <v>45.4</v>
      </c>
      <c r="K208" s="263">
        <v>26.4</v>
      </c>
      <c r="L208" s="263">
        <v>7.5</v>
      </c>
      <c r="M208" s="263">
        <v>11.5</v>
      </c>
      <c r="N208" s="263">
        <v>5.3</v>
      </c>
      <c r="O208" s="550">
        <f t="shared" si="2"/>
        <v>96884</v>
      </c>
    </row>
    <row r="209" spans="1:15" ht="24" hidden="1">
      <c r="A209" s="264" t="s">
        <v>2094</v>
      </c>
      <c r="B209" s="260">
        <v>965731</v>
      </c>
      <c r="C209" s="261">
        <v>384512</v>
      </c>
      <c r="D209" s="261">
        <v>521319</v>
      </c>
      <c r="E209" s="261">
        <v>311715</v>
      </c>
      <c r="F209" s="261">
        <v>123630</v>
      </c>
      <c r="G209" s="261">
        <v>85974</v>
      </c>
      <c r="H209" s="261">
        <v>59900</v>
      </c>
      <c r="I209" s="262">
        <v>39.799999999999997</v>
      </c>
      <c r="J209" s="263">
        <v>54</v>
      </c>
      <c r="K209" s="263">
        <v>32.299999999999997</v>
      </c>
      <c r="L209" s="263">
        <v>12.8</v>
      </c>
      <c r="M209" s="263">
        <v>8.9</v>
      </c>
      <c r="N209" s="263">
        <v>6.2</v>
      </c>
      <c r="O209" s="550">
        <f t="shared" si="2"/>
        <v>581219</v>
      </c>
    </row>
    <row r="210" spans="1:15" ht="24" hidden="1">
      <c r="A210" s="264" t="s">
        <v>2095</v>
      </c>
      <c r="B210" s="260">
        <v>591212</v>
      </c>
      <c r="C210" s="261">
        <v>252705</v>
      </c>
      <c r="D210" s="261">
        <v>305839</v>
      </c>
      <c r="E210" s="261">
        <v>188127</v>
      </c>
      <c r="F210" s="261">
        <v>62265</v>
      </c>
      <c r="G210" s="261">
        <v>55447</v>
      </c>
      <c r="H210" s="261">
        <v>32667</v>
      </c>
      <c r="I210" s="262">
        <v>42.7</v>
      </c>
      <c r="J210" s="263">
        <v>51.7</v>
      </c>
      <c r="K210" s="263">
        <v>31.8</v>
      </c>
      <c r="L210" s="263">
        <v>10.5</v>
      </c>
      <c r="M210" s="263">
        <v>9.4</v>
      </c>
      <c r="N210" s="263">
        <v>5.5</v>
      </c>
      <c r="O210" s="550">
        <f t="shared" si="2"/>
        <v>338507</v>
      </c>
    </row>
    <row r="211" spans="1:15" hidden="1">
      <c r="A211" s="248"/>
      <c r="B211" s="265" t="s">
        <v>2096</v>
      </c>
      <c r="C211" s="261"/>
      <c r="D211" s="261"/>
      <c r="E211" s="261"/>
      <c r="F211" s="261"/>
      <c r="G211" s="261"/>
      <c r="H211" s="265"/>
      <c r="I211" s="263"/>
      <c r="J211" s="263"/>
      <c r="K211" s="263"/>
      <c r="L211" s="263"/>
      <c r="M211" s="263"/>
      <c r="N211" s="263"/>
      <c r="O211" s="550" t="e">
        <f t="shared" si="2"/>
        <v>#VALUE!</v>
      </c>
    </row>
    <row r="212" spans="1:15" hidden="1">
      <c r="A212" s="248" t="s">
        <v>2072</v>
      </c>
      <c r="B212" s="260">
        <v>1651868</v>
      </c>
      <c r="C212" s="261">
        <v>401928</v>
      </c>
      <c r="D212" s="261">
        <v>1144315</v>
      </c>
      <c r="E212" s="261">
        <v>499573</v>
      </c>
      <c r="F212" s="261">
        <v>584355</v>
      </c>
      <c r="G212" s="261">
        <v>60386</v>
      </c>
      <c r="H212" s="261">
        <v>105625</v>
      </c>
      <c r="I212" s="262">
        <v>24.3</v>
      </c>
      <c r="J212" s="263">
        <v>69.3</v>
      </c>
      <c r="K212" s="263">
        <v>30.2</v>
      </c>
      <c r="L212" s="263">
        <v>35.4</v>
      </c>
      <c r="M212" s="263">
        <v>3.7</v>
      </c>
      <c r="N212" s="263">
        <v>6.4</v>
      </c>
      <c r="O212" s="550">
        <f t="shared" si="2"/>
        <v>1249940</v>
      </c>
    </row>
    <row r="213" spans="1:15" hidden="1">
      <c r="A213" s="248" t="s">
        <v>2079</v>
      </c>
      <c r="B213" s="260">
        <v>6944</v>
      </c>
      <c r="C213" s="261">
        <v>6763</v>
      </c>
      <c r="D213" s="261">
        <v>128</v>
      </c>
      <c r="E213" s="261">
        <v>36</v>
      </c>
      <c r="F213" s="261">
        <v>73</v>
      </c>
      <c r="G213" s="261">
        <v>19</v>
      </c>
      <c r="H213" s="261">
        <v>53</v>
      </c>
      <c r="I213" s="262">
        <v>97.4</v>
      </c>
      <c r="J213" s="263">
        <v>1.8</v>
      </c>
      <c r="K213" s="263">
        <v>0.5</v>
      </c>
      <c r="L213" s="263">
        <v>1.1000000000000001</v>
      </c>
      <c r="M213" s="263">
        <v>0.3</v>
      </c>
      <c r="N213" s="263">
        <v>0.8</v>
      </c>
      <c r="O213" s="550">
        <f t="shared" si="2"/>
        <v>181</v>
      </c>
    </row>
    <row r="214" spans="1:15" hidden="1">
      <c r="A214" s="248" t="s">
        <v>2080</v>
      </c>
      <c r="B214" s="260">
        <v>31886</v>
      </c>
      <c r="C214" s="261">
        <v>27316</v>
      </c>
      <c r="D214" s="261">
        <v>3766</v>
      </c>
      <c r="E214" s="261">
        <v>1257</v>
      </c>
      <c r="F214" s="261">
        <v>2313</v>
      </c>
      <c r="G214" s="261">
        <v>195</v>
      </c>
      <c r="H214" s="261">
        <v>804</v>
      </c>
      <c r="I214" s="262">
        <v>85.7</v>
      </c>
      <c r="J214" s="263">
        <v>11.8</v>
      </c>
      <c r="K214" s="263">
        <v>3.9</v>
      </c>
      <c r="L214" s="263">
        <v>7.3</v>
      </c>
      <c r="M214" s="263">
        <v>0.6</v>
      </c>
      <c r="N214" s="263">
        <v>2.5</v>
      </c>
      <c r="O214" s="550">
        <f t="shared" si="2"/>
        <v>4570</v>
      </c>
    </row>
    <row r="215" spans="1:15" hidden="1">
      <c r="A215" s="248" t="s">
        <v>2081</v>
      </c>
      <c r="B215" s="260">
        <v>59759</v>
      </c>
      <c r="C215" s="261">
        <v>31850</v>
      </c>
      <c r="D215" s="261">
        <v>26157</v>
      </c>
      <c r="E215" s="261">
        <v>10615</v>
      </c>
      <c r="F215" s="261">
        <v>14825</v>
      </c>
      <c r="G215" s="261">
        <v>718</v>
      </c>
      <c r="H215" s="261">
        <v>1752</v>
      </c>
      <c r="I215" s="262">
        <v>53.3</v>
      </c>
      <c r="J215" s="263">
        <v>43.8</v>
      </c>
      <c r="K215" s="263">
        <v>17.8</v>
      </c>
      <c r="L215" s="263">
        <v>24.8</v>
      </c>
      <c r="M215" s="263">
        <v>1.2</v>
      </c>
      <c r="N215" s="263">
        <v>2.9</v>
      </c>
      <c r="O215" s="550">
        <f t="shared" si="2"/>
        <v>27909</v>
      </c>
    </row>
    <row r="216" spans="1:15" hidden="1">
      <c r="A216" s="248" t="s">
        <v>2082</v>
      </c>
      <c r="B216" s="260">
        <v>85035</v>
      </c>
      <c r="C216" s="261">
        <v>25290</v>
      </c>
      <c r="D216" s="261">
        <v>57657</v>
      </c>
      <c r="E216" s="261">
        <v>14693</v>
      </c>
      <c r="F216" s="261">
        <v>41869</v>
      </c>
      <c r="G216" s="261">
        <v>1095</v>
      </c>
      <c r="H216" s="261">
        <v>2088</v>
      </c>
      <c r="I216" s="262">
        <v>29.7</v>
      </c>
      <c r="J216" s="263">
        <v>67.8</v>
      </c>
      <c r="K216" s="263">
        <v>17.3</v>
      </c>
      <c r="L216" s="263">
        <v>49.2</v>
      </c>
      <c r="M216" s="263">
        <v>1.3</v>
      </c>
      <c r="N216" s="263">
        <v>2.5</v>
      </c>
      <c r="O216" s="550">
        <f t="shared" si="2"/>
        <v>59745</v>
      </c>
    </row>
    <row r="217" spans="1:15" hidden="1">
      <c r="A217" s="248" t="s">
        <v>2083</v>
      </c>
      <c r="B217" s="260">
        <v>93549</v>
      </c>
      <c r="C217" s="261">
        <v>20893</v>
      </c>
      <c r="D217" s="261">
        <v>69883</v>
      </c>
      <c r="E217" s="261">
        <v>11117</v>
      </c>
      <c r="F217" s="261">
        <v>57163</v>
      </c>
      <c r="G217" s="261">
        <v>1602</v>
      </c>
      <c r="H217" s="261">
        <v>2773</v>
      </c>
      <c r="I217" s="262">
        <v>22.3</v>
      </c>
      <c r="J217" s="263">
        <v>74.7</v>
      </c>
      <c r="K217" s="263">
        <v>11.9</v>
      </c>
      <c r="L217" s="263">
        <v>61.1</v>
      </c>
      <c r="M217" s="263">
        <v>1.7</v>
      </c>
      <c r="N217" s="263">
        <v>3</v>
      </c>
      <c r="O217" s="550">
        <f t="shared" si="2"/>
        <v>72656</v>
      </c>
    </row>
    <row r="218" spans="1:15" hidden="1">
      <c r="A218" s="248" t="s">
        <v>2084</v>
      </c>
      <c r="B218" s="260">
        <v>107659</v>
      </c>
      <c r="C218" s="261">
        <v>21630</v>
      </c>
      <c r="D218" s="261">
        <v>81521</v>
      </c>
      <c r="E218" s="261">
        <v>10935</v>
      </c>
      <c r="F218" s="261">
        <v>67513</v>
      </c>
      <c r="G218" s="261">
        <v>3073</v>
      </c>
      <c r="H218" s="261">
        <v>4509</v>
      </c>
      <c r="I218" s="262">
        <v>20.100000000000001</v>
      </c>
      <c r="J218" s="263">
        <v>75.7</v>
      </c>
      <c r="K218" s="263">
        <v>10.199999999999999</v>
      </c>
      <c r="L218" s="263">
        <v>62.7</v>
      </c>
      <c r="M218" s="263">
        <v>2.9</v>
      </c>
      <c r="N218" s="263">
        <v>4.2</v>
      </c>
      <c r="O218" s="550">
        <f t="shared" si="2"/>
        <v>86029</v>
      </c>
    </row>
    <row r="219" spans="1:15" hidden="1">
      <c r="A219" s="248" t="s">
        <v>2085</v>
      </c>
      <c r="B219" s="260">
        <v>125094</v>
      </c>
      <c r="C219" s="261">
        <v>25511</v>
      </c>
      <c r="D219" s="261">
        <v>92936</v>
      </c>
      <c r="E219" s="261">
        <v>13709</v>
      </c>
      <c r="F219" s="261">
        <v>73957</v>
      </c>
      <c r="G219" s="261">
        <v>5270</v>
      </c>
      <c r="H219" s="261">
        <v>6647</v>
      </c>
      <c r="I219" s="262">
        <v>20.399999999999999</v>
      </c>
      <c r="J219" s="263">
        <v>74.3</v>
      </c>
      <c r="K219" s="263">
        <v>11</v>
      </c>
      <c r="L219" s="263">
        <v>59.1</v>
      </c>
      <c r="M219" s="263">
        <v>4.2</v>
      </c>
      <c r="N219" s="263">
        <v>5.3</v>
      </c>
      <c r="O219" s="550">
        <f t="shared" si="2"/>
        <v>99583</v>
      </c>
    </row>
    <row r="220" spans="1:15" hidden="1">
      <c r="A220" s="248" t="s">
        <v>2086</v>
      </c>
      <c r="B220" s="260">
        <v>149384</v>
      </c>
      <c r="C220" s="261">
        <v>29748</v>
      </c>
      <c r="D220" s="261">
        <v>109127</v>
      </c>
      <c r="E220" s="261">
        <v>23471</v>
      </c>
      <c r="F220" s="261">
        <v>77216</v>
      </c>
      <c r="G220" s="261">
        <v>8440</v>
      </c>
      <c r="H220" s="261">
        <v>10508</v>
      </c>
      <c r="I220" s="262">
        <v>19.899999999999999</v>
      </c>
      <c r="J220" s="263">
        <v>73.099999999999994</v>
      </c>
      <c r="K220" s="263">
        <v>15.7</v>
      </c>
      <c r="L220" s="263">
        <v>51.7</v>
      </c>
      <c r="M220" s="263">
        <v>5.6</v>
      </c>
      <c r="N220" s="263">
        <v>7</v>
      </c>
      <c r="O220" s="550">
        <f t="shared" si="2"/>
        <v>119636</v>
      </c>
    </row>
    <row r="221" spans="1:15" hidden="1">
      <c r="A221" s="248" t="s">
        <v>2087</v>
      </c>
      <c r="B221" s="260">
        <v>190314</v>
      </c>
      <c r="C221" s="261">
        <v>41109</v>
      </c>
      <c r="D221" s="261">
        <v>132775</v>
      </c>
      <c r="E221" s="261">
        <v>46178</v>
      </c>
      <c r="F221" s="261">
        <v>76218</v>
      </c>
      <c r="G221" s="261">
        <v>10379</v>
      </c>
      <c r="H221" s="261">
        <v>16430</v>
      </c>
      <c r="I221" s="262">
        <v>21.6</v>
      </c>
      <c r="J221" s="263">
        <v>69.8</v>
      </c>
      <c r="K221" s="263">
        <v>24.3</v>
      </c>
      <c r="L221" s="263">
        <v>40</v>
      </c>
      <c r="M221" s="263">
        <v>5.5</v>
      </c>
      <c r="N221" s="263">
        <v>8.6</v>
      </c>
      <c r="O221" s="550">
        <f t="shared" si="2"/>
        <v>149205</v>
      </c>
    </row>
    <row r="222" spans="1:15" hidden="1">
      <c r="A222" s="248" t="s">
        <v>2088</v>
      </c>
      <c r="B222" s="260">
        <v>171148</v>
      </c>
      <c r="C222" s="261">
        <v>40085</v>
      </c>
      <c r="D222" s="261">
        <v>115732</v>
      </c>
      <c r="E222" s="261">
        <v>57399</v>
      </c>
      <c r="F222" s="261">
        <v>49897</v>
      </c>
      <c r="G222" s="261">
        <v>8436</v>
      </c>
      <c r="H222" s="261">
        <v>15331</v>
      </c>
      <c r="I222" s="262">
        <v>23.4</v>
      </c>
      <c r="J222" s="263">
        <v>67.599999999999994</v>
      </c>
      <c r="K222" s="263">
        <v>33.5</v>
      </c>
      <c r="L222" s="263">
        <v>29.2</v>
      </c>
      <c r="M222" s="263">
        <v>4.9000000000000004</v>
      </c>
      <c r="N222" s="263">
        <v>9</v>
      </c>
      <c r="O222" s="550">
        <f t="shared" si="2"/>
        <v>131063</v>
      </c>
    </row>
    <row r="223" spans="1:15" hidden="1">
      <c r="A223" s="248" t="s">
        <v>2089</v>
      </c>
      <c r="B223" s="260">
        <v>150240</v>
      </c>
      <c r="C223" s="261">
        <v>34608</v>
      </c>
      <c r="D223" s="261">
        <v>103005</v>
      </c>
      <c r="E223" s="261">
        <v>62157</v>
      </c>
      <c r="F223" s="261">
        <v>35008</v>
      </c>
      <c r="G223" s="261">
        <v>5841</v>
      </c>
      <c r="H223" s="261">
        <v>12627</v>
      </c>
      <c r="I223" s="262">
        <v>23</v>
      </c>
      <c r="J223" s="263">
        <v>68.599999999999994</v>
      </c>
      <c r="K223" s="263">
        <v>41.4</v>
      </c>
      <c r="L223" s="263">
        <v>23.3</v>
      </c>
      <c r="M223" s="263">
        <v>3.9</v>
      </c>
      <c r="N223" s="263">
        <v>8.4</v>
      </c>
      <c r="O223" s="550">
        <f t="shared" si="2"/>
        <v>115632</v>
      </c>
    </row>
    <row r="224" spans="1:15" hidden="1">
      <c r="A224" s="248" t="s">
        <v>2090</v>
      </c>
      <c r="B224" s="260">
        <v>126465</v>
      </c>
      <c r="C224" s="261">
        <v>27105</v>
      </c>
      <c r="D224" s="261">
        <v>89978</v>
      </c>
      <c r="E224" s="261">
        <v>60666</v>
      </c>
      <c r="F224" s="261">
        <v>26151</v>
      </c>
      <c r="G224" s="261">
        <v>3161</v>
      </c>
      <c r="H224" s="261">
        <v>9381</v>
      </c>
      <c r="I224" s="262">
        <v>21.4</v>
      </c>
      <c r="J224" s="263">
        <v>71.099999999999994</v>
      </c>
      <c r="K224" s="263">
        <v>48</v>
      </c>
      <c r="L224" s="263">
        <v>20.7</v>
      </c>
      <c r="M224" s="263">
        <v>2.5</v>
      </c>
      <c r="N224" s="263">
        <v>7.4</v>
      </c>
      <c r="O224" s="550">
        <f t="shared" si="2"/>
        <v>99360</v>
      </c>
    </row>
    <row r="225" spans="1:15" hidden="1">
      <c r="A225" s="248" t="s">
        <v>2091</v>
      </c>
      <c r="B225" s="260">
        <v>128188</v>
      </c>
      <c r="C225" s="261">
        <v>25143</v>
      </c>
      <c r="D225" s="261">
        <v>94929</v>
      </c>
      <c r="E225" s="261">
        <v>67104</v>
      </c>
      <c r="F225" s="261">
        <v>24822</v>
      </c>
      <c r="G225" s="261">
        <v>3004</v>
      </c>
      <c r="H225" s="261">
        <v>8115</v>
      </c>
      <c r="I225" s="262">
        <v>19.600000000000001</v>
      </c>
      <c r="J225" s="263">
        <v>74.099999999999994</v>
      </c>
      <c r="K225" s="263">
        <v>52.3</v>
      </c>
      <c r="L225" s="263">
        <v>19.399999999999999</v>
      </c>
      <c r="M225" s="263">
        <v>2.2999999999999998</v>
      </c>
      <c r="N225" s="263">
        <v>6.3</v>
      </c>
      <c r="O225" s="550">
        <f t="shared" si="2"/>
        <v>103045</v>
      </c>
    </row>
    <row r="226" spans="1:15" hidden="1">
      <c r="A226" s="248" t="s">
        <v>2092</v>
      </c>
      <c r="B226" s="260">
        <v>128342</v>
      </c>
      <c r="C226" s="261">
        <v>23219</v>
      </c>
      <c r="D226" s="261">
        <v>97014</v>
      </c>
      <c r="E226" s="261">
        <v>69949</v>
      </c>
      <c r="F226" s="261">
        <v>23108</v>
      </c>
      <c r="G226" s="261">
        <v>3957</v>
      </c>
      <c r="H226" s="261">
        <v>8109</v>
      </c>
      <c r="I226" s="262">
        <v>18.100000000000001</v>
      </c>
      <c r="J226" s="263">
        <v>75.599999999999994</v>
      </c>
      <c r="K226" s="263">
        <v>54.5</v>
      </c>
      <c r="L226" s="263">
        <v>18</v>
      </c>
      <c r="M226" s="263">
        <v>3.1</v>
      </c>
      <c r="N226" s="263">
        <v>6.3</v>
      </c>
      <c r="O226" s="550">
        <f t="shared" si="2"/>
        <v>105123</v>
      </c>
    </row>
    <row r="227" spans="1:15" hidden="1">
      <c r="A227" s="248" t="s">
        <v>2093</v>
      </c>
      <c r="B227" s="260">
        <v>97860</v>
      </c>
      <c r="C227" s="261">
        <v>21656</v>
      </c>
      <c r="D227" s="261">
        <v>69707</v>
      </c>
      <c r="E227" s="261">
        <v>50288</v>
      </c>
      <c r="F227" s="261">
        <v>14223</v>
      </c>
      <c r="G227" s="261">
        <v>5196</v>
      </c>
      <c r="H227" s="261">
        <v>6497</v>
      </c>
      <c r="I227" s="262">
        <v>22.1</v>
      </c>
      <c r="J227" s="263">
        <v>71.2</v>
      </c>
      <c r="K227" s="263">
        <v>51.4</v>
      </c>
      <c r="L227" s="263">
        <v>14.5</v>
      </c>
      <c r="M227" s="263">
        <v>5.3</v>
      </c>
      <c r="N227" s="263">
        <v>6.6</v>
      </c>
      <c r="O227" s="550">
        <f t="shared" si="2"/>
        <v>76204</v>
      </c>
    </row>
    <row r="228" spans="1:15" ht="24" hidden="1">
      <c r="A228" s="264" t="s">
        <v>2094</v>
      </c>
      <c r="B228" s="260">
        <v>631095</v>
      </c>
      <c r="C228" s="261">
        <v>131733</v>
      </c>
      <c r="D228" s="261">
        <v>454634</v>
      </c>
      <c r="E228" s="261">
        <v>310163</v>
      </c>
      <c r="F228" s="261">
        <v>123312</v>
      </c>
      <c r="G228" s="261">
        <v>21159</v>
      </c>
      <c r="H228" s="261">
        <v>44729</v>
      </c>
      <c r="I228" s="262">
        <v>20.9</v>
      </c>
      <c r="J228" s="263">
        <v>72</v>
      </c>
      <c r="K228" s="263">
        <v>49.1</v>
      </c>
      <c r="L228" s="263">
        <v>19.5</v>
      </c>
      <c r="M228" s="263">
        <v>3.4</v>
      </c>
      <c r="N228" s="263">
        <v>7.1</v>
      </c>
      <c r="O228" s="550">
        <f t="shared" si="2"/>
        <v>499362</v>
      </c>
    </row>
    <row r="229" spans="1:15" ht="24" hidden="1">
      <c r="A229" s="264" t="s">
        <v>2095</v>
      </c>
      <c r="B229" s="260">
        <v>354390</v>
      </c>
      <c r="C229" s="261">
        <v>70019</v>
      </c>
      <c r="D229" s="261">
        <v>261650</v>
      </c>
      <c r="E229" s="261">
        <v>187340</v>
      </c>
      <c r="F229" s="261">
        <v>62153</v>
      </c>
      <c r="G229" s="261">
        <v>12157</v>
      </c>
      <c r="H229" s="261">
        <v>22721</v>
      </c>
      <c r="I229" s="262">
        <v>19.8</v>
      </c>
      <c r="J229" s="263">
        <v>73.8</v>
      </c>
      <c r="K229" s="263">
        <v>52.9</v>
      </c>
      <c r="L229" s="263">
        <v>17.5</v>
      </c>
      <c r="M229" s="263">
        <v>3.4</v>
      </c>
      <c r="N229" s="263">
        <v>6.4</v>
      </c>
      <c r="O229" s="550">
        <f t="shared" si="2"/>
        <v>284371</v>
      </c>
    </row>
    <row r="230" spans="1:15" hidden="1">
      <c r="A230" s="248"/>
      <c r="B230" s="265" t="s">
        <v>2097</v>
      </c>
      <c r="C230" s="261"/>
      <c r="D230" s="261"/>
      <c r="E230" s="261"/>
      <c r="F230" s="261"/>
      <c r="G230" s="261"/>
      <c r="H230" s="265"/>
      <c r="I230" s="263"/>
      <c r="J230" s="263"/>
      <c r="K230" s="263"/>
      <c r="L230" s="263"/>
      <c r="M230" s="263"/>
      <c r="N230" s="263"/>
      <c r="O230" s="550" t="e">
        <f t="shared" si="2"/>
        <v>#VALUE!</v>
      </c>
    </row>
    <row r="231" spans="1:15" hidden="1">
      <c r="A231" s="248" t="s">
        <v>2072</v>
      </c>
      <c r="B231" s="260">
        <v>655041</v>
      </c>
      <c r="C231" s="261">
        <v>449346</v>
      </c>
      <c r="D231" s="261">
        <v>174601</v>
      </c>
      <c r="E231" s="261">
        <v>5118</v>
      </c>
      <c r="F231" s="261">
        <v>5486</v>
      </c>
      <c r="G231" s="261">
        <v>163997</v>
      </c>
      <c r="H231" s="261">
        <v>31094</v>
      </c>
      <c r="I231" s="262">
        <v>68.599999999999994</v>
      </c>
      <c r="J231" s="263">
        <v>26.7</v>
      </c>
      <c r="K231" s="263">
        <v>0.8</v>
      </c>
      <c r="L231" s="263">
        <v>0.8</v>
      </c>
      <c r="M231" s="263">
        <v>25</v>
      </c>
      <c r="N231" s="263">
        <v>4.7</v>
      </c>
      <c r="O231" s="550">
        <f t="shared" si="2"/>
        <v>205695</v>
      </c>
    </row>
    <row r="232" spans="1:15" hidden="1">
      <c r="A232" s="248" t="s">
        <v>2079</v>
      </c>
      <c r="B232" s="260">
        <v>5447</v>
      </c>
      <c r="C232" s="261">
        <v>5360</v>
      </c>
      <c r="D232" s="261">
        <v>40</v>
      </c>
      <c r="E232" s="261">
        <v>1</v>
      </c>
      <c r="F232" s="261">
        <v>0</v>
      </c>
      <c r="G232" s="261">
        <v>39</v>
      </c>
      <c r="H232" s="261">
        <v>47</v>
      </c>
      <c r="I232" s="262">
        <v>98.4</v>
      </c>
      <c r="J232" s="263">
        <v>0.7</v>
      </c>
      <c r="K232" s="263">
        <v>0</v>
      </c>
      <c r="L232" s="263">
        <v>0</v>
      </c>
      <c r="M232" s="263">
        <v>0.7</v>
      </c>
      <c r="N232" s="263">
        <v>0.9</v>
      </c>
      <c r="O232" s="550">
        <f t="shared" si="2"/>
        <v>87</v>
      </c>
    </row>
    <row r="233" spans="1:15" hidden="1">
      <c r="A233" s="248" t="s">
        <v>2080</v>
      </c>
      <c r="B233" s="260">
        <v>23913</v>
      </c>
      <c r="C233" s="261">
        <v>22303</v>
      </c>
      <c r="D233" s="261">
        <v>935</v>
      </c>
      <c r="E233" s="261">
        <v>75</v>
      </c>
      <c r="F233" s="261">
        <v>49</v>
      </c>
      <c r="G233" s="261">
        <v>812</v>
      </c>
      <c r="H233" s="261">
        <v>676</v>
      </c>
      <c r="I233" s="262">
        <v>93.3</v>
      </c>
      <c r="J233" s="263">
        <v>3.9</v>
      </c>
      <c r="K233" s="263">
        <v>0.3</v>
      </c>
      <c r="L233" s="263">
        <v>0.2</v>
      </c>
      <c r="M233" s="263">
        <v>3.4</v>
      </c>
      <c r="N233" s="263">
        <v>2.8</v>
      </c>
      <c r="O233" s="550">
        <f t="shared" si="2"/>
        <v>1610</v>
      </c>
    </row>
    <row r="234" spans="1:15" hidden="1">
      <c r="A234" s="248" t="s">
        <v>2081</v>
      </c>
      <c r="B234" s="260">
        <v>26168</v>
      </c>
      <c r="C234" s="261">
        <v>20931</v>
      </c>
      <c r="D234" s="261">
        <v>4423</v>
      </c>
      <c r="E234" s="261">
        <v>446</v>
      </c>
      <c r="F234" s="261">
        <v>315</v>
      </c>
      <c r="G234" s="261">
        <v>3661</v>
      </c>
      <c r="H234" s="261">
        <v>814</v>
      </c>
      <c r="I234" s="262">
        <v>80</v>
      </c>
      <c r="J234" s="263">
        <v>16.899999999999999</v>
      </c>
      <c r="K234" s="263">
        <v>1.7</v>
      </c>
      <c r="L234" s="263">
        <v>1.2</v>
      </c>
      <c r="M234" s="263">
        <v>14</v>
      </c>
      <c r="N234" s="263">
        <v>3.1</v>
      </c>
      <c r="O234" s="550">
        <f t="shared" si="2"/>
        <v>5237</v>
      </c>
    </row>
    <row r="235" spans="1:15" hidden="1">
      <c r="A235" s="248" t="s">
        <v>2082</v>
      </c>
      <c r="B235" s="260">
        <v>23980</v>
      </c>
      <c r="C235" s="261">
        <v>15138</v>
      </c>
      <c r="D235" s="261">
        <v>8217</v>
      </c>
      <c r="E235" s="261">
        <v>517</v>
      </c>
      <c r="F235" s="261">
        <v>766</v>
      </c>
      <c r="G235" s="261">
        <v>6933</v>
      </c>
      <c r="H235" s="261">
        <v>625</v>
      </c>
      <c r="I235" s="262">
        <v>63.1</v>
      </c>
      <c r="J235" s="263">
        <v>34.299999999999997</v>
      </c>
      <c r="K235" s="263">
        <v>2.2000000000000002</v>
      </c>
      <c r="L235" s="263">
        <v>3.2</v>
      </c>
      <c r="M235" s="263">
        <v>28.9</v>
      </c>
      <c r="N235" s="263">
        <v>2.6</v>
      </c>
      <c r="O235" s="550">
        <f t="shared" si="2"/>
        <v>8842</v>
      </c>
    </row>
    <row r="236" spans="1:15" hidden="1">
      <c r="A236" s="248" t="s">
        <v>2083</v>
      </c>
      <c r="B236" s="260">
        <v>23921</v>
      </c>
      <c r="C236" s="261">
        <v>12623</v>
      </c>
      <c r="D236" s="261">
        <v>10526</v>
      </c>
      <c r="E236" s="261">
        <v>300</v>
      </c>
      <c r="F236" s="261">
        <v>793</v>
      </c>
      <c r="G236" s="261">
        <v>9433</v>
      </c>
      <c r="H236" s="261">
        <v>772</v>
      </c>
      <c r="I236" s="262">
        <v>52.8</v>
      </c>
      <c r="J236" s="263">
        <v>44</v>
      </c>
      <c r="K236" s="263">
        <v>1.3</v>
      </c>
      <c r="L236" s="263">
        <v>3.3</v>
      </c>
      <c r="M236" s="263">
        <v>39.4</v>
      </c>
      <c r="N236" s="263">
        <v>3.2</v>
      </c>
      <c r="O236" s="550">
        <f t="shared" si="2"/>
        <v>11298</v>
      </c>
    </row>
    <row r="237" spans="1:15" hidden="1">
      <c r="A237" s="248" t="s">
        <v>2084</v>
      </c>
      <c r="B237" s="260">
        <v>28704</v>
      </c>
      <c r="C237" s="261">
        <v>12944</v>
      </c>
      <c r="D237" s="261">
        <v>14415</v>
      </c>
      <c r="E237" s="261">
        <v>279</v>
      </c>
      <c r="F237" s="261">
        <v>770</v>
      </c>
      <c r="G237" s="261">
        <v>13366</v>
      </c>
      <c r="H237" s="261">
        <v>1344</v>
      </c>
      <c r="I237" s="262">
        <v>45.1</v>
      </c>
      <c r="J237" s="263">
        <v>50.2</v>
      </c>
      <c r="K237" s="263">
        <v>1</v>
      </c>
      <c r="L237" s="263">
        <v>2.7</v>
      </c>
      <c r="M237" s="263">
        <v>46.6</v>
      </c>
      <c r="N237" s="263">
        <v>4.7</v>
      </c>
      <c r="O237" s="550">
        <f t="shared" si="2"/>
        <v>15760</v>
      </c>
    </row>
    <row r="238" spans="1:15" hidden="1">
      <c r="A238" s="248" t="s">
        <v>2085</v>
      </c>
      <c r="B238" s="260">
        <v>37225</v>
      </c>
      <c r="C238" s="261">
        <v>16878</v>
      </c>
      <c r="D238" s="261">
        <v>18197</v>
      </c>
      <c r="E238" s="261">
        <v>332</v>
      </c>
      <c r="F238" s="261">
        <v>784</v>
      </c>
      <c r="G238" s="261">
        <v>17081</v>
      </c>
      <c r="H238" s="261">
        <v>2149</v>
      </c>
      <c r="I238" s="262">
        <v>45.3</v>
      </c>
      <c r="J238" s="263">
        <v>48.9</v>
      </c>
      <c r="K238" s="263">
        <v>0.9</v>
      </c>
      <c r="L238" s="263">
        <v>2.1</v>
      </c>
      <c r="M238" s="263">
        <v>45.9</v>
      </c>
      <c r="N238" s="263">
        <v>5.8</v>
      </c>
      <c r="O238" s="550">
        <f t="shared" si="2"/>
        <v>20347</v>
      </c>
    </row>
    <row r="239" spans="1:15" hidden="1">
      <c r="A239" s="248" t="s">
        <v>2086</v>
      </c>
      <c r="B239" s="260">
        <v>45216</v>
      </c>
      <c r="C239" s="261">
        <v>23083</v>
      </c>
      <c r="D239" s="261">
        <v>19384</v>
      </c>
      <c r="E239" s="261">
        <v>463</v>
      </c>
      <c r="F239" s="261">
        <v>752</v>
      </c>
      <c r="G239" s="261">
        <v>18169</v>
      </c>
      <c r="H239" s="261">
        <v>2750</v>
      </c>
      <c r="I239" s="262">
        <v>51</v>
      </c>
      <c r="J239" s="263">
        <v>42.9</v>
      </c>
      <c r="K239" s="263">
        <v>1</v>
      </c>
      <c r="L239" s="263">
        <v>1.7</v>
      </c>
      <c r="M239" s="263">
        <v>40.200000000000003</v>
      </c>
      <c r="N239" s="263">
        <v>6.1</v>
      </c>
      <c r="O239" s="550">
        <f t="shared" si="2"/>
        <v>22133</v>
      </c>
    </row>
    <row r="240" spans="1:15" hidden="1">
      <c r="A240" s="248" t="s">
        <v>2087</v>
      </c>
      <c r="B240" s="260">
        <v>55377</v>
      </c>
      <c r="C240" s="261">
        <v>33627</v>
      </c>
      <c r="D240" s="261">
        <v>18226</v>
      </c>
      <c r="E240" s="261">
        <v>618</v>
      </c>
      <c r="F240" s="261">
        <v>644</v>
      </c>
      <c r="G240" s="261">
        <v>16964</v>
      </c>
      <c r="H240" s="261">
        <v>3524</v>
      </c>
      <c r="I240" s="262">
        <v>60.7</v>
      </c>
      <c r="J240" s="263">
        <v>32.9</v>
      </c>
      <c r="K240" s="263">
        <v>1.1000000000000001</v>
      </c>
      <c r="L240" s="263">
        <v>1.2</v>
      </c>
      <c r="M240" s="263">
        <v>30.6</v>
      </c>
      <c r="N240" s="263">
        <v>6.4</v>
      </c>
      <c r="O240" s="550">
        <f t="shared" si="2"/>
        <v>21750</v>
      </c>
    </row>
    <row r="241" spans="1:15" hidden="1">
      <c r="A241" s="248" t="s">
        <v>2088</v>
      </c>
      <c r="B241" s="260">
        <v>50454</v>
      </c>
      <c r="C241" s="261">
        <v>33679</v>
      </c>
      <c r="D241" s="261">
        <v>13552</v>
      </c>
      <c r="E241" s="261">
        <v>534</v>
      </c>
      <c r="F241" s="261">
        <v>296</v>
      </c>
      <c r="G241" s="261">
        <v>12722</v>
      </c>
      <c r="H241" s="261">
        <v>3222</v>
      </c>
      <c r="I241" s="262">
        <v>66.8</v>
      </c>
      <c r="J241" s="263">
        <v>26.9</v>
      </c>
      <c r="K241" s="263">
        <v>1.1000000000000001</v>
      </c>
      <c r="L241" s="263">
        <v>0.6</v>
      </c>
      <c r="M241" s="263">
        <v>25.2</v>
      </c>
      <c r="N241" s="263">
        <v>6.4</v>
      </c>
      <c r="O241" s="550">
        <f t="shared" si="2"/>
        <v>16775</v>
      </c>
    </row>
    <row r="242" spans="1:15" hidden="1">
      <c r="A242" s="248" t="s">
        <v>2089</v>
      </c>
      <c r="B242" s="260">
        <v>49174</v>
      </c>
      <c r="C242" s="261">
        <v>34424</v>
      </c>
      <c r="D242" s="261">
        <v>11976</v>
      </c>
      <c r="E242" s="261">
        <v>419</v>
      </c>
      <c r="F242" s="261">
        <v>141</v>
      </c>
      <c r="G242" s="261">
        <v>11415</v>
      </c>
      <c r="H242" s="261">
        <v>2774</v>
      </c>
      <c r="I242" s="262">
        <v>70</v>
      </c>
      <c r="J242" s="263">
        <v>24.4</v>
      </c>
      <c r="K242" s="263">
        <v>0.9</v>
      </c>
      <c r="L242" s="263">
        <v>0.3</v>
      </c>
      <c r="M242" s="263">
        <v>23.2</v>
      </c>
      <c r="N242" s="263">
        <v>5.6</v>
      </c>
      <c r="O242" s="550">
        <f t="shared" si="2"/>
        <v>14750</v>
      </c>
    </row>
    <row r="243" spans="1:15" hidden="1">
      <c r="A243" s="248" t="s">
        <v>2090</v>
      </c>
      <c r="B243" s="260">
        <v>48640</v>
      </c>
      <c r="C243" s="261">
        <v>35668</v>
      </c>
      <c r="D243" s="261">
        <v>10521</v>
      </c>
      <c r="E243" s="261">
        <v>346</v>
      </c>
      <c r="F243" s="261">
        <v>65</v>
      </c>
      <c r="G243" s="261">
        <v>10110</v>
      </c>
      <c r="H243" s="261">
        <v>2450</v>
      </c>
      <c r="I243" s="262">
        <v>73.3</v>
      </c>
      <c r="J243" s="263">
        <v>21.6</v>
      </c>
      <c r="K243" s="263">
        <v>0.7</v>
      </c>
      <c r="L243" s="263">
        <v>0.1</v>
      </c>
      <c r="M243" s="263">
        <v>20.8</v>
      </c>
      <c r="N243" s="263">
        <v>5</v>
      </c>
      <c r="O243" s="550">
        <f t="shared" si="2"/>
        <v>12972</v>
      </c>
    </row>
    <row r="244" spans="1:15" hidden="1">
      <c r="A244" s="248" t="s">
        <v>2091</v>
      </c>
      <c r="B244" s="260">
        <v>63316</v>
      </c>
      <c r="C244" s="261">
        <v>48030</v>
      </c>
      <c r="D244" s="261">
        <v>12453</v>
      </c>
      <c r="E244" s="261">
        <v>322</v>
      </c>
      <c r="F244" s="261">
        <v>51</v>
      </c>
      <c r="G244" s="261">
        <v>12079</v>
      </c>
      <c r="H244" s="261">
        <v>2834</v>
      </c>
      <c r="I244" s="262">
        <v>75.900000000000006</v>
      </c>
      <c r="J244" s="263">
        <v>19.7</v>
      </c>
      <c r="K244" s="263">
        <v>0.5</v>
      </c>
      <c r="L244" s="263">
        <v>0.1</v>
      </c>
      <c r="M244" s="263">
        <v>19.100000000000001</v>
      </c>
      <c r="N244" s="263">
        <v>4.5</v>
      </c>
      <c r="O244" s="550">
        <f t="shared" si="2"/>
        <v>15286</v>
      </c>
    </row>
    <row r="245" spans="1:15" hidden="1">
      <c r="A245" s="248" t="s">
        <v>2092</v>
      </c>
      <c r="B245" s="260">
        <v>80376</v>
      </c>
      <c r="C245" s="261">
        <v>62208</v>
      </c>
      <c r="D245" s="261">
        <v>14774</v>
      </c>
      <c r="E245" s="261">
        <v>280</v>
      </c>
      <c r="F245" s="261">
        <v>37</v>
      </c>
      <c r="G245" s="261">
        <v>14457</v>
      </c>
      <c r="H245" s="261">
        <v>3393</v>
      </c>
      <c r="I245" s="262">
        <v>77.400000000000006</v>
      </c>
      <c r="J245" s="263">
        <v>18.399999999999999</v>
      </c>
      <c r="K245" s="263">
        <v>0.3</v>
      </c>
      <c r="L245" s="263">
        <v>0</v>
      </c>
      <c r="M245" s="263">
        <v>18</v>
      </c>
      <c r="N245" s="263">
        <v>4.2</v>
      </c>
      <c r="O245" s="550">
        <f t="shared" si="2"/>
        <v>18168</v>
      </c>
    </row>
    <row r="246" spans="1:15" hidden="1">
      <c r="A246" s="248" t="s">
        <v>2093</v>
      </c>
      <c r="B246" s="260">
        <v>93129</v>
      </c>
      <c r="C246" s="261">
        <v>72449</v>
      </c>
      <c r="D246" s="261">
        <v>16962</v>
      </c>
      <c r="E246" s="261">
        <v>185</v>
      </c>
      <c r="F246" s="261">
        <v>23</v>
      </c>
      <c r="G246" s="261">
        <v>16753</v>
      </c>
      <c r="H246" s="261">
        <v>3719</v>
      </c>
      <c r="I246" s="262">
        <v>77.8</v>
      </c>
      <c r="J246" s="263">
        <v>18.2</v>
      </c>
      <c r="K246" s="263">
        <v>0.2</v>
      </c>
      <c r="L246" s="263">
        <v>0</v>
      </c>
      <c r="M246" s="263">
        <v>18</v>
      </c>
      <c r="N246" s="263">
        <v>4</v>
      </c>
      <c r="O246" s="550">
        <f t="shared" si="2"/>
        <v>20680</v>
      </c>
    </row>
    <row r="247" spans="1:15" ht="24" hidden="1">
      <c r="A247" s="264" t="s">
        <v>2094</v>
      </c>
      <c r="B247" s="260">
        <v>334636</v>
      </c>
      <c r="C247" s="261">
        <v>252779</v>
      </c>
      <c r="D247" s="261">
        <v>66685</v>
      </c>
      <c r="E247" s="261">
        <v>1552</v>
      </c>
      <c r="F247" s="261">
        <v>318</v>
      </c>
      <c r="G247" s="261">
        <v>64816</v>
      </c>
      <c r="H247" s="261">
        <v>15171</v>
      </c>
      <c r="I247" s="262">
        <v>75.5</v>
      </c>
      <c r="J247" s="263">
        <v>19.899999999999999</v>
      </c>
      <c r="K247" s="263">
        <v>0.5</v>
      </c>
      <c r="L247" s="263">
        <v>0.1</v>
      </c>
      <c r="M247" s="263">
        <v>19.399999999999999</v>
      </c>
      <c r="N247" s="263">
        <v>4.5</v>
      </c>
      <c r="O247" s="550">
        <f t="shared" si="2"/>
        <v>81857</v>
      </c>
    </row>
    <row r="248" spans="1:15" ht="24" hidden="1">
      <c r="A248" s="266" t="s">
        <v>2095</v>
      </c>
      <c r="B248" s="267">
        <v>236822</v>
      </c>
      <c r="C248" s="268">
        <v>182687</v>
      </c>
      <c r="D248" s="268">
        <v>44189</v>
      </c>
      <c r="E248" s="268">
        <v>787</v>
      </c>
      <c r="F248" s="268">
        <v>112</v>
      </c>
      <c r="G248" s="268">
        <v>43290</v>
      </c>
      <c r="H248" s="268">
        <v>9946</v>
      </c>
      <c r="I248" s="269">
        <v>77.099999999999994</v>
      </c>
      <c r="J248" s="270">
        <v>18.7</v>
      </c>
      <c r="K248" s="270">
        <v>0.3</v>
      </c>
      <c r="L248" s="270">
        <v>0</v>
      </c>
      <c r="M248" s="270">
        <v>18.3</v>
      </c>
      <c r="N248" s="270">
        <v>4.2</v>
      </c>
      <c r="O248" s="550">
        <f t="shared" si="2"/>
        <v>54135</v>
      </c>
    </row>
    <row r="249" spans="1:15" hidden="1">
      <c r="A249" s="244" t="s">
        <v>2098</v>
      </c>
      <c r="B249" s="265"/>
      <c r="C249" s="265"/>
      <c r="D249" s="265"/>
      <c r="E249" s="265"/>
      <c r="F249" s="265"/>
      <c r="G249" s="265"/>
      <c r="H249" s="265"/>
      <c r="I249" s="263"/>
      <c r="J249" s="263"/>
      <c r="K249" s="263"/>
      <c r="L249" s="263"/>
      <c r="M249" s="263"/>
      <c r="N249" s="263"/>
      <c r="O249" s="550">
        <f t="shared" si="2"/>
        <v>0</v>
      </c>
    </row>
    <row r="250" spans="1:15" hidden="1">
      <c r="A250" s="244" t="s">
        <v>2102</v>
      </c>
      <c r="O250" s="550">
        <f t="shared" si="2"/>
        <v>0</v>
      </c>
    </row>
    <row r="251" spans="1:15" hidden="1">
      <c r="A251" s="245"/>
      <c r="B251" s="246" t="s">
        <v>2068</v>
      </c>
      <c r="C251" s="247"/>
      <c r="D251" s="247"/>
      <c r="E251" s="247"/>
      <c r="F251" s="247"/>
      <c r="G251" s="247"/>
      <c r="H251" s="247"/>
      <c r="I251" s="246" t="s">
        <v>2069</v>
      </c>
      <c r="J251" s="247"/>
      <c r="K251" s="247"/>
      <c r="L251" s="247"/>
      <c r="M251" s="247"/>
      <c r="N251" s="247"/>
      <c r="O251" s="550" t="e">
        <f t="shared" si="2"/>
        <v>#VALUE!</v>
      </c>
    </row>
    <row r="252" spans="1:15" hidden="1">
      <c r="A252" s="248"/>
      <c r="B252" s="249"/>
      <c r="C252" s="249"/>
      <c r="D252" s="246" t="s">
        <v>2070</v>
      </c>
      <c r="E252" s="247"/>
      <c r="F252" s="247"/>
      <c r="G252" s="250"/>
      <c r="H252" s="251"/>
      <c r="I252" s="251"/>
      <c r="J252" s="252" t="s">
        <v>2070</v>
      </c>
      <c r="K252" s="253"/>
      <c r="L252" s="253"/>
      <c r="M252" s="253"/>
      <c r="N252" s="251"/>
      <c r="O252" s="550">
        <f t="shared" si="2"/>
        <v>0</v>
      </c>
    </row>
    <row r="253" spans="1:15" ht="36" hidden="1">
      <c r="A253" s="254" t="s">
        <v>2071</v>
      </c>
      <c r="B253" s="255" t="s">
        <v>2072</v>
      </c>
      <c r="C253" s="255" t="s">
        <v>2073</v>
      </c>
      <c r="D253" s="256" t="s">
        <v>2072</v>
      </c>
      <c r="E253" s="256" t="s">
        <v>2074</v>
      </c>
      <c r="F253" s="256" t="s">
        <v>2075</v>
      </c>
      <c r="G253" s="256" t="s">
        <v>2076</v>
      </c>
      <c r="H253" s="257" t="s">
        <v>2077</v>
      </c>
      <c r="I253" s="257" t="s">
        <v>2073</v>
      </c>
      <c r="J253" s="256" t="s">
        <v>2072</v>
      </c>
      <c r="K253" s="256" t="s">
        <v>2074</v>
      </c>
      <c r="L253" s="256" t="s">
        <v>2075</v>
      </c>
      <c r="M253" s="256" t="s">
        <v>2078</v>
      </c>
      <c r="N253" s="257" t="s">
        <v>2077</v>
      </c>
      <c r="O253" s="550" t="e">
        <f t="shared" si="2"/>
        <v>#VALUE!</v>
      </c>
    </row>
    <row r="254" spans="1:15" hidden="1">
      <c r="A254" s="248"/>
      <c r="B254" s="244" t="s">
        <v>2072</v>
      </c>
      <c r="H254" s="259"/>
      <c r="I254" s="259"/>
      <c r="O254" s="550" t="e">
        <f t="shared" si="2"/>
        <v>#VALUE!</v>
      </c>
    </row>
    <row r="255" spans="1:15" hidden="1">
      <c r="A255" s="248" t="s">
        <v>2072</v>
      </c>
      <c r="B255" s="260">
        <v>2246936</v>
      </c>
      <c r="C255" s="261">
        <v>851976</v>
      </c>
      <c r="D255" s="261">
        <v>1267275</v>
      </c>
      <c r="E255" s="261">
        <v>492713</v>
      </c>
      <c r="F255" s="261">
        <v>554478</v>
      </c>
      <c r="G255" s="261">
        <v>220084</v>
      </c>
      <c r="H255" s="261">
        <v>127686</v>
      </c>
      <c r="I255" s="262">
        <v>37.9</v>
      </c>
      <c r="J255" s="263">
        <v>56.4</v>
      </c>
      <c r="K255" s="263">
        <v>21.9</v>
      </c>
      <c r="L255" s="263">
        <v>24.7</v>
      </c>
      <c r="M255" s="263">
        <v>9.8000000000000007</v>
      </c>
      <c r="N255" s="263">
        <v>5.7</v>
      </c>
      <c r="O255" s="550">
        <f t="shared" si="2"/>
        <v>1394960</v>
      </c>
    </row>
    <row r="256" spans="1:15" hidden="1">
      <c r="A256" s="248" t="s">
        <v>2079</v>
      </c>
      <c r="B256" s="260">
        <v>11750</v>
      </c>
      <c r="C256" s="261">
        <v>11503</v>
      </c>
      <c r="D256" s="261">
        <v>156</v>
      </c>
      <c r="E256" s="261">
        <v>35</v>
      </c>
      <c r="F256" s="261">
        <v>68</v>
      </c>
      <c r="G256" s="261">
        <v>54</v>
      </c>
      <c r="H256" s="261">
        <v>91</v>
      </c>
      <c r="I256" s="262">
        <v>97.9</v>
      </c>
      <c r="J256" s="263">
        <v>1.3</v>
      </c>
      <c r="K256" s="263">
        <v>0.3</v>
      </c>
      <c r="L256" s="263">
        <v>0.6</v>
      </c>
      <c r="M256" s="263">
        <v>0.5</v>
      </c>
      <c r="N256" s="263">
        <v>0.8</v>
      </c>
      <c r="O256" s="550">
        <f t="shared" si="2"/>
        <v>247</v>
      </c>
    </row>
    <row r="257" spans="1:15" hidden="1">
      <c r="A257" s="248" t="s">
        <v>2080</v>
      </c>
      <c r="B257" s="260">
        <v>52040</v>
      </c>
      <c r="C257" s="261">
        <v>46445</v>
      </c>
      <c r="D257" s="261">
        <v>4294</v>
      </c>
      <c r="E257" s="261">
        <v>1217</v>
      </c>
      <c r="F257" s="261">
        <v>2145</v>
      </c>
      <c r="G257" s="261">
        <v>932</v>
      </c>
      <c r="H257" s="261">
        <v>1302</v>
      </c>
      <c r="I257" s="262">
        <v>89.2</v>
      </c>
      <c r="J257" s="263">
        <v>8.3000000000000007</v>
      </c>
      <c r="K257" s="263">
        <v>2.2999999999999998</v>
      </c>
      <c r="L257" s="263">
        <v>4.0999999999999996</v>
      </c>
      <c r="M257" s="263">
        <v>1.8</v>
      </c>
      <c r="N257" s="263">
        <v>2.5</v>
      </c>
      <c r="O257" s="550">
        <f t="shared" si="2"/>
        <v>5595</v>
      </c>
    </row>
    <row r="258" spans="1:15" hidden="1">
      <c r="A258" s="248" t="s">
        <v>2081</v>
      </c>
      <c r="B258" s="260">
        <v>80363</v>
      </c>
      <c r="C258" s="261">
        <v>50057</v>
      </c>
      <c r="D258" s="261">
        <v>28075</v>
      </c>
      <c r="E258" s="261">
        <v>10207</v>
      </c>
      <c r="F258" s="261">
        <v>13887</v>
      </c>
      <c r="G258" s="261">
        <v>3981</v>
      </c>
      <c r="H258" s="261">
        <v>2232</v>
      </c>
      <c r="I258" s="262">
        <v>62.3</v>
      </c>
      <c r="J258" s="263">
        <v>34.9</v>
      </c>
      <c r="K258" s="263">
        <v>12.7</v>
      </c>
      <c r="L258" s="263">
        <v>17.3</v>
      </c>
      <c r="M258" s="263">
        <v>5</v>
      </c>
      <c r="N258" s="263">
        <v>2.8</v>
      </c>
      <c r="O258" s="550">
        <f t="shared" si="2"/>
        <v>30306</v>
      </c>
    </row>
    <row r="259" spans="1:15" hidden="1">
      <c r="A259" s="248" t="s">
        <v>2082</v>
      </c>
      <c r="B259" s="260">
        <v>101246</v>
      </c>
      <c r="C259" s="261">
        <v>37748</v>
      </c>
      <c r="D259" s="261">
        <v>60875</v>
      </c>
      <c r="E259" s="261">
        <v>14008</v>
      </c>
      <c r="F259" s="261">
        <v>39088</v>
      </c>
      <c r="G259" s="261">
        <v>7780</v>
      </c>
      <c r="H259" s="261">
        <v>2622</v>
      </c>
      <c r="I259" s="262">
        <v>37.299999999999997</v>
      </c>
      <c r="J259" s="263">
        <v>60.1</v>
      </c>
      <c r="K259" s="263">
        <v>13.8</v>
      </c>
      <c r="L259" s="263">
        <v>38.6</v>
      </c>
      <c r="M259" s="263">
        <v>7.7</v>
      </c>
      <c r="N259" s="263">
        <v>2.6</v>
      </c>
      <c r="O259" s="550">
        <f t="shared" si="2"/>
        <v>63498</v>
      </c>
    </row>
    <row r="260" spans="1:15" hidden="1">
      <c r="A260" s="248" t="s">
        <v>2083</v>
      </c>
      <c r="B260" s="260">
        <v>121568</v>
      </c>
      <c r="C260" s="261">
        <v>34801</v>
      </c>
      <c r="D260" s="261">
        <v>83112</v>
      </c>
      <c r="E260" s="261">
        <v>11825</v>
      </c>
      <c r="F260" s="261">
        <v>59528</v>
      </c>
      <c r="G260" s="261">
        <v>11759</v>
      </c>
      <c r="H260" s="261">
        <v>3655</v>
      </c>
      <c r="I260" s="262">
        <v>28.6</v>
      </c>
      <c r="J260" s="263">
        <v>68.400000000000006</v>
      </c>
      <c r="K260" s="263">
        <v>9.6999999999999993</v>
      </c>
      <c r="L260" s="263">
        <v>49</v>
      </c>
      <c r="M260" s="263">
        <v>9.6999999999999993</v>
      </c>
      <c r="N260" s="263">
        <v>3</v>
      </c>
      <c r="O260" s="550">
        <f t="shared" si="2"/>
        <v>86767</v>
      </c>
    </row>
    <row r="261" spans="1:15" hidden="1">
      <c r="A261" s="248" t="s">
        <v>2084</v>
      </c>
      <c r="B261" s="260">
        <v>128268</v>
      </c>
      <c r="C261" s="261">
        <v>33145</v>
      </c>
      <c r="D261" s="261">
        <v>89757</v>
      </c>
      <c r="E261" s="261">
        <v>10677</v>
      </c>
      <c r="F261" s="261">
        <v>63193</v>
      </c>
      <c r="G261" s="261">
        <v>15887</v>
      </c>
      <c r="H261" s="261">
        <v>5366</v>
      </c>
      <c r="I261" s="262">
        <v>25.8</v>
      </c>
      <c r="J261" s="263">
        <v>70</v>
      </c>
      <c r="K261" s="263">
        <v>8.3000000000000007</v>
      </c>
      <c r="L261" s="263">
        <v>49.3</v>
      </c>
      <c r="M261" s="263">
        <v>12.4</v>
      </c>
      <c r="N261" s="263">
        <v>4.2</v>
      </c>
      <c r="O261" s="550">
        <f t="shared" si="2"/>
        <v>95123</v>
      </c>
    </row>
    <row r="262" spans="1:15" hidden="1">
      <c r="A262" s="248" t="s">
        <v>2085</v>
      </c>
      <c r="B262" s="260">
        <v>145349</v>
      </c>
      <c r="C262" s="261">
        <v>38521</v>
      </c>
      <c r="D262" s="261">
        <v>99257</v>
      </c>
      <c r="E262" s="261">
        <v>12536</v>
      </c>
      <c r="F262" s="261">
        <v>66677</v>
      </c>
      <c r="G262" s="261">
        <v>20045</v>
      </c>
      <c r="H262" s="261">
        <v>7571</v>
      </c>
      <c r="I262" s="262">
        <v>26.5</v>
      </c>
      <c r="J262" s="263">
        <v>68.3</v>
      </c>
      <c r="K262" s="263">
        <v>8.6</v>
      </c>
      <c r="L262" s="263">
        <v>45.9</v>
      </c>
      <c r="M262" s="263">
        <v>13.8</v>
      </c>
      <c r="N262" s="263">
        <v>5.2</v>
      </c>
      <c r="O262" s="550">
        <f t="shared" ref="O262:O311" si="3">B262-C262</f>
        <v>106828</v>
      </c>
    </row>
    <row r="263" spans="1:15" hidden="1">
      <c r="A263" s="248" t="s">
        <v>2086</v>
      </c>
      <c r="B263" s="260">
        <v>168557</v>
      </c>
      <c r="C263" s="261">
        <v>47211</v>
      </c>
      <c r="D263" s="261">
        <v>110230</v>
      </c>
      <c r="E263" s="261">
        <v>20298</v>
      </c>
      <c r="F263" s="261">
        <v>66761</v>
      </c>
      <c r="G263" s="261">
        <v>23171</v>
      </c>
      <c r="H263" s="261">
        <v>11115</v>
      </c>
      <c r="I263" s="262">
        <v>28</v>
      </c>
      <c r="J263" s="263">
        <v>65.400000000000006</v>
      </c>
      <c r="K263" s="263">
        <v>12</v>
      </c>
      <c r="L263" s="263">
        <v>39.6</v>
      </c>
      <c r="M263" s="263">
        <v>13.7</v>
      </c>
      <c r="N263" s="263">
        <v>6.6</v>
      </c>
      <c r="O263" s="550">
        <f t="shared" si="3"/>
        <v>121346</v>
      </c>
    </row>
    <row r="264" spans="1:15" hidden="1">
      <c r="A264" s="248" t="s">
        <v>2087</v>
      </c>
      <c r="B264" s="260">
        <v>203498</v>
      </c>
      <c r="C264" s="261">
        <v>61883</v>
      </c>
      <c r="D264" s="261">
        <v>125879</v>
      </c>
      <c r="E264" s="261">
        <v>37346</v>
      </c>
      <c r="F264" s="261">
        <v>63011</v>
      </c>
      <c r="G264" s="261">
        <v>25522</v>
      </c>
      <c r="H264" s="261">
        <v>15737</v>
      </c>
      <c r="I264" s="262">
        <v>30.4</v>
      </c>
      <c r="J264" s="263">
        <v>61.9</v>
      </c>
      <c r="K264" s="263">
        <v>18.399999999999999</v>
      </c>
      <c r="L264" s="263">
        <v>31</v>
      </c>
      <c r="M264" s="263">
        <v>12.5</v>
      </c>
      <c r="N264" s="263">
        <v>7.7</v>
      </c>
      <c r="O264" s="550">
        <f t="shared" si="3"/>
        <v>141615</v>
      </c>
    </row>
    <row r="265" spans="1:15" hidden="1">
      <c r="A265" s="248" t="s">
        <v>2088</v>
      </c>
      <c r="B265" s="260">
        <v>252297</v>
      </c>
      <c r="C265" s="261">
        <v>85127</v>
      </c>
      <c r="D265" s="261">
        <v>147182</v>
      </c>
      <c r="E265" s="261">
        <v>66290</v>
      </c>
      <c r="F265" s="261">
        <v>57352</v>
      </c>
      <c r="G265" s="261">
        <v>23540</v>
      </c>
      <c r="H265" s="261">
        <v>19987</v>
      </c>
      <c r="I265" s="262">
        <v>33.700000000000003</v>
      </c>
      <c r="J265" s="263">
        <v>58.3</v>
      </c>
      <c r="K265" s="263">
        <v>26.3</v>
      </c>
      <c r="L265" s="263">
        <v>22.7</v>
      </c>
      <c r="M265" s="263">
        <v>9.3000000000000007</v>
      </c>
      <c r="N265" s="263">
        <v>7.9</v>
      </c>
      <c r="O265" s="550">
        <f t="shared" si="3"/>
        <v>167170</v>
      </c>
    </row>
    <row r="266" spans="1:15" hidden="1">
      <c r="A266" s="248" t="s">
        <v>2089</v>
      </c>
      <c r="B266" s="260">
        <v>222187</v>
      </c>
      <c r="C266" s="261">
        <v>80840</v>
      </c>
      <c r="D266" s="261">
        <v>125517</v>
      </c>
      <c r="E266" s="261">
        <v>68981</v>
      </c>
      <c r="F266" s="261">
        <v>37953</v>
      </c>
      <c r="G266" s="261">
        <v>18583</v>
      </c>
      <c r="H266" s="261">
        <v>15831</v>
      </c>
      <c r="I266" s="262">
        <v>36.4</v>
      </c>
      <c r="J266" s="263">
        <v>56.5</v>
      </c>
      <c r="K266" s="263">
        <v>31</v>
      </c>
      <c r="L266" s="263">
        <v>17.100000000000001</v>
      </c>
      <c r="M266" s="263">
        <v>8.4</v>
      </c>
      <c r="N266" s="263">
        <v>7.1</v>
      </c>
      <c r="O266" s="550">
        <f t="shared" si="3"/>
        <v>141347</v>
      </c>
    </row>
    <row r="267" spans="1:15" hidden="1">
      <c r="A267" s="248" t="s">
        <v>2090</v>
      </c>
      <c r="B267" s="260">
        <v>191441</v>
      </c>
      <c r="C267" s="261">
        <v>72334</v>
      </c>
      <c r="D267" s="261">
        <v>107119</v>
      </c>
      <c r="E267" s="261">
        <v>65459</v>
      </c>
      <c r="F267" s="261">
        <v>27597</v>
      </c>
      <c r="G267" s="261">
        <v>14063</v>
      </c>
      <c r="H267" s="261">
        <v>11988</v>
      </c>
      <c r="I267" s="262">
        <v>37.799999999999997</v>
      </c>
      <c r="J267" s="263">
        <v>56</v>
      </c>
      <c r="K267" s="263">
        <v>34.200000000000003</v>
      </c>
      <c r="L267" s="263">
        <v>14.4</v>
      </c>
      <c r="M267" s="263">
        <v>7.3</v>
      </c>
      <c r="N267" s="263">
        <v>6.3</v>
      </c>
      <c r="O267" s="550">
        <f t="shared" si="3"/>
        <v>119107</v>
      </c>
    </row>
    <row r="268" spans="1:15" hidden="1">
      <c r="A268" s="248" t="s">
        <v>2091</v>
      </c>
      <c r="B268" s="260">
        <v>168963</v>
      </c>
      <c r="C268" s="261">
        <v>67444</v>
      </c>
      <c r="D268" s="261">
        <v>92273</v>
      </c>
      <c r="E268" s="261">
        <v>57383</v>
      </c>
      <c r="F268" s="261">
        <v>21226</v>
      </c>
      <c r="G268" s="261">
        <v>13664</v>
      </c>
      <c r="H268" s="261">
        <v>9246</v>
      </c>
      <c r="I268" s="262">
        <v>39.9</v>
      </c>
      <c r="J268" s="263">
        <v>54.6</v>
      </c>
      <c r="K268" s="263">
        <v>34</v>
      </c>
      <c r="L268" s="263">
        <v>12.6</v>
      </c>
      <c r="M268" s="263">
        <v>8.1</v>
      </c>
      <c r="N268" s="263">
        <v>5.5</v>
      </c>
      <c r="O268" s="550">
        <f t="shared" si="3"/>
        <v>101519</v>
      </c>
    </row>
    <row r="269" spans="1:15" hidden="1">
      <c r="A269" s="248" t="s">
        <v>2092</v>
      </c>
      <c r="B269" s="260">
        <v>167598</v>
      </c>
      <c r="C269" s="261">
        <v>70636</v>
      </c>
      <c r="D269" s="261">
        <v>87972</v>
      </c>
      <c r="E269" s="261">
        <v>54817</v>
      </c>
      <c r="F269" s="261">
        <v>18261</v>
      </c>
      <c r="G269" s="261">
        <v>14894</v>
      </c>
      <c r="H269" s="261">
        <v>8989</v>
      </c>
      <c r="I269" s="262">
        <v>42.1</v>
      </c>
      <c r="J269" s="263">
        <v>52.5</v>
      </c>
      <c r="K269" s="263">
        <v>32.700000000000003</v>
      </c>
      <c r="L269" s="263">
        <v>10.9</v>
      </c>
      <c r="M269" s="263">
        <v>8.9</v>
      </c>
      <c r="N269" s="263">
        <v>5.4</v>
      </c>
      <c r="O269" s="550">
        <f t="shared" si="3"/>
        <v>96962</v>
      </c>
    </row>
    <row r="270" spans="1:15" hidden="1">
      <c r="A270" s="248" t="s">
        <v>2093</v>
      </c>
      <c r="B270" s="260">
        <v>231811</v>
      </c>
      <c r="C270" s="261">
        <v>114281</v>
      </c>
      <c r="D270" s="261">
        <v>105577</v>
      </c>
      <c r="E270" s="261">
        <v>61636</v>
      </c>
      <c r="F270" s="261">
        <v>17732</v>
      </c>
      <c r="G270" s="261">
        <v>26210</v>
      </c>
      <c r="H270" s="261">
        <v>11953</v>
      </c>
      <c r="I270" s="262">
        <v>49.3</v>
      </c>
      <c r="J270" s="263">
        <v>45.5</v>
      </c>
      <c r="K270" s="263">
        <v>26.6</v>
      </c>
      <c r="L270" s="263">
        <v>7.6</v>
      </c>
      <c r="M270" s="263">
        <v>11.3</v>
      </c>
      <c r="N270" s="263">
        <v>5.2</v>
      </c>
      <c r="O270" s="550">
        <f t="shared" si="3"/>
        <v>117530</v>
      </c>
    </row>
    <row r="271" spans="1:15" ht="24" hidden="1">
      <c r="A271" s="264" t="s">
        <v>2094</v>
      </c>
      <c r="B271" s="260">
        <v>982000</v>
      </c>
      <c r="C271" s="261">
        <v>405536</v>
      </c>
      <c r="D271" s="261">
        <v>518457</v>
      </c>
      <c r="E271" s="261">
        <v>308275</v>
      </c>
      <c r="F271" s="261">
        <v>122769</v>
      </c>
      <c r="G271" s="261">
        <v>87413</v>
      </c>
      <c r="H271" s="261">
        <v>58007</v>
      </c>
      <c r="I271" s="262">
        <v>41.3</v>
      </c>
      <c r="J271" s="263">
        <v>52.8</v>
      </c>
      <c r="K271" s="263">
        <v>31.4</v>
      </c>
      <c r="L271" s="263">
        <v>12.5</v>
      </c>
      <c r="M271" s="263">
        <v>8.9</v>
      </c>
      <c r="N271" s="263">
        <v>5.9</v>
      </c>
      <c r="O271" s="550">
        <f t="shared" si="3"/>
        <v>576464</v>
      </c>
    </row>
    <row r="272" spans="1:15" ht="24" hidden="1">
      <c r="A272" s="264" t="s">
        <v>2095</v>
      </c>
      <c r="B272" s="260">
        <v>568371</v>
      </c>
      <c r="C272" s="261">
        <v>252362</v>
      </c>
      <c r="D272" s="261">
        <v>285822</v>
      </c>
      <c r="E272" s="261">
        <v>173836</v>
      </c>
      <c r="F272" s="261">
        <v>57219</v>
      </c>
      <c r="G272" s="261">
        <v>54768</v>
      </c>
      <c r="H272" s="261">
        <v>30188</v>
      </c>
      <c r="I272" s="262">
        <v>44.4</v>
      </c>
      <c r="J272" s="263">
        <v>50.3</v>
      </c>
      <c r="K272" s="263">
        <v>30.6</v>
      </c>
      <c r="L272" s="263">
        <v>10.1</v>
      </c>
      <c r="M272" s="263">
        <v>9.6</v>
      </c>
      <c r="N272" s="263">
        <v>5.3</v>
      </c>
      <c r="O272" s="550">
        <f t="shared" si="3"/>
        <v>316009</v>
      </c>
    </row>
    <row r="273" spans="1:15" hidden="1">
      <c r="A273" s="248"/>
      <c r="B273" s="265" t="s">
        <v>2096</v>
      </c>
      <c r="C273" s="261"/>
      <c r="D273" s="261"/>
      <c r="E273" s="261"/>
      <c r="F273" s="261"/>
      <c r="G273" s="261"/>
      <c r="H273" s="265"/>
      <c r="I273" s="263"/>
      <c r="J273" s="263"/>
      <c r="K273" s="263"/>
      <c r="L273" s="263"/>
      <c r="M273" s="263"/>
      <c r="N273" s="263"/>
      <c r="O273" s="550" t="e">
        <f t="shared" si="3"/>
        <v>#VALUE!</v>
      </c>
    </row>
    <row r="274" spans="1:15" hidden="1">
      <c r="A274" s="248" t="s">
        <v>2072</v>
      </c>
      <c r="B274" s="260">
        <v>1596641</v>
      </c>
      <c r="C274" s="261">
        <v>402174</v>
      </c>
      <c r="D274" s="261">
        <v>1097366</v>
      </c>
      <c r="E274" s="261">
        <v>487820</v>
      </c>
      <c r="F274" s="261">
        <v>549291</v>
      </c>
      <c r="G274" s="261">
        <v>60255</v>
      </c>
      <c r="H274" s="261">
        <v>97101</v>
      </c>
      <c r="I274" s="262">
        <v>25.2</v>
      </c>
      <c r="J274" s="263">
        <v>68.7</v>
      </c>
      <c r="K274" s="263">
        <v>30.6</v>
      </c>
      <c r="L274" s="263">
        <v>34.4</v>
      </c>
      <c r="M274" s="263">
        <v>3.8</v>
      </c>
      <c r="N274" s="263">
        <v>6.1</v>
      </c>
      <c r="O274" s="550">
        <f t="shared" si="3"/>
        <v>1194467</v>
      </c>
    </row>
    <row r="275" spans="1:15" hidden="1">
      <c r="A275" s="248" t="s">
        <v>2079</v>
      </c>
      <c r="B275" s="260">
        <v>6614</v>
      </c>
      <c r="C275" s="261">
        <v>6446</v>
      </c>
      <c r="D275" s="261">
        <v>119</v>
      </c>
      <c r="E275" s="261">
        <v>34</v>
      </c>
      <c r="F275" s="261">
        <v>68</v>
      </c>
      <c r="G275" s="261">
        <v>17</v>
      </c>
      <c r="H275" s="261">
        <v>48</v>
      </c>
      <c r="I275" s="262">
        <v>97.5</v>
      </c>
      <c r="J275" s="263">
        <v>1.8</v>
      </c>
      <c r="K275" s="263">
        <v>0.5</v>
      </c>
      <c r="L275" s="263">
        <v>1</v>
      </c>
      <c r="M275" s="263">
        <v>0.3</v>
      </c>
      <c r="N275" s="263">
        <v>0.7</v>
      </c>
      <c r="O275" s="550">
        <f t="shared" si="3"/>
        <v>168</v>
      </c>
    </row>
    <row r="276" spans="1:15" hidden="1">
      <c r="A276" s="248" t="s">
        <v>2080</v>
      </c>
      <c r="B276" s="260">
        <v>29680</v>
      </c>
      <c r="C276" s="261">
        <v>25554</v>
      </c>
      <c r="D276" s="261">
        <v>3427</v>
      </c>
      <c r="E276" s="261">
        <v>1148</v>
      </c>
      <c r="F276" s="261">
        <v>2100</v>
      </c>
      <c r="G276" s="261">
        <v>179</v>
      </c>
      <c r="H276" s="261">
        <v>699</v>
      </c>
      <c r="I276" s="262">
        <v>86.1</v>
      </c>
      <c r="J276" s="263">
        <v>11.5</v>
      </c>
      <c r="K276" s="263">
        <v>3.9</v>
      </c>
      <c r="L276" s="263">
        <v>7.1</v>
      </c>
      <c r="M276" s="263">
        <v>0.6</v>
      </c>
      <c r="N276" s="263">
        <v>2.4</v>
      </c>
      <c r="O276" s="550">
        <f t="shared" si="3"/>
        <v>4126</v>
      </c>
    </row>
    <row r="277" spans="1:15" hidden="1">
      <c r="A277" s="248" t="s">
        <v>2081</v>
      </c>
      <c r="B277" s="260">
        <v>55570</v>
      </c>
      <c r="C277" s="261">
        <v>30055</v>
      </c>
      <c r="D277" s="261">
        <v>24002</v>
      </c>
      <c r="E277" s="261">
        <v>9791</v>
      </c>
      <c r="F277" s="261">
        <v>13596</v>
      </c>
      <c r="G277" s="261">
        <v>614</v>
      </c>
      <c r="H277" s="261">
        <v>1513</v>
      </c>
      <c r="I277" s="262">
        <v>54.1</v>
      </c>
      <c r="J277" s="263">
        <v>43.2</v>
      </c>
      <c r="K277" s="263">
        <v>17.600000000000001</v>
      </c>
      <c r="L277" s="263">
        <v>24.5</v>
      </c>
      <c r="M277" s="263">
        <v>1.1000000000000001</v>
      </c>
      <c r="N277" s="263">
        <v>2.7</v>
      </c>
      <c r="O277" s="550">
        <f t="shared" si="3"/>
        <v>25515</v>
      </c>
    </row>
    <row r="278" spans="1:15" hidden="1">
      <c r="A278" s="248" t="s">
        <v>2082</v>
      </c>
      <c r="B278" s="260">
        <v>78788</v>
      </c>
      <c r="C278" s="261">
        <v>23703</v>
      </c>
      <c r="D278" s="261">
        <v>53064</v>
      </c>
      <c r="E278" s="261">
        <v>13535</v>
      </c>
      <c r="F278" s="261">
        <v>38381</v>
      </c>
      <c r="G278" s="261">
        <v>1148</v>
      </c>
      <c r="H278" s="261">
        <v>2021</v>
      </c>
      <c r="I278" s="262">
        <v>30.1</v>
      </c>
      <c r="J278" s="263">
        <v>67.400000000000006</v>
      </c>
      <c r="K278" s="263">
        <v>17.2</v>
      </c>
      <c r="L278" s="263">
        <v>48.7</v>
      </c>
      <c r="M278" s="263">
        <v>1.5</v>
      </c>
      <c r="N278" s="263">
        <v>2.6</v>
      </c>
      <c r="O278" s="550">
        <f t="shared" si="3"/>
        <v>55085</v>
      </c>
    </row>
    <row r="279" spans="1:15" hidden="1">
      <c r="A279" s="248" t="s">
        <v>2083</v>
      </c>
      <c r="B279" s="260">
        <v>96380</v>
      </c>
      <c r="C279" s="261">
        <v>21625</v>
      </c>
      <c r="D279" s="261">
        <v>71892</v>
      </c>
      <c r="E279" s="261">
        <v>11513</v>
      </c>
      <c r="F279" s="261">
        <v>58700</v>
      </c>
      <c r="G279" s="261">
        <v>1679</v>
      </c>
      <c r="H279" s="261">
        <v>2864</v>
      </c>
      <c r="I279" s="262">
        <v>22.4</v>
      </c>
      <c r="J279" s="263">
        <v>74.599999999999994</v>
      </c>
      <c r="K279" s="263">
        <v>11.9</v>
      </c>
      <c r="L279" s="263">
        <v>60.9</v>
      </c>
      <c r="M279" s="263">
        <v>1.7</v>
      </c>
      <c r="N279" s="263">
        <v>3</v>
      </c>
      <c r="O279" s="550">
        <f t="shared" si="3"/>
        <v>74755</v>
      </c>
    </row>
    <row r="280" spans="1:15" hidden="1">
      <c r="A280" s="248" t="s">
        <v>2084</v>
      </c>
      <c r="B280" s="260">
        <v>100720</v>
      </c>
      <c r="C280" s="261">
        <v>20737</v>
      </c>
      <c r="D280" s="261">
        <v>75844</v>
      </c>
      <c r="E280" s="261">
        <v>10412</v>
      </c>
      <c r="F280" s="261">
        <v>62466</v>
      </c>
      <c r="G280" s="261">
        <v>2967</v>
      </c>
      <c r="H280" s="261">
        <v>4138</v>
      </c>
      <c r="I280" s="262">
        <v>20.6</v>
      </c>
      <c r="J280" s="263">
        <v>75.3</v>
      </c>
      <c r="K280" s="263">
        <v>10.3</v>
      </c>
      <c r="L280" s="263">
        <v>62</v>
      </c>
      <c r="M280" s="263">
        <v>2.9</v>
      </c>
      <c r="N280" s="263">
        <v>4.0999999999999996</v>
      </c>
      <c r="O280" s="550">
        <f t="shared" si="3"/>
        <v>79983</v>
      </c>
    </row>
    <row r="281" spans="1:15" hidden="1">
      <c r="A281" s="248" t="s">
        <v>2085</v>
      </c>
      <c r="B281" s="260">
        <v>112129</v>
      </c>
      <c r="C281" s="261">
        <v>23637</v>
      </c>
      <c r="D281" s="261">
        <v>82783</v>
      </c>
      <c r="E281" s="261">
        <v>12245</v>
      </c>
      <c r="F281" s="261">
        <v>65992</v>
      </c>
      <c r="G281" s="261">
        <v>4547</v>
      </c>
      <c r="H281" s="261">
        <v>5708</v>
      </c>
      <c r="I281" s="262">
        <v>21.1</v>
      </c>
      <c r="J281" s="263">
        <v>73.8</v>
      </c>
      <c r="K281" s="263">
        <v>10.9</v>
      </c>
      <c r="L281" s="263">
        <v>58.9</v>
      </c>
      <c r="M281" s="263">
        <v>4.0999999999999996</v>
      </c>
      <c r="N281" s="263">
        <v>5.0999999999999996</v>
      </c>
      <c r="O281" s="550">
        <f t="shared" si="3"/>
        <v>88492</v>
      </c>
    </row>
    <row r="282" spans="1:15" hidden="1">
      <c r="A282" s="248" t="s">
        <v>2086</v>
      </c>
      <c r="B282" s="260">
        <v>128740</v>
      </c>
      <c r="C282" s="261">
        <v>26990</v>
      </c>
      <c r="D282" s="261">
        <v>93010</v>
      </c>
      <c r="E282" s="261">
        <v>19912</v>
      </c>
      <c r="F282" s="261">
        <v>66133</v>
      </c>
      <c r="G282" s="261">
        <v>6965</v>
      </c>
      <c r="H282" s="261">
        <v>8740</v>
      </c>
      <c r="I282" s="262">
        <v>21</v>
      </c>
      <c r="J282" s="263">
        <v>72.2</v>
      </c>
      <c r="K282" s="263">
        <v>15.5</v>
      </c>
      <c r="L282" s="263">
        <v>51.4</v>
      </c>
      <c r="M282" s="263">
        <v>5.4</v>
      </c>
      <c r="N282" s="263">
        <v>6.8</v>
      </c>
      <c r="O282" s="550">
        <f t="shared" si="3"/>
        <v>101750</v>
      </c>
    </row>
    <row r="283" spans="1:15" hidden="1">
      <c r="A283" s="248" t="s">
        <v>2087</v>
      </c>
      <c r="B283" s="260">
        <v>156539</v>
      </c>
      <c r="C283" s="261">
        <v>33688</v>
      </c>
      <c r="D283" s="261">
        <v>109999</v>
      </c>
      <c r="E283" s="261">
        <v>36844</v>
      </c>
      <c r="F283" s="261">
        <v>62410</v>
      </c>
      <c r="G283" s="261">
        <v>10745</v>
      </c>
      <c r="H283" s="261">
        <v>12851</v>
      </c>
      <c r="I283" s="262">
        <v>21.5</v>
      </c>
      <c r="J283" s="263">
        <v>70.3</v>
      </c>
      <c r="K283" s="263">
        <v>23.5</v>
      </c>
      <c r="L283" s="263">
        <v>39.9</v>
      </c>
      <c r="M283" s="263">
        <v>6.9</v>
      </c>
      <c r="N283" s="263">
        <v>8.1999999999999993</v>
      </c>
      <c r="O283" s="550">
        <f t="shared" si="3"/>
        <v>122851</v>
      </c>
    </row>
    <row r="284" spans="1:15" hidden="1">
      <c r="A284" s="248" t="s">
        <v>2088</v>
      </c>
      <c r="B284" s="260">
        <v>193682</v>
      </c>
      <c r="C284" s="261">
        <v>45288</v>
      </c>
      <c r="D284" s="261">
        <v>132231</v>
      </c>
      <c r="E284" s="261">
        <v>65676</v>
      </c>
      <c r="F284" s="261">
        <v>57005</v>
      </c>
      <c r="G284" s="261">
        <v>9550</v>
      </c>
      <c r="H284" s="261">
        <v>16163</v>
      </c>
      <c r="I284" s="262">
        <v>23.4</v>
      </c>
      <c r="J284" s="263">
        <v>68.3</v>
      </c>
      <c r="K284" s="263">
        <v>33.9</v>
      </c>
      <c r="L284" s="263">
        <v>29.4</v>
      </c>
      <c r="M284" s="263">
        <v>4.9000000000000004</v>
      </c>
      <c r="N284" s="263">
        <v>8.3000000000000007</v>
      </c>
      <c r="O284" s="550">
        <f t="shared" si="3"/>
        <v>148394</v>
      </c>
    </row>
    <row r="285" spans="1:15" hidden="1">
      <c r="A285" s="248" t="s">
        <v>2089</v>
      </c>
      <c r="B285" s="260">
        <v>165949</v>
      </c>
      <c r="C285" s="261">
        <v>40574</v>
      </c>
      <c r="D285" s="261">
        <v>112744</v>
      </c>
      <c r="E285" s="261">
        <v>68523</v>
      </c>
      <c r="F285" s="261">
        <v>37796</v>
      </c>
      <c r="G285" s="261">
        <v>6426</v>
      </c>
      <c r="H285" s="261">
        <v>12631</v>
      </c>
      <c r="I285" s="262">
        <v>24.4</v>
      </c>
      <c r="J285" s="263">
        <v>67.900000000000006</v>
      </c>
      <c r="K285" s="263">
        <v>41.3</v>
      </c>
      <c r="L285" s="263">
        <v>22.8</v>
      </c>
      <c r="M285" s="263">
        <v>3.9</v>
      </c>
      <c r="N285" s="263">
        <v>7.6</v>
      </c>
      <c r="O285" s="550">
        <f t="shared" si="3"/>
        <v>125375</v>
      </c>
    </row>
    <row r="286" spans="1:15" hidden="1">
      <c r="A286" s="248" t="s">
        <v>2090</v>
      </c>
      <c r="B286" s="260">
        <v>136998</v>
      </c>
      <c r="C286" s="261">
        <v>31857</v>
      </c>
      <c r="D286" s="261">
        <v>95960</v>
      </c>
      <c r="E286" s="261">
        <v>65090</v>
      </c>
      <c r="F286" s="261">
        <v>27528</v>
      </c>
      <c r="G286" s="261">
        <v>3342</v>
      </c>
      <c r="H286" s="261">
        <v>9182</v>
      </c>
      <c r="I286" s="262">
        <v>23.3</v>
      </c>
      <c r="J286" s="263">
        <v>70</v>
      </c>
      <c r="K286" s="263">
        <v>47.5</v>
      </c>
      <c r="L286" s="263">
        <v>20.100000000000001</v>
      </c>
      <c r="M286" s="263">
        <v>2.4</v>
      </c>
      <c r="N286" s="263">
        <v>6.7</v>
      </c>
      <c r="O286" s="550">
        <f t="shared" si="3"/>
        <v>105141</v>
      </c>
    </row>
    <row r="287" spans="1:15" hidden="1">
      <c r="A287" s="248" t="s">
        <v>2091</v>
      </c>
      <c r="B287" s="260">
        <v>111866</v>
      </c>
      <c r="C287" s="261">
        <v>24032</v>
      </c>
      <c r="D287" s="261">
        <v>81127</v>
      </c>
      <c r="E287" s="261">
        <v>57102</v>
      </c>
      <c r="F287" s="261">
        <v>21182</v>
      </c>
      <c r="G287" s="261">
        <v>2843</v>
      </c>
      <c r="H287" s="261">
        <v>6707</v>
      </c>
      <c r="I287" s="262">
        <v>21.5</v>
      </c>
      <c r="J287" s="263">
        <v>72.5</v>
      </c>
      <c r="K287" s="263">
        <v>51</v>
      </c>
      <c r="L287" s="263">
        <v>18.899999999999999</v>
      </c>
      <c r="M287" s="263">
        <v>2.5</v>
      </c>
      <c r="N287" s="263">
        <v>6</v>
      </c>
      <c r="O287" s="550">
        <f t="shared" si="3"/>
        <v>87834</v>
      </c>
    </row>
    <row r="288" spans="1:15" hidden="1">
      <c r="A288" s="248" t="s">
        <v>2092</v>
      </c>
      <c r="B288" s="260">
        <v>102490</v>
      </c>
      <c r="C288" s="261">
        <v>20326</v>
      </c>
      <c r="D288" s="261">
        <v>75894</v>
      </c>
      <c r="E288" s="261">
        <v>54592</v>
      </c>
      <c r="F288" s="261">
        <v>18231</v>
      </c>
      <c r="G288" s="261">
        <v>3071</v>
      </c>
      <c r="H288" s="261">
        <v>6270</v>
      </c>
      <c r="I288" s="262">
        <v>19.8</v>
      </c>
      <c r="J288" s="263">
        <v>74.099999999999994</v>
      </c>
      <c r="K288" s="263">
        <v>53.3</v>
      </c>
      <c r="L288" s="263">
        <v>17.8</v>
      </c>
      <c r="M288" s="263">
        <v>3</v>
      </c>
      <c r="N288" s="263">
        <v>6.1</v>
      </c>
      <c r="O288" s="550">
        <f t="shared" si="3"/>
        <v>82164</v>
      </c>
    </row>
    <row r="289" spans="1:15" hidden="1">
      <c r="A289" s="248" t="s">
        <v>2093</v>
      </c>
      <c r="B289" s="260">
        <v>120498</v>
      </c>
      <c r="C289" s="261">
        <v>27662</v>
      </c>
      <c r="D289" s="261">
        <v>85269</v>
      </c>
      <c r="E289" s="261">
        <v>61403</v>
      </c>
      <c r="F289" s="261">
        <v>17702</v>
      </c>
      <c r="G289" s="261">
        <v>6164</v>
      </c>
      <c r="H289" s="261">
        <v>7566</v>
      </c>
      <c r="I289" s="262">
        <v>23</v>
      </c>
      <c r="J289" s="263">
        <v>70.8</v>
      </c>
      <c r="K289" s="263">
        <v>51</v>
      </c>
      <c r="L289" s="263">
        <v>14.7</v>
      </c>
      <c r="M289" s="263">
        <v>5.0999999999999996</v>
      </c>
      <c r="N289" s="263">
        <v>6.3</v>
      </c>
      <c r="O289" s="550">
        <f t="shared" si="3"/>
        <v>92836</v>
      </c>
    </row>
    <row r="290" spans="1:15" ht="24" hidden="1">
      <c r="A290" s="264" t="s">
        <v>2094</v>
      </c>
      <c r="B290" s="260">
        <v>637801</v>
      </c>
      <c r="C290" s="261">
        <v>144451</v>
      </c>
      <c r="D290" s="261">
        <v>450994</v>
      </c>
      <c r="E290" s="261">
        <v>306710</v>
      </c>
      <c r="F290" s="261">
        <v>122439</v>
      </c>
      <c r="G290" s="261">
        <v>21845</v>
      </c>
      <c r="H290" s="261">
        <v>42356</v>
      </c>
      <c r="I290" s="262">
        <v>22.6</v>
      </c>
      <c r="J290" s="263">
        <v>70.7</v>
      </c>
      <c r="K290" s="263">
        <v>48.1</v>
      </c>
      <c r="L290" s="263">
        <v>19.2</v>
      </c>
      <c r="M290" s="263">
        <v>3.4</v>
      </c>
      <c r="N290" s="263">
        <v>6.6</v>
      </c>
      <c r="O290" s="550">
        <f t="shared" si="3"/>
        <v>493350</v>
      </c>
    </row>
    <row r="291" spans="1:15" ht="24" hidden="1">
      <c r="A291" s="264" t="s">
        <v>2095</v>
      </c>
      <c r="B291" s="260">
        <v>334854</v>
      </c>
      <c r="C291" s="261">
        <v>72020</v>
      </c>
      <c r="D291" s="261">
        <v>242290</v>
      </c>
      <c r="E291" s="261">
        <v>173098</v>
      </c>
      <c r="F291" s="261">
        <v>57115</v>
      </c>
      <c r="G291" s="261">
        <v>12078</v>
      </c>
      <c r="H291" s="261">
        <v>20543</v>
      </c>
      <c r="I291" s="262">
        <v>21.5</v>
      </c>
      <c r="J291" s="263">
        <v>72.400000000000006</v>
      </c>
      <c r="K291" s="263">
        <v>51.7</v>
      </c>
      <c r="L291" s="263">
        <v>17.100000000000001</v>
      </c>
      <c r="M291" s="263">
        <v>3.6</v>
      </c>
      <c r="N291" s="263">
        <v>6.1</v>
      </c>
      <c r="O291" s="550">
        <f t="shared" si="3"/>
        <v>262834</v>
      </c>
    </row>
    <row r="292" spans="1:15" hidden="1">
      <c r="A292" s="248"/>
      <c r="B292" s="265" t="s">
        <v>2097</v>
      </c>
      <c r="C292" s="261"/>
      <c r="D292" s="261"/>
      <c r="E292" s="261"/>
      <c r="F292" s="261"/>
      <c r="G292" s="261"/>
      <c r="H292" s="265"/>
      <c r="I292" s="263"/>
      <c r="J292" s="263"/>
      <c r="K292" s="263"/>
      <c r="L292" s="263"/>
      <c r="M292" s="263"/>
      <c r="N292" s="263"/>
      <c r="O292" s="550" t="e">
        <f t="shared" si="3"/>
        <v>#VALUE!</v>
      </c>
    </row>
    <row r="293" spans="1:15" hidden="1">
      <c r="A293" s="248" t="s">
        <v>2072</v>
      </c>
      <c r="B293" s="260">
        <v>650295</v>
      </c>
      <c r="C293" s="261">
        <v>449802</v>
      </c>
      <c r="D293" s="261">
        <v>169909</v>
      </c>
      <c r="E293" s="261">
        <v>4893</v>
      </c>
      <c r="F293" s="261">
        <v>5187</v>
      </c>
      <c r="G293" s="261">
        <v>159829</v>
      </c>
      <c r="H293" s="261">
        <v>30584</v>
      </c>
      <c r="I293" s="262">
        <v>69.2</v>
      </c>
      <c r="J293" s="263">
        <v>26.1</v>
      </c>
      <c r="K293" s="263">
        <v>0.8</v>
      </c>
      <c r="L293" s="263">
        <v>0.8</v>
      </c>
      <c r="M293" s="263">
        <v>24.6</v>
      </c>
      <c r="N293" s="263">
        <v>4.7</v>
      </c>
      <c r="O293" s="550">
        <f t="shared" si="3"/>
        <v>200493</v>
      </c>
    </row>
    <row r="294" spans="1:15" hidden="1">
      <c r="A294" s="248" t="s">
        <v>2079</v>
      </c>
      <c r="B294" s="260">
        <v>5137</v>
      </c>
      <c r="C294" s="261">
        <v>5056</v>
      </c>
      <c r="D294" s="261">
        <v>37</v>
      </c>
      <c r="E294" s="261">
        <v>1</v>
      </c>
      <c r="F294" s="261">
        <v>0</v>
      </c>
      <c r="G294" s="261">
        <v>36</v>
      </c>
      <c r="H294" s="261">
        <v>43</v>
      </c>
      <c r="I294" s="262">
        <v>98.4</v>
      </c>
      <c r="J294" s="263">
        <v>0.7</v>
      </c>
      <c r="K294" s="263">
        <v>0</v>
      </c>
      <c r="L294" s="263">
        <v>0</v>
      </c>
      <c r="M294" s="263">
        <v>0.7</v>
      </c>
      <c r="N294" s="263">
        <v>0.8</v>
      </c>
      <c r="O294" s="550">
        <f t="shared" si="3"/>
        <v>81</v>
      </c>
    </row>
    <row r="295" spans="1:15" hidden="1">
      <c r="A295" s="248" t="s">
        <v>2080</v>
      </c>
      <c r="B295" s="260">
        <v>22360</v>
      </c>
      <c r="C295" s="261">
        <v>20891</v>
      </c>
      <c r="D295" s="261">
        <v>866</v>
      </c>
      <c r="E295" s="261">
        <v>69</v>
      </c>
      <c r="F295" s="261">
        <v>45</v>
      </c>
      <c r="G295" s="261">
        <v>753</v>
      </c>
      <c r="H295" s="261">
        <v>603</v>
      </c>
      <c r="I295" s="262">
        <v>93.4</v>
      </c>
      <c r="J295" s="263">
        <v>3.9</v>
      </c>
      <c r="K295" s="263">
        <v>0.3</v>
      </c>
      <c r="L295" s="263">
        <v>0.2</v>
      </c>
      <c r="M295" s="263">
        <v>3.4</v>
      </c>
      <c r="N295" s="263">
        <v>2.7</v>
      </c>
      <c r="O295" s="550">
        <f t="shared" si="3"/>
        <v>1469</v>
      </c>
    </row>
    <row r="296" spans="1:15" hidden="1">
      <c r="A296" s="248" t="s">
        <v>2081</v>
      </c>
      <c r="B296" s="260">
        <v>24793</v>
      </c>
      <c r="C296" s="261">
        <v>20002</v>
      </c>
      <c r="D296" s="261">
        <v>4073</v>
      </c>
      <c r="E296" s="261">
        <v>416</v>
      </c>
      <c r="F296" s="261">
        <v>290</v>
      </c>
      <c r="G296" s="261">
        <v>3367</v>
      </c>
      <c r="H296" s="261">
        <v>718</v>
      </c>
      <c r="I296" s="262">
        <v>80.7</v>
      </c>
      <c r="J296" s="263">
        <v>16.399999999999999</v>
      </c>
      <c r="K296" s="263">
        <v>1.7</v>
      </c>
      <c r="L296" s="263">
        <v>1.2</v>
      </c>
      <c r="M296" s="263">
        <v>13.6</v>
      </c>
      <c r="N296" s="263">
        <v>2.9</v>
      </c>
      <c r="O296" s="550">
        <f t="shared" si="3"/>
        <v>4791</v>
      </c>
    </row>
    <row r="297" spans="1:15" hidden="1">
      <c r="A297" s="248" t="s">
        <v>2082</v>
      </c>
      <c r="B297" s="260">
        <v>22458</v>
      </c>
      <c r="C297" s="261">
        <v>14045</v>
      </c>
      <c r="D297" s="261">
        <v>7811</v>
      </c>
      <c r="E297" s="261">
        <v>472</v>
      </c>
      <c r="F297" s="261">
        <v>707</v>
      </c>
      <c r="G297" s="261">
        <v>6632</v>
      </c>
      <c r="H297" s="261">
        <v>602</v>
      </c>
      <c r="I297" s="262">
        <v>62.5</v>
      </c>
      <c r="J297" s="263">
        <v>34.799999999999997</v>
      </c>
      <c r="K297" s="263">
        <v>2.1</v>
      </c>
      <c r="L297" s="263">
        <v>3.1</v>
      </c>
      <c r="M297" s="263">
        <v>29.5</v>
      </c>
      <c r="N297" s="263">
        <v>2.7</v>
      </c>
      <c r="O297" s="550">
        <f t="shared" si="3"/>
        <v>8413</v>
      </c>
    </row>
    <row r="298" spans="1:15" hidden="1">
      <c r="A298" s="248" t="s">
        <v>2083</v>
      </c>
      <c r="B298" s="260">
        <v>25188</v>
      </c>
      <c r="C298" s="261">
        <v>13176</v>
      </c>
      <c r="D298" s="261">
        <v>11221</v>
      </c>
      <c r="E298" s="261">
        <v>312</v>
      </c>
      <c r="F298" s="261">
        <v>828</v>
      </c>
      <c r="G298" s="261">
        <v>10081</v>
      </c>
      <c r="H298" s="261">
        <v>791</v>
      </c>
      <c r="I298" s="262">
        <v>52.3</v>
      </c>
      <c r="J298" s="263">
        <v>44.5</v>
      </c>
      <c r="K298" s="263">
        <v>1.2</v>
      </c>
      <c r="L298" s="263">
        <v>3.3</v>
      </c>
      <c r="M298" s="263">
        <v>40</v>
      </c>
      <c r="N298" s="263">
        <v>3.1</v>
      </c>
      <c r="O298" s="550">
        <f t="shared" si="3"/>
        <v>12012</v>
      </c>
    </row>
    <row r="299" spans="1:15" hidden="1">
      <c r="A299" s="248" t="s">
        <v>2084</v>
      </c>
      <c r="B299" s="260">
        <v>27548</v>
      </c>
      <c r="C299" s="261">
        <v>12407</v>
      </c>
      <c r="D299" s="261">
        <v>13913</v>
      </c>
      <c r="E299" s="261">
        <v>266</v>
      </c>
      <c r="F299" s="261">
        <v>726</v>
      </c>
      <c r="G299" s="261">
        <v>12920</v>
      </c>
      <c r="H299" s="261">
        <v>1229</v>
      </c>
      <c r="I299" s="262">
        <v>45</v>
      </c>
      <c r="J299" s="263">
        <v>50.5</v>
      </c>
      <c r="K299" s="263">
        <v>1</v>
      </c>
      <c r="L299" s="263">
        <v>2.6</v>
      </c>
      <c r="M299" s="263">
        <v>46.9</v>
      </c>
      <c r="N299" s="263">
        <v>4.5</v>
      </c>
      <c r="O299" s="550">
        <f t="shared" si="3"/>
        <v>15141</v>
      </c>
    </row>
    <row r="300" spans="1:15" hidden="1">
      <c r="A300" s="248" t="s">
        <v>2085</v>
      </c>
      <c r="B300" s="260">
        <v>33221</v>
      </c>
      <c r="C300" s="261">
        <v>14884</v>
      </c>
      <c r="D300" s="261">
        <v>16474</v>
      </c>
      <c r="E300" s="261">
        <v>291</v>
      </c>
      <c r="F300" s="261">
        <v>685</v>
      </c>
      <c r="G300" s="261">
        <v>15498</v>
      </c>
      <c r="H300" s="261">
        <v>1863</v>
      </c>
      <c r="I300" s="262">
        <v>44.8</v>
      </c>
      <c r="J300" s="263">
        <v>49.6</v>
      </c>
      <c r="K300" s="263">
        <v>0.9</v>
      </c>
      <c r="L300" s="263">
        <v>2.1</v>
      </c>
      <c r="M300" s="263">
        <v>46.7</v>
      </c>
      <c r="N300" s="263">
        <v>5.6</v>
      </c>
      <c r="O300" s="550">
        <f t="shared" si="3"/>
        <v>18337</v>
      </c>
    </row>
    <row r="301" spans="1:15" hidden="1">
      <c r="A301" s="248" t="s">
        <v>2086</v>
      </c>
      <c r="B301" s="260">
        <v>39817</v>
      </c>
      <c r="C301" s="261">
        <v>20221</v>
      </c>
      <c r="D301" s="261">
        <v>17220</v>
      </c>
      <c r="E301" s="261">
        <v>386</v>
      </c>
      <c r="F301" s="261">
        <v>628</v>
      </c>
      <c r="G301" s="261">
        <v>16206</v>
      </c>
      <c r="H301" s="261">
        <v>2375</v>
      </c>
      <c r="I301" s="262">
        <v>50.8</v>
      </c>
      <c r="J301" s="263">
        <v>43.2</v>
      </c>
      <c r="K301" s="263">
        <v>1</v>
      </c>
      <c r="L301" s="263">
        <v>1.6</v>
      </c>
      <c r="M301" s="263">
        <v>40.700000000000003</v>
      </c>
      <c r="N301" s="263">
        <v>6</v>
      </c>
      <c r="O301" s="550">
        <f t="shared" si="3"/>
        <v>19596</v>
      </c>
    </row>
    <row r="302" spans="1:15" hidden="1">
      <c r="A302" s="248" t="s">
        <v>2087</v>
      </c>
      <c r="B302" s="260">
        <v>46959</v>
      </c>
      <c r="C302" s="261">
        <v>28195</v>
      </c>
      <c r="D302" s="261">
        <v>15879</v>
      </c>
      <c r="E302" s="261">
        <v>502</v>
      </c>
      <c r="F302" s="261">
        <v>601</v>
      </c>
      <c r="G302" s="261">
        <v>14777</v>
      </c>
      <c r="H302" s="261">
        <v>2885</v>
      </c>
      <c r="I302" s="262">
        <v>60</v>
      </c>
      <c r="J302" s="263">
        <v>33.799999999999997</v>
      </c>
      <c r="K302" s="263">
        <v>1.1000000000000001</v>
      </c>
      <c r="L302" s="263">
        <v>1.3</v>
      </c>
      <c r="M302" s="263">
        <v>31.5</v>
      </c>
      <c r="N302" s="263">
        <v>6.1</v>
      </c>
      <c r="O302" s="550">
        <f t="shared" si="3"/>
        <v>18764</v>
      </c>
    </row>
    <row r="303" spans="1:15" hidden="1">
      <c r="A303" s="248" t="s">
        <v>2088</v>
      </c>
      <c r="B303" s="260">
        <v>58614</v>
      </c>
      <c r="C303" s="261">
        <v>39840</v>
      </c>
      <c r="D303" s="261">
        <v>14951</v>
      </c>
      <c r="E303" s="261">
        <v>613</v>
      </c>
      <c r="F303" s="261">
        <v>347</v>
      </c>
      <c r="G303" s="261">
        <v>13991</v>
      </c>
      <c r="H303" s="261">
        <v>3824</v>
      </c>
      <c r="I303" s="262">
        <v>68</v>
      </c>
      <c r="J303" s="263">
        <v>25.5</v>
      </c>
      <c r="K303" s="263">
        <v>1</v>
      </c>
      <c r="L303" s="263">
        <v>0.6</v>
      </c>
      <c r="M303" s="263">
        <v>23.9</v>
      </c>
      <c r="N303" s="263">
        <v>6.5</v>
      </c>
      <c r="O303" s="550">
        <f t="shared" si="3"/>
        <v>18774</v>
      </c>
    </row>
    <row r="304" spans="1:15" hidden="1">
      <c r="A304" s="248" t="s">
        <v>2089</v>
      </c>
      <c r="B304" s="260">
        <v>56239</v>
      </c>
      <c r="C304" s="261">
        <v>40266</v>
      </c>
      <c r="D304" s="261">
        <v>12772</v>
      </c>
      <c r="E304" s="261">
        <v>458</v>
      </c>
      <c r="F304" s="261">
        <v>157</v>
      </c>
      <c r="G304" s="261">
        <v>12157</v>
      </c>
      <c r="H304" s="261">
        <v>3201</v>
      </c>
      <c r="I304" s="262">
        <v>71.599999999999994</v>
      </c>
      <c r="J304" s="263">
        <v>22.7</v>
      </c>
      <c r="K304" s="263">
        <v>0.8</v>
      </c>
      <c r="L304" s="263">
        <v>0.3</v>
      </c>
      <c r="M304" s="263">
        <v>21.6</v>
      </c>
      <c r="N304" s="263">
        <v>5.7</v>
      </c>
      <c r="O304" s="550">
        <f t="shared" si="3"/>
        <v>15973</v>
      </c>
    </row>
    <row r="305" spans="1:18" hidden="1">
      <c r="A305" s="248" t="s">
        <v>2090</v>
      </c>
      <c r="B305" s="260">
        <v>54443</v>
      </c>
      <c r="C305" s="261">
        <v>40478</v>
      </c>
      <c r="D305" s="261">
        <v>11159</v>
      </c>
      <c r="E305" s="261">
        <v>369</v>
      </c>
      <c r="F305" s="261">
        <v>69</v>
      </c>
      <c r="G305" s="261">
        <v>10721</v>
      </c>
      <c r="H305" s="261">
        <v>2806</v>
      </c>
      <c r="I305" s="262">
        <v>74.3</v>
      </c>
      <c r="J305" s="263">
        <v>20.5</v>
      </c>
      <c r="K305" s="263">
        <v>0.7</v>
      </c>
      <c r="L305" s="263">
        <v>0.1</v>
      </c>
      <c r="M305" s="263">
        <v>19.7</v>
      </c>
      <c r="N305" s="263">
        <v>5.2</v>
      </c>
      <c r="O305" s="550">
        <f t="shared" si="3"/>
        <v>13965</v>
      </c>
    </row>
    <row r="306" spans="1:18" hidden="1">
      <c r="A306" s="248" t="s">
        <v>2091</v>
      </c>
      <c r="B306" s="260">
        <v>57096</v>
      </c>
      <c r="C306" s="261">
        <v>43412</v>
      </c>
      <c r="D306" s="261">
        <v>11146</v>
      </c>
      <c r="E306" s="261">
        <v>280</v>
      </c>
      <c r="F306" s="261">
        <v>44</v>
      </c>
      <c r="G306" s="261">
        <v>10821</v>
      </c>
      <c r="H306" s="261">
        <v>2539</v>
      </c>
      <c r="I306" s="262">
        <v>76</v>
      </c>
      <c r="J306" s="263">
        <v>19.5</v>
      </c>
      <c r="K306" s="263">
        <v>0.5</v>
      </c>
      <c r="L306" s="263">
        <v>0.1</v>
      </c>
      <c r="M306" s="263">
        <v>19</v>
      </c>
      <c r="N306" s="263">
        <v>4.4000000000000004</v>
      </c>
      <c r="O306" s="550">
        <f t="shared" si="3"/>
        <v>13684</v>
      </c>
    </row>
    <row r="307" spans="1:18" hidden="1">
      <c r="A307" s="248" t="s">
        <v>2092</v>
      </c>
      <c r="B307" s="260">
        <v>65108</v>
      </c>
      <c r="C307" s="261">
        <v>50311</v>
      </c>
      <c r="D307" s="261">
        <v>12078</v>
      </c>
      <c r="E307" s="261">
        <v>226</v>
      </c>
      <c r="F307" s="261">
        <v>30</v>
      </c>
      <c r="G307" s="261">
        <v>11823</v>
      </c>
      <c r="H307" s="261">
        <v>2719</v>
      </c>
      <c r="I307" s="262">
        <v>77.3</v>
      </c>
      <c r="J307" s="263">
        <v>18.600000000000001</v>
      </c>
      <c r="K307" s="263">
        <v>0.3</v>
      </c>
      <c r="L307" s="263">
        <v>0</v>
      </c>
      <c r="M307" s="263">
        <v>18.2</v>
      </c>
      <c r="N307" s="263">
        <v>4.2</v>
      </c>
      <c r="O307" s="550">
        <f t="shared" si="3"/>
        <v>14797</v>
      </c>
    </row>
    <row r="308" spans="1:18" hidden="1">
      <c r="A308" s="248" t="s">
        <v>2093</v>
      </c>
      <c r="B308" s="260">
        <v>111313</v>
      </c>
      <c r="C308" s="261">
        <v>86619</v>
      </c>
      <c r="D308" s="261">
        <v>20308</v>
      </c>
      <c r="E308" s="261">
        <v>232</v>
      </c>
      <c r="F308" s="261">
        <v>30</v>
      </c>
      <c r="G308" s="261">
        <v>20046</v>
      </c>
      <c r="H308" s="261">
        <v>4386</v>
      </c>
      <c r="I308" s="262">
        <v>77.8</v>
      </c>
      <c r="J308" s="263">
        <v>18.2</v>
      </c>
      <c r="K308" s="263">
        <v>0.2</v>
      </c>
      <c r="L308" s="263">
        <v>0</v>
      </c>
      <c r="M308" s="263">
        <v>18</v>
      </c>
      <c r="N308" s="263">
        <v>3.9</v>
      </c>
      <c r="O308" s="550">
        <f t="shared" si="3"/>
        <v>24694</v>
      </c>
    </row>
    <row r="309" spans="1:18" ht="24" hidden="1">
      <c r="A309" s="264" t="s">
        <v>2094</v>
      </c>
      <c r="B309" s="260">
        <v>344199</v>
      </c>
      <c r="C309" s="261">
        <v>261085</v>
      </c>
      <c r="D309" s="261">
        <v>67463</v>
      </c>
      <c r="E309" s="261">
        <v>1565</v>
      </c>
      <c r="F309" s="261">
        <v>330</v>
      </c>
      <c r="G309" s="261">
        <v>65568</v>
      </c>
      <c r="H309" s="261">
        <v>15651</v>
      </c>
      <c r="I309" s="262">
        <v>75.900000000000006</v>
      </c>
      <c r="J309" s="263">
        <v>19.600000000000001</v>
      </c>
      <c r="K309" s="263">
        <v>0.5</v>
      </c>
      <c r="L309" s="263">
        <v>0.1</v>
      </c>
      <c r="M309" s="263">
        <v>19</v>
      </c>
      <c r="N309" s="263">
        <v>4.5</v>
      </c>
      <c r="O309" s="550">
        <f t="shared" si="3"/>
        <v>83114</v>
      </c>
    </row>
    <row r="310" spans="1:18" ht="24" hidden="1">
      <c r="A310" s="266" t="s">
        <v>2095</v>
      </c>
      <c r="B310" s="267">
        <v>233517</v>
      </c>
      <c r="C310" s="268">
        <v>180341</v>
      </c>
      <c r="D310" s="268">
        <v>43532</v>
      </c>
      <c r="E310" s="268">
        <v>738</v>
      </c>
      <c r="F310" s="268">
        <v>104</v>
      </c>
      <c r="G310" s="268">
        <v>42690</v>
      </c>
      <c r="H310" s="268">
        <v>9644</v>
      </c>
      <c r="I310" s="269">
        <v>77.2</v>
      </c>
      <c r="J310" s="270">
        <v>18.600000000000001</v>
      </c>
      <c r="K310" s="270">
        <v>0.3</v>
      </c>
      <c r="L310" s="270">
        <v>0</v>
      </c>
      <c r="M310" s="270">
        <v>18.3</v>
      </c>
      <c r="N310" s="270">
        <v>4.0999999999999996</v>
      </c>
      <c r="O310" s="550">
        <f t="shared" si="3"/>
        <v>53176</v>
      </c>
    </row>
    <row r="311" spans="1:18" hidden="1">
      <c r="A311" s="244" t="s">
        <v>2098</v>
      </c>
      <c r="B311" s="265"/>
      <c r="C311" s="265"/>
      <c r="D311" s="265"/>
      <c r="E311" s="265"/>
      <c r="F311" s="265"/>
      <c r="G311" s="265"/>
      <c r="H311" s="265"/>
      <c r="I311" s="263"/>
      <c r="J311" s="263"/>
      <c r="K311" s="263"/>
      <c r="L311" s="263"/>
      <c r="M311" s="263"/>
      <c r="N311" s="263"/>
      <c r="O311" s="550">
        <f t="shared" si="3"/>
        <v>0</v>
      </c>
    </row>
    <row r="312" spans="1:18">
      <c r="A312" s="271" t="s">
        <v>2103</v>
      </c>
    </row>
    <row r="313" spans="1:18">
      <c r="A313" s="245"/>
      <c r="B313" s="246" t="s">
        <v>2068</v>
      </c>
      <c r="C313" s="247"/>
      <c r="D313" s="247"/>
      <c r="E313" s="247"/>
      <c r="F313" s="247"/>
      <c r="G313" s="247"/>
      <c r="H313" s="247"/>
      <c r="I313" s="246" t="s">
        <v>2069</v>
      </c>
      <c r="J313" s="247"/>
      <c r="K313" s="247"/>
      <c r="L313" s="247"/>
      <c r="M313" s="247"/>
      <c r="N313" s="247"/>
    </row>
    <row r="314" spans="1:18">
      <c r="A314" s="248"/>
      <c r="B314" s="249"/>
      <c r="C314" s="552"/>
      <c r="D314" s="246" t="s">
        <v>2070</v>
      </c>
      <c r="E314" s="247"/>
      <c r="F314" s="247"/>
      <c r="G314" s="250"/>
      <c r="H314" s="251"/>
      <c r="I314" s="251"/>
      <c r="J314" s="252" t="s">
        <v>2070</v>
      </c>
      <c r="K314" s="253"/>
      <c r="L314" s="253"/>
      <c r="M314" s="253"/>
      <c r="N314" s="251"/>
    </row>
    <row r="315" spans="1:18" ht="36">
      <c r="A315" s="254" t="s">
        <v>2071</v>
      </c>
      <c r="B315" s="255" t="s">
        <v>2072</v>
      </c>
      <c r="C315" s="504" t="s">
        <v>2073</v>
      </c>
      <c r="D315" s="505" t="s">
        <v>2072</v>
      </c>
      <c r="E315" s="256" t="s">
        <v>2074</v>
      </c>
      <c r="F315" s="256" t="s">
        <v>2075</v>
      </c>
      <c r="G315" s="256" t="s">
        <v>2076</v>
      </c>
      <c r="H315" s="257" t="s">
        <v>2077</v>
      </c>
      <c r="I315" s="257" t="s">
        <v>2073</v>
      </c>
      <c r="J315" s="256" t="s">
        <v>2072</v>
      </c>
      <c r="K315" s="256" t="s">
        <v>2074</v>
      </c>
      <c r="L315" s="256" t="s">
        <v>2075</v>
      </c>
      <c r="M315" s="256" t="s">
        <v>2078</v>
      </c>
      <c r="N315" s="257" t="s">
        <v>2077</v>
      </c>
      <c r="O315" s="551" t="s">
        <v>2765</v>
      </c>
    </row>
    <row r="316" spans="1:18">
      <c r="A316" s="248"/>
      <c r="B316" s="244" t="s">
        <v>2072</v>
      </c>
      <c r="C316" s="271"/>
      <c r="H316" s="259"/>
      <c r="I316" s="259"/>
    </row>
    <row r="317" spans="1:18" ht="13">
      <c r="A317" s="248" t="s">
        <v>2072</v>
      </c>
      <c r="B317" s="260">
        <v>2169828</v>
      </c>
      <c r="C317" s="549">
        <v>840070</v>
      </c>
      <c r="D317" s="261">
        <v>1210749</v>
      </c>
      <c r="E317" s="261">
        <v>477194</v>
      </c>
      <c r="F317" s="261">
        <v>521100</v>
      </c>
      <c r="G317" s="261">
        <v>212456</v>
      </c>
      <c r="H317" s="261">
        <v>119008</v>
      </c>
      <c r="I317" s="262">
        <v>38.700000000000003</v>
      </c>
      <c r="J317" s="263">
        <v>55.8</v>
      </c>
      <c r="K317" s="263">
        <v>22</v>
      </c>
      <c r="L317" s="263">
        <v>24</v>
      </c>
      <c r="M317" s="263">
        <v>9.8000000000000007</v>
      </c>
      <c r="N317" s="263">
        <v>5.5</v>
      </c>
      <c r="O317" s="550">
        <f>B317-C317</f>
        <v>1329758</v>
      </c>
      <c r="Q317" s="135" t="s">
        <v>154</v>
      </c>
      <c r="R317" s="1214">
        <f>SUM(O318:O320)</f>
        <v>32928</v>
      </c>
    </row>
    <row r="318" spans="1:18" ht="13">
      <c r="A318" s="248" t="s">
        <v>2079</v>
      </c>
      <c r="B318" s="260">
        <v>10727</v>
      </c>
      <c r="C318" s="549">
        <v>10501</v>
      </c>
      <c r="D318" s="261">
        <v>143</v>
      </c>
      <c r="E318" s="261">
        <v>31</v>
      </c>
      <c r="F318" s="261">
        <v>61</v>
      </c>
      <c r="G318" s="261">
        <v>51</v>
      </c>
      <c r="H318" s="261">
        <v>83</v>
      </c>
      <c r="I318" s="262">
        <v>97.9</v>
      </c>
      <c r="J318" s="263">
        <v>1.3</v>
      </c>
      <c r="K318" s="263">
        <v>0.3</v>
      </c>
      <c r="L318" s="263">
        <v>0.6</v>
      </c>
      <c r="M318" s="263">
        <v>0.5</v>
      </c>
      <c r="N318" s="263">
        <v>0.8</v>
      </c>
      <c r="O318" s="550">
        <f t="shared" ref="O318:O334" si="4">B318-C318</f>
        <v>226</v>
      </c>
      <c r="Q318" s="143" t="s">
        <v>2740</v>
      </c>
      <c r="R318" s="1215">
        <f>SUM(O321:O322)</f>
        <v>139129</v>
      </c>
    </row>
    <row r="319" spans="1:18" ht="13">
      <c r="A319" s="248" t="s">
        <v>2080</v>
      </c>
      <c r="B319" s="260">
        <v>49238</v>
      </c>
      <c r="C319" s="549">
        <v>44094</v>
      </c>
      <c r="D319" s="261">
        <v>3964</v>
      </c>
      <c r="E319" s="261">
        <v>1127</v>
      </c>
      <c r="F319" s="261">
        <v>1976</v>
      </c>
      <c r="G319" s="261">
        <v>862</v>
      </c>
      <c r="H319" s="261">
        <v>1179</v>
      </c>
      <c r="I319" s="262">
        <v>89.6</v>
      </c>
      <c r="J319" s="263">
        <v>8.1</v>
      </c>
      <c r="K319" s="263">
        <v>2.2999999999999998</v>
      </c>
      <c r="L319" s="263">
        <v>4</v>
      </c>
      <c r="M319" s="263">
        <v>1.7</v>
      </c>
      <c r="N319" s="263">
        <v>2.4</v>
      </c>
      <c r="O319" s="550">
        <f t="shared" si="4"/>
        <v>5144</v>
      </c>
      <c r="Q319" s="143" t="s">
        <v>2741</v>
      </c>
      <c r="R319" s="1215">
        <f>SUM(O323:O324)</f>
        <v>198744</v>
      </c>
    </row>
    <row r="320" spans="1:18" ht="13">
      <c r="A320" s="248" t="s">
        <v>2081</v>
      </c>
      <c r="B320" s="260">
        <v>74588</v>
      </c>
      <c r="C320" s="549">
        <v>47030</v>
      </c>
      <c r="D320" s="261">
        <v>25597</v>
      </c>
      <c r="E320" s="261">
        <v>9310</v>
      </c>
      <c r="F320" s="261">
        <v>12615</v>
      </c>
      <c r="G320" s="261">
        <v>3671</v>
      </c>
      <c r="H320" s="261">
        <v>1961</v>
      </c>
      <c r="I320" s="262">
        <v>63.1</v>
      </c>
      <c r="J320" s="263">
        <v>34.299999999999997</v>
      </c>
      <c r="K320" s="263">
        <v>12.5</v>
      </c>
      <c r="L320" s="263">
        <v>16.899999999999999</v>
      </c>
      <c r="M320" s="263">
        <v>4.9000000000000004</v>
      </c>
      <c r="N320" s="263">
        <v>2.6</v>
      </c>
      <c r="O320" s="550">
        <f t="shared" si="4"/>
        <v>27558</v>
      </c>
      <c r="Q320" s="143" t="s">
        <v>2742</v>
      </c>
      <c r="R320" s="1215">
        <f>SUM(O325:O326)</f>
        <v>231329</v>
      </c>
    </row>
    <row r="321" spans="1:18" ht="13">
      <c r="A321" s="248" t="s">
        <v>2082</v>
      </c>
      <c r="B321" s="260">
        <v>94317</v>
      </c>
      <c r="C321" s="549">
        <v>35814</v>
      </c>
      <c r="D321" s="261">
        <v>56142</v>
      </c>
      <c r="E321" s="261">
        <v>12978</v>
      </c>
      <c r="F321" s="261">
        <v>35996</v>
      </c>
      <c r="G321" s="261">
        <v>7168</v>
      </c>
      <c r="H321" s="261">
        <v>2362</v>
      </c>
      <c r="I321" s="262">
        <v>38</v>
      </c>
      <c r="J321" s="263">
        <v>59.5</v>
      </c>
      <c r="K321" s="263">
        <v>13.8</v>
      </c>
      <c r="L321" s="263">
        <v>38.200000000000003</v>
      </c>
      <c r="M321" s="263">
        <v>7.6</v>
      </c>
      <c r="N321" s="263">
        <v>2.5</v>
      </c>
      <c r="O321" s="550">
        <f t="shared" si="4"/>
        <v>58503</v>
      </c>
      <c r="Q321" s="143" t="s">
        <v>2743</v>
      </c>
      <c r="R321" s="1215">
        <f>SUM(O327:O328)</f>
        <v>295302</v>
      </c>
    </row>
    <row r="322" spans="1:18" ht="13">
      <c r="A322" s="248" t="s">
        <v>2083</v>
      </c>
      <c r="B322" s="260">
        <v>113190</v>
      </c>
      <c r="C322" s="549">
        <v>32564</v>
      </c>
      <c r="D322" s="261">
        <v>77134</v>
      </c>
      <c r="E322" s="261">
        <v>11028</v>
      </c>
      <c r="F322" s="261">
        <v>54762</v>
      </c>
      <c r="G322" s="261">
        <v>11344</v>
      </c>
      <c r="H322" s="261">
        <v>3492</v>
      </c>
      <c r="I322" s="262">
        <v>28.8</v>
      </c>
      <c r="J322" s="263">
        <v>68.099999999999994</v>
      </c>
      <c r="K322" s="263">
        <v>9.6999999999999993</v>
      </c>
      <c r="L322" s="263">
        <v>48.4</v>
      </c>
      <c r="M322" s="263">
        <v>10</v>
      </c>
      <c r="N322" s="263">
        <v>3.1</v>
      </c>
      <c r="O322" s="550">
        <f t="shared" si="4"/>
        <v>80626</v>
      </c>
      <c r="Q322" s="173" t="s">
        <v>159</v>
      </c>
      <c r="R322" s="1216">
        <f>SUM(O329:O332)</f>
        <v>432328</v>
      </c>
    </row>
    <row r="323" spans="1:18">
      <c r="A323" s="248" t="s">
        <v>2084</v>
      </c>
      <c r="B323" s="260">
        <v>133198</v>
      </c>
      <c r="C323" s="549">
        <v>34435</v>
      </c>
      <c r="D323" s="261">
        <v>93182</v>
      </c>
      <c r="E323" s="261">
        <v>11172</v>
      </c>
      <c r="F323" s="261">
        <v>65148</v>
      </c>
      <c r="G323" s="261">
        <v>16863</v>
      </c>
      <c r="H323" s="261">
        <v>5581</v>
      </c>
      <c r="I323" s="262">
        <v>25.9</v>
      </c>
      <c r="J323" s="263">
        <v>70</v>
      </c>
      <c r="K323" s="263">
        <v>8.4</v>
      </c>
      <c r="L323" s="263">
        <v>48.9</v>
      </c>
      <c r="M323" s="263">
        <v>12.7</v>
      </c>
      <c r="N323" s="263">
        <v>4.2</v>
      </c>
      <c r="O323" s="550">
        <f t="shared" si="4"/>
        <v>98763</v>
      </c>
    </row>
    <row r="324" spans="1:18">
      <c r="A324" s="248" t="s">
        <v>2085</v>
      </c>
      <c r="B324" s="260">
        <v>136800</v>
      </c>
      <c r="C324" s="549">
        <v>36819</v>
      </c>
      <c r="D324" s="261">
        <v>92952</v>
      </c>
      <c r="E324" s="261">
        <v>11899</v>
      </c>
      <c r="F324" s="261">
        <v>61789</v>
      </c>
      <c r="G324" s="261">
        <v>19264</v>
      </c>
      <c r="H324" s="261">
        <v>7028</v>
      </c>
      <c r="I324" s="262">
        <v>26.9</v>
      </c>
      <c r="J324" s="263">
        <v>67.900000000000006</v>
      </c>
      <c r="K324" s="263">
        <v>8.6999999999999993</v>
      </c>
      <c r="L324" s="263">
        <v>45.2</v>
      </c>
      <c r="M324" s="263">
        <v>14.1</v>
      </c>
      <c r="N324" s="263">
        <v>5.0999999999999996</v>
      </c>
      <c r="O324" s="550">
        <f t="shared" si="4"/>
        <v>99981</v>
      </c>
    </row>
    <row r="325" spans="1:18" ht="13">
      <c r="A325" s="248" t="s">
        <v>2086</v>
      </c>
      <c r="B325" s="260">
        <v>150664</v>
      </c>
      <c r="C325" s="549">
        <v>42702</v>
      </c>
      <c r="D325" s="261">
        <v>98297</v>
      </c>
      <c r="E325" s="261">
        <v>18163</v>
      </c>
      <c r="F325" s="261">
        <v>59534</v>
      </c>
      <c r="G325" s="261">
        <v>20600</v>
      </c>
      <c r="H325" s="261">
        <v>9665</v>
      </c>
      <c r="I325" s="262">
        <v>28.3</v>
      </c>
      <c r="J325" s="263">
        <v>65.2</v>
      </c>
      <c r="K325" s="263">
        <v>12.1</v>
      </c>
      <c r="L325" s="263">
        <v>39.5</v>
      </c>
      <c r="M325" s="263">
        <v>13.7</v>
      </c>
      <c r="N325" s="263">
        <v>6.4</v>
      </c>
      <c r="O325" s="550">
        <f t="shared" si="4"/>
        <v>107962</v>
      </c>
      <c r="Q325" s="135" t="s">
        <v>66</v>
      </c>
      <c r="R325" s="1214">
        <f>SUM(C318:C321)</f>
        <v>137439</v>
      </c>
    </row>
    <row r="326" spans="1:18" ht="13">
      <c r="A326" s="248" t="s">
        <v>2087</v>
      </c>
      <c r="B326" s="260">
        <v>178594</v>
      </c>
      <c r="C326" s="549">
        <v>55227</v>
      </c>
      <c r="D326" s="261">
        <v>109965</v>
      </c>
      <c r="E326" s="261">
        <v>31857</v>
      </c>
      <c r="F326" s="261">
        <v>54120</v>
      </c>
      <c r="G326" s="261">
        <v>23989</v>
      </c>
      <c r="H326" s="261">
        <v>13402</v>
      </c>
      <c r="I326" s="262">
        <v>30.9</v>
      </c>
      <c r="J326" s="263">
        <v>61.6</v>
      </c>
      <c r="K326" s="263">
        <v>17.8</v>
      </c>
      <c r="L326" s="263">
        <v>30.3</v>
      </c>
      <c r="M326" s="263">
        <v>13.4</v>
      </c>
      <c r="N326" s="263">
        <v>7.5</v>
      </c>
      <c r="O326" s="550">
        <f t="shared" si="4"/>
        <v>123367</v>
      </c>
      <c r="Q326" s="143" t="s">
        <v>67</v>
      </c>
      <c r="R326" s="1215">
        <f>SUM(C322:C326)</f>
        <v>201747</v>
      </c>
    </row>
    <row r="327" spans="1:18" ht="13">
      <c r="A327" s="248" t="s">
        <v>2088</v>
      </c>
      <c r="B327" s="260">
        <v>206543</v>
      </c>
      <c r="C327" s="549">
        <v>70066</v>
      </c>
      <c r="D327" s="261">
        <v>120719</v>
      </c>
      <c r="E327" s="261">
        <v>53216</v>
      </c>
      <c r="F327" s="261">
        <v>46928</v>
      </c>
      <c r="G327" s="261">
        <v>20575</v>
      </c>
      <c r="H327" s="261">
        <v>15759</v>
      </c>
      <c r="I327" s="262">
        <v>33.9</v>
      </c>
      <c r="J327" s="263">
        <v>58.4</v>
      </c>
      <c r="K327" s="263">
        <v>25.8</v>
      </c>
      <c r="L327" s="263">
        <v>22.7</v>
      </c>
      <c r="M327" s="263">
        <v>10</v>
      </c>
      <c r="N327" s="263">
        <v>7.6</v>
      </c>
      <c r="O327" s="550">
        <f t="shared" si="4"/>
        <v>136477</v>
      </c>
      <c r="Q327" s="173" t="s">
        <v>68</v>
      </c>
      <c r="R327" s="1216">
        <f>SUM(C327:C332)</f>
        <v>500883</v>
      </c>
    </row>
    <row r="328" spans="1:18">
      <c r="A328" s="248" t="s">
        <v>2089</v>
      </c>
      <c r="B328" s="260">
        <v>251790</v>
      </c>
      <c r="C328" s="549">
        <v>92965</v>
      </c>
      <c r="D328" s="261">
        <v>141592</v>
      </c>
      <c r="E328" s="261">
        <v>78541</v>
      </c>
      <c r="F328" s="261">
        <v>43196</v>
      </c>
      <c r="G328" s="261">
        <v>19856</v>
      </c>
      <c r="H328" s="261">
        <v>17232</v>
      </c>
      <c r="I328" s="262">
        <v>36.9</v>
      </c>
      <c r="J328" s="263">
        <v>56.2</v>
      </c>
      <c r="K328" s="263">
        <v>31.2</v>
      </c>
      <c r="L328" s="263">
        <v>17.2</v>
      </c>
      <c r="M328" s="263">
        <v>7.9</v>
      </c>
      <c r="N328" s="263">
        <v>6.8</v>
      </c>
      <c r="O328" s="550">
        <f t="shared" si="4"/>
        <v>158825</v>
      </c>
    </row>
    <row r="329" spans="1:18">
      <c r="A329" s="248" t="s">
        <v>2090</v>
      </c>
      <c r="B329" s="260">
        <v>213004</v>
      </c>
      <c r="C329" s="549">
        <v>83977</v>
      </c>
      <c r="D329" s="261">
        <v>116408</v>
      </c>
      <c r="E329" s="261">
        <v>71794</v>
      </c>
      <c r="F329" s="261">
        <v>29908</v>
      </c>
      <c r="G329" s="261">
        <v>14706</v>
      </c>
      <c r="H329" s="261">
        <v>12619</v>
      </c>
      <c r="I329" s="262">
        <v>39.4</v>
      </c>
      <c r="J329" s="263">
        <v>54.7</v>
      </c>
      <c r="K329" s="263">
        <v>33.700000000000003</v>
      </c>
      <c r="L329" s="263">
        <v>14</v>
      </c>
      <c r="M329" s="263">
        <v>6.9</v>
      </c>
      <c r="N329" s="263">
        <v>5.9</v>
      </c>
      <c r="O329" s="550">
        <f t="shared" si="4"/>
        <v>129027</v>
      </c>
    </row>
    <row r="330" spans="1:18">
      <c r="A330" s="248" t="s">
        <v>2091</v>
      </c>
      <c r="B330" s="260">
        <v>184374</v>
      </c>
      <c r="C330" s="549">
        <v>76341</v>
      </c>
      <c r="D330" s="261">
        <v>98447</v>
      </c>
      <c r="E330" s="261">
        <v>61555</v>
      </c>
      <c r="F330" s="261">
        <v>22559</v>
      </c>
      <c r="G330" s="261">
        <v>14333</v>
      </c>
      <c r="H330" s="261">
        <v>9585</v>
      </c>
      <c r="I330" s="262">
        <v>41.4</v>
      </c>
      <c r="J330" s="263">
        <v>53.4</v>
      </c>
      <c r="K330" s="263">
        <v>33.4</v>
      </c>
      <c r="L330" s="263">
        <v>12.2</v>
      </c>
      <c r="M330" s="263">
        <v>7.8</v>
      </c>
      <c r="N330" s="263">
        <v>5.2</v>
      </c>
      <c r="O330" s="550">
        <f t="shared" si="4"/>
        <v>108033</v>
      </c>
    </row>
    <row r="331" spans="1:18">
      <c r="A331" s="248" t="s">
        <v>2092</v>
      </c>
      <c r="B331" s="260">
        <v>148329</v>
      </c>
      <c r="C331" s="549">
        <v>64328</v>
      </c>
      <c r="D331" s="261">
        <v>76306</v>
      </c>
      <c r="E331" s="261">
        <v>47122</v>
      </c>
      <c r="F331" s="261">
        <v>15851</v>
      </c>
      <c r="G331" s="261">
        <v>13332</v>
      </c>
      <c r="H331" s="261">
        <v>7696</v>
      </c>
      <c r="I331" s="262">
        <v>43.4</v>
      </c>
      <c r="J331" s="263">
        <v>51.4</v>
      </c>
      <c r="K331" s="263">
        <v>31.8</v>
      </c>
      <c r="L331" s="263">
        <v>10.7</v>
      </c>
      <c r="M331" s="263">
        <v>9</v>
      </c>
      <c r="N331" s="263">
        <v>5.2</v>
      </c>
      <c r="O331" s="550">
        <f t="shared" si="4"/>
        <v>84001</v>
      </c>
    </row>
    <row r="332" spans="1:18">
      <c r="A332" s="248" t="s">
        <v>2093</v>
      </c>
      <c r="B332" s="260">
        <v>224473</v>
      </c>
      <c r="C332" s="549">
        <v>113206</v>
      </c>
      <c r="D332" s="261">
        <v>99902</v>
      </c>
      <c r="E332" s="261">
        <v>57401</v>
      </c>
      <c r="F332" s="261">
        <v>16658</v>
      </c>
      <c r="G332" s="261">
        <v>25843</v>
      </c>
      <c r="H332" s="261">
        <v>11365</v>
      </c>
      <c r="I332" s="262">
        <v>50.4</v>
      </c>
      <c r="J332" s="263">
        <v>44.5</v>
      </c>
      <c r="K332" s="263">
        <v>25.6</v>
      </c>
      <c r="L332" s="263">
        <v>7.4</v>
      </c>
      <c r="M332" s="263">
        <v>11.5</v>
      </c>
      <c r="N332" s="263">
        <v>5.0999999999999996</v>
      </c>
      <c r="O332" s="550">
        <f t="shared" si="4"/>
        <v>111267</v>
      </c>
    </row>
    <row r="333" spans="1:18" ht="24">
      <c r="A333" s="264" t="s">
        <v>2094</v>
      </c>
      <c r="B333" s="260">
        <v>1021969</v>
      </c>
      <c r="C333" s="549">
        <v>430817</v>
      </c>
      <c r="D333" s="261">
        <v>532655</v>
      </c>
      <c r="E333" s="261">
        <v>316413</v>
      </c>
      <c r="F333" s="261">
        <v>128172</v>
      </c>
      <c r="G333" s="261">
        <v>88070</v>
      </c>
      <c r="H333" s="261">
        <v>58497</v>
      </c>
      <c r="I333" s="262">
        <v>42.2</v>
      </c>
      <c r="J333" s="263">
        <v>52.1</v>
      </c>
      <c r="K333" s="263">
        <v>31</v>
      </c>
      <c r="L333" s="263">
        <v>12.5</v>
      </c>
      <c r="M333" s="263">
        <v>8.6</v>
      </c>
      <c r="N333" s="263">
        <v>5.7</v>
      </c>
      <c r="O333" s="550">
        <f t="shared" si="4"/>
        <v>591152</v>
      </c>
    </row>
    <row r="334" spans="1:18" ht="24">
      <c r="A334" s="264" t="s">
        <v>2095</v>
      </c>
      <c r="B334" s="260">
        <v>557176</v>
      </c>
      <c r="C334" s="549">
        <v>253875</v>
      </c>
      <c r="D334" s="261">
        <v>274654</v>
      </c>
      <c r="E334" s="261">
        <v>166078</v>
      </c>
      <c r="F334" s="261">
        <v>55068</v>
      </c>
      <c r="G334" s="261">
        <v>53508</v>
      </c>
      <c r="H334" s="261">
        <v>28646</v>
      </c>
      <c r="I334" s="262">
        <v>45.6</v>
      </c>
      <c r="J334" s="263">
        <v>49.3</v>
      </c>
      <c r="K334" s="263">
        <v>29.8</v>
      </c>
      <c r="L334" s="263">
        <v>9.9</v>
      </c>
      <c r="M334" s="263">
        <v>9.6</v>
      </c>
      <c r="N334" s="263">
        <v>5.0999999999999996</v>
      </c>
      <c r="O334" s="550">
        <f t="shared" si="4"/>
        <v>303301</v>
      </c>
    </row>
    <row r="335" spans="1:18" hidden="1">
      <c r="A335" s="248"/>
      <c r="B335" s="265" t="s">
        <v>2096</v>
      </c>
      <c r="C335" s="261"/>
      <c r="D335" s="261"/>
      <c r="E335" s="261"/>
      <c r="F335" s="261"/>
      <c r="G335" s="261"/>
      <c r="H335" s="265"/>
      <c r="I335" s="263"/>
      <c r="J335" s="263"/>
      <c r="K335" s="263"/>
      <c r="L335" s="263"/>
      <c r="M335" s="263"/>
      <c r="N335" s="263"/>
    </row>
    <row r="336" spans="1:18" hidden="1">
      <c r="A336" s="248" t="s">
        <v>2072</v>
      </c>
      <c r="B336" s="260">
        <v>1532936</v>
      </c>
      <c r="C336" s="261">
        <v>397036</v>
      </c>
      <c r="D336" s="261">
        <v>1046626</v>
      </c>
      <c r="E336" s="261">
        <v>472557</v>
      </c>
      <c r="F336" s="261">
        <v>516236</v>
      </c>
      <c r="G336" s="261">
        <v>57834</v>
      </c>
      <c r="H336" s="261">
        <v>89274</v>
      </c>
      <c r="I336" s="262">
        <v>25.9</v>
      </c>
      <c r="J336" s="263">
        <v>68.3</v>
      </c>
      <c r="K336" s="263">
        <v>30.8</v>
      </c>
      <c r="L336" s="263">
        <v>33.700000000000003</v>
      </c>
      <c r="M336" s="263">
        <v>3.8</v>
      </c>
      <c r="N336" s="263">
        <v>5.8</v>
      </c>
    </row>
    <row r="337" spans="1:14" hidden="1">
      <c r="A337" s="248" t="s">
        <v>2079</v>
      </c>
      <c r="B337" s="260">
        <v>6053</v>
      </c>
      <c r="C337" s="261">
        <v>5901</v>
      </c>
      <c r="D337" s="261">
        <v>108</v>
      </c>
      <c r="E337" s="261">
        <v>30</v>
      </c>
      <c r="F337" s="261">
        <v>61</v>
      </c>
      <c r="G337" s="261">
        <v>17</v>
      </c>
      <c r="H337" s="261">
        <v>44</v>
      </c>
      <c r="I337" s="262">
        <v>97.5</v>
      </c>
      <c r="J337" s="263">
        <v>1.8</v>
      </c>
      <c r="K337" s="263">
        <v>0.5</v>
      </c>
      <c r="L337" s="263">
        <v>1</v>
      </c>
      <c r="M337" s="263">
        <v>0.3</v>
      </c>
      <c r="N337" s="263">
        <v>0.7</v>
      </c>
    </row>
    <row r="338" spans="1:14" hidden="1">
      <c r="A338" s="248" t="s">
        <v>2080</v>
      </c>
      <c r="B338" s="260">
        <v>28143</v>
      </c>
      <c r="C338" s="261">
        <v>24355</v>
      </c>
      <c r="D338" s="261">
        <v>3160</v>
      </c>
      <c r="E338" s="261">
        <v>1063</v>
      </c>
      <c r="F338" s="261">
        <v>1935</v>
      </c>
      <c r="G338" s="261">
        <v>163</v>
      </c>
      <c r="H338" s="261">
        <v>628</v>
      </c>
      <c r="I338" s="262">
        <v>86.5</v>
      </c>
      <c r="J338" s="263">
        <v>11.2</v>
      </c>
      <c r="K338" s="263">
        <v>3.8</v>
      </c>
      <c r="L338" s="263">
        <v>6.9</v>
      </c>
      <c r="M338" s="263">
        <v>0.6</v>
      </c>
      <c r="N338" s="263">
        <v>2.2000000000000002</v>
      </c>
    </row>
    <row r="339" spans="1:14" hidden="1">
      <c r="A339" s="248" t="s">
        <v>2081</v>
      </c>
      <c r="B339" s="260">
        <v>51238</v>
      </c>
      <c r="C339" s="261">
        <v>28081</v>
      </c>
      <c r="D339" s="261">
        <v>21834</v>
      </c>
      <c r="E339" s="261">
        <v>8929</v>
      </c>
      <c r="F339" s="261">
        <v>12350</v>
      </c>
      <c r="G339" s="261">
        <v>556</v>
      </c>
      <c r="H339" s="261">
        <v>1323</v>
      </c>
      <c r="I339" s="262">
        <v>54.8</v>
      </c>
      <c r="J339" s="263">
        <v>42.6</v>
      </c>
      <c r="K339" s="263">
        <v>17.399999999999999</v>
      </c>
      <c r="L339" s="263">
        <v>24.1</v>
      </c>
      <c r="M339" s="263">
        <v>1.1000000000000001</v>
      </c>
      <c r="N339" s="263">
        <v>2.6</v>
      </c>
    </row>
    <row r="340" spans="1:14" hidden="1">
      <c r="A340" s="248" t="s">
        <v>2082</v>
      </c>
      <c r="B340" s="260">
        <v>73257</v>
      </c>
      <c r="C340" s="261">
        <v>22571</v>
      </c>
      <c r="D340" s="261">
        <v>48865</v>
      </c>
      <c r="E340" s="261">
        <v>12539</v>
      </c>
      <c r="F340" s="261">
        <v>35341</v>
      </c>
      <c r="G340" s="261">
        <v>985</v>
      </c>
      <c r="H340" s="261">
        <v>1822</v>
      </c>
      <c r="I340" s="262">
        <v>30.8</v>
      </c>
      <c r="J340" s="263">
        <v>66.7</v>
      </c>
      <c r="K340" s="263">
        <v>17.100000000000001</v>
      </c>
      <c r="L340" s="263">
        <v>48.2</v>
      </c>
      <c r="M340" s="263">
        <v>1.3</v>
      </c>
      <c r="N340" s="263">
        <v>2.5</v>
      </c>
    </row>
    <row r="341" spans="1:14" hidden="1">
      <c r="A341" s="248" t="s">
        <v>2083</v>
      </c>
      <c r="B341" s="260">
        <v>89498</v>
      </c>
      <c r="C341" s="261">
        <v>20274</v>
      </c>
      <c r="D341" s="261">
        <v>66487</v>
      </c>
      <c r="E341" s="261">
        <v>10741</v>
      </c>
      <c r="F341" s="261">
        <v>53995</v>
      </c>
      <c r="G341" s="261">
        <v>1751</v>
      </c>
      <c r="H341" s="261">
        <v>2737</v>
      </c>
      <c r="I341" s="262">
        <v>22.7</v>
      </c>
      <c r="J341" s="263">
        <v>74.3</v>
      </c>
      <c r="K341" s="263">
        <v>12</v>
      </c>
      <c r="L341" s="263">
        <v>60.3</v>
      </c>
      <c r="M341" s="263">
        <v>2</v>
      </c>
      <c r="N341" s="263">
        <v>3.1</v>
      </c>
    </row>
    <row r="342" spans="1:14" hidden="1">
      <c r="A342" s="248" t="s">
        <v>2084</v>
      </c>
      <c r="B342" s="260">
        <v>104112</v>
      </c>
      <c r="C342" s="261">
        <v>21410</v>
      </c>
      <c r="D342" s="261">
        <v>78398</v>
      </c>
      <c r="E342" s="261">
        <v>10892</v>
      </c>
      <c r="F342" s="261">
        <v>64384</v>
      </c>
      <c r="G342" s="261">
        <v>3121</v>
      </c>
      <c r="H342" s="261">
        <v>4304</v>
      </c>
      <c r="I342" s="262">
        <v>20.6</v>
      </c>
      <c r="J342" s="263">
        <v>75.3</v>
      </c>
      <c r="K342" s="263">
        <v>10.5</v>
      </c>
      <c r="L342" s="263">
        <v>61.8</v>
      </c>
      <c r="M342" s="263">
        <v>3</v>
      </c>
      <c r="N342" s="263">
        <v>4.0999999999999996</v>
      </c>
    </row>
    <row r="343" spans="1:14" hidden="1">
      <c r="A343" s="248" t="s">
        <v>2085</v>
      </c>
      <c r="B343" s="260">
        <v>105090</v>
      </c>
      <c r="C343" s="261">
        <v>22619</v>
      </c>
      <c r="D343" s="261">
        <v>77177</v>
      </c>
      <c r="E343" s="261">
        <v>11621</v>
      </c>
      <c r="F343" s="261">
        <v>61138</v>
      </c>
      <c r="G343" s="261">
        <v>4418</v>
      </c>
      <c r="H343" s="261">
        <v>5294</v>
      </c>
      <c r="I343" s="262">
        <v>21.5</v>
      </c>
      <c r="J343" s="263">
        <v>73.400000000000006</v>
      </c>
      <c r="K343" s="263">
        <v>11.1</v>
      </c>
      <c r="L343" s="263">
        <v>58.2</v>
      </c>
      <c r="M343" s="263">
        <v>4.2</v>
      </c>
      <c r="N343" s="263">
        <v>5</v>
      </c>
    </row>
    <row r="344" spans="1:14" hidden="1">
      <c r="A344" s="248" t="s">
        <v>2086</v>
      </c>
      <c r="B344" s="260">
        <v>115303</v>
      </c>
      <c r="C344" s="261">
        <v>24857</v>
      </c>
      <c r="D344" s="261">
        <v>82844</v>
      </c>
      <c r="E344" s="261">
        <v>17825</v>
      </c>
      <c r="F344" s="261">
        <v>58986</v>
      </c>
      <c r="G344" s="261">
        <v>6034</v>
      </c>
      <c r="H344" s="261">
        <v>7603</v>
      </c>
      <c r="I344" s="262">
        <v>21.6</v>
      </c>
      <c r="J344" s="263">
        <v>71.8</v>
      </c>
      <c r="K344" s="263">
        <v>15.5</v>
      </c>
      <c r="L344" s="263">
        <v>51.2</v>
      </c>
      <c r="M344" s="263">
        <v>5.2</v>
      </c>
      <c r="N344" s="263">
        <v>6.6</v>
      </c>
    </row>
    <row r="345" spans="1:14" hidden="1">
      <c r="A345" s="248" t="s">
        <v>2087</v>
      </c>
      <c r="B345" s="260">
        <v>136915</v>
      </c>
      <c r="C345" s="261">
        <v>30504</v>
      </c>
      <c r="D345" s="261">
        <v>95540</v>
      </c>
      <c r="E345" s="261">
        <v>31436</v>
      </c>
      <c r="F345" s="261">
        <v>53591</v>
      </c>
      <c r="G345" s="261">
        <v>10513</v>
      </c>
      <c r="H345" s="261">
        <v>10870</v>
      </c>
      <c r="I345" s="262">
        <v>22.3</v>
      </c>
      <c r="J345" s="263">
        <v>69.8</v>
      </c>
      <c r="K345" s="263">
        <v>23</v>
      </c>
      <c r="L345" s="263">
        <v>39.1</v>
      </c>
      <c r="M345" s="263">
        <v>7.7</v>
      </c>
      <c r="N345" s="263">
        <v>7.9</v>
      </c>
    </row>
    <row r="346" spans="1:14" hidden="1">
      <c r="A346" s="248" t="s">
        <v>2088</v>
      </c>
      <c r="B346" s="260">
        <v>157729</v>
      </c>
      <c r="C346" s="261">
        <v>36988</v>
      </c>
      <c r="D346" s="261">
        <v>108095</v>
      </c>
      <c r="E346" s="261">
        <v>52716</v>
      </c>
      <c r="F346" s="261">
        <v>46630</v>
      </c>
      <c r="G346" s="261">
        <v>8749</v>
      </c>
      <c r="H346" s="261">
        <v>12646</v>
      </c>
      <c r="I346" s="262">
        <v>23.5</v>
      </c>
      <c r="J346" s="263">
        <v>68.5</v>
      </c>
      <c r="K346" s="263">
        <v>33.4</v>
      </c>
      <c r="L346" s="263">
        <v>29.6</v>
      </c>
      <c r="M346" s="263">
        <v>5.5</v>
      </c>
      <c r="N346" s="263">
        <v>8</v>
      </c>
    </row>
    <row r="347" spans="1:14" hidden="1">
      <c r="A347" s="248" t="s">
        <v>2089</v>
      </c>
      <c r="B347" s="260">
        <v>186975</v>
      </c>
      <c r="C347" s="261">
        <v>45840</v>
      </c>
      <c r="D347" s="261">
        <v>127657</v>
      </c>
      <c r="E347" s="261">
        <v>78017</v>
      </c>
      <c r="F347" s="261">
        <v>43024</v>
      </c>
      <c r="G347" s="261">
        <v>6616</v>
      </c>
      <c r="H347" s="261">
        <v>13478</v>
      </c>
      <c r="I347" s="262">
        <v>24.5</v>
      </c>
      <c r="J347" s="263">
        <v>68.3</v>
      </c>
      <c r="K347" s="263">
        <v>41.7</v>
      </c>
      <c r="L347" s="263">
        <v>23</v>
      </c>
      <c r="M347" s="263">
        <v>3.5</v>
      </c>
      <c r="N347" s="263">
        <v>7.2</v>
      </c>
    </row>
    <row r="348" spans="1:14" hidden="1">
      <c r="A348" s="248" t="s">
        <v>2090</v>
      </c>
      <c r="B348" s="260">
        <v>151387</v>
      </c>
      <c r="C348" s="261">
        <v>37393</v>
      </c>
      <c r="D348" s="261">
        <v>104614</v>
      </c>
      <c r="E348" s="261">
        <v>71391</v>
      </c>
      <c r="F348" s="261">
        <v>29834</v>
      </c>
      <c r="G348" s="261">
        <v>3388</v>
      </c>
      <c r="H348" s="261">
        <v>9380</v>
      </c>
      <c r="I348" s="262">
        <v>24.7</v>
      </c>
      <c r="J348" s="263">
        <v>69.099999999999994</v>
      </c>
      <c r="K348" s="263">
        <v>47.2</v>
      </c>
      <c r="L348" s="263">
        <v>19.7</v>
      </c>
      <c r="M348" s="263">
        <v>2.2000000000000002</v>
      </c>
      <c r="N348" s="263">
        <v>6.2</v>
      </c>
    </row>
    <row r="349" spans="1:14" hidden="1">
      <c r="A349" s="248" t="s">
        <v>2091</v>
      </c>
      <c r="B349" s="260">
        <v>121521</v>
      </c>
      <c r="C349" s="261">
        <v>28071</v>
      </c>
      <c r="D349" s="261">
        <v>86731</v>
      </c>
      <c r="E349" s="261">
        <v>61257</v>
      </c>
      <c r="F349" s="261">
        <v>22512</v>
      </c>
      <c r="G349" s="261">
        <v>2962</v>
      </c>
      <c r="H349" s="261">
        <v>6719</v>
      </c>
      <c r="I349" s="262">
        <v>23.1</v>
      </c>
      <c r="J349" s="263">
        <v>71.400000000000006</v>
      </c>
      <c r="K349" s="263">
        <v>50.4</v>
      </c>
      <c r="L349" s="263">
        <v>18.5</v>
      </c>
      <c r="M349" s="263">
        <v>2.4</v>
      </c>
      <c r="N349" s="263">
        <v>5.5</v>
      </c>
    </row>
    <row r="350" spans="1:14" hidden="1">
      <c r="A350" s="248" t="s">
        <v>2092</v>
      </c>
      <c r="B350" s="260">
        <v>90356</v>
      </c>
      <c r="C350" s="261">
        <v>19514</v>
      </c>
      <c r="D350" s="261">
        <v>65579</v>
      </c>
      <c r="E350" s="261">
        <v>46925</v>
      </c>
      <c r="F350" s="261">
        <v>15825</v>
      </c>
      <c r="G350" s="261">
        <v>2829</v>
      </c>
      <c r="H350" s="261">
        <v>5263</v>
      </c>
      <c r="I350" s="262">
        <v>21.6</v>
      </c>
      <c r="J350" s="263">
        <v>72.599999999999994</v>
      </c>
      <c r="K350" s="263">
        <v>51.9</v>
      </c>
      <c r="L350" s="263">
        <v>17.5</v>
      </c>
      <c r="M350" s="263">
        <v>3.1</v>
      </c>
      <c r="N350" s="263">
        <v>5.8</v>
      </c>
    </row>
    <row r="351" spans="1:14" hidden="1">
      <c r="A351" s="248" t="s">
        <v>2093</v>
      </c>
      <c r="B351" s="260">
        <v>115359</v>
      </c>
      <c r="C351" s="261">
        <v>28659</v>
      </c>
      <c r="D351" s="261">
        <v>79537</v>
      </c>
      <c r="E351" s="261">
        <v>57176</v>
      </c>
      <c r="F351" s="261">
        <v>16630</v>
      </c>
      <c r="G351" s="261">
        <v>5731</v>
      </c>
      <c r="H351" s="261">
        <v>7163</v>
      </c>
      <c r="I351" s="262">
        <v>24.8</v>
      </c>
      <c r="J351" s="263">
        <v>68.900000000000006</v>
      </c>
      <c r="K351" s="263">
        <v>49.6</v>
      </c>
      <c r="L351" s="263">
        <v>14.4</v>
      </c>
      <c r="M351" s="263">
        <v>5</v>
      </c>
      <c r="N351" s="263">
        <v>6.2</v>
      </c>
    </row>
    <row r="352" spans="1:14" ht="24" hidden="1">
      <c r="A352" s="264" t="s">
        <v>2094</v>
      </c>
      <c r="B352" s="260">
        <v>665599</v>
      </c>
      <c r="C352" s="261">
        <v>159478</v>
      </c>
      <c r="D352" s="261">
        <v>464117</v>
      </c>
      <c r="E352" s="261">
        <v>314766</v>
      </c>
      <c r="F352" s="261">
        <v>127825</v>
      </c>
      <c r="G352" s="261">
        <v>21527</v>
      </c>
      <c r="H352" s="261">
        <v>42004</v>
      </c>
      <c r="I352" s="262">
        <v>24</v>
      </c>
      <c r="J352" s="263">
        <v>69.7</v>
      </c>
      <c r="K352" s="263">
        <v>47.3</v>
      </c>
      <c r="L352" s="263">
        <v>19.2</v>
      </c>
      <c r="M352" s="263">
        <v>3.2</v>
      </c>
      <c r="N352" s="263">
        <v>6.3</v>
      </c>
    </row>
    <row r="353" spans="1:14" ht="24" hidden="1">
      <c r="A353" s="264" t="s">
        <v>2095</v>
      </c>
      <c r="B353" s="260">
        <v>327237</v>
      </c>
      <c r="C353" s="261">
        <v>76244</v>
      </c>
      <c r="D353" s="261">
        <v>231847</v>
      </c>
      <c r="E353" s="261">
        <v>165358</v>
      </c>
      <c r="F353" s="261">
        <v>54967</v>
      </c>
      <c r="G353" s="261">
        <v>11522</v>
      </c>
      <c r="H353" s="261">
        <v>19146</v>
      </c>
      <c r="I353" s="262">
        <v>23.3</v>
      </c>
      <c r="J353" s="263">
        <v>70.8</v>
      </c>
      <c r="K353" s="263">
        <v>50.5</v>
      </c>
      <c r="L353" s="263">
        <v>16.8</v>
      </c>
      <c r="M353" s="263">
        <v>3.5</v>
      </c>
      <c r="N353" s="263">
        <v>5.9</v>
      </c>
    </row>
    <row r="354" spans="1:14" hidden="1">
      <c r="A354" s="248"/>
      <c r="B354" s="265" t="s">
        <v>2097</v>
      </c>
      <c r="C354" s="261"/>
      <c r="D354" s="261"/>
      <c r="E354" s="261"/>
      <c r="F354" s="261"/>
      <c r="G354" s="261"/>
      <c r="H354" s="265"/>
      <c r="I354" s="263"/>
      <c r="J354" s="263"/>
      <c r="K354" s="263"/>
      <c r="L354" s="263"/>
      <c r="M354" s="263"/>
      <c r="N354" s="263"/>
    </row>
    <row r="355" spans="1:14" hidden="1">
      <c r="A355" s="248" t="s">
        <v>2072</v>
      </c>
      <c r="B355" s="260">
        <v>636892</v>
      </c>
      <c r="C355" s="261">
        <v>443035</v>
      </c>
      <c r="D355" s="261">
        <v>164123</v>
      </c>
      <c r="E355" s="261">
        <v>4637</v>
      </c>
      <c r="F355" s="261">
        <v>4864</v>
      </c>
      <c r="G355" s="261">
        <v>154622</v>
      </c>
      <c r="H355" s="261">
        <v>29734</v>
      </c>
      <c r="I355" s="262">
        <v>69.599999999999994</v>
      </c>
      <c r="J355" s="263">
        <v>25.8</v>
      </c>
      <c r="K355" s="263">
        <v>0.7</v>
      </c>
      <c r="L355" s="263">
        <v>0.8</v>
      </c>
      <c r="M355" s="263">
        <v>24.3</v>
      </c>
      <c r="N355" s="263">
        <v>4.7</v>
      </c>
    </row>
    <row r="356" spans="1:14" hidden="1">
      <c r="A356" s="248" t="s">
        <v>2079</v>
      </c>
      <c r="B356" s="260">
        <v>4675</v>
      </c>
      <c r="C356" s="261">
        <v>4600</v>
      </c>
      <c r="D356" s="261">
        <v>35</v>
      </c>
      <c r="E356" s="261">
        <v>1</v>
      </c>
      <c r="F356" s="261">
        <v>0</v>
      </c>
      <c r="G356" s="261">
        <v>34</v>
      </c>
      <c r="H356" s="261">
        <v>39</v>
      </c>
      <c r="I356" s="262">
        <v>98.4</v>
      </c>
      <c r="J356" s="263">
        <v>0.8</v>
      </c>
      <c r="K356" s="263">
        <v>0</v>
      </c>
      <c r="L356" s="263">
        <v>0</v>
      </c>
      <c r="M356" s="263">
        <v>0.7</v>
      </c>
      <c r="N356" s="263">
        <v>0.8</v>
      </c>
    </row>
    <row r="357" spans="1:14" hidden="1">
      <c r="A357" s="248" t="s">
        <v>2080</v>
      </c>
      <c r="B357" s="260">
        <v>21095</v>
      </c>
      <c r="C357" s="261">
        <v>19740</v>
      </c>
      <c r="D357" s="261">
        <v>804</v>
      </c>
      <c r="E357" s="261">
        <v>64</v>
      </c>
      <c r="F357" s="261">
        <v>41</v>
      </c>
      <c r="G357" s="261">
        <v>698</v>
      </c>
      <c r="H357" s="261">
        <v>551</v>
      </c>
      <c r="I357" s="262">
        <v>93.6</v>
      </c>
      <c r="J357" s="263">
        <v>3.8</v>
      </c>
      <c r="K357" s="263">
        <v>0.3</v>
      </c>
      <c r="L357" s="263">
        <v>0.2</v>
      </c>
      <c r="M357" s="263">
        <v>3.3</v>
      </c>
      <c r="N357" s="263">
        <v>2.6</v>
      </c>
    </row>
    <row r="358" spans="1:14" hidden="1">
      <c r="A358" s="248" t="s">
        <v>2081</v>
      </c>
      <c r="B358" s="260">
        <v>23350</v>
      </c>
      <c r="C358" s="261">
        <v>18949</v>
      </c>
      <c r="D358" s="261">
        <v>3762</v>
      </c>
      <c r="E358" s="261">
        <v>381</v>
      </c>
      <c r="F358" s="261">
        <v>265</v>
      </c>
      <c r="G358" s="261">
        <v>3116</v>
      </c>
      <c r="H358" s="261">
        <v>638</v>
      </c>
      <c r="I358" s="262">
        <v>81.2</v>
      </c>
      <c r="J358" s="263">
        <v>16.100000000000001</v>
      </c>
      <c r="K358" s="263">
        <v>1.6</v>
      </c>
      <c r="L358" s="263">
        <v>1.1000000000000001</v>
      </c>
      <c r="M358" s="263">
        <v>13.3</v>
      </c>
      <c r="N358" s="263">
        <v>2.7</v>
      </c>
    </row>
    <row r="359" spans="1:14" hidden="1">
      <c r="A359" s="248" t="s">
        <v>2082</v>
      </c>
      <c r="B359" s="260">
        <v>21060</v>
      </c>
      <c r="C359" s="261">
        <v>13243</v>
      </c>
      <c r="D359" s="261">
        <v>7277</v>
      </c>
      <c r="E359" s="261">
        <v>439</v>
      </c>
      <c r="F359" s="261">
        <v>655</v>
      </c>
      <c r="G359" s="261">
        <v>6183</v>
      </c>
      <c r="H359" s="261">
        <v>540</v>
      </c>
      <c r="I359" s="262">
        <v>62.9</v>
      </c>
      <c r="J359" s="263">
        <v>34.6</v>
      </c>
      <c r="K359" s="263">
        <v>2.1</v>
      </c>
      <c r="L359" s="263">
        <v>3.1</v>
      </c>
      <c r="M359" s="263">
        <v>29.4</v>
      </c>
      <c r="N359" s="263">
        <v>2.6</v>
      </c>
    </row>
    <row r="360" spans="1:14" hidden="1">
      <c r="A360" s="248" t="s">
        <v>2083</v>
      </c>
      <c r="B360" s="260">
        <v>23692</v>
      </c>
      <c r="C360" s="261">
        <v>12291</v>
      </c>
      <c r="D360" s="261">
        <v>10647</v>
      </c>
      <c r="E360" s="261">
        <v>287</v>
      </c>
      <c r="F360" s="261">
        <v>767</v>
      </c>
      <c r="G360" s="261">
        <v>9593</v>
      </c>
      <c r="H360" s="261">
        <v>755</v>
      </c>
      <c r="I360" s="262">
        <v>51.9</v>
      </c>
      <c r="J360" s="263">
        <v>44.9</v>
      </c>
      <c r="K360" s="263">
        <v>1.2</v>
      </c>
      <c r="L360" s="263">
        <v>3.2</v>
      </c>
      <c r="M360" s="263">
        <v>40.5</v>
      </c>
      <c r="N360" s="263">
        <v>3.2</v>
      </c>
    </row>
    <row r="361" spans="1:14" hidden="1">
      <c r="A361" s="248" t="s">
        <v>2084</v>
      </c>
      <c r="B361" s="260">
        <v>29086</v>
      </c>
      <c r="C361" s="261">
        <v>13025</v>
      </c>
      <c r="D361" s="261">
        <v>14784</v>
      </c>
      <c r="E361" s="261">
        <v>279</v>
      </c>
      <c r="F361" s="261">
        <v>763</v>
      </c>
      <c r="G361" s="261">
        <v>13741</v>
      </c>
      <c r="H361" s="261">
        <v>1277</v>
      </c>
      <c r="I361" s="262">
        <v>44.8</v>
      </c>
      <c r="J361" s="263">
        <v>50.8</v>
      </c>
      <c r="K361" s="263">
        <v>1</v>
      </c>
      <c r="L361" s="263">
        <v>2.6</v>
      </c>
      <c r="M361" s="263">
        <v>47.2</v>
      </c>
      <c r="N361" s="263">
        <v>4.4000000000000004</v>
      </c>
    </row>
    <row r="362" spans="1:14" hidden="1">
      <c r="A362" s="248" t="s">
        <v>2085</v>
      </c>
      <c r="B362" s="260">
        <v>31710</v>
      </c>
      <c r="C362" s="261">
        <v>14200</v>
      </c>
      <c r="D362" s="261">
        <v>15776</v>
      </c>
      <c r="E362" s="261">
        <v>279</v>
      </c>
      <c r="F362" s="261">
        <v>651</v>
      </c>
      <c r="G362" s="261">
        <v>14845</v>
      </c>
      <c r="H362" s="261">
        <v>1734</v>
      </c>
      <c r="I362" s="262">
        <v>44.8</v>
      </c>
      <c r="J362" s="263">
        <v>49.8</v>
      </c>
      <c r="K362" s="263">
        <v>0.9</v>
      </c>
      <c r="L362" s="263">
        <v>2.1</v>
      </c>
      <c r="M362" s="263">
        <v>46.8</v>
      </c>
      <c r="N362" s="263">
        <v>5.5</v>
      </c>
    </row>
    <row r="363" spans="1:14" hidden="1">
      <c r="A363" s="248" t="s">
        <v>2086</v>
      </c>
      <c r="B363" s="260">
        <v>35360</v>
      </c>
      <c r="C363" s="261">
        <v>17846</v>
      </c>
      <c r="D363" s="261">
        <v>15452</v>
      </c>
      <c r="E363" s="261">
        <v>338</v>
      </c>
      <c r="F363" s="261">
        <v>548</v>
      </c>
      <c r="G363" s="261">
        <v>14566</v>
      </c>
      <c r="H363" s="261">
        <v>2062</v>
      </c>
      <c r="I363" s="262">
        <v>50.5</v>
      </c>
      <c r="J363" s="263">
        <v>43.7</v>
      </c>
      <c r="K363" s="263">
        <v>1</v>
      </c>
      <c r="L363" s="263">
        <v>1.6</v>
      </c>
      <c r="M363" s="263">
        <v>41.2</v>
      </c>
      <c r="N363" s="263">
        <v>5.8</v>
      </c>
    </row>
    <row r="364" spans="1:14" hidden="1">
      <c r="A364" s="248" t="s">
        <v>2087</v>
      </c>
      <c r="B364" s="260">
        <v>41680</v>
      </c>
      <c r="C364" s="261">
        <v>24723</v>
      </c>
      <c r="D364" s="261">
        <v>14425</v>
      </c>
      <c r="E364" s="261">
        <v>420</v>
      </c>
      <c r="F364" s="261">
        <v>529</v>
      </c>
      <c r="G364" s="261">
        <v>13476</v>
      </c>
      <c r="H364" s="261">
        <v>2532</v>
      </c>
      <c r="I364" s="262">
        <v>59.3</v>
      </c>
      <c r="J364" s="263">
        <v>34.6</v>
      </c>
      <c r="K364" s="263">
        <v>1</v>
      </c>
      <c r="L364" s="263">
        <v>1.3</v>
      </c>
      <c r="M364" s="263">
        <v>32.299999999999997</v>
      </c>
      <c r="N364" s="263">
        <v>6.1</v>
      </c>
    </row>
    <row r="365" spans="1:14" hidden="1">
      <c r="A365" s="248" t="s">
        <v>2088</v>
      </c>
      <c r="B365" s="260">
        <v>48814</v>
      </c>
      <c r="C365" s="261">
        <v>33078</v>
      </c>
      <c r="D365" s="261">
        <v>12624</v>
      </c>
      <c r="E365" s="261">
        <v>500</v>
      </c>
      <c r="F365" s="261">
        <v>298</v>
      </c>
      <c r="G365" s="261">
        <v>11826</v>
      </c>
      <c r="H365" s="261">
        <v>3112</v>
      </c>
      <c r="I365" s="262">
        <v>67.8</v>
      </c>
      <c r="J365" s="263">
        <v>25.9</v>
      </c>
      <c r="K365" s="263">
        <v>1</v>
      </c>
      <c r="L365" s="263">
        <v>0.6</v>
      </c>
      <c r="M365" s="263">
        <v>24.2</v>
      </c>
      <c r="N365" s="263">
        <v>6.4</v>
      </c>
    </row>
    <row r="366" spans="1:14" hidden="1">
      <c r="A366" s="248" t="s">
        <v>2089</v>
      </c>
      <c r="B366" s="260">
        <v>64815</v>
      </c>
      <c r="C366" s="261">
        <v>47125</v>
      </c>
      <c r="D366" s="261">
        <v>13936</v>
      </c>
      <c r="E366" s="261">
        <v>524</v>
      </c>
      <c r="F366" s="261">
        <v>172</v>
      </c>
      <c r="G366" s="261">
        <v>13240</v>
      </c>
      <c r="H366" s="261">
        <v>3754</v>
      </c>
      <c r="I366" s="262">
        <v>72.7</v>
      </c>
      <c r="J366" s="263">
        <v>21.5</v>
      </c>
      <c r="K366" s="263">
        <v>0.8</v>
      </c>
      <c r="L366" s="263">
        <v>0.3</v>
      </c>
      <c r="M366" s="263">
        <v>20.399999999999999</v>
      </c>
      <c r="N366" s="263">
        <v>5.8</v>
      </c>
    </row>
    <row r="367" spans="1:14" hidden="1">
      <c r="A367" s="248" t="s">
        <v>2090</v>
      </c>
      <c r="B367" s="260">
        <v>61617</v>
      </c>
      <c r="C367" s="261">
        <v>46584</v>
      </c>
      <c r="D367" s="261">
        <v>11794</v>
      </c>
      <c r="E367" s="261">
        <v>403</v>
      </c>
      <c r="F367" s="261">
        <v>74</v>
      </c>
      <c r="G367" s="261">
        <v>11318</v>
      </c>
      <c r="H367" s="261">
        <v>3239</v>
      </c>
      <c r="I367" s="262">
        <v>75.599999999999994</v>
      </c>
      <c r="J367" s="263">
        <v>19.100000000000001</v>
      </c>
      <c r="K367" s="263">
        <v>0.7</v>
      </c>
      <c r="L367" s="263">
        <v>0.1</v>
      </c>
      <c r="M367" s="263">
        <v>18.399999999999999</v>
      </c>
      <c r="N367" s="263">
        <v>5.3</v>
      </c>
    </row>
    <row r="368" spans="1:14" hidden="1">
      <c r="A368" s="248" t="s">
        <v>2091</v>
      </c>
      <c r="B368" s="260">
        <v>62852</v>
      </c>
      <c r="C368" s="261">
        <v>48270</v>
      </c>
      <c r="D368" s="261">
        <v>11716</v>
      </c>
      <c r="E368" s="261">
        <v>298</v>
      </c>
      <c r="F368" s="261">
        <v>47</v>
      </c>
      <c r="G368" s="261">
        <v>11371</v>
      </c>
      <c r="H368" s="261">
        <v>2866</v>
      </c>
      <c r="I368" s="262">
        <v>76.8</v>
      </c>
      <c r="J368" s="263">
        <v>18.600000000000001</v>
      </c>
      <c r="K368" s="263">
        <v>0.5</v>
      </c>
      <c r="L368" s="263">
        <v>0.1</v>
      </c>
      <c r="M368" s="263">
        <v>18.100000000000001</v>
      </c>
      <c r="N368" s="263">
        <v>4.5999999999999996</v>
      </c>
    </row>
    <row r="369" spans="1:14" hidden="1">
      <c r="A369" s="248" t="s">
        <v>2092</v>
      </c>
      <c r="B369" s="260">
        <v>57973</v>
      </c>
      <c r="C369" s="261">
        <v>44814</v>
      </c>
      <c r="D369" s="261">
        <v>10727</v>
      </c>
      <c r="E369" s="261">
        <v>198</v>
      </c>
      <c r="F369" s="261">
        <v>26</v>
      </c>
      <c r="G369" s="261">
        <v>10503</v>
      </c>
      <c r="H369" s="261">
        <v>2432</v>
      </c>
      <c r="I369" s="262">
        <v>77.3</v>
      </c>
      <c r="J369" s="263">
        <v>18.5</v>
      </c>
      <c r="K369" s="263">
        <v>0.3</v>
      </c>
      <c r="L369" s="263">
        <v>0</v>
      </c>
      <c r="M369" s="263">
        <v>18.100000000000001</v>
      </c>
      <c r="N369" s="263">
        <v>4.2</v>
      </c>
    </row>
    <row r="370" spans="1:14" hidden="1">
      <c r="A370" s="248" t="s">
        <v>2093</v>
      </c>
      <c r="B370" s="260">
        <v>109113</v>
      </c>
      <c r="C370" s="261">
        <v>84547</v>
      </c>
      <c r="D370" s="261">
        <v>20365</v>
      </c>
      <c r="E370" s="261">
        <v>225</v>
      </c>
      <c r="F370" s="261">
        <v>28</v>
      </c>
      <c r="G370" s="261">
        <v>20111</v>
      </c>
      <c r="H370" s="261">
        <v>4201</v>
      </c>
      <c r="I370" s="262">
        <v>77.5</v>
      </c>
      <c r="J370" s="263">
        <v>18.7</v>
      </c>
      <c r="K370" s="263">
        <v>0.2</v>
      </c>
      <c r="L370" s="263">
        <v>0</v>
      </c>
      <c r="M370" s="263">
        <v>18.399999999999999</v>
      </c>
      <c r="N370" s="263">
        <v>3.9</v>
      </c>
    </row>
    <row r="371" spans="1:14" ht="24" hidden="1">
      <c r="A371" s="264" t="s">
        <v>2094</v>
      </c>
      <c r="B371" s="260">
        <v>356370</v>
      </c>
      <c r="C371" s="261">
        <v>271339</v>
      </c>
      <c r="D371" s="261">
        <v>68538</v>
      </c>
      <c r="E371" s="261">
        <v>1648</v>
      </c>
      <c r="F371" s="261">
        <v>347</v>
      </c>
      <c r="G371" s="261">
        <v>66543</v>
      </c>
      <c r="H371" s="261">
        <v>16493</v>
      </c>
      <c r="I371" s="262">
        <v>76.099999999999994</v>
      </c>
      <c r="J371" s="263">
        <v>19.2</v>
      </c>
      <c r="K371" s="263">
        <v>0.5</v>
      </c>
      <c r="L371" s="263">
        <v>0.1</v>
      </c>
      <c r="M371" s="263">
        <v>18.7</v>
      </c>
      <c r="N371" s="263">
        <v>4.5999999999999996</v>
      </c>
    </row>
    <row r="372" spans="1:14" ht="24" hidden="1">
      <c r="A372" s="266" t="s">
        <v>2095</v>
      </c>
      <c r="B372" s="267">
        <v>229939</v>
      </c>
      <c r="C372" s="268">
        <v>177631</v>
      </c>
      <c r="D372" s="268">
        <v>42808</v>
      </c>
      <c r="E372" s="268">
        <v>721</v>
      </c>
      <c r="F372" s="268">
        <v>101</v>
      </c>
      <c r="G372" s="268">
        <v>41986</v>
      </c>
      <c r="H372" s="268">
        <v>9500</v>
      </c>
      <c r="I372" s="269">
        <v>77.3</v>
      </c>
      <c r="J372" s="270">
        <v>18.600000000000001</v>
      </c>
      <c r="K372" s="270">
        <v>0.3</v>
      </c>
      <c r="L372" s="270">
        <v>0</v>
      </c>
      <c r="M372" s="270">
        <v>18.3</v>
      </c>
      <c r="N372" s="270">
        <v>4.0999999999999996</v>
      </c>
    </row>
    <row r="373" spans="1:14" hidden="1">
      <c r="A373" s="244" t="s">
        <v>2098</v>
      </c>
      <c r="B373" s="265"/>
      <c r="C373" s="265"/>
      <c r="D373" s="265"/>
      <c r="E373" s="265"/>
      <c r="F373" s="265"/>
      <c r="G373" s="265"/>
      <c r="H373" s="265"/>
      <c r="I373" s="263"/>
      <c r="J373" s="263"/>
      <c r="K373" s="263"/>
      <c r="L373" s="263"/>
      <c r="M373" s="263"/>
      <c r="N373" s="263"/>
    </row>
  </sheetData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S161"/>
  <sheetViews>
    <sheetView topLeftCell="G3" workbookViewId="0">
      <pane xSplit="9" ySplit="11" topLeftCell="AH127" activePane="bottomRight" state="frozen"/>
      <selection activeCell="G3" sqref="G3"/>
      <selection pane="topRight" activeCell="P3" sqref="P3"/>
      <selection pane="bottomLeft" activeCell="G14" sqref="G14"/>
      <selection pane="bottomRight" activeCell="AR132" sqref="AR132"/>
    </sheetView>
  </sheetViews>
  <sheetFormatPr defaultColWidth="8.1640625" defaultRowHeight="12"/>
  <cols>
    <col min="1" max="5" width="0" style="8" hidden="1" customWidth="1"/>
    <col min="6" max="6" width="1.9140625" style="9" hidden="1" customWidth="1"/>
    <col min="7" max="7" width="1.9140625" style="9" customWidth="1"/>
    <col min="8" max="8" width="6.08203125" style="9" customWidth="1"/>
    <col min="9" max="13" width="0.9140625" style="9" customWidth="1"/>
    <col min="14" max="15" width="16.08203125" style="9" customWidth="1"/>
    <col min="16" max="44" width="9.6640625" style="9" customWidth="1"/>
    <col min="45" max="45" width="2.4140625" style="9" customWidth="1"/>
    <col min="46" max="256" width="8.1640625" style="9"/>
    <col min="257" max="262" width="0" style="9" hidden="1" customWidth="1"/>
    <col min="263" max="263" width="1.9140625" style="9" customWidth="1"/>
    <col min="264" max="264" width="6.08203125" style="9" customWidth="1"/>
    <col min="265" max="269" width="0.9140625" style="9" customWidth="1"/>
    <col min="270" max="271" width="16.08203125" style="9" customWidth="1"/>
    <col min="272" max="300" width="9.6640625" style="9" customWidth="1"/>
    <col min="301" max="301" width="2.4140625" style="9" customWidth="1"/>
    <col min="302" max="512" width="8.1640625" style="9"/>
    <col min="513" max="518" width="0" style="9" hidden="1" customWidth="1"/>
    <col min="519" max="519" width="1.9140625" style="9" customWidth="1"/>
    <col min="520" max="520" width="6.08203125" style="9" customWidth="1"/>
    <col min="521" max="525" width="0.9140625" style="9" customWidth="1"/>
    <col min="526" max="527" width="16.08203125" style="9" customWidth="1"/>
    <col min="528" max="556" width="9.6640625" style="9" customWidth="1"/>
    <col min="557" max="557" width="2.4140625" style="9" customWidth="1"/>
    <col min="558" max="768" width="8.1640625" style="9"/>
    <col min="769" max="774" width="0" style="9" hidden="1" customWidth="1"/>
    <col min="775" max="775" width="1.9140625" style="9" customWidth="1"/>
    <col min="776" max="776" width="6.08203125" style="9" customWidth="1"/>
    <col min="777" max="781" width="0.9140625" style="9" customWidth="1"/>
    <col min="782" max="783" width="16.08203125" style="9" customWidth="1"/>
    <col min="784" max="812" width="9.6640625" style="9" customWidth="1"/>
    <col min="813" max="813" width="2.4140625" style="9" customWidth="1"/>
    <col min="814" max="1024" width="8.1640625" style="9"/>
    <col min="1025" max="1030" width="0" style="9" hidden="1" customWidth="1"/>
    <col min="1031" max="1031" width="1.9140625" style="9" customWidth="1"/>
    <col min="1032" max="1032" width="6.08203125" style="9" customWidth="1"/>
    <col min="1033" max="1037" width="0.9140625" style="9" customWidth="1"/>
    <col min="1038" max="1039" width="16.08203125" style="9" customWidth="1"/>
    <col min="1040" max="1068" width="9.6640625" style="9" customWidth="1"/>
    <col min="1069" max="1069" width="2.4140625" style="9" customWidth="1"/>
    <col min="1070" max="1280" width="8.1640625" style="9"/>
    <col min="1281" max="1286" width="0" style="9" hidden="1" customWidth="1"/>
    <col min="1287" max="1287" width="1.9140625" style="9" customWidth="1"/>
    <col min="1288" max="1288" width="6.08203125" style="9" customWidth="1"/>
    <col min="1289" max="1293" width="0.9140625" style="9" customWidth="1"/>
    <col min="1294" max="1295" width="16.08203125" style="9" customWidth="1"/>
    <col min="1296" max="1324" width="9.6640625" style="9" customWidth="1"/>
    <col min="1325" max="1325" width="2.4140625" style="9" customWidth="1"/>
    <col min="1326" max="1536" width="8.1640625" style="9"/>
    <col min="1537" max="1542" width="0" style="9" hidden="1" customWidth="1"/>
    <col min="1543" max="1543" width="1.9140625" style="9" customWidth="1"/>
    <col min="1544" max="1544" width="6.08203125" style="9" customWidth="1"/>
    <col min="1545" max="1549" width="0.9140625" style="9" customWidth="1"/>
    <col min="1550" max="1551" width="16.08203125" style="9" customWidth="1"/>
    <col min="1552" max="1580" width="9.6640625" style="9" customWidth="1"/>
    <col min="1581" max="1581" width="2.4140625" style="9" customWidth="1"/>
    <col min="1582" max="1792" width="8.1640625" style="9"/>
    <col min="1793" max="1798" width="0" style="9" hidden="1" customWidth="1"/>
    <col min="1799" max="1799" width="1.9140625" style="9" customWidth="1"/>
    <col min="1800" max="1800" width="6.08203125" style="9" customWidth="1"/>
    <col min="1801" max="1805" width="0.9140625" style="9" customWidth="1"/>
    <col min="1806" max="1807" width="16.08203125" style="9" customWidth="1"/>
    <col min="1808" max="1836" width="9.6640625" style="9" customWidth="1"/>
    <col min="1837" max="1837" width="2.4140625" style="9" customWidth="1"/>
    <col min="1838" max="2048" width="8.1640625" style="9"/>
    <col min="2049" max="2054" width="0" style="9" hidden="1" customWidth="1"/>
    <col min="2055" max="2055" width="1.9140625" style="9" customWidth="1"/>
    <col min="2056" max="2056" width="6.08203125" style="9" customWidth="1"/>
    <col min="2057" max="2061" width="0.9140625" style="9" customWidth="1"/>
    <col min="2062" max="2063" width="16.08203125" style="9" customWidth="1"/>
    <col min="2064" max="2092" width="9.6640625" style="9" customWidth="1"/>
    <col min="2093" max="2093" width="2.4140625" style="9" customWidth="1"/>
    <col min="2094" max="2304" width="8.1640625" style="9"/>
    <col min="2305" max="2310" width="0" style="9" hidden="1" customWidth="1"/>
    <col min="2311" max="2311" width="1.9140625" style="9" customWidth="1"/>
    <col min="2312" max="2312" width="6.08203125" style="9" customWidth="1"/>
    <col min="2313" max="2317" width="0.9140625" style="9" customWidth="1"/>
    <col min="2318" max="2319" width="16.08203125" style="9" customWidth="1"/>
    <col min="2320" max="2348" width="9.6640625" style="9" customWidth="1"/>
    <col min="2349" max="2349" width="2.4140625" style="9" customWidth="1"/>
    <col min="2350" max="2560" width="8.1640625" style="9"/>
    <col min="2561" max="2566" width="0" style="9" hidden="1" customWidth="1"/>
    <col min="2567" max="2567" width="1.9140625" style="9" customWidth="1"/>
    <col min="2568" max="2568" width="6.08203125" style="9" customWidth="1"/>
    <col min="2569" max="2573" width="0.9140625" style="9" customWidth="1"/>
    <col min="2574" max="2575" width="16.08203125" style="9" customWidth="1"/>
    <col min="2576" max="2604" width="9.6640625" style="9" customWidth="1"/>
    <col min="2605" max="2605" width="2.4140625" style="9" customWidth="1"/>
    <col min="2606" max="2816" width="8.1640625" style="9"/>
    <col min="2817" max="2822" width="0" style="9" hidden="1" customWidth="1"/>
    <col min="2823" max="2823" width="1.9140625" style="9" customWidth="1"/>
    <col min="2824" max="2824" width="6.08203125" style="9" customWidth="1"/>
    <col min="2825" max="2829" width="0.9140625" style="9" customWidth="1"/>
    <col min="2830" max="2831" width="16.08203125" style="9" customWidth="1"/>
    <col min="2832" max="2860" width="9.6640625" style="9" customWidth="1"/>
    <col min="2861" max="2861" width="2.4140625" style="9" customWidth="1"/>
    <col min="2862" max="3072" width="8.1640625" style="9"/>
    <col min="3073" max="3078" width="0" style="9" hidden="1" customWidth="1"/>
    <col min="3079" max="3079" width="1.9140625" style="9" customWidth="1"/>
    <col min="3080" max="3080" width="6.08203125" style="9" customWidth="1"/>
    <col min="3081" max="3085" width="0.9140625" style="9" customWidth="1"/>
    <col min="3086" max="3087" width="16.08203125" style="9" customWidth="1"/>
    <col min="3088" max="3116" width="9.6640625" style="9" customWidth="1"/>
    <col min="3117" max="3117" width="2.4140625" style="9" customWidth="1"/>
    <col min="3118" max="3328" width="8.1640625" style="9"/>
    <col min="3329" max="3334" width="0" style="9" hidden="1" customWidth="1"/>
    <col min="3335" max="3335" width="1.9140625" style="9" customWidth="1"/>
    <col min="3336" max="3336" width="6.08203125" style="9" customWidth="1"/>
    <col min="3337" max="3341" width="0.9140625" style="9" customWidth="1"/>
    <col min="3342" max="3343" width="16.08203125" style="9" customWidth="1"/>
    <col min="3344" max="3372" width="9.6640625" style="9" customWidth="1"/>
    <col min="3373" max="3373" width="2.4140625" style="9" customWidth="1"/>
    <col min="3374" max="3584" width="8.1640625" style="9"/>
    <col min="3585" max="3590" width="0" style="9" hidden="1" customWidth="1"/>
    <col min="3591" max="3591" width="1.9140625" style="9" customWidth="1"/>
    <col min="3592" max="3592" width="6.08203125" style="9" customWidth="1"/>
    <col min="3593" max="3597" width="0.9140625" style="9" customWidth="1"/>
    <col min="3598" max="3599" width="16.08203125" style="9" customWidth="1"/>
    <col min="3600" max="3628" width="9.6640625" style="9" customWidth="1"/>
    <col min="3629" max="3629" width="2.4140625" style="9" customWidth="1"/>
    <col min="3630" max="3840" width="8.1640625" style="9"/>
    <col min="3841" max="3846" width="0" style="9" hidden="1" customWidth="1"/>
    <col min="3847" max="3847" width="1.9140625" style="9" customWidth="1"/>
    <col min="3848" max="3848" width="6.08203125" style="9" customWidth="1"/>
    <col min="3849" max="3853" width="0.9140625" style="9" customWidth="1"/>
    <col min="3854" max="3855" width="16.08203125" style="9" customWidth="1"/>
    <col min="3856" max="3884" width="9.6640625" style="9" customWidth="1"/>
    <col min="3885" max="3885" width="2.4140625" style="9" customWidth="1"/>
    <col min="3886" max="4096" width="8.1640625" style="9"/>
    <col min="4097" max="4102" width="0" style="9" hidden="1" customWidth="1"/>
    <col min="4103" max="4103" width="1.9140625" style="9" customWidth="1"/>
    <col min="4104" max="4104" width="6.08203125" style="9" customWidth="1"/>
    <col min="4105" max="4109" width="0.9140625" style="9" customWidth="1"/>
    <col min="4110" max="4111" width="16.08203125" style="9" customWidth="1"/>
    <col min="4112" max="4140" width="9.6640625" style="9" customWidth="1"/>
    <col min="4141" max="4141" width="2.4140625" style="9" customWidth="1"/>
    <col min="4142" max="4352" width="8.1640625" style="9"/>
    <col min="4353" max="4358" width="0" style="9" hidden="1" customWidth="1"/>
    <col min="4359" max="4359" width="1.9140625" style="9" customWidth="1"/>
    <col min="4360" max="4360" width="6.08203125" style="9" customWidth="1"/>
    <col min="4361" max="4365" width="0.9140625" style="9" customWidth="1"/>
    <col min="4366" max="4367" width="16.08203125" style="9" customWidth="1"/>
    <col min="4368" max="4396" width="9.6640625" style="9" customWidth="1"/>
    <col min="4397" max="4397" width="2.4140625" style="9" customWidth="1"/>
    <col min="4398" max="4608" width="8.1640625" style="9"/>
    <col min="4609" max="4614" width="0" style="9" hidden="1" customWidth="1"/>
    <col min="4615" max="4615" width="1.9140625" style="9" customWidth="1"/>
    <col min="4616" max="4616" width="6.08203125" style="9" customWidth="1"/>
    <col min="4617" max="4621" width="0.9140625" style="9" customWidth="1"/>
    <col min="4622" max="4623" width="16.08203125" style="9" customWidth="1"/>
    <col min="4624" max="4652" width="9.6640625" style="9" customWidth="1"/>
    <col min="4653" max="4653" width="2.4140625" style="9" customWidth="1"/>
    <col min="4654" max="4864" width="8.1640625" style="9"/>
    <col min="4865" max="4870" width="0" style="9" hidden="1" customWidth="1"/>
    <col min="4871" max="4871" width="1.9140625" style="9" customWidth="1"/>
    <col min="4872" max="4872" width="6.08203125" style="9" customWidth="1"/>
    <col min="4873" max="4877" width="0.9140625" style="9" customWidth="1"/>
    <col min="4878" max="4879" width="16.08203125" style="9" customWidth="1"/>
    <col min="4880" max="4908" width="9.6640625" style="9" customWidth="1"/>
    <col min="4909" max="4909" width="2.4140625" style="9" customWidth="1"/>
    <col min="4910" max="5120" width="8.1640625" style="9"/>
    <col min="5121" max="5126" width="0" style="9" hidden="1" customWidth="1"/>
    <col min="5127" max="5127" width="1.9140625" style="9" customWidth="1"/>
    <col min="5128" max="5128" width="6.08203125" style="9" customWidth="1"/>
    <col min="5129" max="5133" width="0.9140625" style="9" customWidth="1"/>
    <col min="5134" max="5135" width="16.08203125" style="9" customWidth="1"/>
    <col min="5136" max="5164" width="9.6640625" style="9" customWidth="1"/>
    <col min="5165" max="5165" width="2.4140625" style="9" customWidth="1"/>
    <col min="5166" max="5376" width="8.1640625" style="9"/>
    <col min="5377" max="5382" width="0" style="9" hidden="1" customWidth="1"/>
    <col min="5383" max="5383" width="1.9140625" style="9" customWidth="1"/>
    <col min="5384" max="5384" width="6.08203125" style="9" customWidth="1"/>
    <col min="5385" max="5389" width="0.9140625" style="9" customWidth="1"/>
    <col min="5390" max="5391" width="16.08203125" style="9" customWidth="1"/>
    <col min="5392" max="5420" width="9.6640625" style="9" customWidth="1"/>
    <col min="5421" max="5421" width="2.4140625" style="9" customWidth="1"/>
    <col min="5422" max="5632" width="8.1640625" style="9"/>
    <col min="5633" max="5638" width="0" style="9" hidden="1" customWidth="1"/>
    <col min="5639" max="5639" width="1.9140625" style="9" customWidth="1"/>
    <col min="5640" max="5640" width="6.08203125" style="9" customWidth="1"/>
    <col min="5641" max="5645" width="0.9140625" style="9" customWidth="1"/>
    <col min="5646" max="5647" width="16.08203125" style="9" customWidth="1"/>
    <col min="5648" max="5676" width="9.6640625" style="9" customWidth="1"/>
    <col min="5677" max="5677" width="2.4140625" style="9" customWidth="1"/>
    <col min="5678" max="5888" width="8.1640625" style="9"/>
    <col min="5889" max="5894" width="0" style="9" hidden="1" customWidth="1"/>
    <col min="5895" max="5895" width="1.9140625" style="9" customWidth="1"/>
    <col min="5896" max="5896" width="6.08203125" style="9" customWidth="1"/>
    <col min="5897" max="5901" width="0.9140625" style="9" customWidth="1"/>
    <col min="5902" max="5903" width="16.08203125" style="9" customWidth="1"/>
    <col min="5904" max="5932" width="9.6640625" style="9" customWidth="1"/>
    <col min="5933" max="5933" width="2.4140625" style="9" customWidth="1"/>
    <col min="5934" max="6144" width="8.1640625" style="9"/>
    <col min="6145" max="6150" width="0" style="9" hidden="1" customWidth="1"/>
    <col min="6151" max="6151" width="1.9140625" style="9" customWidth="1"/>
    <col min="6152" max="6152" width="6.08203125" style="9" customWidth="1"/>
    <col min="6153" max="6157" width="0.9140625" style="9" customWidth="1"/>
    <col min="6158" max="6159" width="16.08203125" style="9" customWidth="1"/>
    <col min="6160" max="6188" width="9.6640625" style="9" customWidth="1"/>
    <col min="6189" max="6189" width="2.4140625" style="9" customWidth="1"/>
    <col min="6190" max="6400" width="8.1640625" style="9"/>
    <col min="6401" max="6406" width="0" style="9" hidden="1" customWidth="1"/>
    <col min="6407" max="6407" width="1.9140625" style="9" customWidth="1"/>
    <col min="6408" max="6408" width="6.08203125" style="9" customWidth="1"/>
    <col min="6409" max="6413" width="0.9140625" style="9" customWidth="1"/>
    <col min="6414" max="6415" width="16.08203125" style="9" customWidth="1"/>
    <col min="6416" max="6444" width="9.6640625" style="9" customWidth="1"/>
    <col min="6445" max="6445" width="2.4140625" style="9" customWidth="1"/>
    <col min="6446" max="6656" width="8.1640625" style="9"/>
    <col min="6657" max="6662" width="0" style="9" hidden="1" customWidth="1"/>
    <col min="6663" max="6663" width="1.9140625" style="9" customWidth="1"/>
    <col min="6664" max="6664" width="6.08203125" style="9" customWidth="1"/>
    <col min="6665" max="6669" width="0.9140625" style="9" customWidth="1"/>
    <col min="6670" max="6671" width="16.08203125" style="9" customWidth="1"/>
    <col min="6672" max="6700" width="9.6640625" style="9" customWidth="1"/>
    <col min="6701" max="6701" width="2.4140625" style="9" customWidth="1"/>
    <col min="6702" max="6912" width="8.1640625" style="9"/>
    <col min="6913" max="6918" width="0" style="9" hidden="1" customWidth="1"/>
    <col min="6919" max="6919" width="1.9140625" style="9" customWidth="1"/>
    <col min="6920" max="6920" width="6.08203125" style="9" customWidth="1"/>
    <col min="6921" max="6925" width="0.9140625" style="9" customWidth="1"/>
    <col min="6926" max="6927" width="16.08203125" style="9" customWidth="1"/>
    <col min="6928" max="6956" width="9.6640625" style="9" customWidth="1"/>
    <col min="6957" max="6957" width="2.4140625" style="9" customWidth="1"/>
    <col min="6958" max="7168" width="8.1640625" style="9"/>
    <col min="7169" max="7174" width="0" style="9" hidden="1" customWidth="1"/>
    <col min="7175" max="7175" width="1.9140625" style="9" customWidth="1"/>
    <col min="7176" max="7176" width="6.08203125" style="9" customWidth="1"/>
    <col min="7177" max="7181" width="0.9140625" style="9" customWidth="1"/>
    <col min="7182" max="7183" width="16.08203125" style="9" customWidth="1"/>
    <col min="7184" max="7212" width="9.6640625" style="9" customWidth="1"/>
    <col min="7213" max="7213" width="2.4140625" style="9" customWidth="1"/>
    <col min="7214" max="7424" width="8.1640625" style="9"/>
    <col min="7425" max="7430" width="0" style="9" hidden="1" customWidth="1"/>
    <col min="7431" max="7431" width="1.9140625" style="9" customWidth="1"/>
    <col min="7432" max="7432" width="6.08203125" style="9" customWidth="1"/>
    <col min="7433" max="7437" width="0.9140625" style="9" customWidth="1"/>
    <col min="7438" max="7439" width="16.08203125" style="9" customWidth="1"/>
    <col min="7440" max="7468" width="9.6640625" style="9" customWidth="1"/>
    <col min="7469" max="7469" width="2.4140625" style="9" customWidth="1"/>
    <col min="7470" max="7680" width="8.1640625" style="9"/>
    <col min="7681" max="7686" width="0" style="9" hidden="1" customWidth="1"/>
    <col min="7687" max="7687" width="1.9140625" style="9" customWidth="1"/>
    <col min="7688" max="7688" width="6.08203125" style="9" customWidth="1"/>
    <col min="7689" max="7693" width="0.9140625" style="9" customWidth="1"/>
    <col min="7694" max="7695" width="16.08203125" style="9" customWidth="1"/>
    <col min="7696" max="7724" width="9.6640625" style="9" customWidth="1"/>
    <col min="7725" max="7725" width="2.4140625" style="9" customWidth="1"/>
    <col min="7726" max="7936" width="8.1640625" style="9"/>
    <col min="7937" max="7942" width="0" style="9" hidden="1" customWidth="1"/>
    <col min="7943" max="7943" width="1.9140625" style="9" customWidth="1"/>
    <col min="7944" max="7944" width="6.08203125" style="9" customWidth="1"/>
    <col min="7945" max="7949" width="0.9140625" style="9" customWidth="1"/>
    <col min="7950" max="7951" width="16.08203125" style="9" customWidth="1"/>
    <col min="7952" max="7980" width="9.6640625" style="9" customWidth="1"/>
    <col min="7981" max="7981" width="2.4140625" style="9" customWidth="1"/>
    <col min="7982" max="8192" width="8.1640625" style="9"/>
    <col min="8193" max="8198" width="0" style="9" hidden="1" customWidth="1"/>
    <col min="8199" max="8199" width="1.9140625" style="9" customWidth="1"/>
    <col min="8200" max="8200" width="6.08203125" style="9" customWidth="1"/>
    <col min="8201" max="8205" width="0.9140625" style="9" customWidth="1"/>
    <col min="8206" max="8207" width="16.08203125" style="9" customWidth="1"/>
    <col min="8208" max="8236" width="9.6640625" style="9" customWidth="1"/>
    <col min="8237" max="8237" width="2.4140625" style="9" customWidth="1"/>
    <col min="8238" max="8448" width="8.1640625" style="9"/>
    <col min="8449" max="8454" width="0" style="9" hidden="1" customWidth="1"/>
    <col min="8455" max="8455" width="1.9140625" style="9" customWidth="1"/>
    <col min="8456" max="8456" width="6.08203125" style="9" customWidth="1"/>
    <col min="8457" max="8461" width="0.9140625" style="9" customWidth="1"/>
    <col min="8462" max="8463" width="16.08203125" style="9" customWidth="1"/>
    <col min="8464" max="8492" width="9.6640625" style="9" customWidth="1"/>
    <col min="8493" max="8493" width="2.4140625" style="9" customWidth="1"/>
    <col min="8494" max="8704" width="8.1640625" style="9"/>
    <col min="8705" max="8710" width="0" style="9" hidden="1" customWidth="1"/>
    <col min="8711" max="8711" width="1.9140625" style="9" customWidth="1"/>
    <col min="8712" max="8712" width="6.08203125" style="9" customWidth="1"/>
    <col min="8713" max="8717" width="0.9140625" style="9" customWidth="1"/>
    <col min="8718" max="8719" width="16.08203125" style="9" customWidth="1"/>
    <col min="8720" max="8748" width="9.6640625" style="9" customWidth="1"/>
    <col min="8749" max="8749" width="2.4140625" style="9" customWidth="1"/>
    <col min="8750" max="8960" width="8.1640625" style="9"/>
    <col min="8961" max="8966" width="0" style="9" hidden="1" customWidth="1"/>
    <col min="8967" max="8967" width="1.9140625" style="9" customWidth="1"/>
    <col min="8968" max="8968" width="6.08203125" style="9" customWidth="1"/>
    <col min="8969" max="8973" width="0.9140625" style="9" customWidth="1"/>
    <col min="8974" max="8975" width="16.08203125" style="9" customWidth="1"/>
    <col min="8976" max="9004" width="9.6640625" style="9" customWidth="1"/>
    <col min="9005" max="9005" width="2.4140625" style="9" customWidth="1"/>
    <col min="9006" max="9216" width="8.1640625" style="9"/>
    <col min="9217" max="9222" width="0" style="9" hidden="1" customWidth="1"/>
    <col min="9223" max="9223" width="1.9140625" style="9" customWidth="1"/>
    <col min="9224" max="9224" width="6.08203125" style="9" customWidth="1"/>
    <col min="9225" max="9229" width="0.9140625" style="9" customWidth="1"/>
    <col min="9230" max="9231" width="16.08203125" style="9" customWidth="1"/>
    <col min="9232" max="9260" width="9.6640625" style="9" customWidth="1"/>
    <col min="9261" max="9261" width="2.4140625" style="9" customWidth="1"/>
    <col min="9262" max="9472" width="8.1640625" style="9"/>
    <col min="9473" max="9478" width="0" style="9" hidden="1" customWidth="1"/>
    <col min="9479" max="9479" width="1.9140625" style="9" customWidth="1"/>
    <col min="9480" max="9480" width="6.08203125" style="9" customWidth="1"/>
    <col min="9481" max="9485" width="0.9140625" style="9" customWidth="1"/>
    <col min="9486" max="9487" width="16.08203125" style="9" customWidth="1"/>
    <col min="9488" max="9516" width="9.6640625" style="9" customWidth="1"/>
    <col min="9517" max="9517" width="2.4140625" style="9" customWidth="1"/>
    <col min="9518" max="9728" width="8.1640625" style="9"/>
    <col min="9729" max="9734" width="0" style="9" hidden="1" customWidth="1"/>
    <col min="9735" max="9735" width="1.9140625" style="9" customWidth="1"/>
    <col min="9736" max="9736" width="6.08203125" style="9" customWidth="1"/>
    <col min="9737" max="9741" width="0.9140625" style="9" customWidth="1"/>
    <col min="9742" max="9743" width="16.08203125" style="9" customWidth="1"/>
    <col min="9744" max="9772" width="9.6640625" style="9" customWidth="1"/>
    <col min="9773" max="9773" width="2.4140625" style="9" customWidth="1"/>
    <col min="9774" max="9984" width="8.1640625" style="9"/>
    <col min="9985" max="9990" width="0" style="9" hidden="1" customWidth="1"/>
    <col min="9991" max="9991" width="1.9140625" style="9" customWidth="1"/>
    <col min="9992" max="9992" width="6.08203125" style="9" customWidth="1"/>
    <col min="9993" max="9997" width="0.9140625" style="9" customWidth="1"/>
    <col min="9998" max="9999" width="16.08203125" style="9" customWidth="1"/>
    <col min="10000" max="10028" width="9.6640625" style="9" customWidth="1"/>
    <col min="10029" max="10029" width="2.4140625" style="9" customWidth="1"/>
    <col min="10030" max="10240" width="8.1640625" style="9"/>
    <col min="10241" max="10246" width="0" style="9" hidden="1" customWidth="1"/>
    <col min="10247" max="10247" width="1.9140625" style="9" customWidth="1"/>
    <col min="10248" max="10248" width="6.08203125" style="9" customWidth="1"/>
    <col min="10249" max="10253" width="0.9140625" style="9" customWidth="1"/>
    <col min="10254" max="10255" width="16.08203125" style="9" customWidth="1"/>
    <col min="10256" max="10284" width="9.6640625" style="9" customWidth="1"/>
    <col min="10285" max="10285" width="2.4140625" style="9" customWidth="1"/>
    <col min="10286" max="10496" width="8.1640625" style="9"/>
    <col min="10497" max="10502" width="0" style="9" hidden="1" customWidth="1"/>
    <col min="10503" max="10503" width="1.9140625" style="9" customWidth="1"/>
    <col min="10504" max="10504" width="6.08203125" style="9" customWidth="1"/>
    <col min="10505" max="10509" width="0.9140625" style="9" customWidth="1"/>
    <col min="10510" max="10511" width="16.08203125" style="9" customWidth="1"/>
    <col min="10512" max="10540" width="9.6640625" style="9" customWidth="1"/>
    <col min="10541" max="10541" width="2.4140625" style="9" customWidth="1"/>
    <col min="10542" max="10752" width="8.1640625" style="9"/>
    <col min="10753" max="10758" width="0" style="9" hidden="1" customWidth="1"/>
    <col min="10759" max="10759" width="1.9140625" style="9" customWidth="1"/>
    <col min="10760" max="10760" width="6.08203125" style="9" customWidth="1"/>
    <col min="10761" max="10765" width="0.9140625" style="9" customWidth="1"/>
    <col min="10766" max="10767" width="16.08203125" style="9" customWidth="1"/>
    <col min="10768" max="10796" width="9.6640625" style="9" customWidth="1"/>
    <col min="10797" max="10797" width="2.4140625" style="9" customWidth="1"/>
    <col min="10798" max="11008" width="8.1640625" style="9"/>
    <col min="11009" max="11014" width="0" style="9" hidden="1" customWidth="1"/>
    <col min="11015" max="11015" width="1.9140625" style="9" customWidth="1"/>
    <col min="11016" max="11016" width="6.08203125" style="9" customWidth="1"/>
    <col min="11017" max="11021" width="0.9140625" style="9" customWidth="1"/>
    <col min="11022" max="11023" width="16.08203125" style="9" customWidth="1"/>
    <col min="11024" max="11052" width="9.6640625" style="9" customWidth="1"/>
    <col min="11053" max="11053" width="2.4140625" style="9" customWidth="1"/>
    <col min="11054" max="11264" width="8.1640625" style="9"/>
    <col min="11265" max="11270" width="0" style="9" hidden="1" customWidth="1"/>
    <col min="11271" max="11271" width="1.9140625" style="9" customWidth="1"/>
    <col min="11272" max="11272" width="6.08203125" style="9" customWidth="1"/>
    <col min="11273" max="11277" width="0.9140625" style="9" customWidth="1"/>
    <col min="11278" max="11279" width="16.08203125" style="9" customWidth="1"/>
    <col min="11280" max="11308" width="9.6640625" style="9" customWidth="1"/>
    <col min="11309" max="11309" width="2.4140625" style="9" customWidth="1"/>
    <col min="11310" max="11520" width="8.1640625" style="9"/>
    <col min="11521" max="11526" width="0" style="9" hidden="1" customWidth="1"/>
    <col min="11527" max="11527" width="1.9140625" style="9" customWidth="1"/>
    <col min="11528" max="11528" width="6.08203125" style="9" customWidth="1"/>
    <col min="11529" max="11533" width="0.9140625" style="9" customWidth="1"/>
    <col min="11534" max="11535" width="16.08203125" style="9" customWidth="1"/>
    <col min="11536" max="11564" width="9.6640625" style="9" customWidth="1"/>
    <col min="11565" max="11565" width="2.4140625" style="9" customWidth="1"/>
    <col min="11566" max="11776" width="8.1640625" style="9"/>
    <col min="11777" max="11782" width="0" style="9" hidden="1" customWidth="1"/>
    <col min="11783" max="11783" width="1.9140625" style="9" customWidth="1"/>
    <col min="11784" max="11784" width="6.08203125" style="9" customWidth="1"/>
    <col min="11785" max="11789" width="0.9140625" style="9" customWidth="1"/>
    <col min="11790" max="11791" width="16.08203125" style="9" customWidth="1"/>
    <col min="11792" max="11820" width="9.6640625" style="9" customWidth="1"/>
    <col min="11821" max="11821" width="2.4140625" style="9" customWidth="1"/>
    <col min="11822" max="12032" width="8.1640625" style="9"/>
    <col min="12033" max="12038" width="0" style="9" hidden="1" customWidth="1"/>
    <col min="12039" max="12039" width="1.9140625" style="9" customWidth="1"/>
    <col min="12040" max="12040" width="6.08203125" style="9" customWidth="1"/>
    <col min="12041" max="12045" width="0.9140625" style="9" customWidth="1"/>
    <col min="12046" max="12047" width="16.08203125" style="9" customWidth="1"/>
    <col min="12048" max="12076" width="9.6640625" style="9" customWidth="1"/>
    <col min="12077" max="12077" width="2.4140625" style="9" customWidth="1"/>
    <col min="12078" max="12288" width="8.1640625" style="9"/>
    <col min="12289" max="12294" width="0" style="9" hidden="1" customWidth="1"/>
    <col min="12295" max="12295" width="1.9140625" style="9" customWidth="1"/>
    <col min="12296" max="12296" width="6.08203125" style="9" customWidth="1"/>
    <col min="12297" max="12301" width="0.9140625" style="9" customWidth="1"/>
    <col min="12302" max="12303" width="16.08203125" style="9" customWidth="1"/>
    <col min="12304" max="12332" width="9.6640625" style="9" customWidth="1"/>
    <col min="12333" max="12333" width="2.4140625" style="9" customWidth="1"/>
    <col min="12334" max="12544" width="8.1640625" style="9"/>
    <col min="12545" max="12550" width="0" style="9" hidden="1" customWidth="1"/>
    <col min="12551" max="12551" width="1.9140625" style="9" customWidth="1"/>
    <col min="12552" max="12552" width="6.08203125" style="9" customWidth="1"/>
    <col min="12553" max="12557" width="0.9140625" style="9" customWidth="1"/>
    <col min="12558" max="12559" width="16.08203125" style="9" customWidth="1"/>
    <col min="12560" max="12588" width="9.6640625" style="9" customWidth="1"/>
    <col min="12589" max="12589" width="2.4140625" style="9" customWidth="1"/>
    <col min="12590" max="12800" width="8.1640625" style="9"/>
    <col min="12801" max="12806" width="0" style="9" hidden="1" customWidth="1"/>
    <col min="12807" max="12807" width="1.9140625" style="9" customWidth="1"/>
    <col min="12808" max="12808" width="6.08203125" style="9" customWidth="1"/>
    <col min="12809" max="12813" width="0.9140625" style="9" customWidth="1"/>
    <col min="12814" max="12815" width="16.08203125" style="9" customWidth="1"/>
    <col min="12816" max="12844" width="9.6640625" style="9" customWidth="1"/>
    <col min="12845" max="12845" width="2.4140625" style="9" customWidth="1"/>
    <col min="12846" max="13056" width="8.1640625" style="9"/>
    <col min="13057" max="13062" width="0" style="9" hidden="1" customWidth="1"/>
    <col min="13063" max="13063" width="1.9140625" style="9" customWidth="1"/>
    <col min="13064" max="13064" width="6.08203125" style="9" customWidth="1"/>
    <col min="13065" max="13069" width="0.9140625" style="9" customWidth="1"/>
    <col min="13070" max="13071" width="16.08203125" style="9" customWidth="1"/>
    <col min="13072" max="13100" width="9.6640625" style="9" customWidth="1"/>
    <col min="13101" max="13101" width="2.4140625" style="9" customWidth="1"/>
    <col min="13102" max="13312" width="8.1640625" style="9"/>
    <col min="13313" max="13318" width="0" style="9" hidden="1" customWidth="1"/>
    <col min="13319" max="13319" width="1.9140625" style="9" customWidth="1"/>
    <col min="13320" max="13320" width="6.08203125" style="9" customWidth="1"/>
    <col min="13321" max="13325" width="0.9140625" style="9" customWidth="1"/>
    <col min="13326" max="13327" width="16.08203125" style="9" customWidth="1"/>
    <col min="13328" max="13356" width="9.6640625" style="9" customWidth="1"/>
    <col min="13357" max="13357" width="2.4140625" style="9" customWidth="1"/>
    <col min="13358" max="13568" width="8.1640625" style="9"/>
    <col min="13569" max="13574" width="0" style="9" hidden="1" customWidth="1"/>
    <col min="13575" max="13575" width="1.9140625" style="9" customWidth="1"/>
    <col min="13576" max="13576" width="6.08203125" style="9" customWidth="1"/>
    <col min="13577" max="13581" width="0.9140625" style="9" customWidth="1"/>
    <col min="13582" max="13583" width="16.08203125" style="9" customWidth="1"/>
    <col min="13584" max="13612" width="9.6640625" style="9" customWidth="1"/>
    <col min="13613" max="13613" width="2.4140625" style="9" customWidth="1"/>
    <col min="13614" max="13824" width="8.1640625" style="9"/>
    <col min="13825" max="13830" width="0" style="9" hidden="1" customWidth="1"/>
    <col min="13831" max="13831" width="1.9140625" style="9" customWidth="1"/>
    <col min="13832" max="13832" width="6.08203125" style="9" customWidth="1"/>
    <col min="13833" max="13837" width="0.9140625" style="9" customWidth="1"/>
    <col min="13838" max="13839" width="16.08203125" style="9" customWidth="1"/>
    <col min="13840" max="13868" width="9.6640625" style="9" customWidth="1"/>
    <col min="13869" max="13869" width="2.4140625" style="9" customWidth="1"/>
    <col min="13870" max="14080" width="8.1640625" style="9"/>
    <col min="14081" max="14086" width="0" style="9" hidden="1" customWidth="1"/>
    <col min="14087" max="14087" width="1.9140625" style="9" customWidth="1"/>
    <col min="14088" max="14088" width="6.08203125" style="9" customWidth="1"/>
    <col min="14089" max="14093" width="0.9140625" style="9" customWidth="1"/>
    <col min="14094" max="14095" width="16.08203125" style="9" customWidth="1"/>
    <col min="14096" max="14124" width="9.6640625" style="9" customWidth="1"/>
    <col min="14125" max="14125" width="2.4140625" style="9" customWidth="1"/>
    <col min="14126" max="14336" width="8.1640625" style="9"/>
    <col min="14337" max="14342" width="0" style="9" hidden="1" customWidth="1"/>
    <col min="14343" max="14343" width="1.9140625" style="9" customWidth="1"/>
    <col min="14344" max="14344" width="6.08203125" style="9" customWidth="1"/>
    <col min="14345" max="14349" width="0.9140625" style="9" customWidth="1"/>
    <col min="14350" max="14351" width="16.08203125" style="9" customWidth="1"/>
    <col min="14352" max="14380" width="9.6640625" style="9" customWidth="1"/>
    <col min="14381" max="14381" width="2.4140625" style="9" customWidth="1"/>
    <col min="14382" max="14592" width="8.1640625" style="9"/>
    <col min="14593" max="14598" width="0" style="9" hidden="1" customWidth="1"/>
    <col min="14599" max="14599" width="1.9140625" style="9" customWidth="1"/>
    <col min="14600" max="14600" width="6.08203125" style="9" customWidth="1"/>
    <col min="14601" max="14605" width="0.9140625" style="9" customWidth="1"/>
    <col min="14606" max="14607" width="16.08203125" style="9" customWidth="1"/>
    <col min="14608" max="14636" width="9.6640625" style="9" customWidth="1"/>
    <col min="14637" max="14637" width="2.4140625" style="9" customWidth="1"/>
    <col min="14638" max="14848" width="8.1640625" style="9"/>
    <col min="14849" max="14854" width="0" style="9" hidden="1" customWidth="1"/>
    <col min="14855" max="14855" width="1.9140625" style="9" customWidth="1"/>
    <col min="14856" max="14856" width="6.08203125" style="9" customWidth="1"/>
    <col min="14857" max="14861" width="0.9140625" style="9" customWidth="1"/>
    <col min="14862" max="14863" width="16.08203125" style="9" customWidth="1"/>
    <col min="14864" max="14892" width="9.6640625" style="9" customWidth="1"/>
    <col min="14893" max="14893" width="2.4140625" style="9" customWidth="1"/>
    <col min="14894" max="15104" width="8.1640625" style="9"/>
    <col min="15105" max="15110" width="0" style="9" hidden="1" customWidth="1"/>
    <col min="15111" max="15111" width="1.9140625" style="9" customWidth="1"/>
    <col min="15112" max="15112" width="6.08203125" style="9" customWidth="1"/>
    <col min="15113" max="15117" width="0.9140625" style="9" customWidth="1"/>
    <col min="15118" max="15119" width="16.08203125" style="9" customWidth="1"/>
    <col min="15120" max="15148" width="9.6640625" style="9" customWidth="1"/>
    <col min="15149" max="15149" width="2.4140625" style="9" customWidth="1"/>
    <col min="15150" max="15360" width="8.1640625" style="9"/>
    <col min="15361" max="15366" width="0" style="9" hidden="1" customWidth="1"/>
    <col min="15367" max="15367" width="1.9140625" style="9" customWidth="1"/>
    <col min="15368" max="15368" width="6.08203125" style="9" customWidth="1"/>
    <col min="15369" max="15373" width="0.9140625" style="9" customWidth="1"/>
    <col min="15374" max="15375" width="16.08203125" style="9" customWidth="1"/>
    <col min="15376" max="15404" width="9.6640625" style="9" customWidth="1"/>
    <col min="15405" max="15405" width="2.4140625" style="9" customWidth="1"/>
    <col min="15406" max="15616" width="8.1640625" style="9"/>
    <col min="15617" max="15622" width="0" style="9" hidden="1" customWidth="1"/>
    <col min="15623" max="15623" width="1.9140625" style="9" customWidth="1"/>
    <col min="15624" max="15624" width="6.08203125" style="9" customWidth="1"/>
    <col min="15625" max="15629" width="0.9140625" style="9" customWidth="1"/>
    <col min="15630" max="15631" width="16.08203125" style="9" customWidth="1"/>
    <col min="15632" max="15660" width="9.6640625" style="9" customWidth="1"/>
    <col min="15661" max="15661" width="2.4140625" style="9" customWidth="1"/>
    <col min="15662" max="15872" width="8.1640625" style="9"/>
    <col min="15873" max="15878" width="0" style="9" hidden="1" customWidth="1"/>
    <col min="15879" max="15879" width="1.9140625" style="9" customWidth="1"/>
    <col min="15880" max="15880" width="6.08203125" style="9" customWidth="1"/>
    <col min="15881" max="15885" width="0.9140625" style="9" customWidth="1"/>
    <col min="15886" max="15887" width="16.08203125" style="9" customWidth="1"/>
    <col min="15888" max="15916" width="9.6640625" style="9" customWidth="1"/>
    <col min="15917" max="15917" width="2.4140625" style="9" customWidth="1"/>
    <col min="15918" max="16128" width="8.1640625" style="9"/>
    <col min="16129" max="16134" width="0" style="9" hidden="1" customWidth="1"/>
    <col min="16135" max="16135" width="1.9140625" style="9" customWidth="1"/>
    <col min="16136" max="16136" width="6.08203125" style="9" customWidth="1"/>
    <col min="16137" max="16141" width="0.9140625" style="9" customWidth="1"/>
    <col min="16142" max="16143" width="16.08203125" style="9" customWidth="1"/>
    <col min="16144" max="16172" width="9.6640625" style="9" customWidth="1"/>
    <col min="16173" max="16173" width="2.4140625" style="9" customWidth="1"/>
    <col min="16174" max="16384" width="8.1640625" style="9"/>
  </cols>
  <sheetData>
    <row r="1" spans="1:45" hidden="1">
      <c r="P1" s="9">
        <v>1</v>
      </c>
      <c r="Q1" s="9">
        <v>2</v>
      </c>
      <c r="R1" s="9">
        <v>3</v>
      </c>
      <c r="S1" s="9">
        <v>4</v>
      </c>
      <c r="T1" s="9">
        <v>5</v>
      </c>
      <c r="U1" s="9">
        <v>6</v>
      </c>
      <c r="V1" s="9">
        <v>7</v>
      </c>
      <c r="W1" s="9">
        <v>8</v>
      </c>
      <c r="X1" s="9">
        <v>9</v>
      </c>
      <c r="Y1" s="9">
        <v>10</v>
      </c>
      <c r="Z1" s="9">
        <v>11</v>
      </c>
      <c r="AA1" s="9">
        <v>12</v>
      </c>
      <c r="AB1" s="9">
        <v>13</v>
      </c>
      <c r="AC1" s="9">
        <v>14</v>
      </c>
      <c r="AD1" s="9">
        <v>15</v>
      </c>
      <c r="AE1" s="9">
        <v>16</v>
      </c>
      <c r="AF1" s="9">
        <v>17</v>
      </c>
      <c r="AG1" s="9">
        <v>18</v>
      </c>
      <c r="AH1" s="9">
        <v>19</v>
      </c>
      <c r="AI1" s="9">
        <v>20</v>
      </c>
      <c r="AJ1" s="9">
        <v>21</v>
      </c>
      <c r="AK1" s="9">
        <v>22</v>
      </c>
      <c r="AL1" s="9">
        <v>23</v>
      </c>
      <c r="AM1" s="9">
        <v>24</v>
      </c>
      <c r="AN1" s="9">
        <v>25</v>
      </c>
      <c r="AO1" s="9">
        <v>26</v>
      </c>
      <c r="AP1" s="9">
        <v>27</v>
      </c>
      <c r="AQ1" s="9">
        <v>28</v>
      </c>
      <c r="AR1" s="9">
        <v>29</v>
      </c>
    </row>
    <row r="2" spans="1:45" hidden="1">
      <c r="P2" s="10">
        <v>1</v>
      </c>
      <c r="Q2" s="10">
        <v>2</v>
      </c>
      <c r="R2" s="10">
        <v>3</v>
      </c>
      <c r="S2" s="10">
        <v>4</v>
      </c>
      <c r="T2" s="10">
        <v>5</v>
      </c>
      <c r="U2" s="10">
        <v>6</v>
      </c>
      <c r="V2" s="10">
        <v>7</v>
      </c>
      <c r="W2" s="10">
        <v>8</v>
      </c>
      <c r="X2" s="10">
        <v>9</v>
      </c>
      <c r="Y2" s="10">
        <v>10</v>
      </c>
      <c r="Z2" s="10">
        <v>11</v>
      </c>
      <c r="AA2" s="10">
        <v>12</v>
      </c>
      <c r="AB2" s="10">
        <v>13</v>
      </c>
      <c r="AC2" s="10">
        <v>14</v>
      </c>
      <c r="AD2" s="10">
        <v>15</v>
      </c>
      <c r="AE2" s="10">
        <v>16</v>
      </c>
      <c r="AF2" s="10">
        <v>17</v>
      </c>
      <c r="AG2" s="10">
        <v>18</v>
      </c>
      <c r="AH2" s="10">
        <v>19</v>
      </c>
      <c r="AI2" s="10">
        <v>20</v>
      </c>
      <c r="AJ2" s="10">
        <v>21</v>
      </c>
      <c r="AK2" s="10">
        <v>22</v>
      </c>
      <c r="AL2" s="10">
        <v>23</v>
      </c>
      <c r="AM2" s="10">
        <v>24</v>
      </c>
      <c r="AN2" s="10">
        <v>25</v>
      </c>
      <c r="AO2" s="10">
        <v>26</v>
      </c>
      <c r="AP2" s="10">
        <v>27</v>
      </c>
      <c r="AQ2" s="10">
        <v>28</v>
      </c>
      <c r="AR2" s="10">
        <v>29</v>
      </c>
      <c r="AS2" s="11"/>
    </row>
    <row r="3" spans="1:45" hidden="1"/>
    <row r="4" spans="1:45" hidden="1"/>
    <row r="5" spans="1:45" ht="21">
      <c r="F5" s="12"/>
      <c r="H5" s="436" t="s">
        <v>134</v>
      </c>
      <c r="O5" s="13"/>
    </row>
    <row r="6" spans="1:45" ht="21.75" customHeight="1">
      <c r="F6" s="12"/>
      <c r="H6" s="14" t="s">
        <v>135</v>
      </c>
    </row>
    <row r="7" spans="1:45" ht="21.75" customHeight="1">
      <c r="F7" s="12"/>
      <c r="H7" s="1721" t="s">
        <v>2703</v>
      </c>
      <c r="I7" s="1722"/>
      <c r="J7" s="1722"/>
      <c r="K7" s="1722"/>
      <c r="L7" s="1722"/>
      <c r="M7" s="1722"/>
      <c r="N7" s="1722"/>
      <c r="O7" s="1722"/>
    </row>
    <row r="8" spans="1:45" ht="6" customHeight="1">
      <c r="F8" s="12"/>
      <c r="N8" s="15"/>
      <c r="O8" s="15"/>
    </row>
    <row r="9" spans="1:45" s="18" customFormat="1" ht="19.5" customHeight="1">
      <c r="A9" s="16"/>
      <c r="B9" s="16"/>
      <c r="C9" s="16"/>
      <c r="D9" s="16"/>
      <c r="E9" s="16"/>
      <c r="F9" s="17"/>
      <c r="H9" s="19"/>
      <c r="I9" s="19"/>
      <c r="J9" s="19"/>
      <c r="K9" s="19"/>
      <c r="L9" s="19"/>
      <c r="M9" s="19"/>
      <c r="N9" s="19"/>
      <c r="O9" s="20"/>
      <c r="P9" s="21"/>
      <c r="Q9" s="22"/>
      <c r="R9" s="22" t="s">
        <v>136</v>
      </c>
      <c r="S9" s="22" t="s">
        <v>136</v>
      </c>
      <c r="T9" s="22" t="s">
        <v>136</v>
      </c>
      <c r="U9" s="22" t="s">
        <v>136</v>
      </c>
      <c r="V9" s="22" t="s">
        <v>136</v>
      </c>
      <c r="W9" s="22" t="s">
        <v>136</v>
      </c>
      <c r="X9" s="22" t="s">
        <v>136</v>
      </c>
      <c r="Y9" s="22" t="s">
        <v>136</v>
      </c>
      <c r="Z9" s="22" t="s">
        <v>136</v>
      </c>
      <c r="AA9" s="22" t="s">
        <v>136</v>
      </c>
      <c r="AB9" s="22"/>
      <c r="AC9" s="1723" t="s">
        <v>137</v>
      </c>
      <c r="AD9" s="1724"/>
      <c r="AE9" s="1724"/>
      <c r="AF9" s="1724"/>
      <c r="AG9" s="1724"/>
      <c r="AH9" s="1723" t="s">
        <v>137</v>
      </c>
      <c r="AI9" s="1724"/>
      <c r="AJ9" s="1724"/>
      <c r="AK9" s="1724"/>
      <c r="AL9" s="1724"/>
      <c r="AM9" s="1725"/>
      <c r="AN9" s="1723" t="s">
        <v>137</v>
      </c>
      <c r="AO9" s="1724"/>
      <c r="AP9" s="1724"/>
      <c r="AQ9" s="1724"/>
      <c r="AR9" s="1724"/>
    </row>
    <row r="10" spans="1:45" s="18" customFormat="1" ht="7.5" customHeight="1">
      <c r="A10" s="16"/>
      <c r="B10" s="16"/>
      <c r="C10" s="16"/>
      <c r="D10" s="16"/>
      <c r="E10" s="16"/>
      <c r="F10" s="17"/>
      <c r="O10" s="23"/>
      <c r="P10" s="24"/>
      <c r="Q10" s="25" t="s">
        <v>138</v>
      </c>
      <c r="R10" s="25" t="s">
        <v>136</v>
      </c>
      <c r="S10" s="25" t="s">
        <v>136</v>
      </c>
      <c r="T10" s="25" t="s">
        <v>136</v>
      </c>
      <c r="U10" s="25" t="s">
        <v>136</v>
      </c>
      <c r="V10" s="25" t="s">
        <v>136</v>
      </c>
      <c r="W10" s="25" t="s">
        <v>136</v>
      </c>
      <c r="X10" s="25" t="s">
        <v>136</v>
      </c>
      <c r="Y10" s="25" t="s">
        <v>136</v>
      </c>
      <c r="Z10" s="25" t="s">
        <v>136</v>
      </c>
      <c r="AA10" s="25" t="s">
        <v>136</v>
      </c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6" t="s">
        <v>136</v>
      </c>
      <c r="AN10" s="22"/>
      <c r="AO10" s="22"/>
      <c r="AP10" s="22"/>
      <c r="AQ10" s="22"/>
      <c r="AR10" s="27"/>
    </row>
    <row r="11" spans="1:45" s="18" customFormat="1" ht="13">
      <c r="A11" s="16"/>
      <c r="B11" s="16"/>
      <c r="C11" s="16"/>
      <c r="D11" s="16"/>
      <c r="E11" s="16"/>
      <c r="F11" s="17"/>
      <c r="N11" s="18" t="s">
        <v>139</v>
      </c>
      <c r="O11" s="23"/>
      <c r="P11" s="24" t="s">
        <v>140</v>
      </c>
      <c r="Q11" s="25" t="s">
        <v>141</v>
      </c>
      <c r="R11" s="25" t="s">
        <v>142</v>
      </c>
      <c r="S11" s="25" t="s">
        <v>143</v>
      </c>
      <c r="T11" s="25" t="s">
        <v>144</v>
      </c>
      <c r="U11" s="25" t="s">
        <v>145</v>
      </c>
      <c r="V11" s="25" t="s">
        <v>146</v>
      </c>
      <c r="W11" s="25" t="s">
        <v>147</v>
      </c>
      <c r="X11" s="25" t="s">
        <v>148</v>
      </c>
      <c r="Y11" s="25" t="s">
        <v>2704</v>
      </c>
      <c r="Z11" s="25" t="s">
        <v>2705</v>
      </c>
      <c r="AA11" s="25" t="s">
        <v>2706</v>
      </c>
      <c r="AB11" s="25" t="s">
        <v>2707</v>
      </c>
      <c r="AC11" s="1716" t="s">
        <v>149</v>
      </c>
      <c r="AD11" s="1716" t="s">
        <v>150</v>
      </c>
      <c r="AE11" s="1716" t="s">
        <v>151</v>
      </c>
      <c r="AF11" s="1716" t="s">
        <v>152</v>
      </c>
      <c r="AG11" s="1716" t="s">
        <v>153</v>
      </c>
      <c r="AH11" s="1718" t="s">
        <v>154</v>
      </c>
      <c r="AI11" s="1718" t="s">
        <v>155</v>
      </c>
      <c r="AJ11" s="1718" t="s">
        <v>156</v>
      </c>
      <c r="AK11" s="1718" t="s">
        <v>157</v>
      </c>
      <c r="AL11" s="1718" t="s">
        <v>158</v>
      </c>
      <c r="AM11" s="1719" t="s">
        <v>159</v>
      </c>
      <c r="AN11" s="1716" t="s">
        <v>2708</v>
      </c>
      <c r="AO11" s="1716" t="s">
        <v>2709</v>
      </c>
      <c r="AP11" s="1716" t="s">
        <v>2710</v>
      </c>
      <c r="AQ11" s="1716" t="s">
        <v>2711</v>
      </c>
      <c r="AR11" s="1717" t="s">
        <v>2712</v>
      </c>
    </row>
    <row r="12" spans="1:45" s="18" customFormat="1" ht="13">
      <c r="A12" s="16"/>
      <c r="B12" s="16"/>
      <c r="C12" s="16"/>
      <c r="D12" s="16"/>
      <c r="E12" s="16"/>
      <c r="F12" s="17"/>
      <c r="O12" s="23"/>
      <c r="P12" s="24"/>
      <c r="Q12" s="25" t="s">
        <v>138</v>
      </c>
      <c r="R12" s="25" t="s">
        <v>136</v>
      </c>
      <c r="S12" s="25" t="s">
        <v>136</v>
      </c>
      <c r="T12" s="25" t="s">
        <v>136</v>
      </c>
      <c r="U12" s="25" t="s">
        <v>136</v>
      </c>
      <c r="V12" s="25" t="s">
        <v>136</v>
      </c>
      <c r="W12" s="25" t="s">
        <v>136</v>
      </c>
      <c r="X12" s="25" t="s">
        <v>136</v>
      </c>
      <c r="Y12" s="25" t="s">
        <v>136</v>
      </c>
      <c r="Z12" s="25" t="s">
        <v>136</v>
      </c>
      <c r="AA12" s="25" t="s">
        <v>136</v>
      </c>
      <c r="AB12" s="25" t="s">
        <v>136</v>
      </c>
      <c r="AC12" s="1716"/>
      <c r="AD12" s="1716"/>
      <c r="AE12" s="1716"/>
      <c r="AF12" s="1716"/>
      <c r="AG12" s="1716"/>
      <c r="AH12" s="1718"/>
      <c r="AI12" s="1718"/>
      <c r="AJ12" s="1718"/>
      <c r="AK12" s="1718"/>
      <c r="AL12" s="1718"/>
      <c r="AM12" s="1719"/>
      <c r="AN12" s="1720"/>
      <c r="AO12" s="1720"/>
      <c r="AP12" s="1720"/>
      <c r="AQ12" s="1716"/>
      <c r="AR12" s="1717"/>
    </row>
    <row r="13" spans="1:45" s="18" customFormat="1" ht="13">
      <c r="A13" s="16"/>
      <c r="B13" s="16"/>
      <c r="C13" s="16"/>
      <c r="D13" s="16"/>
      <c r="E13" s="16"/>
      <c r="F13" s="17"/>
      <c r="H13" s="28"/>
      <c r="I13" s="28"/>
      <c r="J13" s="28"/>
      <c r="K13" s="28"/>
      <c r="L13" s="28"/>
      <c r="M13" s="28"/>
      <c r="N13" s="28"/>
      <c r="O13" s="29"/>
      <c r="P13" s="30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2"/>
      <c r="AN13" s="31"/>
      <c r="AO13" s="31"/>
      <c r="AP13" s="31"/>
      <c r="AQ13" s="31"/>
      <c r="AR13" s="32"/>
    </row>
    <row r="14" spans="1:45" s="18" customFormat="1" ht="19.5" customHeight="1">
      <c r="A14" s="33" t="s">
        <v>2713</v>
      </c>
      <c r="B14" s="33" t="s">
        <v>160</v>
      </c>
      <c r="C14" s="33" t="s">
        <v>161</v>
      </c>
      <c r="D14" s="33" t="s">
        <v>162</v>
      </c>
      <c r="E14" s="33"/>
      <c r="F14" s="34">
        <v>1</v>
      </c>
      <c r="G14" s="35"/>
      <c r="H14" s="35" t="s">
        <v>2714</v>
      </c>
      <c r="I14" s="35"/>
      <c r="J14" s="35"/>
      <c r="K14" s="35"/>
      <c r="L14" s="35"/>
      <c r="M14" s="35"/>
      <c r="N14" s="35"/>
      <c r="O14" s="36"/>
      <c r="P14" s="37">
        <v>10000</v>
      </c>
      <c r="Q14" s="37">
        <v>500</v>
      </c>
      <c r="R14" s="37">
        <v>656</v>
      </c>
      <c r="S14" s="37">
        <v>895</v>
      </c>
      <c r="T14" s="37">
        <v>996</v>
      </c>
      <c r="U14" s="37">
        <v>897</v>
      </c>
      <c r="V14" s="37">
        <v>814</v>
      </c>
      <c r="W14" s="37">
        <v>970</v>
      </c>
      <c r="X14" s="37">
        <v>1213</v>
      </c>
      <c r="Y14" s="37">
        <v>1186</v>
      </c>
      <c r="Z14" s="37">
        <v>941</v>
      </c>
      <c r="AA14" s="37">
        <v>638</v>
      </c>
      <c r="AB14" s="37">
        <v>294</v>
      </c>
      <c r="AC14" s="37">
        <v>487</v>
      </c>
      <c r="AD14" s="37">
        <v>1551</v>
      </c>
      <c r="AE14" s="37">
        <v>1893</v>
      </c>
      <c r="AF14" s="37">
        <v>1784</v>
      </c>
      <c r="AG14" s="37">
        <v>4271</v>
      </c>
      <c r="AH14" s="37">
        <v>127</v>
      </c>
      <c r="AI14" s="37">
        <v>1029</v>
      </c>
      <c r="AJ14" s="37">
        <v>1890</v>
      </c>
      <c r="AK14" s="37">
        <v>1711</v>
      </c>
      <c r="AL14" s="37">
        <v>2183</v>
      </c>
      <c r="AM14" s="37">
        <v>3058</v>
      </c>
      <c r="AN14" s="37">
        <v>1157</v>
      </c>
      <c r="AO14" s="37">
        <v>4759</v>
      </c>
      <c r="AP14" s="37">
        <v>5241</v>
      </c>
      <c r="AQ14" s="37">
        <v>2399</v>
      </c>
      <c r="AR14" s="37">
        <v>1873</v>
      </c>
    </row>
    <row r="15" spans="1:45" s="18" customFormat="1" ht="27" customHeight="1">
      <c r="A15" s="33" t="s">
        <v>2713</v>
      </c>
      <c r="B15" s="33" t="s">
        <v>160</v>
      </c>
      <c r="C15" s="33" t="s">
        <v>161</v>
      </c>
      <c r="D15" s="33" t="s">
        <v>162</v>
      </c>
      <c r="E15" s="33"/>
      <c r="F15" s="34">
        <v>2</v>
      </c>
      <c r="G15" s="35"/>
      <c r="H15" s="35" t="s">
        <v>2715</v>
      </c>
      <c r="I15" s="35"/>
      <c r="J15" s="35"/>
      <c r="K15" s="35"/>
      <c r="L15" s="35"/>
      <c r="M15" s="35"/>
      <c r="N15" s="35"/>
      <c r="O15" s="36"/>
      <c r="P15" s="37">
        <v>7522</v>
      </c>
      <c r="Q15" s="37">
        <v>391</v>
      </c>
      <c r="R15" s="37">
        <v>494</v>
      </c>
      <c r="S15" s="37">
        <v>666</v>
      </c>
      <c r="T15" s="37">
        <v>714</v>
      </c>
      <c r="U15" s="37">
        <v>665</v>
      </c>
      <c r="V15" s="37">
        <v>616</v>
      </c>
      <c r="W15" s="37">
        <v>698</v>
      </c>
      <c r="X15" s="37">
        <v>916</v>
      </c>
      <c r="Y15" s="37">
        <v>890</v>
      </c>
      <c r="Z15" s="37">
        <v>743</v>
      </c>
      <c r="AA15" s="37">
        <v>480</v>
      </c>
      <c r="AB15" s="37">
        <v>250</v>
      </c>
      <c r="AC15" s="37">
        <v>381</v>
      </c>
      <c r="AD15" s="37">
        <v>1160</v>
      </c>
      <c r="AE15" s="37">
        <v>1379</v>
      </c>
      <c r="AF15" s="37">
        <v>1313</v>
      </c>
      <c r="AG15" s="37">
        <v>3279</v>
      </c>
      <c r="AH15" s="37">
        <v>104</v>
      </c>
      <c r="AI15" s="37">
        <v>780</v>
      </c>
      <c r="AJ15" s="37">
        <v>1381</v>
      </c>
      <c r="AK15" s="37">
        <v>1280</v>
      </c>
      <c r="AL15" s="37">
        <v>1614</v>
      </c>
      <c r="AM15" s="37">
        <v>2363</v>
      </c>
      <c r="AN15" s="37">
        <v>884</v>
      </c>
      <c r="AO15" s="37">
        <v>3545</v>
      </c>
      <c r="AP15" s="37">
        <v>3977</v>
      </c>
      <c r="AQ15" s="37">
        <v>1806</v>
      </c>
      <c r="AR15" s="37">
        <v>1473</v>
      </c>
    </row>
    <row r="16" spans="1:45" s="18" customFormat="1" ht="27" customHeight="1">
      <c r="A16" s="33" t="s">
        <v>2713</v>
      </c>
      <c r="B16" s="33" t="s">
        <v>160</v>
      </c>
      <c r="C16" s="33" t="s">
        <v>161</v>
      </c>
      <c r="D16" s="33" t="s">
        <v>162</v>
      </c>
      <c r="E16" s="33"/>
      <c r="F16" s="34">
        <v>3</v>
      </c>
      <c r="G16" s="35"/>
      <c r="H16" s="35" t="s">
        <v>2716</v>
      </c>
      <c r="I16" s="35"/>
      <c r="J16" s="35"/>
      <c r="K16" s="35"/>
      <c r="L16" s="35"/>
      <c r="M16" s="35"/>
      <c r="N16" s="35"/>
      <c r="O16" s="36"/>
      <c r="P16" s="38">
        <v>2.97</v>
      </c>
      <c r="Q16" s="38">
        <v>3.4</v>
      </c>
      <c r="R16" s="38">
        <v>3.88</v>
      </c>
      <c r="S16" s="38">
        <v>3.74</v>
      </c>
      <c r="T16" s="38">
        <v>3.64</v>
      </c>
      <c r="U16" s="38">
        <v>3.31</v>
      </c>
      <c r="V16" s="38">
        <v>3</v>
      </c>
      <c r="W16" s="38">
        <v>2.75</v>
      </c>
      <c r="X16" s="38">
        <v>2.52</v>
      </c>
      <c r="Y16" s="38">
        <v>2.4500000000000002</v>
      </c>
      <c r="Z16" s="38">
        <v>2.39</v>
      </c>
      <c r="AA16" s="38">
        <v>2.2999999999999998</v>
      </c>
      <c r="AB16" s="38">
        <v>2.34</v>
      </c>
      <c r="AC16" s="38">
        <v>3.43</v>
      </c>
      <c r="AD16" s="38">
        <v>3.8</v>
      </c>
      <c r="AE16" s="38">
        <v>3.48</v>
      </c>
      <c r="AF16" s="38">
        <v>2.86</v>
      </c>
      <c r="AG16" s="38">
        <v>2.4300000000000002</v>
      </c>
      <c r="AH16" s="38">
        <v>3.15</v>
      </c>
      <c r="AI16" s="38">
        <v>3.74</v>
      </c>
      <c r="AJ16" s="38">
        <v>3.69</v>
      </c>
      <c r="AK16" s="38">
        <v>3.16</v>
      </c>
      <c r="AL16" s="38">
        <v>2.62</v>
      </c>
      <c r="AM16" s="38">
        <v>2.39</v>
      </c>
      <c r="AN16" s="38">
        <v>3.67</v>
      </c>
      <c r="AO16" s="38">
        <v>3.5</v>
      </c>
      <c r="AP16" s="38">
        <v>2.4900000000000002</v>
      </c>
      <c r="AQ16" s="38">
        <v>2.4900000000000002</v>
      </c>
      <c r="AR16" s="38">
        <v>2.35</v>
      </c>
    </row>
    <row r="17" spans="1:44" s="18" customFormat="1" ht="13">
      <c r="A17" s="33" t="s">
        <v>2713</v>
      </c>
      <c r="B17" s="33" t="s">
        <v>160</v>
      </c>
      <c r="C17" s="33" t="s">
        <v>161</v>
      </c>
      <c r="D17" s="33" t="s">
        <v>162</v>
      </c>
      <c r="E17" s="33"/>
      <c r="F17" s="34">
        <v>4</v>
      </c>
      <c r="G17" s="35"/>
      <c r="H17" s="35" t="s">
        <v>2717</v>
      </c>
      <c r="I17" s="35"/>
      <c r="J17" s="35"/>
      <c r="K17" s="35"/>
      <c r="L17" s="35"/>
      <c r="M17" s="35"/>
      <c r="N17" s="35"/>
      <c r="O17" s="36"/>
      <c r="P17" s="38">
        <v>0.57999999999999996</v>
      </c>
      <c r="Q17" s="38">
        <v>1.42</v>
      </c>
      <c r="R17" s="38">
        <v>1.85</v>
      </c>
      <c r="S17" s="38">
        <v>1.67</v>
      </c>
      <c r="T17" s="38">
        <v>1.3</v>
      </c>
      <c r="U17" s="38">
        <v>0.63</v>
      </c>
      <c r="V17" s="38">
        <v>0.24</v>
      </c>
      <c r="W17" s="38">
        <v>7.0000000000000007E-2</v>
      </c>
      <c r="X17" s="38">
        <v>7.0000000000000007E-2</v>
      </c>
      <c r="Y17" s="38">
        <v>7.0000000000000007E-2</v>
      </c>
      <c r="Z17" s="38">
        <v>7.0000000000000007E-2</v>
      </c>
      <c r="AA17" s="38">
        <v>0.02</v>
      </c>
      <c r="AB17" s="38">
        <v>0.01</v>
      </c>
      <c r="AC17" s="38">
        <v>1.44</v>
      </c>
      <c r="AD17" s="38">
        <v>1.75</v>
      </c>
      <c r="AE17" s="38">
        <v>0.98</v>
      </c>
      <c r="AF17" s="38">
        <v>0.15</v>
      </c>
      <c r="AG17" s="38">
        <v>0.06</v>
      </c>
      <c r="AH17" s="38">
        <v>1.18</v>
      </c>
      <c r="AI17" s="38">
        <v>1.73</v>
      </c>
      <c r="AJ17" s="38">
        <v>1.47</v>
      </c>
      <c r="AK17" s="38">
        <v>0.45</v>
      </c>
      <c r="AL17" s="38">
        <v>7.0000000000000007E-2</v>
      </c>
      <c r="AM17" s="38">
        <v>0.05</v>
      </c>
      <c r="AN17" s="38">
        <v>1.67</v>
      </c>
      <c r="AO17" s="38">
        <v>1.1499999999999999</v>
      </c>
      <c r="AP17" s="38">
        <v>0.06</v>
      </c>
      <c r="AQ17" s="38">
        <v>7.0000000000000007E-2</v>
      </c>
      <c r="AR17" s="38">
        <v>0.04</v>
      </c>
    </row>
    <row r="18" spans="1:44" s="18" customFormat="1" ht="13">
      <c r="A18" s="33" t="s">
        <v>2713</v>
      </c>
      <c r="B18" s="33" t="s">
        <v>160</v>
      </c>
      <c r="C18" s="33" t="s">
        <v>161</v>
      </c>
      <c r="D18" s="33" t="s">
        <v>162</v>
      </c>
      <c r="E18" s="33"/>
      <c r="F18" s="34">
        <v>5</v>
      </c>
      <c r="G18" s="35"/>
      <c r="H18" s="35" t="s">
        <v>2718</v>
      </c>
      <c r="I18" s="35"/>
      <c r="J18" s="35"/>
      <c r="K18" s="35"/>
      <c r="L18" s="35"/>
      <c r="M18" s="35"/>
      <c r="N18" s="35"/>
      <c r="O18" s="36"/>
      <c r="P18" s="38">
        <v>0.82</v>
      </c>
      <c r="Q18" s="38">
        <v>0.02</v>
      </c>
      <c r="R18" s="38">
        <v>0.04</v>
      </c>
      <c r="S18" s="38">
        <v>0.08</v>
      </c>
      <c r="T18" s="38">
        <v>0.12</v>
      </c>
      <c r="U18" s="38">
        <v>0.15</v>
      </c>
      <c r="V18" s="38">
        <v>0.18</v>
      </c>
      <c r="W18" s="38">
        <v>0.19</v>
      </c>
      <c r="X18" s="38">
        <v>1.54</v>
      </c>
      <c r="Y18" s="38">
        <v>1.86</v>
      </c>
      <c r="Z18" s="38">
        <v>1.88</v>
      </c>
      <c r="AA18" s="38">
        <v>1.88</v>
      </c>
      <c r="AB18" s="38">
        <v>1.79</v>
      </c>
      <c r="AC18" s="38">
        <v>0.02</v>
      </c>
      <c r="AD18" s="38">
        <v>0.06</v>
      </c>
      <c r="AE18" s="38">
        <v>0.13</v>
      </c>
      <c r="AF18" s="38">
        <v>0.19</v>
      </c>
      <c r="AG18" s="38">
        <v>1.77</v>
      </c>
      <c r="AH18" s="38">
        <v>0.02</v>
      </c>
      <c r="AI18" s="38">
        <v>0.03</v>
      </c>
      <c r="AJ18" s="38">
        <v>0.1</v>
      </c>
      <c r="AK18" s="38">
        <v>0.16</v>
      </c>
      <c r="AL18" s="38">
        <v>0.94</v>
      </c>
      <c r="AM18" s="38">
        <v>1.86</v>
      </c>
      <c r="AN18" s="38">
        <v>0.03</v>
      </c>
      <c r="AO18" s="38">
        <v>0.1</v>
      </c>
      <c r="AP18" s="38">
        <v>1.48</v>
      </c>
      <c r="AQ18" s="38">
        <v>1.7</v>
      </c>
      <c r="AR18" s="38">
        <v>1.86</v>
      </c>
    </row>
    <row r="19" spans="1:44" s="18" customFormat="1" ht="13">
      <c r="A19" s="33" t="s">
        <v>2713</v>
      </c>
      <c r="B19" s="33" t="s">
        <v>160</v>
      </c>
      <c r="C19" s="33" t="s">
        <v>161</v>
      </c>
      <c r="D19" s="33" t="s">
        <v>162</v>
      </c>
      <c r="E19" s="33"/>
      <c r="F19" s="34">
        <v>6</v>
      </c>
      <c r="G19" s="35"/>
      <c r="H19" s="35" t="s">
        <v>2719</v>
      </c>
      <c r="I19" s="35"/>
      <c r="J19" s="35"/>
      <c r="K19" s="35"/>
      <c r="L19" s="35"/>
      <c r="M19" s="35"/>
      <c r="N19" s="35"/>
      <c r="O19" s="36"/>
      <c r="P19" s="38">
        <v>0.66</v>
      </c>
      <c r="Q19" s="38">
        <v>0.01</v>
      </c>
      <c r="R19" s="38">
        <v>0.03</v>
      </c>
      <c r="S19" s="38">
        <v>0.06</v>
      </c>
      <c r="T19" s="38">
        <v>0.09</v>
      </c>
      <c r="U19" s="38">
        <v>0.13</v>
      </c>
      <c r="V19" s="38">
        <v>0.17</v>
      </c>
      <c r="W19" s="38">
        <v>0.18</v>
      </c>
      <c r="X19" s="38">
        <v>0.94</v>
      </c>
      <c r="Y19" s="38">
        <v>1.42</v>
      </c>
      <c r="Z19" s="38">
        <v>1.62</v>
      </c>
      <c r="AA19" s="38">
        <v>1.73</v>
      </c>
      <c r="AB19" s="38">
        <v>1.7</v>
      </c>
      <c r="AC19" s="38">
        <v>0.01</v>
      </c>
      <c r="AD19" s="38">
        <v>0.05</v>
      </c>
      <c r="AE19" s="38">
        <v>0.11</v>
      </c>
      <c r="AF19" s="38">
        <v>0.17</v>
      </c>
      <c r="AG19" s="38">
        <v>1.4</v>
      </c>
      <c r="AH19" s="38">
        <v>0.02</v>
      </c>
      <c r="AI19" s="38">
        <v>0.03</v>
      </c>
      <c r="AJ19" s="38">
        <v>0.08</v>
      </c>
      <c r="AK19" s="38">
        <v>0.15</v>
      </c>
      <c r="AL19" s="38">
        <v>0.61</v>
      </c>
      <c r="AM19" s="38">
        <v>1.58</v>
      </c>
      <c r="AN19" s="38">
        <v>0.03</v>
      </c>
      <c r="AO19" s="38">
        <v>0.09</v>
      </c>
      <c r="AP19" s="38">
        <v>1.17</v>
      </c>
      <c r="AQ19" s="38">
        <v>1.18</v>
      </c>
      <c r="AR19" s="38">
        <v>1.67</v>
      </c>
    </row>
    <row r="20" spans="1:44" s="18" customFormat="1" ht="27" customHeight="1">
      <c r="A20" s="33" t="s">
        <v>2713</v>
      </c>
      <c r="B20" s="33" t="s">
        <v>160</v>
      </c>
      <c r="C20" s="33" t="s">
        <v>161</v>
      </c>
      <c r="D20" s="33" t="s">
        <v>162</v>
      </c>
      <c r="E20" s="33"/>
      <c r="F20" s="34">
        <v>7</v>
      </c>
      <c r="G20" s="35"/>
      <c r="H20" s="35" t="s">
        <v>2720</v>
      </c>
      <c r="I20" s="35"/>
      <c r="J20" s="35"/>
      <c r="K20" s="35"/>
      <c r="L20" s="35"/>
      <c r="M20" s="35"/>
      <c r="N20" s="35"/>
      <c r="O20" s="36"/>
      <c r="P20" s="38">
        <v>1.34</v>
      </c>
      <c r="Q20" s="38">
        <v>1.53</v>
      </c>
      <c r="R20" s="38">
        <v>1.55</v>
      </c>
      <c r="S20" s="38">
        <v>1.63</v>
      </c>
      <c r="T20" s="38">
        <v>1.75</v>
      </c>
      <c r="U20" s="38">
        <v>1.89</v>
      </c>
      <c r="V20" s="38">
        <v>1.99</v>
      </c>
      <c r="W20" s="38">
        <v>1.8</v>
      </c>
      <c r="X20" s="38">
        <v>1.18</v>
      </c>
      <c r="Y20" s="38">
        <v>0.83</v>
      </c>
      <c r="Z20" s="38">
        <v>0.59</v>
      </c>
      <c r="AA20" s="38">
        <v>0.43</v>
      </c>
      <c r="AB20" s="38">
        <v>0.4</v>
      </c>
      <c r="AC20" s="38">
        <v>1.53</v>
      </c>
      <c r="AD20" s="38">
        <v>1.59</v>
      </c>
      <c r="AE20" s="38">
        <v>1.82</v>
      </c>
      <c r="AF20" s="38">
        <v>1.89</v>
      </c>
      <c r="AG20" s="38">
        <v>0.79</v>
      </c>
      <c r="AH20" s="38">
        <v>1.48</v>
      </c>
      <c r="AI20" s="38">
        <v>1.55</v>
      </c>
      <c r="AJ20" s="38">
        <v>1.69</v>
      </c>
      <c r="AK20" s="38">
        <v>1.94</v>
      </c>
      <c r="AL20" s="38">
        <v>1.46</v>
      </c>
      <c r="AM20" s="38">
        <v>0.63</v>
      </c>
      <c r="AN20" s="38">
        <v>1.54</v>
      </c>
      <c r="AO20" s="38">
        <v>1.74</v>
      </c>
      <c r="AP20" s="38">
        <v>0.98</v>
      </c>
      <c r="AQ20" s="38">
        <v>1.01</v>
      </c>
      <c r="AR20" s="38">
        <v>0.51</v>
      </c>
    </row>
    <row r="21" spans="1:44" s="18" customFormat="1" ht="13">
      <c r="A21" s="33" t="s">
        <v>2713</v>
      </c>
      <c r="B21" s="33" t="s">
        <v>160</v>
      </c>
      <c r="C21" s="33" t="s">
        <v>161</v>
      </c>
      <c r="D21" s="33" t="s">
        <v>162</v>
      </c>
      <c r="E21" s="33"/>
      <c r="F21" s="34">
        <v>8</v>
      </c>
      <c r="G21" s="35"/>
      <c r="H21" s="35" t="s">
        <v>2721</v>
      </c>
      <c r="I21" s="35"/>
      <c r="J21" s="35"/>
      <c r="K21" s="35"/>
      <c r="L21" s="35"/>
      <c r="M21" s="35"/>
      <c r="N21" s="35"/>
      <c r="O21" s="36"/>
      <c r="P21" s="39">
        <v>38.700000000000003</v>
      </c>
      <c r="Q21" s="39">
        <v>50</v>
      </c>
      <c r="R21" s="39">
        <v>52.2</v>
      </c>
      <c r="S21" s="39">
        <v>58.3</v>
      </c>
      <c r="T21" s="39">
        <v>60.1</v>
      </c>
      <c r="U21" s="39">
        <v>57.5</v>
      </c>
      <c r="V21" s="39">
        <v>56.4</v>
      </c>
      <c r="W21" s="39">
        <v>46.8</v>
      </c>
      <c r="X21" s="39">
        <v>30.8</v>
      </c>
      <c r="Y21" s="39">
        <v>18.399999999999999</v>
      </c>
      <c r="Z21" s="39">
        <v>10.3</v>
      </c>
      <c r="AA21" s="39">
        <v>5.0999999999999996</v>
      </c>
      <c r="AB21" s="39">
        <v>3.4</v>
      </c>
      <c r="AC21" s="39">
        <v>50.5</v>
      </c>
      <c r="AD21" s="39">
        <v>55.7</v>
      </c>
      <c r="AE21" s="39">
        <v>58.9</v>
      </c>
      <c r="AF21" s="39">
        <v>51.2</v>
      </c>
      <c r="AG21" s="39">
        <v>17.100000000000001</v>
      </c>
      <c r="AH21" s="39">
        <v>40.6</v>
      </c>
      <c r="AI21" s="39">
        <v>52.6</v>
      </c>
      <c r="AJ21" s="39">
        <v>59.3</v>
      </c>
      <c r="AK21" s="39">
        <v>57</v>
      </c>
      <c r="AL21" s="39">
        <v>37.9</v>
      </c>
      <c r="AM21" s="39">
        <v>11.7</v>
      </c>
      <c r="AN21" s="39">
        <v>51.2</v>
      </c>
      <c r="AO21" s="39">
        <v>56.5</v>
      </c>
      <c r="AP21" s="39">
        <v>22.6</v>
      </c>
      <c r="AQ21" s="39">
        <v>24.7</v>
      </c>
      <c r="AR21" s="39">
        <v>7.4</v>
      </c>
    </row>
    <row r="22" spans="1:44" s="18" customFormat="1" ht="27" customHeight="1">
      <c r="A22" s="33" t="s">
        <v>2713</v>
      </c>
      <c r="B22" s="33" t="s">
        <v>160</v>
      </c>
      <c r="C22" s="33" t="s">
        <v>161</v>
      </c>
      <c r="D22" s="33" t="s">
        <v>162</v>
      </c>
      <c r="E22" s="33"/>
      <c r="F22" s="34">
        <v>9</v>
      </c>
      <c r="G22" s="35"/>
      <c r="H22" s="35" t="s">
        <v>2722</v>
      </c>
      <c r="I22" s="35"/>
      <c r="J22" s="35"/>
      <c r="K22" s="35"/>
      <c r="L22" s="35"/>
      <c r="M22" s="35"/>
      <c r="N22" s="35"/>
      <c r="O22" s="36"/>
      <c r="P22" s="39">
        <v>59.4</v>
      </c>
      <c r="Q22" s="39">
        <v>31</v>
      </c>
      <c r="R22" s="39">
        <v>37.1</v>
      </c>
      <c r="S22" s="39">
        <v>42</v>
      </c>
      <c r="T22" s="39">
        <v>46.9</v>
      </c>
      <c r="U22" s="39">
        <v>52</v>
      </c>
      <c r="V22" s="39">
        <v>57</v>
      </c>
      <c r="W22" s="39">
        <v>62.1</v>
      </c>
      <c r="X22" s="39">
        <v>67.099999999999994</v>
      </c>
      <c r="Y22" s="39">
        <v>71.599999999999994</v>
      </c>
      <c r="Z22" s="39">
        <v>76.8</v>
      </c>
      <c r="AA22" s="39">
        <v>81.8</v>
      </c>
      <c r="AB22" s="39">
        <v>87.9</v>
      </c>
      <c r="AC22" s="39">
        <v>31.2</v>
      </c>
      <c r="AD22" s="39">
        <v>39.9</v>
      </c>
      <c r="AE22" s="39">
        <v>49.3</v>
      </c>
      <c r="AF22" s="39">
        <v>59.8</v>
      </c>
      <c r="AG22" s="39">
        <v>74.099999999999994</v>
      </c>
      <c r="AH22" s="39">
        <v>27.2</v>
      </c>
      <c r="AI22" s="39">
        <v>35.299999999999997</v>
      </c>
      <c r="AJ22" s="39">
        <v>44.6</v>
      </c>
      <c r="AK22" s="39">
        <v>54.4</v>
      </c>
      <c r="AL22" s="39">
        <v>64.900000000000006</v>
      </c>
      <c r="AM22" s="39">
        <v>76.900000000000006</v>
      </c>
      <c r="AN22" s="39">
        <v>34.4</v>
      </c>
      <c r="AO22" s="39">
        <v>45.6</v>
      </c>
      <c r="AP22" s="39">
        <v>71.900000000000006</v>
      </c>
      <c r="AQ22" s="39">
        <v>69.3</v>
      </c>
      <c r="AR22" s="39">
        <v>80.3</v>
      </c>
    </row>
    <row r="23" spans="1:44" s="18" customFormat="1" ht="27" customHeight="1">
      <c r="A23" s="33" t="s">
        <v>2713</v>
      </c>
      <c r="B23" s="33" t="s">
        <v>160</v>
      </c>
      <c r="C23" s="33" t="s">
        <v>161</v>
      </c>
      <c r="D23" s="33" t="s">
        <v>162</v>
      </c>
      <c r="E23" s="33"/>
      <c r="F23" s="34">
        <v>10</v>
      </c>
      <c r="G23" s="35"/>
      <c r="H23" s="35" t="s">
        <v>2723</v>
      </c>
      <c r="I23" s="35"/>
      <c r="J23" s="35"/>
      <c r="K23" s="35"/>
      <c r="L23" s="35"/>
      <c r="M23" s="35"/>
      <c r="N23" s="35"/>
      <c r="O23" s="36"/>
      <c r="P23" s="39">
        <v>85.1</v>
      </c>
      <c r="Q23" s="39">
        <v>51.1</v>
      </c>
      <c r="R23" s="39">
        <v>71.2</v>
      </c>
      <c r="S23" s="39">
        <v>77.8</v>
      </c>
      <c r="T23" s="39">
        <v>80.8</v>
      </c>
      <c r="U23" s="39">
        <v>83.7</v>
      </c>
      <c r="V23" s="39">
        <v>87.7</v>
      </c>
      <c r="W23" s="39">
        <v>90.2</v>
      </c>
      <c r="X23" s="39">
        <v>92.3</v>
      </c>
      <c r="Y23" s="39">
        <v>92.8</v>
      </c>
      <c r="Z23" s="39">
        <v>91.5</v>
      </c>
      <c r="AA23" s="39">
        <v>92.1</v>
      </c>
      <c r="AB23" s="39">
        <v>94.3</v>
      </c>
      <c r="AC23" s="39">
        <v>52.4</v>
      </c>
      <c r="AD23" s="39">
        <v>75</v>
      </c>
      <c r="AE23" s="39">
        <v>82.2</v>
      </c>
      <c r="AF23" s="39">
        <v>89.1</v>
      </c>
      <c r="AG23" s="39">
        <v>92.4</v>
      </c>
      <c r="AH23" s="39">
        <v>33.4</v>
      </c>
      <c r="AI23" s="39">
        <v>66.099999999999994</v>
      </c>
      <c r="AJ23" s="39">
        <v>79.400000000000006</v>
      </c>
      <c r="AK23" s="39">
        <v>85.6</v>
      </c>
      <c r="AL23" s="39">
        <v>91.4</v>
      </c>
      <c r="AM23" s="39">
        <v>92.4</v>
      </c>
      <c r="AN23" s="39">
        <v>62.5</v>
      </c>
      <c r="AO23" s="39">
        <v>77.5</v>
      </c>
      <c r="AP23" s="39">
        <v>92</v>
      </c>
      <c r="AQ23" s="39">
        <v>92.6</v>
      </c>
      <c r="AR23" s="39">
        <v>92.1</v>
      </c>
    </row>
    <row r="24" spans="1:44" s="18" customFormat="1" ht="13">
      <c r="A24" s="33" t="s">
        <v>2713</v>
      </c>
      <c r="B24" s="33" t="s">
        <v>160</v>
      </c>
      <c r="C24" s="33" t="s">
        <v>161</v>
      </c>
      <c r="D24" s="33" t="s">
        <v>162</v>
      </c>
      <c r="E24" s="33"/>
      <c r="F24" s="34">
        <v>11</v>
      </c>
      <c r="G24" s="35"/>
      <c r="H24" s="35" t="s">
        <v>2724</v>
      </c>
      <c r="I24" s="35"/>
      <c r="J24" s="35"/>
      <c r="K24" s="35"/>
      <c r="L24" s="35"/>
      <c r="M24" s="35"/>
      <c r="N24" s="35"/>
      <c r="O24" s="36"/>
      <c r="P24" s="39">
        <v>39.200000000000003</v>
      </c>
      <c r="Q24" s="39">
        <v>36.6</v>
      </c>
      <c r="R24" s="39">
        <v>36.5</v>
      </c>
      <c r="S24" s="39">
        <v>37.299999999999997</v>
      </c>
      <c r="T24" s="39">
        <v>37.9</v>
      </c>
      <c r="U24" s="39">
        <v>38.5</v>
      </c>
      <c r="V24" s="39">
        <v>39.9</v>
      </c>
      <c r="W24" s="39">
        <v>42.2</v>
      </c>
      <c r="X24" s="39">
        <v>40.1</v>
      </c>
      <c r="Y24" s="39">
        <v>40.200000000000003</v>
      </c>
      <c r="Z24" s="39">
        <v>38.799999999999997</v>
      </c>
      <c r="AA24" s="39">
        <v>39.6</v>
      </c>
      <c r="AB24" s="39">
        <v>37.6</v>
      </c>
      <c r="AC24" s="39">
        <v>36.700000000000003</v>
      </c>
      <c r="AD24" s="39">
        <v>36.9</v>
      </c>
      <c r="AE24" s="39">
        <v>38.200000000000003</v>
      </c>
      <c r="AF24" s="39">
        <v>41.2</v>
      </c>
      <c r="AG24" s="39">
        <v>39.6</v>
      </c>
      <c r="AH24" s="39">
        <v>38.1</v>
      </c>
      <c r="AI24" s="39">
        <v>36.4</v>
      </c>
      <c r="AJ24" s="39">
        <v>37.6</v>
      </c>
      <c r="AK24" s="39">
        <v>39.200000000000003</v>
      </c>
      <c r="AL24" s="39">
        <v>41</v>
      </c>
      <c r="AM24" s="39">
        <v>39.4</v>
      </c>
      <c r="AN24" s="39">
        <v>36.5</v>
      </c>
      <c r="AO24" s="39">
        <v>38</v>
      </c>
      <c r="AP24" s="39">
        <v>40.1</v>
      </c>
      <c r="AQ24" s="39">
        <v>40.1</v>
      </c>
      <c r="AR24" s="39">
        <v>38.9</v>
      </c>
    </row>
    <row r="25" spans="1:44" s="18" customFormat="1" ht="13">
      <c r="A25" s="33" t="s">
        <v>2713</v>
      </c>
      <c r="B25" s="33" t="s">
        <v>160</v>
      </c>
      <c r="C25" s="33" t="s">
        <v>161</v>
      </c>
      <c r="D25" s="33" t="s">
        <v>162</v>
      </c>
      <c r="E25" s="33"/>
      <c r="F25" s="34">
        <v>12</v>
      </c>
      <c r="G25" s="35"/>
      <c r="H25" s="35" t="s">
        <v>2725</v>
      </c>
      <c r="I25" s="35"/>
      <c r="J25" s="35"/>
      <c r="K25" s="35"/>
      <c r="L25" s="35"/>
      <c r="M25" s="35"/>
      <c r="N25" s="35"/>
      <c r="O25" s="36"/>
      <c r="P25" s="495" t="s">
        <v>163</v>
      </c>
      <c r="Q25" s="495" t="s">
        <v>163</v>
      </c>
      <c r="R25" s="495" t="s">
        <v>163</v>
      </c>
      <c r="S25" s="495" t="s">
        <v>163</v>
      </c>
      <c r="T25" s="495" t="s">
        <v>163</v>
      </c>
      <c r="U25" s="495" t="s">
        <v>163</v>
      </c>
      <c r="V25" s="495" t="s">
        <v>163</v>
      </c>
      <c r="W25" s="495" t="s">
        <v>163</v>
      </c>
      <c r="X25" s="495" t="s">
        <v>163</v>
      </c>
      <c r="Y25" s="495" t="s">
        <v>163</v>
      </c>
      <c r="Z25" s="495" t="s">
        <v>163</v>
      </c>
      <c r="AA25" s="495" t="s">
        <v>163</v>
      </c>
      <c r="AB25" s="495" t="s">
        <v>163</v>
      </c>
      <c r="AC25" s="495" t="s">
        <v>163</v>
      </c>
      <c r="AD25" s="495" t="s">
        <v>163</v>
      </c>
      <c r="AE25" s="495" t="s">
        <v>163</v>
      </c>
      <c r="AF25" s="495" t="s">
        <v>163</v>
      </c>
      <c r="AG25" s="495" t="s">
        <v>163</v>
      </c>
      <c r="AH25" s="495" t="s">
        <v>163</v>
      </c>
      <c r="AI25" s="495" t="s">
        <v>163</v>
      </c>
      <c r="AJ25" s="495" t="s">
        <v>163</v>
      </c>
      <c r="AK25" s="495" t="s">
        <v>163</v>
      </c>
      <c r="AL25" s="495" t="s">
        <v>163</v>
      </c>
      <c r="AM25" s="495" t="s">
        <v>163</v>
      </c>
      <c r="AN25" s="495" t="s">
        <v>163</v>
      </c>
      <c r="AO25" s="495" t="s">
        <v>163</v>
      </c>
      <c r="AP25" s="495" t="s">
        <v>163</v>
      </c>
      <c r="AQ25" s="495" t="s">
        <v>163</v>
      </c>
      <c r="AR25" s="495" t="s">
        <v>163</v>
      </c>
    </row>
    <row r="26" spans="1:44" s="18" customFormat="1" ht="13">
      <c r="A26" s="33" t="s">
        <v>2713</v>
      </c>
      <c r="B26" s="33" t="s">
        <v>160</v>
      </c>
      <c r="C26" s="33" t="s">
        <v>161</v>
      </c>
      <c r="D26" s="33" t="s">
        <v>162</v>
      </c>
      <c r="E26" s="33"/>
      <c r="F26" s="34">
        <v>13</v>
      </c>
      <c r="G26" s="35"/>
      <c r="H26" s="35" t="s">
        <v>164</v>
      </c>
      <c r="I26" s="35"/>
      <c r="J26" s="35"/>
      <c r="K26" s="35"/>
      <c r="L26" s="35"/>
      <c r="M26" s="35"/>
      <c r="N26" s="35"/>
      <c r="O26" s="36"/>
      <c r="P26" s="495" t="s">
        <v>163</v>
      </c>
      <c r="Q26" s="495" t="s">
        <v>163</v>
      </c>
      <c r="R26" s="495" t="s">
        <v>163</v>
      </c>
      <c r="S26" s="495" t="s">
        <v>163</v>
      </c>
      <c r="T26" s="495" t="s">
        <v>163</v>
      </c>
      <c r="U26" s="495" t="s">
        <v>163</v>
      </c>
      <c r="V26" s="495" t="s">
        <v>163</v>
      </c>
      <c r="W26" s="495" t="s">
        <v>163</v>
      </c>
      <c r="X26" s="495" t="s">
        <v>163</v>
      </c>
      <c r="Y26" s="495" t="s">
        <v>163</v>
      </c>
      <c r="Z26" s="495" t="s">
        <v>163</v>
      </c>
      <c r="AA26" s="495" t="s">
        <v>163</v>
      </c>
      <c r="AB26" s="495" t="s">
        <v>163</v>
      </c>
      <c r="AC26" s="495" t="s">
        <v>163</v>
      </c>
      <c r="AD26" s="495" t="s">
        <v>163</v>
      </c>
      <c r="AE26" s="495" t="s">
        <v>163</v>
      </c>
      <c r="AF26" s="495" t="s">
        <v>163</v>
      </c>
      <c r="AG26" s="495" t="s">
        <v>163</v>
      </c>
      <c r="AH26" s="495" t="s">
        <v>163</v>
      </c>
      <c r="AI26" s="495" t="s">
        <v>163</v>
      </c>
      <c r="AJ26" s="495" t="s">
        <v>163</v>
      </c>
      <c r="AK26" s="495" t="s">
        <v>163</v>
      </c>
      <c r="AL26" s="495" t="s">
        <v>163</v>
      </c>
      <c r="AM26" s="495" t="s">
        <v>163</v>
      </c>
      <c r="AN26" s="495" t="s">
        <v>163</v>
      </c>
      <c r="AO26" s="495" t="s">
        <v>163</v>
      </c>
      <c r="AP26" s="495" t="s">
        <v>163</v>
      </c>
      <c r="AQ26" s="495" t="s">
        <v>163</v>
      </c>
      <c r="AR26" s="495" t="s">
        <v>163</v>
      </c>
    </row>
    <row r="27" spans="1:44" s="18" customFormat="1" ht="13">
      <c r="A27" s="33" t="s">
        <v>2713</v>
      </c>
      <c r="B27" s="33" t="s">
        <v>160</v>
      </c>
      <c r="C27" s="33" t="s">
        <v>161</v>
      </c>
      <c r="D27" s="33" t="s">
        <v>162</v>
      </c>
      <c r="E27" s="33"/>
      <c r="F27" s="34">
        <v>14</v>
      </c>
      <c r="G27" s="35"/>
      <c r="H27" s="35" t="s">
        <v>165</v>
      </c>
      <c r="I27" s="35"/>
      <c r="J27" s="35"/>
      <c r="K27" s="35"/>
      <c r="L27" s="35"/>
      <c r="M27" s="35"/>
      <c r="N27" s="35"/>
      <c r="O27" s="36"/>
      <c r="P27" s="39">
        <v>13.8</v>
      </c>
      <c r="Q27" s="39">
        <v>43.1</v>
      </c>
      <c r="R27" s="39">
        <v>25.8</v>
      </c>
      <c r="S27" s="39">
        <v>19.2</v>
      </c>
      <c r="T27" s="39">
        <v>18.100000000000001</v>
      </c>
      <c r="U27" s="39">
        <v>16.7</v>
      </c>
      <c r="V27" s="39">
        <v>11.6</v>
      </c>
      <c r="W27" s="39">
        <v>8.4</v>
      </c>
      <c r="X27" s="39">
        <v>7.1</v>
      </c>
      <c r="Y27" s="39">
        <v>7.1</v>
      </c>
      <c r="Z27" s="39">
        <v>8</v>
      </c>
      <c r="AA27" s="39">
        <v>8.3000000000000007</v>
      </c>
      <c r="AB27" s="39">
        <v>5.3</v>
      </c>
      <c r="AC27" s="39">
        <v>42.1</v>
      </c>
      <c r="AD27" s="39">
        <v>22</v>
      </c>
      <c r="AE27" s="39">
        <v>17.399999999999999</v>
      </c>
      <c r="AF27" s="39">
        <v>9.9</v>
      </c>
      <c r="AG27" s="39">
        <v>7.3</v>
      </c>
      <c r="AH27" s="39">
        <v>56.6</v>
      </c>
      <c r="AI27" s="39">
        <v>30.4</v>
      </c>
      <c r="AJ27" s="39">
        <v>18.600000000000001</v>
      </c>
      <c r="AK27" s="39">
        <v>14.3</v>
      </c>
      <c r="AL27" s="39">
        <v>7.7</v>
      </c>
      <c r="AM27" s="39">
        <v>7.4</v>
      </c>
      <c r="AN27" s="39">
        <v>33.299999999999997</v>
      </c>
      <c r="AO27" s="39">
        <v>20.6</v>
      </c>
      <c r="AP27" s="39">
        <v>7.5</v>
      </c>
      <c r="AQ27" s="39">
        <v>7.1</v>
      </c>
      <c r="AR27" s="39">
        <v>7.7</v>
      </c>
    </row>
    <row r="28" spans="1:44" s="18" customFormat="1" ht="13">
      <c r="A28" s="33" t="s">
        <v>2713</v>
      </c>
      <c r="B28" s="33" t="s">
        <v>160</v>
      </c>
      <c r="C28" s="33" t="s">
        <v>161</v>
      </c>
      <c r="D28" s="33" t="s">
        <v>162</v>
      </c>
      <c r="E28" s="33"/>
      <c r="F28" s="34">
        <v>15</v>
      </c>
      <c r="G28" s="35"/>
      <c r="H28" s="35" t="s">
        <v>166</v>
      </c>
      <c r="I28" s="35"/>
      <c r="J28" s="35"/>
      <c r="K28" s="35"/>
      <c r="L28" s="35"/>
      <c r="M28" s="35"/>
      <c r="N28" s="35"/>
      <c r="O28" s="36"/>
      <c r="P28" s="39">
        <v>24.3</v>
      </c>
      <c r="Q28" s="39">
        <v>22.5</v>
      </c>
      <c r="R28" s="39">
        <v>23.4</v>
      </c>
      <c r="S28" s="39">
        <v>24.3</v>
      </c>
      <c r="T28" s="39">
        <v>25.3</v>
      </c>
      <c r="U28" s="39">
        <v>26.4</v>
      </c>
      <c r="V28" s="39">
        <v>26.1</v>
      </c>
      <c r="W28" s="39">
        <v>24.4</v>
      </c>
      <c r="X28" s="39">
        <v>24.6</v>
      </c>
      <c r="Y28" s="39">
        <v>23.7</v>
      </c>
      <c r="Z28" s="39">
        <v>22.1</v>
      </c>
      <c r="AA28" s="39">
        <v>24.6</v>
      </c>
      <c r="AB28" s="39">
        <v>29.2</v>
      </c>
      <c r="AC28" s="39">
        <v>22.6</v>
      </c>
      <c r="AD28" s="39">
        <v>23.9</v>
      </c>
      <c r="AE28" s="39">
        <v>25.8</v>
      </c>
      <c r="AF28" s="39">
        <v>25.3</v>
      </c>
      <c r="AG28" s="39">
        <v>24.1</v>
      </c>
      <c r="AH28" s="39">
        <v>22.5</v>
      </c>
      <c r="AI28" s="39">
        <v>23</v>
      </c>
      <c r="AJ28" s="39">
        <v>24.8</v>
      </c>
      <c r="AK28" s="39">
        <v>26.3</v>
      </c>
      <c r="AL28" s="39">
        <v>24.5</v>
      </c>
      <c r="AM28" s="39">
        <v>23.8</v>
      </c>
      <c r="AN28" s="39">
        <v>22.9</v>
      </c>
      <c r="AO28" s="39">
        <v>24.4</v>
      </c>
      <c r="AP28" s="39">
        <v>24.1</v>
      </c>
      <c r="AQ28" s="39">
        <v>24.2</v>
      </c>
      <c r="AR28" s="39">
        <v>23.8</v>
      </c>
    </row>
    <row r="29" spans="1:44" s="18" customFormat="1" ht="27.75" customHeight="1">
      <c r="A29" s="33" t="s">
        <v>2713</v>
      </c>
      <c r="B29" s="33" t="s">
        <v>160</v>
      </c>
      <c r="C29" s="33" t="s">
        <v>161</v>
      </c>
      <c r="D29" s="33" t="s">
        <v>162</v>
      </c>
      <c r="E29" s="33"/>
      <c r="F29" s="34">
        <v>16</v>
      </c>
      <c r="G29" s="35"/>
      <c r="H29" s="226"/>
      <c r="I29" s="226"/>
      <c r="J29" s="226"/>
      <c r="K29" s="496" t="s">
        <v>167</v>
      </c>
      <c r="L29" s="226"/>
      <c r="M29" s="226"/>
      <c r="N29" s="226"/>
      <c r="O29" s="227"/>
      <c r="P29" s="228">
        <v>293379</v>
      </c>
      <c r="Q29" s="228">
        <v>257228</v>
      </c>
      <c r="R29" s="228">
        <v>295268</v>
      </c>
      <c r="S29" s="228">
        <v>308679</v>
      </c>
      <c r="T29" s="228">
        <v>354130</v>
      </c>
      <c r="U29" s="228">
        <v>357580</v>
      </c>
      <c r="V29" s="228">
        <v>350742</v>
      </c>
      <c r="W29" s="228">
        <v>306116</v>
      </c>
      <c r="X29" s="228">
        <v>281654</v>
      </c>
      <c r="Y29" s="228">
        <v>262751</v>
      </c>
      <c r="Z29" s="228">
        <v>231088</v>
      </c>
      <c r="AA29" s="228">
        <v>226282</v>
      </c>
      <c r="AB29" s="228">
        <v>219429</v>
      </c>
      <c r="AC29" s="228">
        <v>258829</v>
      </c>
      <c r="AD29" s="228">
        <v>303051</v>
      </c>
      <c r="AE29" s="228">
        <v>355705</v>
      </c>
      <c r="AF29" s="228">
        <v>326518</v>
      </c>
      <c r="AG29" s="228">
        <v>252738</v>
      </c>
      <c r="AH29" s="228">
        <v>220320</v>
      </c>
      <c r="AI29" s="228">
        <v>286017</v>
      </c>
      <c r="AJ29" s="228">
        <v>332539</v>
      </c>
      <c r="AK29" s="228">
        <v>354252</v>
      </c>
      <c r="AL29" s="228">
        <v>292533</v>
      </c>
      <c r="AM29" s="228">
        <v>241262</v>
      </c>
      <c r="AN29" s="228">
        <v>278768</v>
      </c>
      <c r="AO29" s="228">
        <v>327243</v>
      </c>
      <c r="AP29" s="228">
        <v>262581</v>
      </c>
      <c r="AQ29" s="228">
        <v>272424</v>
      </c>
      <c r="AR29" s="228">
        <v>227590</v>
      </c>
    </row>
    <row r="30" spans="1:44" s="18" customFormat="1" ht="27" customHeight="1">
      <c r="A30" s="33" t="s">
        <v>2713</v>
      </c>
      <c r="B30" s="33" t="s">
        <v>160</v>
      </c>
      <c r="C30" s="33" t="s">
        <v>161</v>
      </c>
      <c r="D30" s="33" t="s">
        <v>162</v>
      </c>
      <c r="E30" s="33"/>
      <c r="F30" s="34">
        <v>17</v>
      </c>
      <c r="G30" s="35"/>
      <c r="H30" s="40">
        <v>1</v>
      </c>
      <c r="I30" s="40"/>
      <c r="J30" s="40"/>
      <c r="K30" s="40"/>
      <c r="L30" s="41" t="s">
        <v>168</v>
      </c>
      <c r="M30" s="40"/>
      <c r="N30" s="40"/>
      <c r="O30" s="42"/>
      <c r="P30" s="37">
        <v>75258</v>
      </c>
      <c r="Q30" s="37">
        <v>59844</v>
      </c>
      <c r="R30" s="37">
        <v>73423</v>
      </c>
      <c r="S30" s="37">
        <v>77416</v>
      </c>
      <c r="T30" s="37">
        <v>82141</v>
      </c>
      <c r="U30" s="37">
        <v>81167</v>
      </c>
      <c r="V30" s="37">
        <v>80931</v>
      </c>
      <c r="W30" s="37">
        <v>79831</v>
      </c>
      <c r="X30" s="37">
        <v>77405</v>
      </c>
      <c r="Y30" s="37">
        <v>74322</v>
      </c>
      <c r="Z30" s="37">
        <v>68274</v>
      </c>
      <c r="AA30" s="37">
        <v>66257</v>
      </c>
      <c r="AB30" s="37">
        <v>63347</v>
      </c>
      <c r="AC30" s="37">
        <v>60311</v>
      </c>
      <c r="AD30" s="37">
        <v>75718</v>
      </c>
      <c r="AE30" s="37">
        <v>81673</v>
      </c>
      <c r="AF30" s="37">
        <v>80360</v>
      </c>
      <c r="AG30" s="37">
        <v>71912</v>
      </c>
      <c r="AH30" s="37">
        <v>52413</v>
      </c>
      <c r="AI30" s="37">
        <v>69433</v>
      </c>
      <c r="AJ30" s="37">
        <v>79900</v>
      </c>
      <c r="AK30" s="37">
        <v>81051</v>
      </c>
      <c r="AL30" s="37">
        <v>78489</v>
      </c>
      <c r="AM30" s="37">
        <v>69727</v>
      </c>
      <c r="AN30" s="37">
        <v>67553</v>
      </c>
      <c r="AO30" s="37">
        <v>77314</v>
      </c>
      <c r="AP30" s="37">
        <v>73374</v>
      </c>
      <c r="AQ30" s="37">
        <v>75897</v>
      </c>
      <c r="AR30" s="37">
        <v>66809</v>
      </c>
    </row>
    <row r="31" spans="1:44" s="18" customFormat="1" ht="27" customHeight="1">
      <c r="A31" s="33" t="s">
        <v>2713</v>
      </c>
      <c r="B31" s="33" t="s">
        <v>160</v>
      </c>
      <c r="C31" s="33" t="s">
        <v>161</v>
      </c>
      <c r="D31" s="33" t="s">
        <v>162</v>
      </c>
      <c r="E31" s="33"/>
      <c r="F31" s="34">
        <v>18</v>
      </c>
      <c r="G31" s="35"/>
      <c r="H31" s="40" t="s">
        <v>169</v>
      </c>
      <c r="I31" s="40"/>
      <c r="J31" s="40"/>
      <c r="K31" s="40"/>
      <c r="L31" s="40"/>
      <c r="M31" s="41" t="s">
        <v>170</v>
      </c>
      <c r="N31" s="41"/>
      <c r="O31" s="43"/>
      <c r="P31" s="37">
        <v>6345</v>
      </c>
      <c r="Q31" s="37">
        <v>4789</v>
      </c>
      <c r="R31" s="37">
        <v>6059</v>
      </c>
      <c r="S31" s="37">
        <v>6456</v>
      </c>
      <c r="T31" s="37">
        <v>7085</v>
      </c>
      <c r="U31" s="37">
        <v>6926</v>
      </c>
      <c r="V31" s="37">
        <v>6594</v>
      </c>
      <c r="W31" s="37">
        <v>6470</v>
      </c>
      <c r="X31" s="37">
        <v>6572</v>
      </c>
      <c r="Y31" s="37">
        <v>6385</v>
      </c>
      <c r="Z31" s="37">
        <v>5876</v>
      </c>
      <c r="AA31" s="37">
        <v>5886</v>
      </c>
      <c r="AB31" s="37">
        <v>5299</v>
      </c>
      <c r="AC31" s="37">
        <v>4855</v>
      </c>
      <c r="AD31" s="37">
        <v>6289</v>
      </c>
      <c r="AE31" s="37">
        <v>7008</v>
      </c>
      <c r="AF31" s="37">
        <v>6528</v>
      </c>
      <c r="AG31" s="37">
        <v>6177</v>
      </c>
      <c r="AH31" s="37">
        <v>3796</v>
      </c>
      <c r="AI31" s="37">
        <v>5723</v>
      </c>
      <c r="AJ31" s="37">
        <v>6789</v>
      </c>
      <c r="AK31" s="37">
        <v>6767</v>
      </c>
      <c r="AL31" s="37">
        <v>6525</v>
      </c>
      <c r="AM31" s="37">
        <v>6019</v>
      </c>
      <c r="AN31" s="37">
        <v>5510</v>
      </c>
      <c r="AO31" s="37">
        <v>6470</v>
      </c>
      <c r="AP31" s="37">
        <v>6230</v>
      </c>
      <c r="AQ31" s="37">
        <v>6482</v>
      </c>
      <c r="AR31" s="37">
        <v>5788</v>
      </c>
    </row>
    <row r="32" spans="1:44" s="18" customFormat="1" ht="13">
      <c r="A32" s="33" t="s">
        <v>2713</v>
      </c>
      <c r="B32" s="33" t="s">
        <v>160</v>
      </c>
      <c r="C32" s="33" t="s">
        <v>161</v>
      </c>
      <c r="D32" s="33" t="s">
        <v>162</v>
      </c>
      <c r="E32" s="33"/>
      <c r="F32" s="34">
        <v>19</v>
      </c>
      <c r="G32" s="35"/>
      <c r="H32" s="40" t="s">
        <v>171</v>
      </c>
      <c r="I32" s="40"/>
      <c r="J32" s="40"/>
      <c r="K32" s="40"/>
      <c r="L32" s="40"/>
      <c r="M32" s="40"/>
      <c r="N32" s="41" t="s">
        <v>2726</v>
      </c>
      <c r="O32" s="43"/>
      <c r="P32" s="37">
        <v>1857</v>
      </c>
      <c r="Q32" s="37">
        <v>1101</v>
      </c>
      <c r="R32" s="37">
        <v>1419</v>
      </c>
      <c r="S32" s="37">
        <v>1551</v>
      </c>
      <c r="T32" s="37">
        <v>1982</v>
      </c>
      <c r="U32" s="37">
        <v>2017</v>
      </c>
      <c r="V32" s="37">
        <v>1876</v>
      </c>
      <c r="W32" s="37">
        <v>1921</v>
      </c>
      <c r="X32" s="37">
        <v>1976</v>
      </c>
      <c r="Y32" s="37">
        <v>1983</v>
      </c>
      <c r="Z32" s="37">
        <v>2034</v>
      </c>
      <c r="AA32" s="37">
        <v>2094</v>
      </c>
      <c r="AB32" s="37">
        <v>1752</v>
      </c>
      <c r="AC32" s="37">
        <v>1115</v>
      </c>
      <c r="AD32" s="37">
        <v>1495</v>
      </c>
      <c r="AE32" s="37">
        <v>1999</v>
      </c>
      <c r="AF32" s="37">
        <v>1903</v>
      </c>
      <c r="AG32" s="37">
        <v>1994</v>
      </c>
      <c r="AH32" s="37">
        <v>810</v>
      </c>
      <c r="AI32" s="37">
        <v>1339</v>
      </c>
      <c r="AJ32" s="37">
        <v>1779</v>
      </c>
      <c r="AK32" s="37">
        <v>1950</v>
      </c>
      <c r="AL32" s="37">
        <v>1951</v>
      </c>
      <c r="AM32" s="37">
        <v>2001</v>
      </c>
      <c r="AN32" s="37">
        <v>1281</v>
      </c>
      <c r="AO32" s="37">
        <v>1720</v>
      </c>
      <c r="AP32" s="37">
        <v>1980</v>
      </c>
      <c r="AQ32" s="37">
        <v>1982</v>
      </c>
      <c r="AR32" s="37">
        <v>2011</v>
      </c>
    </row>
    <row r="33" spans="1:44" s="18" customFormat="1" ht="13">
      <c r="A33" s="33" t="s">
        <v>2713</v>
      </c>
      <c r="B33" s="33" t="s">
        <v>160</v>
      </c>
      <c r="C33" s="33" t="s">
        <v>161</v>
      </c>
      <c r="D33" s="33" t="s">
        <v>162</v>
      </c>
      <c r="E33" s="33"/>
      <c r="F33" s="34">
        <v>20</v>
      </c>
      <c r="G33" s="35"/>
      <c r="H33" s="40" t="s">
        <v>172</v>
      </c>
      <c r="I33" s="40"/>
      <c r="J33" s="40"/>
      <c r="K33" s="40"/>
      <c r="L33" s="40"/>
      <c r="M33" s="40"/>
      <c r="N33" s="41" t="s">
        <v>173</v>
      </c>
      <c r="O33" s="43"/>
      <c r="P33" s="37">
        <v>2643</v>
      </c>
      <c r="Q33" s="37">
        <v>2104</v>
      </c>
      <c r="R33" s="37">
        <v>2702</v>
      </c>
      <c r="S33" s="37">
        <v>2978</v>
      </c>
      <c r="T33" s="37">
        <v>2995</v>
      </c>
      <c r="U33" s="37">
        <v>2929</v>
      </c>
      <c r="V33" s="37">
        <v>2826</v>
      </c>
      <c r="W33" s="37">
        <v>2637</v>
      </c>
      <c r="X33" s="37">
        <v>2675</v>
      </c>
      <c r="Y33" s="37">
        <v>2619</v>
      </c>
      <c r="Z33" s="37">
        <v>2185</v>
      </c>
      <c r="AA33" s="37">
        <v>2248</v>
      </c>
      <c r="AB33" s="37">
        <v>2158</v>
      </c>
      <c r="AC33" s="37">
        <v>2134</v>
      </c>
      <c r="AD33" s="37">
        <v>2861</v>
      </c>
      <c r="AE33" s="37">
        <v>2962</v>
      </c>
      <c r="AF33" s="37">
        <v>2722</v>
      </c>
      <c r="AG33" s="37">
        <v>2451</v>
      </c>
      <c r="AH33" s="37">
        <v>1643</v>
      </c>
      <c r="AI33" s="37">
        <v>2543</v>
      </c>
      <c r="AJ33" s="37">
        <v>2987</v>
      </c>
      <c r="AK33" s="37">
        <v>2879</v>
      </c>
      <c r="AL33" s="37">
        <v>2657</v>
      </c>
      <c r="AM33" s="37">
        <v>2362</v>
      </c>
      <c r="AN33" s="37">
        <v>2444</v>
      </c>
      <c r="AO33" s="37">
        <v>2816</v>
      </c>
      <c r="AP33" s="37">
        <v>2485</v>
      </c>
      <c r="AQ33" s="37">
        <v>2646</v>
      </c>
      <c r="AR33" s="37">
        <v>2202</v>
      </c>
    </row>
    <row r="34" spans="1:44" s="18" customFormat="1" ht="13">
      <c r="A34" s="33" t="s">
        <v>2713</v>
      </c>
      <c r="B34" s="33" t="s">
        <v>160</v>
      </c>
      <c r="C34" s="33" t="s">
        <v>161</v>
      </c>
      <c r="D34" s="33" t="s">
        <v>162</v>
      </c>
      <c r="E34" s="33"/>
      <c r="F34" s="34">
        <v>21</v>
      </c>
      <c r="G34" s="35"/>
      <c r="H34" s="40" t="s">
        <v>174</v>
      </c>
      <c r="I34" s="40"/>
      <c r="J34" s="40"/>
      <c r="K34" s="40"/>
      <c r="L34" s="40"/>
      <c r="M34" s="40"/>
      <c r="N34" s="41" t="s">
        <v>175</v>
      </c>
      <c r="O34" s="43"/>
      <c r="P34" s="37">
        <v>1411</v>
      </c>
      <c r="Q34" s="37">
        <v>1243</v>
      </c>
      <c r="R34" s="37">
        <v>1492</v>
      </c>
      <c r="S34" s="37">
        <v>1510</v>
      </c>
      <c r="T34" s="37">
        <v>1634</v>
      </c>
      <c r="U34" s="37">
        <v>1524</v>
      </c>
      <c r="V34" s="37">
        <v>1443</v>
      </c>
      <c r="W34" s="37">
        <v>1478</v>
      </c>
      <c r="X34" s="37">
        <v>1476</v>
      </c>
      <c r="Y34" s="37">
        <v>1347</v>
      </c>
      <c r="Z34" s="37">
        <v>1218</v>
      </c>
      <c r="AA34" s="37">
        <v>1126</v>
      </c>
      <c r="AB34" s="37">
        <v>1010</v>
      </c>
      <c r="AC34" s="37">
        <v>1258</v>
      </c>
      <c r="AD34" s="37">
        <v>1503</v>
      </c>
      <c r="AE34" s="37">
        <v>1581</v>
      </c>
      <c r="AF34" s="37">
        <v>1462</v>
      </c>
      <c r="AG34" s="37">
        <v>1299</v>
      </c>
      <c r="AH34" s="37">
        <v>1076</v>
      </c>
      <c r="AI34" s="37">
        <v>1423</v>
      </c>
      <c r="AJ34" s="37">
        <v>1575</v>
      </c>
      <c r="AK34" s="37">
        <v>1486</v>
      </c>
      <c r="AL34" s="37">
        <v>1477</v>
      </c>
      <c r="AM34" s="37">
        <v>1229</v>
      </c>
      <c r="AN34" s="37">
        <v>1385</v>
      </c>
      <c r="AO34" s="37">
        <v>1497</v>
      </c>
      <c r="AP34" s="37">
        <v>1332</v>
      </c>
      <c r="AQ34" s="37">
        <v>1413</v>
      </c>
      <c r="AR34" s="37">
        <v>1154</v>
      </c>
    </row>
    <row r="35" spans="1:44" s="18" customFormat="1" ht="13">
      <c r="A35" s="33" t="s">
        <v>2713</v>
      </c>
      <c r="B35" s="33" t="s">
        <v>160</v>
      </c>
      <c r="C35" s="33" t="s">
        <v>161</v>
      </c>
      <c r="D35" s="33" t="s">
        <v>162</v>
      </c>
      <c r="E35" s="33"/>
      <c r="F35" s="34">
        <v>22</v>
      </c>
      <c r="G35" s="35"/>
      <c r="H35" s="40" t="s">
        <v>176</v>
      </c>
      <c r="I35" s="40"/>
      <c r="J35" s="40"/>
      <c r="K35" s="40"/>
      <c r="L35" s="40"/>
      <c r="M35" s="40"/>
      <c r="N35" s="41" t="s">
        <v>177</v>
      </c>
      <c r="O35" s="43"/>
      <c r="P35" s="37">
        <v>435</v>
      </c>
      <c r="Q35" s="37">
        <v>341</v>
      </c>
      <c r="R35" s="37">
        <v>446</v>
      </c>
      <c r="S35" s="37">
        <v>417</v>
      </c>
      <c r="T35" s="37">
        <v>474</v>
      </c>
      <c r="U35" s="37">
        <v>456</v>
      </c>
      <c r="V35" s="37">
        <v>449</v>
      </c>
      <c r="W35" s="37">
        <v>434</v>
      </c>
      <c r="X35" s="37">
        <v>446</v>
      </c>
      <c r="Y35" s="37">
        <v>435</v>
      </c>
      <c r="Z35" s="37">
        <v>439</v>
      </c>
      <c r="AA35" s="37">
        <v>417</v>
      </c>
      <c r="AB35" s="37">
        <v>379</v>
      </c>
      <c r="AC35" s="37">
        <v>347</v>
      </c>
      <c r="AD35" s="37">
        <v>429</v>
      </c>
      <c r="AE35" s="37">
        <v>466</v>
      </c>
      <c r="AF35" s="37">
        <v>441</v>
      </c>
      <c r="AG35" s="37">
        <v>433</v>
      </c>
      <c r="AH35" s="37">
        <v>267</v>
      </c>
      <c r="AI35" s="37">
        <v>418</v>
      </c>
      <c r="AJ35" s="37">
        <v>447</v>
      </c>
      <c r="AK35" s="37">
        <v>452</v>
      </c>
      <c r="AL35" s="37">
        <v>440</v>
      </c>
      <c r="AM35" s="37">
        <v>427</v>
      </c>
      <c r="AN35" s="37">
        <v>401</v>
      </c>
      <c r="AO35" s="37">
        <v>438</v>
      </c>
      <c r="AP35" s="37">
        <v>432</v>
      </c>
      <c r="AQ35" s="37">
        <v>441</v>
      </c>
      <c r="AR35" s="37">
        <v>422</v>
      </c>
    </row>
    <row r="36" spans="1:44" s="18" customFormat="1" ht="27" customHeight="1">
      <c r="A36" s="33" t="s">
        <v>2713</v>
      </c>
      <c r="B36" s="33" t="s">
        <v>160</v>
      </c>
      <c r="C36" s="33" t="s">
        <v>161</v>
      </c>
      <c r="D36" s="33" t="s">
        <v>162</v>
      </c>
      <c r="E36" s="33"/>
      <c r="F36" s="34">
        <v>23</v>
      </c>
      <c r="G36" s="35"/>
      <c r="H36" s="40" t="s">
        <v>178</v>
      </c>
      <c r="I36" s="40"/>
      <c r="J36" s="40"/>
      <c r="K36" s="40"/>
      <c r="L36" s="40"/>
      <c r="M36" s="41" t="s">
        <v>179</v>
      </c>
      <c r="N36" s="41"/>
      <c r="O36" s="43"/>
      <c r="P36" s="37">
        <v>5884</v>
      </c>
      <c r="Q36" s="37">
        <v>2664</v>
      </c>
      <c r="R36" s="37">
        <v>3370</v>
      </c>
      <c r="S36" s="37">
        <v>3853</v>
      </c>
      <c r="T36" s="37">
        <v>4517</v>
      </c>
      <c r="U36" s="37">
        <v>5016</v>
      </c>
      <c r="V36" s="37">
        <v>5706</v>
      </c>
      <c r="W36" s="37">
        <v>6711</v>
      </c>
      <c r="X36" s="37">
        <v>7357</v>
      </c>
      <c r="Y36" s="37">
        <v>7574</v>
      </c>
      <c r="Z36" s="37">
        <v>7718</v>
      </c>
      <c r="AA36" s="37">
        <v>7148</v>
      </c>
      <c r="AB36" s="37">
        <v>6611</v>
      </c>
      <c r="AC36" s="37">
        <v>2684</v>
      </c>
      <c r="AD36" s="37">
        <v>3648</v>
      </c>
      <c r="AE36" s="37">
        <v>4756</v>
      </c>
      <c r="AF36" s="37">
        <v>6256</v>
      </c>
      <c r="AG36" s="37">
        <v>7417</v>
      </c>
      <c r="AH36" s="37">
        <v>2260</v>
      </c>
      <c r="AI36" s="37">
        <v>3167</v>
      </c>
      <c r="AJ36" s="37">
        <v>4202</v>
      </c>
      <c r="AK36" s="37">
        <v>5344</v>
      </c>
      <c r="AL36" s="37">
        <v>7072</v>
      </c>
      <c r="AM36" s="37">
        <v>7439</v>
      </c>
      <c r="AN36" s="37">
        <v>3066</v>
      </c>
      <c r="AO36" s="37">
        <v>4337</v>
      </c>
      <c r="AP36" s="37">
        <v>7286</v>
      </c>
      <c r="AQ36" s="37">
        <v>7467</v>
      </c>
      <c r="AR36" s="37">
        <v>7351</v>
      </c>
    </row>
    <row r="37" spans="1:44" s="18" customFormat="1" ht="13">
      <c r="A37" s="33" t="s">
        <v>2713</v>
      </c>
      <c r="B37" s="33" t="s">
        <v>160</v>
      </c>
      <c r="C37" s="33" t="s">
        <v>161</v>
      </c>
      <c r="D37" s="33" t="s">
        <v>162</v>
      </c>
      <c r="E37" s="33"/>
      <c r="F37" s="34">
        <v>24</v>
      </c>
      <c r="G37" s="35"/>
      <c r="H37" s="40" t="s">
        <v>180</v>
      </c>
      <c r="I37" s="40"/>
      <c r="J37" s="40"/>
      <c r="K37" s="40"/>
      <c r="L37" s="40"/>
      <c r="M37" s="40"/>
      <c r="N37" s="41" t="s">
        <v>181</v>
      </c>
      <c r="O37" s="43"/>
      <c r="P37" s="37">
        <v>3349</v>
      </c>
      <c r="Q37" s="37">
        <v>1497</v>
      </c>
      <c r="R37" s="37">
        <v>1877</v>
      </c>
      <c r="S37" s="37">
        <v>2187</v>
      </c>
      <c r="T37" s="37">
        <v>2617</v>
      </c>
      <c r="U37" s="37">
        <v>2946</v>
      </c>
      <c r="V37" s="37">
        <v>3338</v>
      </c>
      <c r="W37" s="37">
        <v>3852</v>
      </c>
      <c r="X37" s="37">
        <v>4219</v>
      </c>
      <c r="Y37" s="37">
        <v>4328</v>
      </c>
      <c r="Z37" s="37">
        <v>4319</v>
      </c>
      <c r="AA37" s="37">
        <v>3909</v>
      </c>
      <c r="AB37" s="37">
        <v>3519</v>
      </c>
      <c r="AC37" s="37">
        <v>1507</v>
      </c>
      <c r="AD37" s="37">
        <v>2056</v>
      </c>
      <c r="AE37" s="37">
        <v>2774</v>
      </c>
      <c r="AF37" s="37">
        <v>3618</v>
      </c>
      <c r="AG37" s="37">
        <v>4178</v>
      </c>
      <c r="AH37" s="37">
        <v>1293</v>
      </c>
      <c r="AI37" s="37">
        <v>1766</v>
      </c>
      <c r="AJ37" s="37">
        <v>2413</v>
      </c>
      <c r="AK37" s="37">
        <v>3133</v>
      </c>
      <c r="AL37" s="37">
        <v>4055</v>
      </c>
      <c r="AM37" s="37">
        <v>4163</v>
      </c>
      <c r="AN37" s="37">
        <v>1714</v>
      </c>
      <c r="AO37" s="37">
        <v>2502</v>
      </c>
      <c r="AP37" s="37">
        <v>4118</v>
      </c>
      <c r="AQ37" s="37">
        <v>4273</v>
      </c>
      <c r="AR37" s="37">
        <v>4054</v>
      </c>
    </row>
    <row r="38" spans="1:44" s="18" customFormat="1" ht="13">
      <c r="A38" s="33" t="s">
        <v>2713</v>
      </c>
      <c r="B38" s="33" t="s">
        <v>160</v>
      </c>
      <c r="C38" s="33" t="s">
        <v>161</v>
      </c>
      <c r="D38" s="33" t="s">
        <v>162</v>
      </c>
      <c r="E38" s="33"/>
      <c r="F38" s="34">
        <v>25</v>
      </c>
      <c r="G38" s="35"/>
      <c r="H38" s="40" t="s">
        <v>182</v>
      </c>
      <c r="I38" s="40"/>
      <c r="J38" s="40"/>
      <c r="K38" s="40"/>
      <c r="L38" s="40"/>
      <c r="M38" s="40"/>
      <c r="N38" s="41" t="s">
        <v>183</v>
      </c>
      <c r="O38" s="43"/>
      <c r="P38" s="37">
        <v>1044</v>
      </c>
      <c r="Q38" s="37">
        <v>474</v>
      </c>
      <c r="R38" s="37">
        <v>629</v>
      </c>
      <c r="S38" s="37">
        <v>681</v>
      </c>
      <c r="T38" s="37">
        <v>779</v>
      </c>
      <c r="U38" s="37">
        <v>847</v>
      </c>
      <c r="V38" s="37">
        <v>944</v>
      </c>
      <c r="W38" s="37">
        <v>1150</v>
      </c>
      <c r="X38" s="37">
        <v>1281</v>
      </c>
      <c r="Y38" s="37">
        <v>1318</v>
      </c>
      <c r="Z38" s="37">
        <v>1497</v>
      </c>
      <c r="AA38" s="37">
        <v>1344</v>
      </c>
      <c r="AB38" s="37">
        <v>1284</v>
      </c>
      <c r="AC38" s="37">
        <v>477</v>
      </c>
      <c r="AD38" s="37">
        <v>659</v>
      </c>
      <c r="AE38" s="37">
        <v>813</v>
      </c>
      <c r="AF38" s="37">
        <v>1056</v>
      </c>
      <c r="AG38" s="37">
        <v>1348</v>
      </c>
      <c r="AH38" s="37">
        <v>329</v>
      </c>
      <c r="AI38" s="37">
        <v>591</v>
      </c>
      <c r="AJ38" s="37">
        <v>733</v>
      </c>
      <c r="AK38" s="37">
        <v>893</v>
      </c>
      <c r="AL38" s="37">
        <v>1223</v>
      </c>
      <c r="AM38" s="37">
        <v>1374</v>
      </c>
      <c r="AN38" s="37">
        <v>562</v>
      </c>
      <c r="AO38" s="37">
        <v>749</v>
      </c>
      <c r="AP38" s="37">
        <v>1311</v>
      </c>
      <c r="AQ38" s="37">
        <v>1300</v>
      </c>
      <c r="AR38" s="37">
        <v>1410</v>
      </c>
    </row>
    <row r="39" spans="1:44" s="18" customFormat="1" ht="13">
      <c r="A39" s="33" t="s">
        <v>2713</v>
      </c>
      <c r="B39" s="33" t="s">
        <v>160</v>
      </c>
      <c r="C39" s="33" t="s">
        <v>161</v>
      </c>
      <c r="D39" s="33" t="s">
        <v>162</v>
      </c>
      <c r="E39" s="33"/>
      <c r="F39" s="34">
        <v>26</v>
      </c>
      <c r="G39" s="35"/>
      <c r="H39" s="40" t="s">
        <v>184</v>
      </c>
      <c r="I39" s="40"/>
      <c r="J39" s="40"/>
      <c r="K39" s="40"/>
      <c r="L39" s="40"/>
      <c r="M39" s="40"/>
      <c r="N39" s="41" t="s">
        <v>185</v>
      </c>
      <c r="O39" s="43"/>
      <c r="P39" s="37">
        <v>663</v>
      </c>
      <c r="Q39" s="37">
        <v>276</v>
      </c>
      <c r="R39" s="37">
        <v>353</v>
      </c>
      <c r="S39" s="37">
        <v>413</v>
      </c>
      <c r="T39" s="37">
        <v>470</v>
      </c>
      <c r="U39" s="37">
        <v>531</v>
      </c>
      <c r="V39" s="37">
        <v>649</v>
      </c>
      <c r="W39" s="37">
        <v>782</v>
      </c>
      <c r="X39" s="37">
        <v>874</v>
      </c>
      <c r="Y39" s="37">
        <v>876</v>
      </c>
      <c r="Z39" s="37">
        <v>843</v>
      </c>
      <c r="AA39" s="37">
        <v>859</v>
      </c>
      <c r="AB39" s="37">
        <v>735</v>
      </c>
      <c r="AC39" s="37">
        <v>279</v>
      </c>
      <c r="AD39" s="37">
        <v>387</v>
      </c>
      <c r="AE39" s="37">
        <v>498</v>
      </c>
      <c r="AF39" s="37">
        <v>722</v>
      </c>
      <c r="AG39" s="37">
        <v>856</v>
      </c>
      <c r="AH39" s="37">
        <v>246</v>
      </c>
      <c r="AI39" s="37">
        <v>329</v>
      </c>
      <c r="AJ39" s="37">
        <v>442</v>
      </c>
      <c r="AK39" s="37">
        <v>587</v>
      </c>
      <c r="AL39" s="37">
        <v>833</v>
      </c>
      <c r="AM39" s="37">
        <v>849</v>
      </c>
      <c r="AN39" s="37">
        <v>320</v>
      </c>
      <c r="AO39" s="37">
        <v>464</v>
      </c>
      <c r="AP39" s="37">
        <v>843</v>
      </c>
      <c r="AQ39" s="37">
        <v>875</v>
      </c>
      <c r="AR39" s="37">
        <v>832</v>
      </c>
    </row>
    <row r="40" spans="1:44" s="18" customFormat="1" ht="13">
      <c r="A40" s="33" t="s">
        <v>2713</v>
      </c>
      <c r="B40" s="33" t="s">
        <v>160</v>
      </c>
      <c r="C40" s="33" t="s">
        <v>161</v>
      </c>
      <c r="D40" s="33" t="s">
        <v>162</v>
      </c>
      <c r="E40" s="33"/>
      <c r="F40" s="34">
        <v>27</v>
      </c>
      <c r="G40" s="35"/>
      <c r="H40" s="40" t="s">
        <v>186</v>
      </c>
      <c r="I40" s="40"/>
      <c r="J40" s="40"/>
      <c r="K40" s="40"/>
      <c r="L40" s="40"/>
      <c r="M40" s="40"/>
      <c r="N40" s="35" t="s">
        <v>187</v>
      </c>
      <c r="O40" s="36"/>
      <c r="P40" s="37">
        <v>828</v>
      </c>
      <c r="Q40" s="37">
        <v>417</v>
      </c>
      <c r="R40" s="37">
        <v>511</v>
      </c>
      <c r="S40" s="37">
        <v>573</v>
      </c>
      <c r="T40" s="37">
        <v>652</v>
      </c>
      <c r="U40" s="37">
        <v>691</v>
      </c>
      <c r="V40" s="37">
        <v>775</v>
      </c>
      <c r="W40" s="37">
        <v>928</v>
      </c>
      <c r="X40" s="37">
        <v>984</v>
      </c>
      <c r="Y40" s="37">
        <v>1051</v>
      </c>
      <c r="Z40" s="37">
        <v>1060</v>
      </c>
      <c r="AA40" s="37">
        <v>1036</v>
      </c>
      <c r="AB40" s="37">
        <v>1073</v>
      </c>
      <c r="AC40" s="37">
        <v>421</v>
      </c>
      <c r="AD40" s="37">
        <v>547</v>
      </c>
      <c r="AE40" s="37">
        <v>670</v>
      </c>
      <c r="AF40" s="37">
        <v>859</v>
      </c>
      <c r="AG40" s="37">
        <v>1034</v>
      </c>
      <c r="AH40" s="37">
        <v>393</v>
      </c>
      <c r="AI40" s="37">
        <v>480</v>
      </c>
      <c r="AJ40" s="37">
        <v>614</v>
      </c>
      <c r="AK40" s="37">
        <v>732</v>
      </c>
      <c r="AL40" s="37">
        <v>960</v>
      </c>
      <c r="AM40" s="37">
        <v>1054</v>
      </c>
      <c r="AN40" s="37">
        <v>470</v>
      </c>
      <c r="AO40" s="37">
        <v>621</v>
      </c>
      <c r="AP40" s="37">
        <v>1014</v>
      </c>
      <c r="AQ40" s="37">
        <v>1018</v>
      </c>
      <c r="AR40" s="37">
        <v>1055</v>
      </c>
    </row>
    <row r="41" spans="1:44" s="18" customFormat="1" ht="27" customHeight="1">
      <c r="A41" s="33" t="s">
        <v>2713</v>
      </c>
      <c r="B41" s="33" t="s">
        <v>160</v>
      </c>
      <c r="C41" s="33" t="s">
        <v>161</v>
      </c>
      <c r="D41" s="33" t="s">
        <v>162</v>
      </c>
      <c r="E41" s="33"/>
      <c r="F41" s="34">
        <v>28</v>
      </c>
      <c r="G41" s="35"/>
      <c r="H41" s="40" t="s">
        <v>188</v>
      </c>
      <c r="I41" s="40"/>
      <c r="J41" s="40"/>
      <c r="K41" s="40"/>
      <c r="L41" s="40"/>
      <c r="M41" s="35" t="s">
        <v>189</v>
      </c>
      <c r="N41" s="40"/>
      <c r="O41" s="42"/>
      <c r="P41" s="37">
        <v>7272</v>
      </c>
      <c r="Q41" s="37">
        <v>5589</v>
      </c>
      <c r="R41" s="37">
        <v>6944</v>
      </c>
      <c r="S41" s="37">
        <v>7614</v>
      </c>
      <c r="T41" s="37">
        <v>8759</v>
      </c>
      <c r="U41" s="37">
        <v>8539</v>
      </c>
      <c r="V41" s="37">
        <v>8232</v>
      </c>
      <c r="W41" s="37">
        <v>7622</v>
      </c>
      <c r="X41" s="37">
        <v>7349</v>
      </c>
      <c r="Y41" s="37">
        <v>7021</v>
      </c>
      <c r="Z41" s="37">
        <v>6322</v>
      </c>
      <c r="AA41" s="37">
        <v>5507</v>
      </c>
      <c r="AB41" s="37">
        <v>4594</v>
      </c>
      <c r="AC41" s="37">
        <v>5635</v>
      </c>
      <c r="AD41" s="37">
        <v>7332</v>
      </c>
      <c r="AE41" s="37">
        <v>8658</v>
      </c>
      <c r="AF41" s="37">
        <v>7903</v>
      </c>
      <c r="AG41" s="37">
        <v>6568</v>
      </c>
      <c r="AH41" s="37">
        <v>5038</v>
      </c>
      <c r="AI41" s="37">
        <v>6525</v>
      </c>
      <c r="AJ41" s="37">
        <v>8218</v>
      </c>
      <c r="AK41" s="37">
        <v>8393</v>
      </c>
      <c r="AL41" s="37">
        <v>7472</v>
      </c>
      <c r="AM41" s="37">
        <v>6259</v>
      </c>
      <c r="AN41" s="37">
        <v>6360</v>
      </c>
      <c r="AO41" s="37">
        <v>7829</v>
      </c>
      <c r="AP41" s="37">
        <v>6764</v>
      </c>
      <c r="AQ41" s="37">
        <v>7189</v>
      </c>
      <c r="AR41" s="37">
        <v>5772</v>
      </c>
    </row>
    <row r="42" spans="1:44" s="18" customFormat="1" ht="13">
      <c r="A42" s="33" t="s">
        <v>2713</v>
      </c>
      <c r="B42" s="33" t="s">
        <v>160</v>
      </c>
      <c r="C42" s="33" t="s">
        <v>161</v>
      </c>
      <c r="D42" s="33" t="s">
        <v>162</v>
      </c>
      <c r="E42" s="33"/>
      <c r="F42" s="34">
        <v>29</v>
      </c>
      <c r="G42" s="35"/>
      <c r="H42" s="40" t="s">
        <v>190</v>
      </c>
      <c r="I42" s="40"/>
      <c r="J42" s="40"/>
      <c r="K42" s="40"/>
      <c r="L42" s="40"/>
      <c r="M42" s="40"/>
      <c r="N42" s="35" t="s">
        <v>191</v>
      </c>
      <c r="O42" s="36"/>
      <c r="P42" s="37">
        <v>5876</v>
      </c>
      <c r="Q42" s="37">
        <v>4463</v>
      </c>
      <c r="R42" s="37">
        <v>5513</v>
      </c>
      <c r="S42" s="37">
        <v>6028</v>
      </c>
      <c r="T42" s="37">
        <v>7134</v>
      </c>
      <c r="U42" s="37">
        <v>6891</v>
      </c>
      <c r="V42" s="37">
        <v>6708</v>
      </c>
      <c r="W42" s="37">
        <v>6115</v>
      </c>
      <c r="X42" s="37">
        <v>5912</v>
      </c>
      <c r="Y42" s="37">
        <v>5716</v>
      </c>
      <c r="Z42" s="37">
        <v>5199</v>
      </c>
      <c r="AA42" s="37">
        <v>4529</v>
      </c>
      <c r="AB42" s="37">
        <v>3701</v>
      </c>
      <c r="AC42" s="37">
        <v>4499</v>
      </c>
      <c r="AD42" s="37">
        <v>5811</v>
      </c>
      <c r="AE42" s="37">
        <v>7021</v>
      </c>
      <c r="AF42" s="37">
        <v>6388</v>
      </c>
      <c r="AG42" s="37">
        <v>5343</v>
      </c>
      <c r="AH42" s="37">
        <v>4108</v>
      </c>
      <c r="AI42" s="37">
        <v>5178</v>
      </c>
      <c r="AJ42" s="37">
        <v>6611</v>
      </c>
      <c r="AK42" s="37">
        <v>6804</v>
      </c>
      <c r="AL42" s="37">
        <v>6004</v>
      </c>
      <c r="AM42" s="37">
        <v>5117</v>
      </c>
      <c r="AN42" s="37">
        <v>5059</v>
      </c>
      <c r="AO42" s="37">
        <v>6303</v>
      </c>
      <c r="AP42" s="37">
        <v>5486</v>
      </c>
      <c r="AQ42" s="37">
        <v>5817</v>
      </c>
      <c r="AR42" s="37">
        <v>4735</v>
      </c>
    </row>
    <row r="43" spans="1:44" s="18" customFormat="1" ht="13">
      <c r="A43" s="33" t="s">
        <v>2713</v>
      </c>
      <c r="B43" s="33" t="s">
        <v>160</v>
      </c>
      <c r="C43" s="33" t="s">
        <v>161</v>
      </c>
      <c r="D43" s="33" t="s">
        <v>162</v>
      </c>
      <c r="E43" s="33"/>
      <c r="F43" s="34">
        <v>30</v>
      </c>
      <c r="G43" s="35"/>
      <c r="H43" s="40" t="s">
        <v>192</v>
      </c>
      <c r="I43" s="40"/>
      <c r="J43" s="40"/>
      <c r="K43" s="40"/>
      <c r="L43" s="40"/>
      <c r="M43" s="40"/>
      <c r="N43" s="35" t="s">
        <v>193</v>
      </c>
      <c r="O43" s="36"/>
      <c r="P43" s="37">
        <v>1396</v>
      </c>
      <c r="Q43" s="37">
        <v>1126</v>
      </c>
      <c r="R43" s="37">
        <v>1432</v>
      </c>
      <c r="S43" s="37">
        <v>1586</v>
      </c>
      <c r="T43" s="37">
        <v>1625</v>
      </c>
      <c r="U43" s="37">
        <v>1649</v>
      </c>
      <c r="V43" s="37">
        <v>1523</v>
      </c>
      <c r="W43" s="37">
        <v>1507</v>
      </c>
      <c r="X43" s="37">
        <v>1437</v>
      </c>
      <c r="Y43" s="37">
        <v>1305</v>
      </c>
      <c r="Z43" s="37">
        <v>1123</v>
      </c>
      <c r="AA43" s="37">
        <v>977</v>
      </c>
      <c r="AB43" s="37">
        <v>893</v>
      </c>
      <c r="AC43" s="37">
        <v>1137</v>
      </c>
      <c r="AD43" s="37">
        <v>1521</v>
      </c>
      <c r="AE43" s="37">
        <v>1637</v>
      </c>
      <c r="AF43" s="37">
        <v>1515</v>
      </c>
      <c r="AG43" s="37">
        <v>1225</v>
      </c>
      <c r="AH43" s="37">
        <v>931</v>
      </c>
      <c r="AI43" s="37">
        <v>1346</v>
      </c>
      <c r="AJ43" s="37">
        <v>1607</v>
      </c>
      <c r="AK43" s="37">
        <v>1589</v>
      </c>
      <c r="AL43" s="37">
        <v>1469</v>
      </c>
      <c r="AM43" s="37">
        <v>1142</v>
      </c>
      <c r="AN43" s="37">
        <v>1300</v>
      </c>
      <c r="AO43" s="37">
        <v>1526</v>
      </c>
      <c r="AP43" s="37">
        <v>1278</v>
      </c>
      <c r="AQ43" s="37">
        <v>1372</v>
      </c>
      <c r="AR43" s="37">
        <v>1037</v>
      </c>
    </row>
    <row r="44" spans="1:44" s="18" customFormat="1" ht="27" customHeight="1">
      <c r="A44" s="33" t="s">
        <v>2713</v>
      </c>
      <c r="B44" s="33" t="s">
        <v>160</v>
      </c>
      <c r="C44" s="33" t="s">
        <v>161</v>
      </c>
      <c r="D44" s="33" t="s">
        <v>162</v>
      </c>
      <c r="E44" s="33"/>
      <c r="F44" s="34">
        <v>31</v>
      </c>
      <c r="G44" s="35"/>
      <c r="H44" s="40" t="s">
        <v>194</v>
      </c>
      <c r="I44" s="40"/>
      <c r="J44" s="40"/>
      <c r="K44" s="40"/>
      <c r="L44" s="40"/>
      <c r="M44" s="35" t="s">
        <v>195</v>
      </c>
      <c r="N44" s="40"/>
      <c r="O44" s="42"/>
      <c r="P44" s="37">
        <v>3811</v>
      </c>
      <c r="Q44" s="37">
        <v>3051</v>
      </c>
      <c r="R44" s="37">
        <v>3704</v>
      </c>
      <c r="S44" s="37">
        <v>3705</v>
      </c>
      <c r="T44" s="37">
        <v>3848</v>
      </c>
      <c r="U44" s="37">
        <v>3908</v>
      </c>
      <c r="V44" s="37">
        <v>3759</v>
      </c>
      <c r="W44" s="37">
        <v>3876</v>
      </c>
      <c r="X44" s="37">
        <v>3981</v>
      </c>
      <c r="Y44" s="37">
        <v>3876</v>
      </c>
      <c r="Z44" s="37">
        <v>3812</v>
      </c>
      <c r="AA44" s="37">
        <v>3914</v>
      </c>
      <c r="AB44" s="37">
        <v>3971</v>
      </c>
      <c r="AC44" s="37">
        <v>3074</v>
      </c>
      <c r="AD44" s="37">
        <v>3704</v>
      </c>
      <c r="AE44" s="37">
        <v>3878</v>
      </c>
      <c r="AF44" s="37">
        <v>3824</v>
      </c>
      <c r="AG44" s="37">
        <v>3904</v>
      </c>
      <c r="AH44" s="37">
        <v>2485</v>
      </c>
      <c r="AI44" s="37">
        <v>3537</v>
      </c>
      <c r="AJ44" s="37">
        <v>3781</v>
      </c>
      <c r="AK44" s="37">
        <v>3837</v>
      </c>
      <c r="AL44" s="37">
        <v>3933</v>
      </c>
      <c r="AM44" s="37">
        <v>3872</v>
      </c>
      <c r="AN44" s="37">
        <v>3420</v>
      </c>
      <c r="AO44" s="37">
        <v>3715</v>
      </c>
      <c r="AP44" s="37">
        <v>3898</v>
      </c>
      <c r="AQ44" s="37">
        <v>3929</v>
      </c>
      <c r="AR44" s="37">
        <v>3871</v>
      </c>
    </row>
    <row r="45" spans="1:44" s="18" customFormat="1" ht="13">
      <c r="A45" s="33" t="s">
        <v>2713</v>
      </c>
      <c r="B45" s="33" t="s">
        <v>160</v>
      </c>
      <c r="C45" s="33" t="s">
        <v>161</v>
      </c>
      <c r="D45" s="33" t="s">
        <v>162</v>
      </c>
      <c r="E45" s="33"/>
      <c r="F45" s="34">
        <v>32</v>
      </c>
      <c r="G45" s="35"/>
      <c r="H45" s="40" t="s">
        <v>196</v>
      </c>
      <c r="I45" s="40"/>
      <c r="J45" s="40"/>
      <c r="K45" s="40"/>
      <c r="L45" s="40"/>
      <c r="M45" s="40"/>
      <c r="N45" s="35" t="s">
        <v>197</v>
      </c>
      <c r="O45" s="36"/>
      <c r="P45" s="37">
        <v>1263</v>
      </c>
      <c r="Q45" s="37">
        <v>927</v>
      </c>
      <c r="R45" s="37">
        <v>1145</v>
      </c>
      <c r="S45" s="37">
        <v>1226</v>
      </c>
      <c r="T45" s="37">
        <v>1184</v>
      </c>
      <c r="U45" s="37">
        <v>1177</v>
      </c>
      <c r="V45" s="37">
        <v>1159</v>
      </c>
      <c r="W45" s="37">
        <v>1187</v>
      </c>
      <c r="X45" s="37">
        <v>1401</v>
      </c>
      <c r="Y45" s="37">
        <v>1308</v>
      </c>
      <c r="Z45" s="37">
        <v>1393</v>
      </c>
      <c r="AA45" s="37">
        <v>1513</v>
      </c>
      <c r="AB45" s="37">
        <v>1579</v>
      </c>
      <c r="AC45" s="37">
        <v>940</v>
      </c>
      <c r="AD45" s="37">
        <v>1192</v>
      </c>
      <c r="AE45" s="37">
        <v>1181</v>
      </c>
      <c r="AF45" s="37">
        <v>1175</v>
      </c>
      <c r="AG45" s="37">
        <v>1402</v>
      </c>
      <c r="AH45" s="37">
        <v>578</v>
      </c>
      <c r="AI45" s="37">
        <v>1109</v>
      </c>
      <c r="AJ45" s="37">
        <v>1204</v>
      </c>
      <c r="AK45" s="37">
        <v>1168</v>
      </c>
      <c r="AL45" s="37">
        <v>1306</v>
      </c>
      <c r="AM45" s="37">
        <v>1402</v>
      </c>
      <c r="AN45" s="37">
        <v>1051</v>
      </c>
      <c r="AO45" s="37">
        <v>1154</v>
      </c>
      <c r="AP45" s="37">
        <v>1362</v>
      </c>
      <c r="AQ45" s="37">
        <v>1354</v>
      </c>
      <c r="AR45" s="37">
        <v>1463</v>
      </c>
    </row>
    <row r="46" spans="1:44" s="18" customFormat="1" ht="13">
      <c r="A46" s="33" t="s">
        <v>2713</v>
      </c>
      <c r="B46" s="33" t="s">
        <v>160</v>
      </c>
      <c r="C46" s="33" t="s">
        <v>161</v>
      </c>
      <c r="D46" s="33" t="s">
        <v>162</v>
      </c>
      <c r="E46" s="33"/>
      <c r="F46" s="34">
        <v>33</v>
      </c>
      <c r="G46" s="35"/>
      <c r="H46" s="40" t="s">
        <v>198</v>
      </c>
      <c r="I46" s="40"/>
      <c r="J46" s="40"/>
      <c r="K46" s="40"/>
      <c r="L46" s="40"/>
      <c r="M46" s="40"/>
      <c r="N46" s="35" t="s">
        <v>199</v>
      </c>
      <c r="O46" s="36"/>
      <c r="P46" s="37">
        <v>1791</v>
      </c>
      <c r="Q46" s="37">
        <v>1608</v>
      </c>
      <c r="R46" s="37">
        <v>1886</v>
      </c>
      <c r="S46" s="37">
        <v>1763</v>
      </c>
      <c r="T46" s="37">
        <v>1856</v>
      </c>
      <c r="U46" s="37">
        <v>1939</v>
      </c>
      <c r="V46" s="37">
        <v>1815</v>
      </c>
      <c r="W46" s="37">
        <v>1863</v>
      </c>
      <c r="X46" s="37">
        <v>1778</v>
      </c>
      <c r="Y46" s="37">
        <v>1790</v>
      </c>
      <c r="Z46" s="37">
        <v>1666</v>
      </c>
      <c r="AA46" s="37">
        <v>1665</v>
      </c>
      <c r="AB46" s="37">
        <v>1699</v>
      </c>
      <c r="AC46" s="37">
        <v>1612</v>
      </c>
      <c r="AD46" s="37">
        <v>1815</v>
      </c>
      <c r="AE46" s="37">
        <v>1896</v>
      </c>
      <c r="AF46" s="37">
        <v>1841</v>
      </c>
      <c r="AG46" s="37">
        <v>1735</v>
      </c>
      <c r="AH46" s="37">
        <v>1496</v>
      </c>
      <c r="AI46" s="37">
        <v>1799</v>
      </c>
      <c r="AJ46" s="37">
        <v>1812</v>
      </c>
      <c r="AK46" s="37">
        <v>1879</v>
      </c>
      <c r="AL46" s="37">
        <v>1815</v>
      </c>
      <c r="AM46" s="37">
        <v>1717</v>
      </c>
      <c r="AN46" s="37">
        <v>1765</v>
      </c>
      <c r="AO46" s="37">
        <v>1826</v>
      </c>
      <c r="AP46" s="37">
        <v>1758</v>
      </c>
      <c r="AQ46" s="37">
        <v>1785</v>
      </c>
      <c r="AR46" s="37">
        <v>1671</v>
      </c>
    </row>
    <row r="47" spans="1:44" s="18" customFormat="1" ht="13">
      <c r="A47" s="33" t="s">
        <v>2713</v>
      </c>
      <c r="B47" s="33" t="s">
        <v>160</v>
      </c>
      <c r="C47" s="33" t="s">
        <v>161</v>
      </c>
      <c r="D47" s="33" t="s">
        <v>162</v>
      </c>
      <c r="E47" s="33"/>
      <c r="F47" s="34">
        <v>34</v>
      </c>
      <c r="G47" s="35"/>
      <c r="H47" s="40" t="s">
        <v>200</v>
      </c>
      <c r="I47" s="40"/>
      <c r="J47" s="40"/>
      <c r="K47" s="40"/>
      <c r="L47" s="40"/>
      <c r="M47" s="40"/>
      <c r="N47" s="35" t="s">
        <v>201</v>
      </c>
      <c r="O47" s="36"/>
      <c r="P47" s="37">
        <v>758</v>
      </c>
      <c r="Q47" s="37">
        <v>517</v>
      </c>
      <c r="R47" s="37">
        <v>672</v>
      </c>
      <c r="S47" s="37">
        <v>716</v>
      </c>
      <c r="T47" s="37">
        <v>808</v>
      </c>
      <c r="U47" s="37">
        <v>792</v>
      </c>
      <c r="V47" s="37">
        <v>785</v>
      </c>
      <c r="W47" s="37">
        <v>826</v>
      </c>
      <c r="X47" s="37">
        <v>802</v>
      </c>
      <c r="Y47" s="37">
        <v>778</v>
      </c>
      <c r="Z47" s="37">
        <v>753</v>
      </c>
      <c r="AA47" s="37">
        <v>736</v>
      </c>
      <c r="AB47" s="37">
        <v>692</v>
      </c>
      <c r="AC47" s="37">
        <v>522</v>
      </c>
      <c r="AD47" s="37">
        <v>698</v>
      </c>
      <c r="AE47" s="37">
        <v>801</v>
      </c>
      <c r="AF47" s="37">
        <v>808</v>
      </c>
      <c r="AG47" s="37">
        <v>767</v>
      </c>
      <c r="AH47" s="37">
        <v>411</v>
      </c>
      <c r="AI47" s="37">
        <v>629</v>
      </c>
      <c r="AJ47" s="37">
        <v>765</v>
      </c>
      <c r="AK47" s="37">
        <v>789</v>
      </c>
      <c r="AL47" s="37">
        <v>813</v>
      </c>
      <c r="AM47" s="37">
        <v>753</v>
      </c>
      <c r="AN47" s="37">
        <v>605</v>
      </c>
      <c r="AO47" s="37">
        <v>735</v>
      </c>
      <c r="AP47" s="37">
        <v>778</v>
      </c>
      <c r="AQ47" s="37">
        <v>791</v>
      </c>
      <c r="AR47" s="37">
        <v>737</v>
      </c>
    </row>
    <row r="48" spans="1:44" s="18" customFormat="1" ht="27" customHeight="1">
      <c r="A48" s="33" t="s">
        <v>2713</v>
      </c>
      <c r="B48" s="33" t="s">
        <v>160</v>
      </c>
      <c r="C48" s="33" t="s">
        <v>161</v>
      </c>
      <c r="D48" s="33" t="s">
        <v>162</v>
      </c>
      <c r="E48" s="33"/>
      <c r="F48" s="34">
        <v>35</v>
      </c>
      <c r="G48" s="35"/>
      <c r="H48" s="40" t="s">
        <v>202</v>
      </c>
      <c r="I48" s="40"/>
      <c r="J48" s="40"/>
      <c r="K48" s="40"/>
      <c r="L48" s="40"/>
      <c r="M48" s="35" t="s">
        <v>203</v>
      </c>
      <c r="N48" s="40"/>
      <c r="O48" s="42"/>
      <c r="P48" s="37">
        <v>8491</v>
      </c>
      <c r="Q48" s="37">
        <v>5117</v>
      </c>
      <c r="R48" s="37">
        <v>6174</v>
      </c>
      <c r="S48" s="37">
        <v>6576</v>
      </c>
      <c r="T48" s="37">
        <v>7641</v>
      </c>
      <c r="U48" s="37">
        <v>7987</v>
      </c>
      <c r="V48" s="37">
        <v>8404</v>
      </c>
      <c r="W48" s="37">
        <v>9167</v>
      </c>
      <c r="X48" s="37">
        <v>9823</v>
      </c>
      <c r="Y48" s="37">
        <v>9824</v>
      </c>
      <c r="Z48" s="37">
        <v>9972</v>
      </c>
      <c r="AA48" s="37">
        <v>9679</v>
      </c>
      <c r="AB48" s="37">
        <v>9333</v>
      </c>
      <c r="AC48" s="37">
        <v>5179</v>
      </c>
      <c r="AD48" s="37">
        <v>6405</v>
      </c>
      <c r="AE48" s="37">
        <v>7807</v>
      </c>
      <c r="AF48" s="37">
        <v>8819</v>
      </c>
      <c r="AG48" s="37">
        <v>9805</v>
      </c>
      <c r="AH48" s="37">
        <v>4125</v>
      </c>
      <c r="AI48" s="37">
        <v>5914</v>
      </c>
      <c r="AJ48" s="37">
        <v>7138</v>
      </c>
      <c r="AK48" s="37">
        <v>8185</v>
      </c>
      <c r="AL48" s="37">
        <v>9533</v>
      </c>
      <c r="AM48" s="37">
        <v>9794</v>
      </c>
      <c r="AN48" s="37">
        <v>5716</v>
      </c>
      <c r="AO48" s="37">
        <v>7169</v>
      </c>
      <c r="AP48" s="37">
        <v>9687</v>
      </c>
      <c r="AQ48" s="37">
        <v>9829</v>
      </c>
      <c r="AR48" s="37">
        <v>9772</v>
      </c>
    </row>
    <row r="49" spans="1:44" s="18" customFormat="1" ht="13">
      <c r="A49" s="33" t="s">
        <v>2713</v>
      </c>
      <c r="B49" s="33" t="s">
        <v>160</v>
      </c>
      <c r="C49" s="33" t="s">
        <v>161</v>
      </c>
      <c r="D49" s="33" t="s">
        <v>162</v>
      </c>
      <c r="E49" s="33"/>
      <c r="F49" s="34">
        <v>36</v>
      </c>
      <c r="G49" s="35"/>
      <c r="H49" s="40" t="s">
        <v>204</v>
      </c>
      <c r="I49" s="40"/>
      <c r="J49" s="40"/>
      <c r="K49" s="40"/>
      <c r="L49" s="40"/>
      <c r="M49" s="40"/>
      <c r="N49" s="35" t="s">
        <v>205</v>
      </c>
      <c r="O49" s="36"/>
      <c r="P49" s="37">
        <v>5621</v>
      </c>
      <c r="Q49" s="37">
        <v>3627</v>
      </c>
      <c r="R49" s="37">
        <v>4293</v>
      </c>
      <c r="S49" s="37">
        <v>4520</v>
      </c>
      <c r="T49" s="37">
        <v>5220</v>
      </c>
      <c r="U49" s="37">
        <v>5394</v>
      </c>
      <c r="V49" s="37">
        <v>5663</v>
      </c>
      <c r="W49" s="37">
        <v>5997</v>
      </c>
      <c r="X49" s="37">
        <v>6353</v>
      </c>
      <c r="Y49" s="37">
        <v>6368</v>
      </c>
      <c r="Z49" s="37">
        <v>6407</v>
      </c>
      <c r="AA49" s="37">
        <v>6274</v>
      </c>
      <c r="AB49" s="37">
        <v>5958</v>
      </c>
      <c r="AC49" s="37">
        <v>3670</v>
      </c>
      <c r="AD49" s="37">
        <v>4423</v>
      </c>
      <c r="AE49" s="37">
        <v>5304</v>
      </c>
      <c r="AF49" s="37">
        <v>5844</v>
      </c>
      <c r="AG49" s="37">
        <v>6332</v>
      </c>
      <c r="AH49" s="37">
        <v>2974</v>
      </c>
      <c r="AI49" s="37">
        <v>4133</v>
      </c>
      <c r="AJ49" s="37">
        <v>4890</v>
      </c>
      <c r="AK49" s="37">
        <v>5522</v>
      </c>
      <c r="AL49" s="37">
        <v>6196</v>
      </c>
      <c r="AM49" s="37">
        <v>6322</v>
      </c>
      <c r="AN49" s="37">
        <v>4004</v>
      </c>
      <c r="AO49" s="37">
        <v>4902</v>
      </c>
      <c r="AP49" s="37">
        <v>6270</v>
      </c>
      <c r="AQ49" s="37">
        <v>6363</v>
      </c>
      <c r="AR49" s="37">
        <v>6291</v>
      </c>
    </row>
    <row r="50" spans="1:44" s="18" customFormat="1" ht="13">
      <c r="A50" s="33" t="s">
        <v>2713</v>
      </c>
      <c r="B50" s="33" t="s">
        <v>160</v>
      </c>
      <c r="C50" s="33" t="s">
        <v>161</v>
      </c>
      <c r="D50" s="33" t="s">
        <v>162</v>
      </c>
      <c r="E50" s="33"/>
      <c r="F50" s="34">
        <v>37</v>
      </c>
      <c r="G50" s="35"/>
      <c r="H50" s="40" t="s">
        <v>206</v>
      </c>
      <c r="I50" s="40"/>
      <c r="J50" s="40"/>
      <c r="K50" s="40"/>
      <c r="L50" s="40"/>
      <c r="M50" s="40"/>
      <c r="N50" s="35" t="s">
        <v>207</v>
      </c>
      <c r="O50" s="36"/>
      <c r="P50" s="37">
        <v>720</v>
      </c>
      <c r="Q50" s="37">
        <v>384</v>
      </c>
      <c r="R50" s="37">
        <v>498</v>
      </c>
      <c r="S50" s="37">
        <v>530</v>
      </c>
      <c r="T50" s="37">
        <v>614</v>
      </c>
      <c r="U50" s="37">
        <v>652</v>
      </c>
      <c r="V50" s="37">
        <v>645</v>
      </c>
      <c r="W50" s="37">
        <v>763</v>
      </c>
      <c r="X50" s="37">
        <v>852</v>
      </c>
      <c r="Y50" s="37">
        <v>871</v>
      </c>
      <c r="Z50" s="37">
        <v>930</v>
      </c>
      <c r="AA50" s="37">
        <v>879</v>
      </c>
      <c r="AB50" s="37">
        <v>805</v>
      </c>
      <c r="AC50" s="37">
        <v>389</v>
      </c>
      <c r="AD50" s="37">
        <v>517</v>
      </c>
      <c r="AE50" s="37">
        <v>632</v>
      </c>
      <c r="AF50" s="37">
        <v>710</v>
      </c>
      <c r="AG50" s="37">
        <v>876</v>
      </c>
      <c r="AH50" s="37">
        <v>260</v>
      </c>
      <c r="AI50" s="37">
        <v>472</v>
      </c>
      <c r="AJ50" s="37">
        <v>575</v>
      </c>
      <c r="AK50" s="37">
        <v>648</v>
      </c>
      <c r="AL50" s="37">
        <v>812</v>
      </c>
      <c r="AM50" s="37">
        <v>885</v>
      </c>
      <c r="AN50" s="37">
        <v>449</v>
      </c>
      <c r="AO50" s="37">
        <v>570</v>
      </c>
      <c r="AP50" s="37">
        <v>855</v>
      </c>
      <c r="AQ50" s="37">
        <v>862</v>
      </c>
      <c r="AR50" s="37">
        <v>893</v>
      </c>
    </row>
    <row r="51" spans="1:44" s="18" customFormat="1" ht="13">
      <c r="A51" s="33" t="s">
        <v>2713</v>
      </c>
      <c r="B51" s="33" t="s">
        <v>160</v>
      </c>
      <c r="C51" s="33" t="s">
        <v>161</v>
      </c>
      <c r="D51" s="33" t="s">
        <v>162</v>
      </c>
      <c r="E51" s="33"/>
      <c r="F51" s="34">
        <v>38</v>
      </c>
      <c r="G51" s="35"/>
      <c r="H51" s="40" t="s">
        <v>208</v>
      </c>
      <c r="I51" s="40"/>
      <c r="J51" s="40"/>
      <c r="K51" s="40"/>
      <c r="L51" s="40"/>
      <c r="M51" s="40"/>
      <c r="N51" s="35" t="s">
        <v>209</v>
      </c>
      <c r="O51" s="36"/>
      <c r="P51" s="37">
        <v>1093</v>
      </c>
      <c r="Q51" s="37">
        <v>625</v>
      </c>
      <c r="R51" s="37">
        <v>800</v>
      </c>
      <c r="S51" s="37">
        <v>846</v>
      </c>
      <c r="T51" s="37">
        <v>972</v>
      </c>
      <c r="U51" s="37">
        <v>1027</v>
      </c>
      <c r="V51" s="37">
        <v>1036</v>
      </c>
      <c r="W51" s="37">
        <v>1208</v>
      </c>
      <c r="X51" s="37">
        <v>1313</v>
      </c>
      <c r="Y51" s="37">
        <v>1263</v>
      </c>
      <c r="Z51" s="37">
        <v>1291</v>
      </c>
      <c r="AA51" s="37">
        <v>1211</v>
      </c>
      <c r="AB51" s="37">
        <v>1193</v>
      </c>
      <c r="AC51" s="37">
        <v>633</v>
      </c>
      <c r="AD51" s="37">
        <v>826</v>
      </c>
      <c r="AE51" s="37">
        <v>998</v>
      </c>
      <c r="AF51" s="37">
        <v>1129</v>
      </c>
      <c r="AG51" s="37">
        <v>1271</v>
      </c>
      <c r="AH51" s="37">
        <v>494</v>
      </c>
      <c r="AI51" s="37">
        <v>753</v>
      </c>
      <c r="AJ51" s="37">
        <v>912</v>
      </c>
      <c r="AK51" s="37">
        <v>1031</v>
      </c>
      <c r="AL51" s="37">
        <v>1267</v>
      </c>
      <c r="AM51" s="37">
        <v>1255</v>
      </c>
      <c r="AN51" s="37">
        <v>724</v>
      </c>
      <c r="AO51" s="37">
        <v>909</v>
      </c>
      <c r="AP51" s="37">
        <v>1260</v>
      </c>
      <c r="AQ51" s="37">
        <v>1289</v>
      </c>
      <c r="AR51" s="37">
        <v>1249</v>
      </c>
    </row>
    <row r="52" spans="1:44" s="18" customFormat="1" ht="13">
      <c r="A52" s="33" t="s">
        <v>2713</v>
      </c>
      <c r="B52" s="33" t="s">
        <v>160</v>
      </c>
      <c r="C52" s="33" t="s">
        <v>161</v>
      </c>
      <c r="D52" s="33" t="s">
        <v>162</v>
      </c>
      <c r="E52" s="33"/>
      <c r="F52" s="34">
        <v>39</v>
      </c>
      <c r="G52" s="35"/>
      <c r="H52" s="40" t="s">
        <v>210</v>
      </c>
      <c r="I52" s="40"/>
      <c r="J52" s="40"/>
      <c r="K52" s="40"/>
      <c r="L52" s="40"/>
      <c r="M52" s="40"/>
      <c r="N52" s="35" t="s">
        <v>211</v>
      </c>
      <c r="O52" s="36"/>
      <c r="P52" s="37">
        <v>1057</v>
      </c>
      <c r="Q52" s="37">
        <v>481</v>
      </c>
      <c r="R52" s="37">
        <v>583</v>
      </c>
      <c r="S52" s="37">
        <v>680</v>
      </c>
      <c r="T52" s="37">
        <v>836</v>
      </c>
      <c r="U52" s="37">
        <v>914</v>
      </c>
      <c r="V52" s="37">
        <v>1060</v>
      </c>
      <c r="W52" s="37">
        <v>1199</v>
      </c>
      <c r="X52" s="37">
        <v>1306</v>
      </c>
      <c r="Y52" s="37">
        <v>1322</v>
      </c>
      <c r="Z52" s="37">
        <v>1343</v>
      </c>
      <c r="AA52" s="37">
        <v>1316</v>
      </c>
      <c r="AB52" s="37">
        <v>1377</v>
      </c>
      <c r="AC52" s="37">
        <v>487</v>
      </c>
      <c r="AD52" s="37">
        <v>639</v>
      </c>
      <c r="AE52" s="37">
        <v>873</v>
      </c>
      <c r="AF52" s="37">
        <v>1136</v>
      </c>
      <c r="AG52" s="37">
        <v>1326</v>
      </c>
      <c r="AH52" s="37">
        <v>396</v>
      </c>
      <c r="AI52" s="37">
        <v>556</v>
      </c>
      <c r="AJ52" s="37">
        <v>762</v>
      </c>
      <c r="AK52" s="37">
        <v>984</v>
      </c>
      <c r="AL52" s="37">
        <v>1258</v>
      </c>
      <c r="AM52" s="37">
        <v>1333</v>
      </c>
      <c r="AN52" s="37">
        <v>539</v>
      </c>
      <c r="AO52" s="37">
        <v>787</v>
      </c>
      <c r="AP52" s="37">
        <v>1302</v>
      </c>
      <c r="AQ52" s="37">
        <v>1315</v>
      </c>
      <c r="AR52" s="37">
        <v>1339</v>
      </c>
    </row>
    <row r="53" spans="1:44" s="18" customFormat="1" ht="27" customHeight="1">
      <c r="A53" s="33" t="s">
        <v>2713</v>
      </c>
      <c r="B53" s="33" t="s">
        <v>160</v>
      </c>
      <c r="C53" s="33" t="s">
        <v>161</v>
      </c>
      <c r="D53" s="33" t="s">
        <v>162</v>
      </c>
      <c r="E53" s="33"/>
      <c r="F53" s="34">
        <v>40</v>
      </c>
      <c r="G53" s="35"/>
      <c r="H53" s="40" t="s">
        <v>212</v>
      </c>
      <c r="I53" s="40"/>
      <c r="J53" s="40"/>
      <c r="K53" s="40"/>
      <c r="L53" s="40"/>
      <c r="M53" s="35" t="s">
        <v>213</v>
      </c>
      <c r="N53" s="40"/>
      <c r="O53" s="42"/>
      <c r="P53" s="37">
        <v>2869</v>
      </c>
      <c r="Q53" s="37">
        <v>1275</v>
      </c>
      <c r="R53" s="37">
        <v>1660</v>
      </c>
      <c r="S53" s="37">
        <v>1766</v>
      </c>
      <c r="T53" s="37">
        <v>1933</v>
      </c>
      <c r="U53" s="37">
        <v>2152</v>
      </c>
      <c r="V53" s="37">
        <v>2631</v>
      </c>
      <c r="W53" s="37">
        <v>3133</v>
      </c>
      <c r="X53" s="37">
        <v>3485</v>
      </c>
      <c r="Y53" s="37">
        <v>3980</v>
      </c>
      <c r="Z53" s="37">
        <v>3808</v>
      </c>
      <c r="AA53" s="37">
        <v>4069</v>
      </c>
      <c r="AB53" s="37">
        <v>4123</v>
      </c>
      <c r="AC53" s="37">
        <v>1294</v>
      </c>
      <c r="AD53" s="37">
        <v>1722</v>
      </c>
      <c r="AE53" s="37">
        <v>2037</v>
      </c>
      <c r="AF53" s="37">
        <v>2904</v>
      </c>
      <c r="AG53" s="37">
        <v>3825</v>
      </c>
      <c r="AH53" s="37">
        <v>973</v>
      </c>
      <c r="AI53" s="37">
        <v>1558</v>
      </c>
      <c r="AJ53" s="37">
        <v>1856</v>
      </c>
      <c r="AK53" s="37">
        <v>2379</v>
      </c>
      <c r="AL53" s="37">
        <v>3329</v>
      </c>
      <c r="AM53" s="37">
        <v>3959</v>
      </c>
      <c r="AN53" s="37">
        <v>1494</v>
      </c>
      <c r="AO53" s="37">
        <v>1956</v>
      </c>
      <c r="AP53" s="37">
        <v>3697</v>
      </c>
      <c r="AQ53" s="37">
        <v>3732</v>
      </c>
      <c r="AR53" s="37">
        <v>3945</v>
      </c>
    </row>
    <row r="54" spans="1:44" s="18" customFormat="1" ht="13">
      <c r="A54" s="33" t="s">
        <v>2713</v>
      </c>
      <c r="B54" s="33" t="s">
        <v>160</v>
      </c>
      <c r="C54" s="33" t="s">
        <v>161</v>
      </c>
      <c r="D54" s="33" t="s">
        <v>162</v>
      </c>
      <c r="E54" s="33"/>
      <c r="F54" s="34">
        <v>41</v>
      </c>
      <c r="G54" s="35"/>
      <c r="H54" s="40" t="s">
        <v>214</v>
      </c>
      <c r="I54" s="40"/>
      <c r="J54" s="40"/>
      <c r="K54" s="40"/>
      <c r="L54" s="40"/>
      <c r="M54" s="40"/>
      <c r="N54" s="35" t="s">
        <v>215</v>
      </c>
      <c r="O54" s="36"/>
      <c r="P54" s="37">
        <v>2603</v>
      </c>
      <c r="Q54" s="37">
        <v>1185</v>
      </c>
      <c r="R54" s="37">
        <v>1511</v>
      </c>
      <c r="S54" s="37">
        <v>1575</v>
      </c>
      <c r="T54" s="37">
        <v>1716</v>
      </c>
      <c r="U54" s="37">
        <v>1879</v>
      </c>
      <c r="V54" s="37">
        <v>2341</v>
      </c>
      <c r="W54" s="37">
        <v>2803</v>
      </c>
      <c r="X54" s="37">
        <v>3162</v>
      </c>
      <c r="Y54" s="37">
        <v>3656</v>
      </c>
      <c r="Z54" s="37">
        <v>3505</v>
      </c>
      <c r="AA54" s="37">
        <v>3772</v>
      </c>
      <c r="AB54" s="37">
        <v>3840</v>
      </c>
      <c r="AC54" s="37">
        <v>1203</v>
      </c>
      <c r="AD54" s="37">
        <v>1548</v>
      </c>
      <c r="AE54" s="37">
        <v>1794</v>
      </c>
      <c r="AF54" s="37">
        <v>2593</v>
      </c>
      <c r="AG54" s="37">
        <v>3513</v>
      </c>
      <c r="AH54" s="37">
        <v>917</v>
      </c>
      <c r="AI54" s="37">
        <v>1426</v>
      </c>
      <c r="AJ54" s="37">
        <v>1651</v>
      </c>
      <c r="AK54" s="37">
        <v>2098</v>
      </c>
      <c r="AL54" s="37">
        <v>3004</v>
      </c>
      <c r="AM54" s="37">
        <v>3651</v>
      </c>
      <c r="AN54" s="37">
        <v>1370</v>
      </c>
      <c r="AO54" s="37">
        <v>1744</v>
      </c>
      <c r="AP54" s="37">
        <v>3381</v>
      </c>
      <c r="AQ54" s="37">
        <v>3408</v>
      </c>
      <c r="AR54" s="37">
        <v>3647</v>
      </c>
    </row>
    <row r="55" spans="1:44" s="18" customFormat="1" ht="13">
      <c r="A55" s="33" t="s">
        <v>2713</v>
      </c>
      <c r="B55" s="33" t="s">
        <v>160</v>
      </c>
      <c r="C55" s="33" t="s">
        <v>161</v>
      </c>
      <c r="D55" s="33" t="s">
        <v>162</v>
      </c>
      <c r="E55" s="33"/>
      <c r="F55" s="34">
        <v>42</v>
      </c>
      <c r="G55" s="35"/>
      <c r="H55" s="40" t="s">
        <v>216</v>
      </c>
      <c r="I55" s="40"/>
      <c r="J55" s="40"/>
      <c r="K55" s="40"/>
      <c r="L55" s="40"/>
      <c r="M55" s="40"/>
      <c r="N55" s="35" t="s">
        <v>217</v>
      </c>
      <c r="O55" s="36"/>
      <c r="P55" s="37">
        <v>266</v>
      </c>
      <c r="Q55" s="37">
        <v>89</v>
      </c>
      <c r="R55" s="37">
        <v>150</v>
      </c>
      <c r="S55" s="37">
        <v>191</v>
      </c>
      <c r="T55" s="37">
        <v>217</v>
      </c>
      <c r="U55" s="37">
        <v>272</v>
      </c>
      <c r="V55" s="37">
        <v>290</v>
      </c>
      <c r="W55" s="37">
        <v>330</v>
      </c>
      <c r="X55" s="37">
        <v>322</v>
      </c>
      <c r="Y55" s="37">
        <v>324</v>
      </c>
      <c r="Z55" s="37">
        <v>302</v>
      </c>
      <c r="AA55" s="37">
        <v>298</v>
      </c>
      <c r="AB55" s="37">
        <v>283</v>
      </c>
      <c r="AC55" s="37">
        <v>91</v>
      </c>
      <c r="AD55" s="37">
        <v>174</v>
      </c>
      <c r="AE55" s="37">
        <v>244</v>
      </c>
      <c r="AF55" s="37">
        <v>311</v>
      </c>
      <c r="AG55" s="37">
        <v>312</v>
      </c>
      <c r="AH55" s="37">
        <v>56</v>
      </c>
      <c r="AI55" s="37">
        <v>132</v>
      </c>
      <c r="AJ55" s="37">
        <v>205</v>
      </c>
      <c r="AK55" s="37">
        <v>281</v>
      </c>
      <c r="AL55" s="37">
        <v>325</v>
      </c>
      <c r="AM55" s="37">
        <v>308</v>
      </c>
      <c r="AN55" s="37">
        <v>123</v>
      </c>
      <c r="AO55" s="37">
        <v>212</v>
      </c>
      <c r="AP55" s="37">
        <v>315</v>
      </c>
      <c r="AQ55" s="37">
        <v>323</v>
      </c>
      <c r="AR55" s="37">
        <v>298</v>
      </c>
    </row>
    <row r="56" spans="1:44" s="18" customFormat="1" ht="27" customHeight="1">
      <c r="A56" s="33" t="s">
        <v>2713</v>
      </c>
      <c r="B56" s="33" t="s">
        <v>160</v>
      </c>
      <c r="C56" s="33" t="s">
        <v>161</v>
      </c>
      <c r="D56" s="33" t="s">
        <v>162</v>
      </c>
      <c r="E56" s="33"/>
      <c r="F56" s="34">
        <v>43</v>
      </c>
      <c r="G56" s="35"/>
      <c r="H56" s="40" t="s">
        <v>218</v>
      </c>
      <c r="I56" s="40"/>
      <c r="J56" s="40"/>
      <c r="K56" s="40"/>
      <c r="L56" s="40"/>
      <c r="M56" s="35" t="s">
        <v>219</v>
      </c>
      <c r="N56" s="40"/>
      <c r="O56" s="42"/>
      <c r="P56" s="37">
        <v>3554</v>
      </c>
      <c r="Q56" s="37">
        <v>2603</v>
      </c>
      <c r="R56" s="37">
        <v>3109</v>
      </c>
      <c r="S56" s="37">
        <v>3349</v>
      </c>
      <c r="T56" s="37">
        <v>3754</v>
      </c>
      <c r="U56" s="37">
        <v>3720</v>
      </c>
      <c r="V56" s="37">
        <v>3771</v>
      </c>
      <c r="W56" s="37">
        <v>3763</v>
      </c>
      <c r="X56" s="37">
        <v>3761</v>
      </c>
      <c r="Y56" s="37">
        <v>3710</v>
      </c>
      <c r="Z56" s="37">
        <v>3639</v>
      </c>
      <c r="AA56" s="37">
        <v>3369</v>
      </c>
      <c r="AB56" s="37">
        <v>2900</v>
      </c>
      <c r="AC56" s="37">
        <v>2630</v>
      </c>
      <c r="AD56" s="37">
        <v>3248</v>
      </c>
      <c r="AE56" s="37">
        <v>3738</v>
      </c>
      <c r="AF56" s="37">
        <v>3768</v>
      </c>
      <c r="AG56" s="37">
        <v>3603</v>
      </c>
      <c r="AH56" s="37">
        <v>2276</v>
      </c>
      <c r="AI56" s="37">
        <v>2967</v>
      </c>
      <c r="AJ56" s="37">
        <v>3564</v>
      </c>
      <c r="AK56" s="37">
        <v>3743</v>
      </c>
      <c r="AL56" s="37">
        <v>3764</v>
      </c>
      <c r="AM56" s="37">
        <v>3540</v>
      </c>
      <c r="AN56" s="37">
        <v>2890</v>
      </c>
      <c r="AO56" s="37">
        <v>3465</v>
      </c>
      <c r="AP56" s="37">
        <v>3633</v>
      </c>
      <c r="AQ56" s="37">
        <v>3737</v>
      </c>
      <c r="AR56" s="37">
        <v>3431</v>
      </c>
    </row>
    <row r="57" spans="1:44" s="18" customFormat="1" ht="13">
      <c r="A57" s="33" t="s">
        <v>2713</v>
      </c>
      <c r="B57" s="33" t="s">
        <v>160</v>
      </c>
      <c r="C57" s="33" t="s">
        <v>161</v>
      </c>
      <c r="D57" s="33" t="s">
        <v>162</v>
      </c>
      <c r="E57" s="33"/>
      <c r="F57" s="34">
        <v>44</v>
      </c>
      <c r="G57" s="35"/>
      <c r="H57" s="40" t="s">
        <v>220</v>
      </c>
      <c r="I57" s="40"/>
      <c r="J57" s="40"/>
      <c r="K57" s="40"/>
      <c r="L57" s="40"/>
      <c r="M57" s="40"/>
      <c r="N57" s="35" t="s">
        <v>221</v>
      </c>
      <c r="O57" s="36"/>
      <c r="P57" s="37">
        <v>375</v>
      </c>
      <c r="Q57" s="37">
        <v>247</v>
      </c>
      <c r="R57" s="37">
        <v>294</v>
      </c>
      <c r="S57" s="37">
        <v>320</v>
      </c>
      <c r="T57" s="37">
        <v>365</v>
      </c>
      <c r="U57" s="37">
        <v>370</v>
      </c>
      <c r="V57" s="37">
        <v>383</v>
      </c>
      <c r="W57" s="37">
        <v>404</v>
      </c>
      <c r="X57" s="37">
        <v>430</v>
      </c>
      <c r="Y57" s="37">
        <v>421</v>
      </c>
      <c r="Z57" s="37">
        <v>409</v>
      </c>
      <c r="AA57" s="37">
        <v>384</v>
      </c>
      <c r="AB57" s="37">
        <v>314</v>
      </c>
      <c r="AC57" s="37">
        <v>251</v>
      </c>
      <c r="AD57" s="37">
        <v>309</v>
      </c>
      <c r="AE57" s="37">
        <v>368</v>
      </c>
      <c r="AF57" s="37">
        <v>394</v>
      </c>
      <c r="AG57" s="37">
        <v>408</v>
      </c>
      <c r="AH57" s="37">
        <v>210</v>
      </c>
      <c r="AI57" s="37">
        <v>282</v>
      </c>
      <c r="AJ57" s="37">
        <v>344</v>
      </c>
      <c r="AK57" s="37">
        <v>377</v>
      </c>
      <c r="AL57" s="37">
        <v>418</v>
      </c>
      <c r="AM57" s="37">
        <v>399</v>
      </c>
      <c r="AN57" s="37">
        <v>274</v>
      </c>
      <c r="AO57" s="37">
        <v>339</v>
      </c>
      <c r="AP57" s="37">
        <v>407</v>
      </c>
      <c r="AQ57" s="37">
        <v>425</v>
      </c>
      <c r="AR57" s="37">
        <v>386</v>
      </c>
    </row>
    <row r="58" spans="1:44" s="18" customFormat="1" ht="13">
      <c r="A58" s="33" t="s">
        <v>2713</v>
      </c>
      <c r="B58" s="33" t="s">
        <v>160</v>
      </c>
      <c r="C58" s="33" t="s">
        <v>161</v>
      </c>
      <c r="D58" s="33" t="s">
        <v>162</v>
      </c>
      <c r="E58" s="33"/>
      <c r="F58" s="34">
        <v>45</v>
      </c>
      <c r="G58" s="35"/>
      <c r="H58" s="40" t="s">
        <v>222</v>
      </c>
      <c r="I58" s="40"/>
      <c r="J58" s="40"/>
      <c r="K58" s="40"/>
      <c r="L58" s="40"/>
      <c r="M58" s="40"/>
      <c r="N58" s="35" t="s">
        <v>223</v>
      </c>
      <c r="O58" s="36"/>
      <c r="P58" s="37">
        <v>3179</v>
      </c>
      <c r="Q58" s="37">
        <v>2355</v>
      </c>
      <c r="R58" s="37">
        <v>2815</v>
      </c>
      <c r="S58" s="37">
        <v>3028</v>
      </c>
      <c r="T58" s="37">
        <v>3389</v>
      </c>
      <c r="U58" s="37">
        <v>3349</v>
      </c>
      <c r="V58" s="37">
        <v>3387</v>
      </c>
      <c r="W58" s="37">
        <v>3360</v>
      </c>
      <c r="X58" s="37">
        <v>3332</v>
      </c>
      <c r="Y58" s="37">
        <v>3289</v>
      </c>
      <c r="Z58" s="37">
        <v>3231</v>
      </c>
      <c r="AA58" s="37">
        <v>2985</v>
      </c>
      <c r="AB58" s="37">
        <v>2586</v>
      </c>
      <c r="AC58" s="37">
        <v>2379</v>
      </c>
      <c r="AD58" s="37">
        <v>2938</v>
      </c>
      <c r="AE58" s="37">
        <v>3370</v>
      </c>
      <c r="AF58" s="37">
        <v>3374</v>
      </c>
      <c r="AG58" s="37">
        <v>3195</v>
      </c>
      <c r="AH58" s="37">
        <v>2067</v>
      </c>
      <c r="AI58" s="37">
        <v>2685</v>
      </c>
      <c r="AJ58" s="37">
        <v>3219</v>
      </c>
      <c r="AK58" s="37">
        <v>3367</v>
      </c>
      <c r="AL58" s="37">
        <v>3345</v>
      </c>
      <c r="AM58" s="37">
        <v>3141</v>
      </c>
      <c r="AN58" s="37">
        <v>2616</v>
      </c>
      <c r="AO58" s="37">
        <v>3126</v>
      </c>
      <c r="AP58" s="37">
        <v>3226</v>
      </c>
      <c r="AQ58" s="37">
        <v>3312</v>
      </c>
      <c r="AR58" s="37">
        <v>3046</v>
      </c>
    </row>
    <row r="59" spans="1:44" s="18" customFormat="1" ht="27" customHeight="1">
      <c r="A59" s="33" t="s">
        <v>2713</v>
      </c>
      <c r="B59" s="33" t="s">
        <v>160</v>
      </c>
      <c r="C59" s="33" t="s">
        <v>161</v>
      </c>
      <c r="D59" s="33" t="s">
        <v>162</v>
      </c>
      <c r="E59" s="33"/>
      <c r="F59" s="34">
        <v>46</v>
      </c>
      <c r="G59" s="35"/>
      <c r="H59" s="40" t="s">
        <v>224</v>
      </c>
      <c r="I59" s="40"/>
      <c r="J59" s="40"/>
      <c r="K59" s="40"/>
      <c r="L59" s="40"/>
      <c r="M59" s="35" t="s">
        <v>225</v>
      </c>
      <c r="N59" s="40"/>
      <c r="O59" s="42"/>
      <c r="P59" s="37">
        <v>6027</v>
      </c>
      <c r="Q59" s="37">
        <v>5503</v>
      </c>
      <c r="R59" s="37">
        <v>7281</v>
      </c>
      <c r="S59" s="37">
        <v>7251</v>
      </c>
      <c r="T59" s="37">
        <v>7197</v>
      </c>
      <c r="U59" s="37">
        <v>6578</v>
      </c>
      <c r="V59" s="37">
        <v>6244</v>
      </c>
      <c r="W59" s="37">
        <v>5952</v>
      </c>
      <c r="X59" s="37">
        <v>5798</v>
      </c>
      <c r="Y59" s="37">
        <v>5526</v>
      </c>
      <c r="Z59" s="37">
        <v>4720</v>
      </c>
      <c r="AA59" s="37">
        <v>4538</v>
      </c>
      <c r="AB59" s="37">
        <v>4754</v>
      </c>
      <c r="AC59" s="37">
        <v>5564</v>
      </c>
      <c r="AD59" s="37">
        <v>7264</v>
      </c>
      <c r="AE59" s="37">
        <v>6901</v>
      </c>
      <c r="AF59" s="37">
        <v>6088</v>
      </c>
      <c r="AG59" s="37">
        <v>5225</v>
      </c>
      <c r="AH59" s="37">
        <v>4763</v>
      </c>
      <c r="AI59" s="37">
        <v>6730</v>
      </c>
      <c r="AJ59" s="37">
        <v>7222</v>
      </c>
      <c r="AK59" s="37">
        <v>6417</v>
      </c>
      <c r="AL59" s="37">
        <v>5866</v>
      </c>
      <c r="AM59" s="37">
        <v>4998</v>
      </c>
      <c r="AN59" s="37">
        <v>6512</v>
      </c>
      <c r="AO59" s="37">
        <v>6760</v>
      </c>
      <c r="AP59" s="37">
        <v>5359</v>
      </c>
      <c r="AQ59" s="37">
        <v>5663</v>
      </c>
      <c r="AR59" s="37">
        <v>4663</v>
      </c>
    </row>
    <row r="60" spans="1:44" s="18" customFormat="1" ht="27" customHeight="1">
      <c r="A60" s="33" t="s">
        <v>2713</v>
      </c>
      <c r="B60" s="33" t="s">
        <v>160</v>
      </c>
      <c r="C60" s="33" t="s">
        <v>161</v>
      </c>
      <c r="D60" s="33" t="s">
        <v>162</v>
      </c>
      <c r="E60" s="33"/>
      <c r="F60" s="34">
        <v>47</v>
      </c>
      <c r="G60" s="35"/>
      <c r="H60" s="40" t="s">
        <v>226</v>
      </c>
      <c r="I60" s="40"/>
      <c r="J60" s="40"/>
      <c r="K60" s="40"/>
      <c r="L60" s="40"/>
      <c r="M60" s="35" t="s">
        <v>227</v>
      </c>
      <c r="N60" s="40"/>
      <c r="O60" s="42"/>
      <c r="P60" s="37">
        <v>10397</v>
      </c>
      <c r="Q60" s="37">
        <v>7984</v>
      </c>
      <c r="R60" s="37">
        <v>9258</v>
      </c>
      <c r="S60" s="37">
        <v>10112</v>
      </c>
      <c r="T60" s="37">
        <v>10872</v>
      </c>
      <c r="U60" s="37">
        <v>11552</v>
      </c>
      <c r="V60" s="37">
        <v>11588</v>
      </c>
      <c r="W60" s="37">
        <v>11198</v>
      </c>
      <c r="X60" s="37">
        <v>10937</v>
      </c>
      <c r="Y60" s="37">
        <v>10266</v>
      </c>
      <c r="Z60" s="37">
        <v>9118</v>
      </c>
      <c r="AA60" s="37">
        <v>9754</v>
      </c>
      <c r="AB60" s="37">
        <v>10656</v>
      </c>
      <c r="AC60" s="37">
        <v>8050</v>
      </c>
      <c r="AD60" s="37">
        <v>9751</v>
      </c>
      <c r="AE60" s="37">
        <v>11192</v>
      </c>
      <c r="AF60" s="37">
        <v>11378</v>
      </c>
      <c r="AG60" s="37">
        <v>10152</v>
      </c>
      <c r="AH60" s="37">
        <v>7691</v>
      </c>
      <c r="AI60" s="37">
        <v>8835</v>
      </c>
      <c r="AJ60" s="37">
        <v>10508</v>
      </c>
      <c r="AK60" s="37">
        <v>11570</v>
      </c>
      <c r="AL60" s="37">
        <v>11050</v>
      </c>
      <c r="AM60" s="37">
        <v>9841</v>
      </c>
      <c r="AN60" s="37">
        <v>8708</v>
      </c>
      <c r="AO60" s="37">
        <v>10452</v>
      </c>
      <c r="AP60" s="37">
        <v>10344</v>
      </c>
      <c r="AQ60" s="37">
        <v>10604</v>
      </c>
      <c r="AR60" s="37">
        <v>9574</v>
      </c>
    </row>
    <row r="61" spans="1:44" s="18" customFormat="1" ht="13">
      <c r="A61" s="33" t="s">
        <v>2713</v>
      </c>
      <c r="B61" s="33" t="s">
        <v>160</v>
      </c>
      <c r="C61" s="33" t="s">
        <v>161</v>
      </c>
      <c r="D61" s="33" t="s">
        <v>162</v>
      </c>
      <c r="E61" s="33"/>
      <c r="F61" s="34">
        <v>48</v>
      </c>
      <c r="G61" s="35"/>
      <c r="H61" s="40" t="s">
        <v>228</v>
      </c>
      <c r="I61" s="40"/>
      <c r="J61" s="40"/>
      <c r="K61" s="40"/>
      <c r="L61" s="40"/>
      <c r="M61" s="40"/>
      <c r="N61" s="35" t="s">
        <v>229</v>
      </c>
      <c r="O61" s="36"/>
      <c r="P61" s="37">
        <v>4354</v>
      </c>
      <c r="Q61" s="37">
        <v>3505</v>
      </c>
      <c r="R61" s="37">
        <v>3926</v>
      </c>
      <c r="S61" s="37">
        <v>4376</v>
      </c>
      <c r="T61" s="37">
        <v>4698</v>
      </c>
      <c r="U61" s="37">
        <v>4799</v>
      </c>
      <c r="V61" s="37">
        <v>4728</v>
      </c>
      <c r="W61" s="37">
        <v>4740</v>
      </c>
      <c r="X61" s="37">
        <v>4607</v>
      </c>
      <c r="Y61" s="37">
        <v>4302</v>
      </c>
      <c r="Z61" s="37">
        <v>3637</v>
      </c>
      <c r="AA61" s="37">
        <v>3963</v>
      </c>
      <c r="AB61" s="37">
        <v>4143</v>
      </c>
      <c r="AC61" s="37">
        <v>3521</v>
      </c>
      <c r="AD61" s="37">
        <v>4185</v>
      </c>
      <c r="AE61" s="37">
        <v>4745</v>
      </c>
      <c r="AF61" s="37">
        <v>4735</v>
      </c>
      <c r="AG61" s="37">
        <v>4181</v>
      </c>
      <c r="AH61" s="37">
        <v>3352</v>
      </c>
      <c r="AI61" s="37">
        <v>3793</v>
      </c>
      <c r="AJ61" s="37">
        <v>4545</v>
      </c>
      <c r="AK61" s="37">
        <v>4767</v>
      </c>
      <c r="AL61" s="37">
        <v>4665</v>
      </c>
      <c r="AM61" s="37">
        <v>4011</v>
      </c>
      <c r="AN61" s="37">
        <v>3745</v>
      </c>
      <c r="AO61" s="37">
        <v>4430</v>
      </c>
      <c r="AP61" s="37">
        <v>4284</v>
      </c>
      <c r="AQ61" s="37">
        <v>4458</v>
      </c>
      <c r="AR61" s="37">
        <v>3826</v>
      </c>
    </row>
    <row r="62" spans="1:44" s="18" customFormat="1" ht="13">
      <c r="A62" s="33" t="s">
        <v>2713</v>
      </c>
      <c r="B62" s="33" t="s">
        <v>160</v>
      </c>
      <c r="C62" s="33" t="s">
        <v>161</v>
      </c>
      <c r="D62" s="33" t="s">
        <v>162</v>
      </c>
      <c r="E62" s="33"/>
      <c r="F62" s="34">
        <v>49</v>
      </c>
      <c r="G62" s="35"/>
      <c r="H62" s="40" t="s">
        <v>230</v>
      </c>
      <c r="I62" s="40"/>
      <c r="J62" s="40"/>
      <c r="K62" s="40"/>
      <c r="L62" s="40"/>
      <c r="M62" s="40"/>
      <c r="N62" s="35" t="s">
        <v>231</v>
      </c>
      <c r="O62" s="36"/>
      <c r="P62" s="37">
        <v>6043</v>
      </c>
      <c r="Q62" s="37">
        <v>4480</v>
      </c>
      <c r="R62" s="37">
        <v>5331</v>
      </c>
      <c r="S62" s="37">
        <v>5736</v>
      </c>
      <c r="T62" s="37">
        <v>6174</v>
      </c>
      <c r="U62" s="37">
        <v>6752</v>
      </c>
      <c r="V62" s="37">
        <v>6860</v>
      </c>
      <c r="W62" s="37">
        <v>6458</v>
      </c>
      <c r="X62" s="37">
        <v>6331</v>
      </c>
      <c r="Y62" s="37">
        <v>5963</v>
      </c>
      <c r="Z62" s="37">
        <v>5481</v>
      </c>
      <c r="AA62" s="37">
        <v>5791</v>
      </c>
      <c r="AB62" s="37">
        <v>6514</v>
      </c>
      <c r="AC62" s="37">
        <v>4529</v>
      </c>
      <c r="AD62" s="37">
        <v>5566</v>
      </c>
      <c r="AE62" s="37">
        <v>6447</v>
      </c>
      <c r="AF62" s="37">
        <v>6643</v>
      </c>
      <c r="AG62" s="37">
        <v>5971</v>
      </c>
      <c r="AH62" s="37">
        <v>4338</v>
      </c>
      <c r="AI62" s="37">
        <v>5042</v>
      </c>
      <c r="AJ62" s="37">
        <v>5963</v>
      </c>
      <c r="AK62" s="37">
        <v>6803</v>
      </c>
      <c r="AL62" s="37">
        <v>6385</v>
      </c>
      <c r="AM62" s="37">
        <v>5830</v>
      </c>
      <c r="AN62" s="37">
        <v>4963</v>
      </c>
      <c r="AO62" s="37">
        <v>6022</v>
      </c>
      <c r="AP62" s="37">
        <v>6060</v>
      </c>
      <c r="AQ62" s="37">
        <v>6146</v>
      </c>
      <c r="AR62" s="37">
        <v>5748</v>
      </c>
    </row>
    <row r="63" spans="1:44" s="18" customFormat="1" ht="27" customHeight="1">
      <c r="A63" s="33" t="s">
        <v>2713</v>
      </c>
      <c r="B63" s="33" t="s">
        <v>160</v>
      </c>
      <c r="C63" s="33" t="s">
        <v>161</v>
      </c>
      <c r="D63" s="33" t="s">
        <v>162</v>
      </c>
      <c r="E63" s="33"/>
      <c r="F63" s="34">
        <v>50</v>
      </c>
      <c r="G63" s="35"/>
      <c r="H63" s="40" t="s">
        <v>232</v>
      </c>
      <c r="I63" s="40"/>
      <c r="J63" s="40"/>
      <c r="K63" s="40"/>
      <c r="L63" s="40"/>
      <c r="M63" s="35" t="s">
        <v>233</v>
      </c>
      <c r="N63" s="40"/>
      <c r="O63" s="42"/>
      <c r="P63" s="37">
        <v>4698</v>
      </c>
      <c r="Q63" s="37">
        <v>3982</v>
      </c>
      <c r="R63" s="37">
        <v>4675</v>
      </c>
      <c r="S63" s="37">
        <v>4841</v>
      </c>
      <c r="T63" s="37">
        <v>5255</v>
      </c>
      <c r="U63" s="37">
        <v>5240</v>
      </c>
      <c r="V63" s="37">
        <v>5101</v>
      </c>
      <c r="W63" s="37">
        <v>5215</v>
      </c>
      <c r="X63" s="37">
        <v>4798</v>
      </c>
      <c r="Y63" s="37">
        <v>4528</v>
      </c>
      <c r="Z63" s="37">
        <v>3830</v>
      </c>
      <c r="AA63" s="37">
        <v>4007</v>
      </c>
      <c r="AB63" s="37">
        <v>3727</v>
      </c>
      <c r="AC63" s="37">
        <v>4001</v>
      </c>
      <c r="AD63" s="37">
        <v>4770</v>
      </c>
      <c r="AE63" s="37">
        <v>5244</v>
      </c>
      <c r="AF63" s="37">
        <v>5166</v>
      </c>
      <c r="AG63" s="37">
        <v>4318</v>
      </c>
      <c r="AH63" s="37">
        <v>3605</v>
      </c>
      <c r="AI63" s="37">
        <v>4471</v>
      </c>
      <c r="AJ63" s="37">
        <v>5058</v>
      </c>
      <c r="AK63" s="37">
        <v>5173</v>
      </c>
      <c r="AL63" s="37">
        <v>4988</v>
      </c>
      <c r="AM63" s="37">
        <v>4126</v>
      </c>
      <c r="AN63" s="37">
        <v>4376</v>
      </c>
      <c r="AO63" s="37">
        <v>4934</v>
      </c>
      <c r="AP63" s="37">
        <v>4484</v>
      </c>
      <c r="AQ63" s="37">
        <v>4666</v>
      </c>
      <c r="AR63" s="37">
        <v>3874</v>
      </c>
    </row>
    <row r="64" spans="1:44" s="18" customFormat="1" ht="13">
      <c r="A64" s="33" t="s">
        <v>2713</v>
      </c>
      <c r="B64" s="33" t="s">
        <v>160</v>
      </c>
      <c r="C64" s="33" t="s">
        <v>161</v>
      </c>
      <c r="D64" s="33" t="s">
        <v>162</v>
      </c>
      <c r="E64" s="33"/>
      <c r="F64" s="34">
        <v>51</v>
      </c>
      <c r="G64" s="35"/>
      <c r="H64" s="40" t="s">
        <v>234</v>
      </c>
      <c r="I64" s="40"/>
      <c r="J64" s="40"/>
      <c r="K64" s="40"/>
      <c r="L64" s="40"/>
      <c r="M64" s="40"/>
      <c r="N64" s="35" t="s">
        <v>235</v>
      </c>
      <c r="O64" s="36"/>
      <c r="P64" s="37">
        <v>1095</v>
      </c>
      <c r="Q64" s="37">
        <v>772</v>
      </c>
      <c r="R64" s="37">
        <v>873</v>
      </c>
      <c r="S64" s="37">
        <v>969</v>
      </c>
      <c r="T64" s="37">
        <v>1082</v>
      </c>
      <c r="U64" s="37">
        <v>1164</v>
      </c>
      <c r="V64" s="37">
        <v>1241</v>
      </c>
      <c r="W64" s="37">
        <v>1276</v>
      </c>
      <c r="X64" s="37">
        <v>1168</v>
      </c>
      <c r="Y64" s="37">
        <v>1194</v>
      </c>
      <c r="Z64" s="37">
        <v>991</v>
      </c>
      <c r="AA64" s="37">
        <v>1084</v>
      </c>
      <c r="AB64" s="37">
        <v>1006</v>
      </c>
      <c r="AC64" s="37">
        <v>775</v>
      </c>
      <c r="AD64" s="37">
        <v>928</v>
      </c>
      <c r="AE64" s="37">
        <v>1120</v>
      </c>
      <c r="AF64" s="37">
        <v>1260</v>
      </c>
      <c r="AG64" s="37">
        <v>1113</v>
      </c>
      <c r="AH64" s="37">
        <v>653</v>
      </c>
      <c r="AI64" s="37">
        <v>852</v>
      </c>
      <c r="AJ64" s="37">
        <v>1029</v>
      </c>
      <c r="AK64" s="37">
        <v>1200</v>
      </c>
      <c r="AL64" s="37">
        <v>1217</v>
      </c>
      <c r="AM64" s="37">
        <v>1091</v>
      </c>
      <c r="AN64" s="37">
        <v>830</v>
      </c>
      <c r="AO64" s="37">
        <v>1042</v>
      </c>
      <c r="AP64" s="37">
        <v>1143</v>
      </c>
      <c r="AQ64" s="37">
        <v>1182</v>
      </c>
      <c r="AR64" s="37">
        <v>1026</v>
      </c>
    </row>
    <row r="65" spans="1:44" s="18" customFormat="1" ht="13">
      <c r="A65" s="33" t="s">
        <v>2713</v>
      </c>
      <c r="B65" s="33" t="s">
        <v>160</v>
      </c>
      <c r="C65" s="33" t="s">
        <v>161</v>
      </c>
      <c r="D65" s="33" t="s">
        <v>162</v>
      </c>
      <c r="E65" s="33"/>
      <c r="F65" s="34">
        <v>52</v>
      </c>
      <c r="G65" s="35"/>
      <c r="H65" s="40" t="s">
        <v>236</v>
      </c>
      <c r="I65" s="40"/>
      <c r="J65" s="40"/>
      <c r="K65" s="40"/>
      <c r="L65" s="40"/>
      <c r="M65" s="40"/>
      <c r="N65" s="35" t="s">
        <v>237</v>
      </c>
      <c r="O65" s="36"/>
      <c r="P65" s="37">
        <v>945</v>
      </c>
      <c r="Q65" s="37">
        <v>646</v>
      </c>
      <c r="R65" s="37">
        <v>920</v>
      </c>
      <c r="S65" s="37">
        <v>946</v>
      </c>
      <c r="T65" s="37">
        <v>1045</v>
      </c>
      <c r="U65" s="37">
        <v>1078</v>
      </c>
      <c r="V65" s="37">
        <v>1084</v>
      </c>
      <c r="W65" s="37">
        <v>1193</v>
      </c>
      <c r="X65" s="37">
        <v>1009</v>
      </c>
      <c r="Y65" s="37">
        <v>909</v>
      </c>
      <c r="Z65" s="37">
        <v>761</v>
      </c>
      <c r="AA65" s="37">
        <v>673</v>
      </c>
      <c r="AB65" s="37">
        <v>619</v>
      </c>
      <c r="AC65" s="37">
        <v>654</v>
      </c>
      <c r="AD65" s="37">
        <v>934</v>
      </c>
      <c r="AE65" s="37">
        <v>1060</v>
      </c>
      <c r="AF65" s="37">
        <v>1145</v>
      </c>
      <c r="AG65" s="37">
        <v>849</v>
      </c>
      <c r="AH65" s="37">
        <v>454</v>
      </c>
      <c r="AI65" s="37">
        <v>844</v>
      </c>
      <c r="AJ65" s="37">
        <v>998</v>
      </c>
      <c r="AK65" s="37">
        <v>1081</v>
      </c>
      <c r="AL65" s="37">
        <v>1092</v>
      </c>
      <c r="AM65" s="37">
        <v>786</v>
      </c>
      <c r="AN65" s="37">
        <v>801</v>
      </c>
      <c r="AO65" s="37">
        <v>980</v>
      </c>
      <c r="AP65" s="37">
        <v>913</v>
      </c>
      <c r="AQ65" s="37">
        <v>959</v>
      </c>
      <c r="AR65" s="37">
        <v>708</v>
      </c>
    </row>
    <row r="66" spans="1:44" s="18" customFormat="1" ht="13">
      <c r="A66" s="33" t="s">
        <v>2713</v>
      </c>
      <c r="B66" s="33" t="s">
        <v>160</v>
      </c>
      <c r="C66" s="33" t="s">
        <v>161</v>
      </c>
      <c r="D66" s="33" t="s">
        <v>162</v>
      </c>
      <c r="E66" s="33"/>
      <c r="F66" s="34">
        <v>53</v>
      </c>
      <c r="G66" s="35"/>
      <c r="H66" s="40" t="s">
        <v>238</v>
      </c>
      <c r="I66" s="40"/>
      <c r="J66" s="40"/>
      <c r="K66" s="40"/>
      <c r="L66" s="40"/>
      <c r="M66" s="40"/>
      <c r="N66" s="35" t="s">
        <v>239</v>
      </c>
      <c r="O66" s="36"/>
      <c r="P66" s="37">
        <v>2658</v>
      </c>
      <c r="Q66" s="37">
        <v>2563</v>
      </c>
      <c r="R66" s="37">
        <v>2882</v>
      </c>
      <c r="S66" s="37">
        <v>2926</v>
      </c>
      <c r="T66" s="37">
        <v>3128</v>
      </c>
      <c r="U66" s="37">
        <v>2998</v>
      </c>
      <c r="V66" s="37">
        <v>2775</v>
      </c>
      <c r="W66" s="37">
        <v>2746</v>
      </c>
      <c r="X66" s="37">
        <v>2621</v>
      </c>
      <c r="Y66" s="37">
        <v>2425</v>
      </c>
      <c r="Z66" s="37">
        <v>2078</v>
      </c>
      <c r="AA66" s="37">
        <v>2251</v>
      </c>
      <c r="AB66" s="37">
        <v>2101</v>
      </c>
      <c r="AC66" s="37">
        <v>2572</v>
      </c>
      <c r="AD66" s="37">
        <v>2907</v>
      </c>
      <c r="AE66" s="37">
        <v>3065</v>
      </c>
      <c r="AF66" s="37">
        <v>2761</v>
      </c>
      <c r="AG66" s="37">
        <v>2356</v>
      </c>
      <c r="AH66" s="37">
        <v>2498</v>
      </c>
      <c r="AI66" s="37">
        <v>2775</v>
      </c>
      <c r="AJ66" s="37">
        <v>3031</v>
      </c>
      <c r="AK66" s="37">
        <v>2892</v>
      </c>
      <c r="AL66" s="37">
        <v>2679</v>
      </c>
      <c r="AM66" s="37">
        <v>2250</v>
      </c>
      <c r="AN66" s="37">
        <v>2745</v>
      </c>
      <c r="AO66" s="37">
        <v>2912</v>
      </c>
      <c r="AP66" s="37">
        <v>2428</v>
      </c>
      <c r="AQ66" s="37">
        <v>2525</v>
      </c>
      <c r="AR66" s="37">
        <v>2140</v>
      </c>
    </row>
    <row r="67" spans="1:44" s="18" customFormat="1" ht="27" customHeight="1">
      <c r="A67" s="33" t="s">
        <v>2713</v>
      </c>
      <c r="B67" s="33" t="s">
        <v>160</v>
      </c>
      <c r="C67" s="33" t="s">
        <v>161</v>
      </c>
      <c r="D67" s="33" t="s">
        <v>162</v>
      </c>
      <c r="E67" s="33"/>
      <c r="F67" s="34">
        <v>54</v>
      </c>
      <c r="G67" s="35"/>
      <c r="H67" s="40" t="s">
        <v>240</v>
      </c>
      <c r="I67" s="40"/>
      <c r="J67" s="40"/>
      <c r="K67" s="40"/>
      <c r="L67" s="40"/>
      <c r="M67" s="35" t="s">
        <v>241</v>
      </c>
      <c r="N67" s="40"/>
      <c r="O67" s="42"/>
      <c r="P67" s="37">
        <v>3184</v>
      </c>
      <c r="Q67" s="37">
        <v>1735</v>
      </c>
      <c r="R67" s="37">
        <v>2465</v>
      </c>
      <c r="S67" s="37">
        <v>2848</v>
      </c>
      <c r="T67" s="37">
        <v>3158</v>
      </c>
      <c r="U67" s="37">
        <v>2973</v>
      </c>
      <c r="V67" s="37">
        <v>3868</v>
      </c>
      <c r="W67" s="37">
        <v>4275</v>
      </c>
      <c r="X67" s="37">
        <v>4051</v>
      </c>
      <c r="Y67" s="37">
        <v>3194</v>
      </c>
      <c r="Z67" s="37">
        <v>3087</v>
      </c>
      <c r="AA67" s="37">
        <v>2391</v>
      </c>
      <c r="AB67" s="37">
        <v>1929</v>
      </c>
      <c r="AC67" s="37">
        <v>1713</v>
      </c>
      <c r="AD67" s="37">
        <v>2685</v>
      </c>
      <c r="AE67" s="37">
        <v>3071</v>
      </c>
      <c r="AF67" s="37">
        <v>4093</v>
      </c>
      <c r="AG67" s="37">
        <v>3205</v>
      </c>
      <c r="AH67" s="37">
        <v>1436</v>
      </c>
      <c r="AI67" s="37">
        <v>2239</v>
      </c>
      <c r="AJ67" s="37">
        <v>3009</v>
      </c>
      <c r="AK67" s="37">
        <v>3398</v>
      </c>
      <c r="AL67" s="37">
        <v>4153</v>
      </c>
      <c r="AM67" s="37">
        <v>2871</v>
      </c>
      <c r="AN67" s="37">
        <v>2151</v>
      </c>
      <c r="AO67" s="37">
        <v>2941</v>
      </c>
      <c r="AP67" s="37">
        <v>3403</v>
      </c>
      <c r="AQ67" s="37">
        <v>3625</v>
      </c>
      <c r="AR67" s="37">
        <v>2669</v>
      </c>
    </row>
    <row r="68" spans="1:44" s="18" customFormat="1" ht="27" customHeight="1">
      <c r="A68" s="33" t="s">
        <v>2713</v>
      </c>
      <c r="B68" s="33" t="s">
        <v>160</v>
      </c>
      <c r="C68" s="33" t="s">
        <v>161</v>
      </c>
      <c r="D68" s="33" t="s">
        <v>162</v>
      </c>
      <c r="E68" s="33"/>
      <c r="F68" s="34">
        <v>55</v>
      </c>
      <c r="G68" s="35"/>
      <c r="H68" s="40" t="s">
        <v>242</v>
      </c>
      <c r="I68" s="40"/>
      <c r="J68" s="40"/>
      <c r="K68" s="40"/>
      <c r="L68" s="40"/>
      <c r="M68" s="35" t="s">
        <v>243</v>
      </c>
      <c r="N68" s="40"/>
      <c r="O68" s="42"/>
      <c r="P68" s="37">
        <v>12726</v>
      </c>
      <c r="Q68" s="37">
        <v>15552</v>
      </c>
      <c r="R68" s="37">
        <v>18723</v>
      </c>
      <c r="S68" s="37">
        <v>19044</v>
      </c>
      <c r="T68" s="37">
        <v>18121</v>
      </c>
      <c r="U68" s="37">
        <v>16578</v>
      </c>
      <c r="V68" s="37">
        <v>15035</v>
      </c>
      <c r="W68" s="37">
        <v>12451</v>
      </c>
      <c r="X68" s="37">
        <v>9492</v>
      </c>
      <c r="Y68" s="37">
        <v>8440</v>
      </c>
      <c r="Z68" s="37">
        <v>6372</v>
      </c>
      <c r="AA68" s="37">
        <v>5994</v>
      </c>
      <c r="AB68" s="37">
        <v>5448</v>
      </c>
      <c r="AC68" s="37">
        <v>15630</v>
      </c>
      <c r="AD68" s="37">
        <v>18900</v>
      </c>
      <c r="AE68" s="37">
        <v>17382</v>
      </c>
      <c r="AF68" s="37">
        <v>13633</v>
      </c>
      <c r="AG68" s="37">
        <v>7714</v>
      </c>
      <c r="AH68" s="37">
        <v>13964</v>
      </c>
      <c r="AI68" s="37">
        <v>17768</v>
      </c>
      <c r="AJ68" s="37">
        <v>18555</v>
      </c>
      <c r="AK68" s="37">
        <v>15843</v>
      </c>
      <c r="AL68" s="37">
        <v>10804</v>
      </c>
      <c r="AM68" s="37">
        <v>7009</v>
      </c>
      <c r="AN68" s="37">
        <v>17350</v>
      </c>
      <c r="AO68" s="37">
        <v>17287</v>
      </c>
      <c r="AP68" s="37">
        <v>8589</v>
      </c>
      <c r="AQ68" s="37">
        <v>8975</v>
      </c>
      <c r="AR68" s="37">
        <v>6099</v>
      </c>
    </row>
    <row r="69" spans="1:44" s="18" customFormat="1" ht="13">
      <c r="A69" s="33" t="s">
        <v>2713</v>
      </c>
      <c r="B69" s="33" t="s">
        <v>160</v>
      </c>
      <c r="C69" s="33" t="s">
        <v>161</v>
      </c>
      <c r="D69" s="33" t="s">
        <v>162</v>
      </c>
      <c r="E69" s="33"/>
      <c r="F69" s="34">
        <v>56</v>
      </c>
      <c r="G69" s="35"/>
      <c r="H69" s="40" t="s">
        <v>244</v>
      </c>
      <c r="I69" s="40"/>
      <c r="J69" s="40"/>
      <c r="K69" s="40"/>
      <c r="L69" s="40"/>
      <c r="M69" s="40"/>
      <c r="N69" s="35" t="s">
        <v>245</v>
      </c>
      <c r="O69" s="36"/>
      <c r="P69" s="37">
        <v>11875</v>
      </c>
      <c r="Q69" s="37">
        <v>14524</v>
      </c>
      <c r="R69" s="37">
        <v>16051</v>
      </c>
      <c r="S69" s="37">
        <v>15978</v>
      </c>
      <c r="T69" s="37">
        <v>15933</v>
      </c>
      <c r="U69" s="37">
        <v>15545</v>
      </c>
      <c r="V69" s="37">
        <v>14809</v>
      </c>
      <c r="W69" s="37">
        <v>12378</v>
      </c>
      <c r="X69" s="37">
        <v>9451</v>
      </c>
      <c r="Y69" s="37">
        <v>8397</v>
      </c>
      <c r="Z69" s="37">
        <v>6334</v>
      </c>
      <c r="AA69" s="37">
        <v>5990</v>
      </c>
      <c r="AB69" s="37">
        <v>5438</v>
      </c>
      <c r="AC69" s="37">
        <v>14577</v>
      </c>
      <c r="AD69" s="37">
        <v>16001</v>
      </c>
      <c r="AE69" s="37">
        <v>15742</v>
      </c>
      <c r="AF69" s="37">
        <v>13490</v>
      </c>
      <c r="AG69" s="37">
        <v>7680</v>
      </c>
      <c r="AH69" s="37">
        <v>13499</v>
      </c>
      <c r="AI69" s="37">
        <v>15627</v>
      </c>
      <c r="AJ69" s="37">
        <v>15953</v>
      </c>
      <c r="AK69" s="37">
        <v>15194</v>
      </c>
      <c r="AL69" s="37">
        <v>10749</v>
      </c>
      <c r="AM69" s="37">
        <v>6978</v>
      </c>
      <c r="AN69" s="37">
        <v>15394</v>
      </c>
      <c r="AO69" s="37">
        <v>15544</v>
      </c>
      <c r="AP69" s="37">
        <v>8548</v>
      </c>
      <c r="AQ69" s="37">
        <v>8933</v>
      </c>
      <c r="AR69" s="37">
        <v>6077</v>
      </c>
    </row>
    <row r="70" spans="1:44" s="18" customFormat="1" ht="13.5" customHeight="1">
      <c r="A70" s="33" t="s">
        <v>2713</v>
      </c>
      <c r="B70" s="33" t="s">
        <v>160</v>
      </c>
      <c r="C70" s="33" t="s">
        <v>161</v>
      </c>
      <c r="D70" s="33" t="s">
        <v>162</v>
      </c>
      <c r="E70" s="33"/>
      <c r="F70" s="34">
        <v>57</v>
      </c>
      <c r="G70" s="35"/>
      <c r="H70" s="40" t="s">
        <v>246</v>
      </c>
      <c r="I70" s="40"/>
      <c r="J70" s="40"/>
      <c r="K70" s="40"/>
      <c r="L70" s="40"/>
      <c r="M70" s="40"/>
      <c r="N70" s="35" t="s">
        <v>247</v>
      </c>
      <c r="O70" s="36"/>
      <c r="P70" s="37">
        <v>850</v>
      </c>
      <c r="Q70" s="37">
        <v>1028</v>
      </c>
      <c r="R70" s="37">
        <v>2671</v>
      </c>
      <c r="S70" s="37">
        <v>3066</v>
      </c>
      <c r="T70" s="37">
        <v>2188</v>
      </c>
      <c r="U70" s="37">
        <v>1033</v>
      </c>
      <c r="V70" s="37">
        <v>226</v>
      </c>
      <c r="W70" s="37">
        <v>73</v>
      </c>
      <c r="X70" s="37">
        <v>41</v>
      </c>
      <c r="Y70" s="37">
        <v>43</v>
      </c>
      <c r="Z70" s="37">
        <v>38</v>
      </c>
      <c r="AA70" s="37">
        <v>4</v>
      </c>
      <c r="AB70" s="37">
        <v>10</v>
      </c>
      <c r="AC70" s="37">
        <v>1053</v>
      </c>
      <c r="AD70" s="37">
        <v>2898</v>
      </c>
      <c r="AE70" s="37">
        <v>1640</v>
      </c>
      <c r="AF70" s="37">
        <v>143</v>
      </c>
      <c r="AG70" s="37">
        <v>33</v>
      </c>
      <c r="AH70" s="37">
        <v>465</v>
      </c>
      <c r="AI70" s="37">
        <v>2142</v>
      </c>
      <c r="AJ70" s="37">
        <v>2603</v>
      </c>
      <c r="AK70" s="37">
        <v>649</v>
      </c>
      <c r="AL70" s="37">
        <v>55</v>
      </c>
      <c r="AM70" s="37">
        <v>30</v>
      </c>
      <c r="AN70" s="37">
        <v>1956</v>
      </c>
      <c r="AO70" s="37">
        <v>1743</v>
      </c>
      <c r="AP70" s="37">
        <v>41</v>
      </c>
      <c r="AQ70" s="37">
        <v>42</v>
      </c>
      <c r="AR70" s="37">
        <v>22</v>
      </c>
    </row>
    <row r="71" spans="1:44" s="18" customFormat="1" ht="27" customHeight="1">
      <c r="A71" s="33" t="s">
        <v>2713</v>
      </c>
      <c r="B71" s="33" t="s">
        <v>160</v>
      </c>
      <c r="C71" s="33" t="s">
        <v>161</v>
      </c>
      <c r="D71" s="33" t="s">
        <v>162</v>
      </c>
      <c r="E71" s="33"/>
      <c r="F71" s="34">
        <v>58</v>
      </c>
      <c r="G71" s="35"/>
      <c r="H71" s="40" t="s">
        <v>248</v>
      </c>
      <c r="I71" s="40"/>
      <c r="J71" s="40"/>
      <c r="K71" s="40"/>
      <c r="L71" s="35" t="s">
        <v>249</v>
      </c>
      <c r="M71" s="40"/>
      <c r="N71" s="40"/>
      <c r="O71" s="42"/>
      <c r="P71" s="37">
        <v>17094</v>
      </c>
      <c r="Q71" s="37">
        <v>30693</v>
      </c>
      <c r="R71" s="37">
        <v>21937</v>
      </c>
      <c r="S71" s="37">
        <v>17165</v>
      </c>
      <c r="T71" s="37">
        <v>17799</v>
      </c>
      <c r="U71" s="37">
        <v>17593</v>
      </c>
      <c r="V71" s="37">
        <v>16147</v>
      </c>
      <c r="W71" s="37">
        <v>18752</v>
      </c>
      <c r="X71" s="37">
        <v>16301</v>
      </c>
      <c r="Y71" s="37">
        <v>14419</v>
      </c>
      <c r="Z71" s="37">
        <v>12017</v>
      </c>
      <c r="AA71" s="37">
        <v>14629</v>
      </c>
      <c r="AB71" s="37">
        <v>12681</v>
      </c>
      <c r="AC71" s="37">
        <v>30164</v>
      </c>
      <c r="AD71" s="37">
        <v>19216</v>
      </c>
      <c r="AE71" s="37">
        <v>17657</v>
      </c>
      <c r="AF71" s="37">
        <v>17553</v>
      </c>
      <c r="AG71" s="37">
        <v>14326</v>
      </c>
      <c r="AH71" s="37">
        <v>36399</v>
      </c>
      <c r="AI71" s="37">
        <v>24333</v>
      </c>
      <c r="AJ71" s="37">
        <v>17514</v>
      </c>
      <c r="AK71" s="37">
        <v>16903</v>
      </c>
      <c r="AL71" s="37">
        <v>17395</v>
      </c>
      <c r="AM71" s="37">
        <v>13534</v>
      </c>
      <c r="AN71" s="37">
        <v>25650</v>
      </c>
      <c r="AO71" s="37">
        <v>19250</v>
      </c>
      <c r="AP71" s="37">
        <v>15140</v>
      </c>
      <c r="AQ71" s="37">
        <v>15383</v>
      </c>
      <c r="AR71" s="37">
        <v>12998</v>
      </c>
    </row>
    <row r="72" spans="1:44" s="18" customFormat="1" ht="27" customHeight="1">
      <c r="A72" s="33" t="s">
        <v>2713</v>
      </c>
      <c r="B72" s="33" t="s">
        <v>160</v>
      </c>
      <c r="C72" s="33" t="s">
        <v>161</v>
      </c>
      <c r="D72" s="33" t="s">
        <v>162</v>
      </c>
      <c r="E72" s="33"/>
      <c r="F72" s="34">
        <v>59</v>
      </c>
      <c r="G72" s="35"/>
      <c r="H72" s="40" t="s">
        <v>250</v>
      </c>
      <c r="I72" s="40"/>
      <c r="J72" s="40"/>
      <c r="K72" s="40"/>
      <c r="L72" s="40"/>
      <c r="M72" s="35" t="s">
        <v>251</v>
      </c>
      <c r="N72" s="40"/>
      <c r="O72" s="42"/>
      <c r="P72" s="37">
        <v>8095</v>
      </c>
      <c r="Q72" s="37">
        <v>27645</v>
      </c>
      <c r="R72" s="37">
        <v>15840</v>
      </c>
      <c r="S72" s="37">
        <v>11505</v>
      </c>
      <c r="T72" s="37">
        <v>11981</v>
      </c>
      <c r="U72" s="37">
        <v>9934</v>
      </c>
      <c r="V72" s="37">
        <v>6383</v>
      </c>
      <c r="W72" s="37">
        <v>5339</v>
      </c>
      <c r="X72" s="37">
        <v>3883</v>
      </c>
      <c r="Y72" s="37">
        <v>3382</v>
      </c>
      <c r="Z72" s="37">
        <v>3708</v>
      </c>
      <c r="AA72" s="37">
        <v>3760</v>
      </c>
      <c r="AB72" s="37">
        <v>2267</v>
      </c>
      <c r="AC72" s="37">
        <v>27041</v>
      </c>
      <c r="AD72" s="37">
        <v>13342</v>
      </c>
      <c r="AE72" s="37">
        <v>11000</v>
      </c>
      <c r="AF72" s="37">
        <v>5817</v>
      </c>
      <c r="AG72" s="37">
        <v>3575</v>
      </c>
      <c r="AH72" s="37">
        <v>35844</v>
      </c>
      <c r="AI72" s="37">
        <v>19088</v>
      </c>
      <c r="AJ72" s="37">
        <v>11753</v>
      </c>
      <c r="AK72" s="37">
        <v>8239</v>
      </c>
      <c r="AL72" s="37">
        <v>4529</v>
      </c>
      <c r="AM72" s="37">
        <v>3449</v>
      </c>
      <c r="AN72" s="37">
        <v>20933</v>
      </c>
      <c r="AO72" s="37">
        <v>12717</v>
      </c>
      <c r="AP72" s="37">
        <v>3897</v>
      </c>
      <c r="AQ72" s="37">
        <v>3642</v>
      </c>
      <c r="AR72" s="37">
        <v>3498</v>
      </c>
    </row>
    <row r="73" spans="1:44" s="18" customFormat="1" ht="27" customHeight="1">
      <c r="A73" s="33" t="s">
        <v>2713</v>
      </c>
      <c r="B73" s="33" t="s">
        <v>160</v>
      </c>
      <c r="C73" s="33" t="s">
        <v>161</v>
      </c>
      <c r="D73" s="33" t="s">
        <v>162</v>
      </c>
      <c r="E73" s="33"/>
      <c r="F73" s="34">
        <v>60</v>
      </c>
      <c r="G73" s="35"/>
      <c r="H73" s="40" t="s">
        <v>252</v>
      </c>
      <c r="I73" s="40"/>
      <c r="J73" s="40"/>
      <c r="K73" s="40"/>
      <c r="L73" s="40"/>
      <c r="M73" s="35" t="s">
        <v>253</v>
      </c>
      <c r="N73" s="40"/>
      <c r="O73" s="42"/>
      <c r="P73" s="37">
        <v>8999</v>
      </c>
      <c r="Q73" s="37">
        <v>3048</v>
      </c>
      <c r="R73" s="37">
        <v>6097</v>
      </c>
      <c r="S73" s="37">
        <v>5660</v>
      </c>
      <c r="T73" s="37">
        <v>5818</v>
      </c>
      <c r="U73" s="37">
        <v>7659</v>
      </c>
      <c r="V73" s="37">
        <v>9763</v>
      </c>
      <c r="W73" s="37">
        <v>13413</v>
      </c>
      <c r="X73" s="37">
        <v>12418</v>
      </c>
      <c r="Y73" s="37">
        <v>11037</v>
      </c>
      <c r="Z73" s="37">
        <v>8309</v>
      </c>
      <c r="AA73" s="37">
        <v>10870</v>
      </c>
      <c r="AB73" s="37">
        <v>10414</v>
      </c>
      <c r="AC73" s="37">
        <v>3123</v>
      </c>
      <c r="AD73" s="37">
        <v>5874</v>
      </c>
      <c r="AE73" s="37">
        <v>6657</v>
      </c>
      <c r="AF73" s="37">
        <v>11737</v>
      </c>
      <c r="AG73" s="37">
        <v>10750</v>
      </c>
      <c r="AH73" s="37">
        <v>555</v>
      </c>
      <c r="AI73" s="37">
        <v>5246</v>
      </c>
      <c r="AJ73" s="37">
        <v>5761</v>
      </c>
      <c r="AK73" s="37">
        <v>8664</v>
      </c>
      <c r="AL73" s="37">
        <v>12866</v>
      </c>
      <c r="AM73" s="37">
        <v>10086</v>
      </c>
      <c r="AN73" s="37">
        <v>4717</v>
      </c>
      <c r="AO73" s="37">
        <v>6533</v>
      </c>
      <c r="AP73" s="37">
        <v>11243</v>
      </c>
      <c r="AQ73" s="37">
        <v>11741</v>
      </c>
      <c r="AR73" s="37">
        <v>9501</v>
      </c>
    </row>
    <row r="74" spans="1:44" s="18" customFormat="1" ht="13">
      <c r="A74" s="33" t="s">
        <v>2713</v>
      </c>
      <c r="B74" s="33" t="s">
        <v>160</v>
      </c>
      <c r="C74" s="33" t="s">
        <v>161</v>
      </c>
      <c r="D74" s="33" t="s">
        <v>162</v>
      </c>
      <c r="E74" s="33"/>
      <c r="F74" s="34">
        <v>61</v>
      </c>
      <c r="G74" s="35"/>
      <c r="H74" s="40" t="s">
        <v>254</v>
      </c>
      <c r="I74" s="40"/>
      <c r="J74" s="40"/>
      <c r="K74" s="40"/>
      <c r="L74" s="40"/>
      <c r="M74" s="40"/>
      <c r="N74" s="35" t="s">
        <v>255</v>
      </c>
      <c r="O74" s="36"/>
      <c r="P74" s="37">
        <v>2757</v>
      </c>
      <c r="Q74" s="37">
        <v>1366</v>
      </c>
      <c r="R74" s="37">
        <v>2009</v>
      </c>
      <c r="S74" s="37">
        <v>1694</v>
      </c>
      <c r="T74" s="37">
        <v>1844</v>
      </c>
      <c r="U74" s="37">
        <v>1265</v>
      </c>
      <c r="V74" s="37">
        <v>3653</v>
      </c>
      <c r="W74" s="37">
        <v>3753</v>
      </c>
      <c r="X74" s="37">
        <v>4102</v>
      </c>
      <c r="Y74" s="37">
        <v>2554</v>
      </c>
      <c r="Z74" s="37">
        <v>2874</v>
      </c>
      <c r="AA74" s="37">
        <v>4573</v>
      </c>
      <c r="AB74" s="37">
        <v>3165</v>
      </c>
      <c r="AC74" s="37">
        <v>1397</v>
      </c>
      <c r="AD74" s="37">
        <v>1845</v>
      </c>
      <c r="AE74" s="37">
        <v>1560</v>
      </c>
      <c r="AF74" s="37">
        <v>3694</v>
      </c>
      <c r="AG74" s="37">
        <v>3400</v>
      </c>
      <c r="AH74" s="37">
        <v>191</v>
      </c>
      <c r="AI74" s="37">
        <v>1883</v>
      </c>
      <c r="AJ74" s="37">
        <v>1790</v>
      </c>
      <c r="AK74" s="37">
        <v>2402</v>
      </c>
      <c r="AL74" s="37">
        <v>3942</v>
      </c>
      <c r="AM74" s="37">
        <v>3120</v>
      </c>
      <c r="AN74" s="37">
        <v>1695</v>
      </c>
      <c r="AO74" s="37">
        <v>1979</v>
      </c>
      <c r="AP74" s="37">
        <v>3466</v>
      </c>
      <c r="AQ74" s="37">
        <v>3327</v>
      </c>
      <c r="AR74" s="37">
        <v>3487</v>
      </c>
    </row>
    <row r="75" spans="1:44" s="18" customFormat="1" ht="13">
      <c r="A75" s="33" t="s">
        <v>2713</v>
      </c>
      <c r="B75" s="33" t="s">
        <v>160</v>
      </c>
      <c r="C75" s="33" t="s">
        <v>161</v>
      </c>
      <c r="D75" s="33" t="s">
        <v>162</v>
      </c>
      <c r="E75" s="33"/>
      <c r="F75" s="34">
        <v>62</v>
      </c>
      <c r="G75" s="35"/>
      <c r="H75" s="40" t="s">
        <v>256</v>
      </c>
      <c r="I75" s="40"/>
      <c r="J75" s="40"/>
      <c r="K75" s="40"/>
      <c r="L75" s="40"/>
      <c r="M75" s="40"/>
      <c r="N75" s="35" t="s">
        <v>257</v>
      </c>
      <c r="O75" s="36"/>
      <c r="P75" s="37">
        <v>6241</v>
      </c>
      <c r="Q75" s="37">
        <v>1682</v>
      </c>
      <c r="R75" s="37">
        <v>4089</v>
      </c>
      <c r="S75" s="37">
        <v>3965</v>
      </c>
      <c r="T75" s="37">
        <v>3974</v>
      </c>
      <c r="U75" s="37">
        <v>6394</v>
      </c>
      <c r="V75" s="37">
        <v>6110</v>
      </c>
      <c r="W75" s="37">
        <v>9660</v>
      </c>
      <c r="X75" s="37">
        <v>8315</v>
      </c>
      <c r="Y75" s="37">
        <v>8482</v>
      </c>
      <c r="Z75" s="37">
        <v>5436</v>
      </c>
      <c r="AA75" s="37">
        <v>6296</v>
      </c>
      <c r="AB75" s="37">
        <v>7249</v>
      </c>
      <c r="AC75" s="37">
        <v>1726</v>
      </c>
      <c r="AD75" s="37">
        <v>4029</v>
      </c>
      <c r="AE75" s="37">
        <v>5097</v>
      </c>
      <c r="AF75" s="37">
        <v>8042</v>
      </c>
      <c r="AG75" s="37">
        <v>7351</v>
      </c>
      <c r="AH75" s="37">
        <v>364</v>
      </c>
      <c r="AI75" s="37">
        <v>3362</v>
      </c>
      <c r="AJ75" s="37">
        <v>3972</v>
      </c>
      <c r="AK75" s="37">
        <v>6262</v>
      </c>
      <c r="AL75" s="37">
        <v>8924</v>
      </c>
      <c r="AM75" s="37">
        <v>6965</v>
      </c>
      <c r="AN75" s="37">
        <v>3022</v>
      </c>
      <c r="AO75" s="37">
        <v>4554</v>
      </c>
      <c r="AP75" s="37">
        <v>7777</v>
      </c>
      <c r="AQ75" s="37">
        <v>8414</v>
      </c>
      <c r="AR75" s="37">
        <v>6013</v>
      </c>
    </row>
    <row r="76" spans="1:44" s="18" customFormat="1" ht="27.75" customHeight="1">
      <c r="A76" s="33" t="s">
        <v>2713</v>
      </c>
      <c r="B76" s="33" t="s">
        <v>160</v>
      </c>
      <c r="C76" s="33" t="s">
        <v>161</v>
      </c>
      <c r="D76" s="33" t="s">
        <v>162</v>
      </c>
      <c r="E76" s="33"/>
      <c r="F76" s="34">
        <v>63</v>
      </c>
      <c r="G76" s="35"/>
      <c r="H76" s="40" t="s">
        <v>258</v>
      </c>
      <c r="I76" s="40"/>
      <c r="J76" s="40"/>
      <c r="K76" s="40"/>
      <c r="L76" s="35" t="s">
        <v>259</v>
      </c>
      <c r="M76" s="40"/>
      <c r="N76" s="40"/>
      <c r="O76" s="42"/>
      <c r="P76" s="37">
        <v>21951</v>
      </c>
      <c r="Q76" s="37">
        <v>17654</v>
      </c>
      <c r="R76" s="37">
        <v>20386</v>
      </c>
      <c r="S76" s="37">
        <v>21435</v>
      </c>
      <c r="T76" s="37">
        <v>22600</v>
      </c>
      <c r="U76" s="37">
        <v>23199</v>
      </c>
      <c r="V76" s="37">
        <v>23288</v>
      </c>
      <c r="W76" s="37">
        <v>23141</v>
      </c>
      <c r="X76" s="37">
        <v>22494</v>
      </c>
      <c r="Y76" s="37">
        <v>22234</v>
      </c>
      <c r="Z76" s="37">
        <v>21450</v>
      </c>
      <c r="AA76" s="37">
        <v>21084</v>
      </c>
      <c r="AB76" s="37">
        <v>20735</v>
      </c>
      <c r="AC76" s="37">
        <v>17768</v>
      </c>
      <c r="AD76" s="37">
        <v>20991</v>
      </c>
      <c r="AE76" s="37">
        <v>22891</v>
      </c>
      <c r="AF76" s="37">
        <v>23209</v>
      </c>
      <c r="AG76" s="37">
        <v>21862</v>
      </c>
      <c r="AH76" s="37">
        <v>16475</v>
      </c>
      <c r="AI76" s="37">
        <v>19535</v>
      </c>
      <c r="AJ76" s="37">
        <v>22052</v>
      </c>
      <c r="AK76" s="37">
        <v>23242</v>
      </c>
      <c r="AL76" s="37">
        <v>22794</v>
      </c>
      <c r="AM76" s="37">
        <v>21607</v>
      </c>
      <c r="AN76" s="37">
        <v>19200</v>
      </c>
      <c r="AO76" s="37">
        <v>21789</v>
      </c>
      <c r="AP76" s="37">
        <v>22099</v>
      </c>
      <c r="AQ76" s="37">
        <v>22368</v>
      </c>
      <c r="AR76" s="37">
        <v>21213</v>
      </c>
    </row>
    <row r="77" spans="1:44" s="18" customFormat="1" ht="27" customHeight="1">
      <c r="A77" s="33" t="s">
        <v>2713</v>
      </c>
      <c r="B77" s="33" t="s">
        <v>160</v>
      </c>
      <c r="C77" s="33" t="s">
        <v>161</v>
      </c>
      <c r="D77" s="33" t="s">
        <v>162</v>
      </c>
      <c r="E77" s="33"/>
      <c r="F77" s="34">
        <v>64</v>
      </c>
      <c r="G77" s="35"/>
      <c r="H77" s="40" t="s">
        <v>260</v>
      </c>
      <c r="I77" s="40"/>
      <c r="J77" s="40"/>
      <c r="K77" s="40"/>
      <c r="L77" s="40"/>
      <c r="M77" s="35" t="s">
        <v>261</v>
      </c>
      <c r="N77" s="40"/>
      <c r="O77" s="42"/>
      <c r="P77" s="37">
        <v>10825</v>
      </c>
      <c r="Q77" s="37">
        <v>8535</v>
      </c>
      <c r="R77" s="37">
        <v>9928</v>
      </c>
      <c r="S77" s="37">
        <v>11178</v>
      </c>
      <c r="T77" s="37">
        <v>11352</v>
      </c>
      <c r="U77" s="37">
        <v>11512</v>
      </c>
      <c r="V77" s="37">
        <v>11586</v>
      </c>
      <c r="W77" s="37">
        <v>11335</v>
      </c>
      <c r="X77" s="37">
        <v>11088</v>
      </c>
      <c r="Y77" s="37">
        <v>10833</v>
      </c>
      <c r="Z77" s="37">
        <v>10250</v>
      </c>
      <c r="AA77" s="37">
        <v>10170</v>
      </c>
      <c r="AB77" s="37">
        <v>10059</v>
      </c>
      <c r="AC77" s="37">
        <v>8608</v>
      </c>
      <c r="AD77" s="37">
        <v>10650</v>
      </c>
      <c r="AE77" s="37">
        <v>11433</v>
      </c>
      <c r="AF77" s="37">
        <v>11448</v>
      </c>
      <c r="AG77" s="37">
        <v>10625</v>
      </c>
      <c r="AH77" s="37">
        <v>7706</v>
      </c>
      <c r="AI77" s="37">
        <v>9525</v>
      </c>
      <c r="AJ77" s="37">
        <v>11278</v>
      </c>
      <c r="AK77" s="37">
        <v>11549</v>
      </c>
      <c r="AL77" s="37">
        <v>11202</v>
      </c>
      <c r="AM77" s="37">
        <v>10440</v>
      </c>
      <c r="AN77" s="37">
        <v>9325</v>
      </c>
      <c r="AO77" s="37">
        <v>10901</v>
      </c>
      <c r="AP77" s="37">
        <v>10756</v>
      </c>
      <c r="AQ77" s="37">
        <v>10961</v>
      </c>
      <c r="AR77" s="37">
        <v>10192</v>
      </c>
    </row>
    <row r="78" spans="1:44" s="18" customFormat="1" ht="13">
      <c r="A78" s="33" t="s">
        <v>2713</v>
      </c>
      <c r="B78" s="33" t="s">
        <v>160</v>
      </c>
      <c r="C78" s="33" t="s">
        <v>161</v>
      </c>
      <c r="D78" s="33" t="s">
        <v>162</v>
      </c>
      <c r="E78" s="33"/>
      <c r="F78" s="34">
        <v>65</v>
      </c>
      <c r="G78" s="35"/>
      <c r="H78" s="40" t="s">
        <v>262</v>
      </c>
      <c r="I78" s="40"/>
      <c r="J78" s="40"/>
      <c r="K78" s="40"/>
      <c r="L78" s="40"/>
      <c r="M78" s="35" t="s">
        <v>263</v>
      </c>
      <c r="N78" s="40"/>
      <c r="O78" s="42"/>
      <c r="P78" s="37">
        <v>4852</v>
      </c>
      <c r="Q78" s="37">
        <v>4782</v>
      </c>
      <c r="R78" s="37">
        <v>5064</v>
      </c>
      <c r="S78" s="37">
        <v>4371</v>
      </c>
      <c r="T78" s="37">
        <v>4686</v>
      </c>
      <c r="U78" s="37">
        <v>5232</v>
      </c>
      <c r="V78" s="37">
        <v>5110</v>
      </c>
      <c r="W78" s="37">
        <v>4938</v>
      </c>
      <c r="X78" s="37">
        <v>4869</v>
      </c>
      <c r="Y78" s="37">
        <v>4830</v>
      </c>
      <c r="Z78" s="37">
        <v>4729</v>
      </c>
      <c r="AA78" s="37">
        <v>4886</v>
      </c>
      <c r="AB78" s="37">
        <v>4726</v>
      </c>
      <c r="AC78" s="37">
        <v>4779</v>
      </c>
      <c r="AD78" s="37">
        <v>4663</v>
      </c>
      <c r="AE78" s="37">
        <v>4944</v>
      </c>
      <c r="AF78" s="37">
        <v>5020</v>
      </c>
      <c r="AG78" s="37">
        <v>4821</v>
      </c>
      <c r="AH78" s="37">
        <v>4915</v>
      </c>
      <c r="AI78" s="37">
        <v>4943</v>
      </c>
      <c r="AJ78" s="37">
        <v>4531</v>
      </c>
      <c r="AK78" s="37">
        <v>5173</v>
      </c>
      <c r="AL78" s="37">
        <v>4906</v>
      </c>
      <c r="AM78" s="37">
        <v>4800</v>
      </c>
      <c r="AN78" s="37">
        <v>4939</v>
      </c>
      <c r="AO78" s="37">
        <v>4862</v>
      </c>
      <c r="AP78" s="37">
        <v>4844</v>
      </c>
      <c r="AQ78" s="37">
        <v>4854</v>
      </c>
      <c r="AR78" s="37">
        <v>4782</v>
      </c>
    </row>
    <row r="79" spans="1:44" s="18" customFormat="1" ht="13">
      <c r="A79" s="33" t="s">
        <v>2713</v>
      </c>
      <c r="B79" s="33" t="s">
        <v>160</v>
      </c>
      <c r="C79" s="33" t="s">
        <v>161</v>
      </c>
      <c r="D79" s="33" t="s">
        <v>162</v>
      </c>
      <c r="E79" s="33"/>
      <c r="F79" s="34">
        <v>66</v>
      </c>
      <c r="G79" s="35"/>
      <c r="H79" s="40" t="s">
        <v>264</v>
      </c>
      <c r="I79" s="40"/>
      <c r="J79" s="40"/>
      <c r="K79" s="40"/>
      <c r="L79" s="40"/>
      <c r="M79" s="35" t="s">
        <v>265</v>
      </c>
      <c r="N79" s="40"/>
      <c r="O79" s="42"/>
      <c r="P79" s="37">
        <v>1229</v>
      </c>
      <c r="Q79" s="37">
        <v>433</v>
      </c>
      <c r="R79" s="37">
        <v>550</v>
      </c>
      <c r="S79" s="37">
        <v>657</v>
      </c>
      <c r="T79" s="37">
        <v>893</v>
      </c>
      <c r="U79" s="37">
        <v>946</v>
      </c>
      <c r="V79" s="37">
        <v>1183</v>
      </c>
      <c r="W79" s="37">
        <v>1672</v>
      </c>
      <c r="X79" s="37">
        <v>1529</v>
      </c>
      <c r="Y79" s="37">
        <v>1573</v>
      </c>
      <c r="Z79" s="37">
        <v>1673</v>
      </c>
      <c r="AA79" s="37">
        <v>1586</v>
      </c>
      <c r="AB79" s="37">
        <v>1741</v>
      </c>
      <c r="AC79" s="37">
        <v>445</v>
      </c>
      <c r="AD79" s="37">
        <v>612</v>
      </c>
      <c r="AE79" s="37">
        <v>920</v>
      </c>
      <c r="AF79" s="37">
        <v>1448</v>
      </c>
      <c r="AG79" s="37">
        <v>1595</v>
      </c>
      <c r="AH79" s="37">
        <v>411</v>
      </c>
      <c r="AI79" s="37">
        <v>509</v>
      </c>
      <c r="AJ79" s="37">
        <v>782</v>
      </c>
      <c r="AK79" s="37">
        <v>1059</v>
      </c>
      <c r="AL79" s="37">
        <v>1592</v>
      </c>
      <c r="AM79" s="37">
        <v>1622</v>
      </c>
      <c r="AN79" s="37">
        <v>499</v>
      </c>
      <c r="AO79" s="37">
        <v>814</v>
      </c>
      <c r="AP79" s="37">
        <v>1609</v>
      </c>
      <c r="AQ79" s="37">
        <v>1549</v>
      </c>
      <c r="AR79" s="37">
        <v>1654</v>
      </c>
    </row>
    <row r="80" spans="1:44" s="18" customFormat="1" ht="13">
      <c r="A80" s="33" t="s">
        <v>2713</v>
      </c>
      <c r="B80" s="33" t="s">
        <v>160</v>
      </c>
      <c r="C80" s="33" t="s">
        <v>161</v>
      </c>
      <c r="D80" s="33" t="s">
        <v>162</v>
      </c>
      <c r="E80" s="33"/>
      <c r="F80" s="34">
        <v>67</v>
      </c>
      <c r="G80" s="35"/>
      <c r="H80" s="40" t="s">
        <v>266</v>
      </c>
      <c r="I80" s="40"/>
      <c r="J80" s="40"/>
      <c r="K80" s="40"/>
      <c r="L80" s="40"/>
      <c r="M80" s="35" t="s">
        <v>267</v>
      </c>
      <c r="N80" s="40"/>
      <c r="O80" s="42"/>
      <c r="P80" s="37">
        <v>5044</v>
      </c>
      <c r="Q80" s="37">
        <v>3903</v>
      </c>
      <c r="R80" s="37">
        <v>4844</v>
      </c>
      <c r="S80" s="37">
        <v>5230</v>
      </c>
      <c r="T80" s="37">
        <v>5669</v>
      </c>
      <c r="U80" s="37">
        <v>5509</v>
      </c>
      <c r="V80" s="37">
        <v>5409</v>
      </c>
      <c r="W80" s="37">
        <v>5197</v>
      </c>
      <c r="X80" s="37">
        <v>5009</v>
      </c>
      <c r="Y80" s="37">
        <v>4998</v>
      </c>
      <c r="Z80" s="37">
        <v>4799</v>
      </c>
      <c r="AA80" s="37">
        <v>4442</v>
      </c>
      <c r="AB80" s="37">
        <v>4209</v>
      </c>
      <c r="AC80" s="37">
        <v>3936</v>
      </c>
      <c r="AD80" s="37">
        <v>5066</v>
      </c>
      <c r="AE80" s="37">
        <v>5593</v>
      </c>
      <c r="AF80" s="37">
        <v>5293</v>
      </c>
      <c r="AG80" s="37">
        <v>4821</v>
      </c>
      <c r="AH80" s="37">
        <v>3443</v>
      </c>
      <c r="AI80" s="37">
        <v>4558</v>
      </c>
      <c r="AJ80" s="37">
        <v>5462</v>
      </c>
      <c r="AK80" s="37">
        <v>5461</v>
      </c>
      <c r="AL80" s="37">
        <v>5095</v>
      </c>
      <c r="AM80" s="37">
        <v>4745</v>
      </c>
      <c r="AN80" s="37">
        <v>4436</v>
      </c>
      <c r="AO80" s="37">
        <v>5212</v>
      </c>
      <c r="AP80" s="37">
        <v>4890</v>
      </c>
      <c r="AQ80" s="37">
        <v>5005</v>
      </c>
      <c r="AR80" s="37">
        <v>4585</v>
      </c>
    </row>
    <row r="81" spans="1:44" s="18" customFormat="1" ht="27" customHeight="1">
      <c r="A81" s="33" t="s">
        <v>2713</v>
      </c>
      <c r="B81" s="33" t="s">
        <v>160</v>
      </c>
      <c r="C81" s="33" t="s">
        <v>161</v>
      </c>
      <c r="D81" s="33" t="s">
        <v>162</v>
      </c>
      <c r="E81" s="33"/>
      <c r="F81" s="34">
        <v>68</v>
      </c>
      <c r="G81" s="35"/>
      <c r="H81" s="40" t="s">
        <v>268</v>
      </c>
      <c r="I81" s="40"/>
      <c r="J81" s="40"/>
      <c r="K81" s="40"/>
      <c r="L81" s="35" t="s">
        <v>269</v>
      </c>
      <c r="M81" s="40"/>
      <c r="N81" s="40"/>
      <c r="O81" s="42"/>
      <c r="P81" s="37">
        <v>11486</v>
      </c>
      <c r="Q81" s="37">
        <v>10265</v>
      </c>
      <c r="R81" s="37">
        <v>11052</v>
      </c>
      <c r="S81" s="37">
        <v>11268</v>
      </c>
      <c r="T81" s="37">
        <v>12004</v>
      </c>
      <c r="U81" s="37">
        <v>12102</v>
      </c>
      <c r="V81" s="37">
        <v>13225</v>
      </c>
      <c r="W81" s="37">
        <v>13165</v>
      </c>
      <c r="X81" s="37">
        <v>12239</v>
      </c>
      <c r="Y81" s="37">
        <v>11037</v>
      </c>
      <c r="Z81" s="37">
        <v>9320</v>
      </c>
      <c r="AA81" s="37">
        <v>10168</v>
      </c>
      <c r="AB81" s="37">
        <v>9372</v>
      </c>
      <c r="AC81" s="37">
        <v>10393</v>
      </c>
      <c r="AD81" s="37">
        <v>11176</v>
      </c>
      <c r="AE81" s="37">
        <v>12050</v>
      </c>
      <c r="AF81" s="37">
        <v>13198</v>
      </c>
      <c r="AG81" s="37">
        <v>10766</v>
      </c>
      <c r="AH81" s="37">
        <v>9196</v>
      </c>
      <c r="AI81" s="37">
        <v>10903</v>
      </c>
      <c r="AJ81" s="37">
        <v>11670</v>
      </c>
      <c r="AK81" s="37">
        <v>12634</v>
      </c>
      <c r="AL81" s="37">
        <v>12641</v>
      </c>
      <c r="AM81" s="37">
        <v>10179</v>
      </c>
      <c r="AN81" s="37">
        <v>10714</v>
      </c>
      <c r="AO81" s="37">
        <v>11783</v>
      </c>
      <c r="AP81" s="37">
        <v>11208</v>
      </c>
      <c r="AQ81" s="37">
        <v>11656</v>
      </c>
      <c r="AR81" s="37">
        <v>9618</v>
      </c>
    </row>
    <row r="82" spans="1:44" s="18" customFormat="1" ht="27.75" customHeight="1">
      <c r="A82" s="33" t="s">
        <v>2713</v>
      </c>
      <c r="B82" s="33" t="s">
        <v>160</v>
      </c>
      <c r="C82" s="33" t="s">
        <v>161</v>
      </c>
      <c r="D82" s="33" t="s">
        <v>162</v>
      </c>
      <c r="E82" s="33"/>
      <c r="F82" s="34">
        <v>69</v>
      </c>
      <c r="G82" s="35"/>
      <c r="H82" s="40" t="s">
        <v>270</v>
      </c>
      <c r="I82" s="40"/>
      <c r="J82" s="40"/>
      <c r="K82" s="40"/>
      <c r="L82" s="40"/>
      <c r="M82" s="35" t="s">
        <v>271</v>
      </c>
      <c r="N82" s="40"/>
      <c r="O82" s="42"/>
      <c r="P82" s="37">
        <v>3970</v>
      </c>
      <c r="Q82" s="37">
        <v>2485</v>
      </c>
      <c r="R82" s="37">
        <v>2766</v>
      </c>
      <c r="S82" s="37">
        <v>3097</v>
      </c>
      <c r="T82" s="37">
        <v>3992</v>
      </c>
      <c r="U82" s="37">
        <v>4264</v>
      </c>
      <c r="V82" s="37">
        <v>4764</v>
      </c>
      <c r="W82" s="37">
        <v>4875</v>
      </c>
      <c r="X82" s="37">
        <v>4691</v>
      </c>
      <c r="Y82" s="37">
        <v>4061</v>
      </c>
      <c r="Z82" s="37">
        <v>3620</v>
      </c>
      <c r="AA82" s="37">
        <v>3872</v>
      </c>
      <c r="AB82" s="37">
        <v>3365</v>
      </c>
      <c r="AC82" s="37">
        <v>2531</v>
      </c>
      <c r="AD82" s="37">
        <v>2961</v>
      </c>
      <c r="AE82" s="37">
        <v>4117</v>
      </c>
      <c r="AF82" s="37">
        <v>4830</v>
      </c>
      <c r="AG82" s="37">
        <v>4079</v>
      </c>
      <c r="AH82" s="37">
        <v>1961</v>
      </c>
      <c r="AI82" s="37">
        <v>2732</v>
      </c>
      <c r="AJ82" s="37">
        <v>3584</v>
      </c>
      <c r="AK82" s="37">
        <v>4500</v>
      </c>
      <c r="AL82" s="37">
        <v>4768</v>
      </c>
      <c r="AM82" s="37">
        <v>3833</v>
      </c>
      <c r="AN82" s="37">
        <v>2645</v>
      </c>
      <c r="AO82" s="37">
        <v>3684</v>
      </c>
      <c r="AP82" s="37">
        <v>4223</v>
      </c>
      <c r="AQ82" s="37">
        <v>4394</v>
      </c>
      <c r="AR82" s="37">
        <v>3667</v>
      </c>
    </row>
    <row r="83" spans="1:44" s="18" customFormat="1" ht="13">
      <c r="A83" s="33" t="s">
        <v>2713</v>
      </c>
      <c r="B83" s="33" t="s">
        <v>160</v>
      </c>
      <c r="C83" s="33" t="s">
        <v>161</v>
      </c>
      <c r="D83" s="33" t="s">
        <v>162</v>
      </c>
      <c r="E83" s="33"/>
      <c r="F83" s="34">
        <v>70</v>
      </c>
      <c r="G83" s="35"/>
      <c r="H83" s="40" t="s">
        <v>272</v>
      </c>
      <c r="I83" s="40"/>
      <c r="J83" s="40"/>
      <c r="K83" s="40"/>
      <c r="L83" s="40"/>
      <c r="M83" s="40"/>
      <c r="N83" s="35" t="s">
        <v>273</v>
      </c>
      <c r="O83" s="36"/>
      <c r="P83" s="37">
        <v>2065</v>
      </c>
      <c r="Q83" s="37">
        <v>1425</v>
      </c>
      <c r="R83" s="37">
        <v>1359</v>
      </c>
      <c r="S83" s="37">
        <v>1737</v>
      </c>
      <c r="T83" s="37">
        <v>2211</v>
      </c>
      <c r="U83" s="37">
        <v>2322</v>
      </c>
      <c r="V83" s="37">
        <v>2257</v>
      </c>
      <c r="W83" s="37">
        <v>2278</v>
      </c>
      <c r="X83" s="37">
        <v>2399</v>
      </c>
      <c r="Y83" s="37">
        <v>2049</v>
      </c>
      <c r="Z83" s="37">
        <v>1967</v>
      </c>
      <c r="AA83" s="37">
        <v>2295</v>
      </c>
      <c r="AB83" s="37">
        <v>1601</v>
      </c>
      <c r="AC83" s="37">
        <v>1455</v>
      </c>
      <c r="AD83" s="37">
        <v>1579</v>
      </c>
      <c r="AE83" s="37">
        <v>2260</v>
      </c>
      <c r="AF83" s="37">
        <v>2268</v>
      </c>
      <c r="AG83" s="37">
        <v>2141</v>
      </c>
      <c r="AH83" s="37">
        <v>849</v>
      </c>
      <c r="AI83" s="37">
        <v>1456</v>
      </c>
      <c r="AJ83" s="37">
        <v>1996</v>
      </c>
      <c r="AK83" s="37">
        <v>2289</v>
      </c>
      <c r="AL83" s="37">
        <v>2339</v>
      </c>
      <c r="AM83" s="37">
        <v>2039</v>
      </c>
      <c r="AN83" s="37">
        <v>1390</v>
      </c>
      <c r="AO83" s="37">
        <v>1952</v>
      </c>
      <c r="AP83" s="37">
        <v>2165</v>
      </c>
      <c r="AQ83" s="37">
        <v>2231</v>
      </c>
      <c r="AR83" s="37">
        <v>2022</v>
      </c>
    </row>
    <row r="84" spans="1:44" s="18" customFormat="1" ht="13">
      <c r="A84" s="33" t="s">
        <v>2713</v>
      </c>
      <c r="B84" s="33" t="s">
        <v>160</v>
      </c>
      <c r="C84" s="33" t="s">
        <v>161</v>
      </c>
      <c r="D84" s="33" t="s">
        <v>162</v>
      </c>
      <c r="E84" s="33"/>
      <c r="F84" s="34">
        <v>71</v>
      </c>
      <c r="G84" s="35"/>
      <c r="H84" s="40" t="s">
        <v>274</v>
      </c>
      <c r="I84" s="40"/>
      <c r="J84" s="40"/>
      <c r="K84" s="40"/>
      <c r="L84" s="40"/>
      <c r="M84" s="40"/>
      <c r="N84" s="35" t="s">
        <v>275</v>
      </c>
      <c r="O84" s="36"/>
      <c r="P84" s="37">
        <v>1360</v>
      </c>
      <c r="Q84" s="37">
        <v>542</v>
      </c>
      <c r="R84" s="37">
        <v>852</v>
      </c>
      <c r="S84" s="37">
        <v>784</v>
      </c>
      <c r="T84" s="37">
        <v>1140</v>
      </c>
      <c r="U84" s="37">
        <v>1310</v>
      </c>
      <c r="V84" s="37">
        <v>1722</v>
      </c>
      <c r="W84" s="37">
        <v>1625</v>
      </c>
      <c r="X84" s="37">
        <v>1769</v>
      </c>
      <c r="Y84" s="37">
        <v>1623</v>
      </c>
      <c r="Z84" s="37">
        <v>1376</v>
      </c>
      <c r="AA84" s="37">
        <v>1404</v>
      </c>
      <c r="AB84" s="37">
        <v>1632</v>
      </c>
      <c r="AC84" s="37">
        <v>557</v>
      </c>
      <c r="AD84" s="37">
        <v>812</v>
      </c>
      <c r="AE84" s="37">
        <v>1218</v>
      </c>
      <c r="AF84" s="37">
        <v>1670</v>
      </c>
      <c r="AG84" s="37">
        <v>1585</v>
      </c>
      <c r="AH84" s="37">
        <v>530</v>
      </c>
      <c r="AI84" s="37">
        <v>744</v>
      </c>
      <c r="AJ84" s="37">
        <v>976</v>
      </c>
      <c r="AK84" s="37">
        <v>1508</v>
      </c>
      <c r="AL84" s="37">
        <v>1705</v>
      </c>
      <c r="AM84" s="37">
        <v>1508</v>
      </c>
      <c r="AN84" s="37">
        <v>720</v>
      </c>
      <c r="AO84" s="37">
        <v>1105</v>
      </c>
      <c r="AP84" s="37">
        <v>1590</v>
      </c>
      <c r="AQ84" s="37">
        <v>1705</v>
      </c>
      <c r="AR84" s="37">
        <v>1426</v>
      </c>
    </row>
    <row r="85" spans="1:44" s="18" customFormat="1" ht="13">
      <c r="A85" s="33" t="s">
        <v>2713</v>
      </c>
      <c r="B85" s="33" t="s">
        <v>160</v>
      </c>
      <c r="C85" s="33" t="s">
        <v>161</v>
      </c>
      <c r="D85" s="33" t="s">
        <v>162</v>
      </c>
      <c r="E85" s="33"/>
      <c r="F85" s="34">
        <v>72</v>
      </c>
      <c r="G85" s="35"/>
      <c r="H85" s="40" t="s">
        <v>276</v>
      </c>
      <c r="I85" s="40"/>
      <c r="J85" s="40"/>
      <c r="K85" s="40"/>
      <c r="L85" s="40"/>
      <c r="M85" s="40"/>
      <c r="N85" s="35" t="s">
        <v>277</v>
      </c>
      <c r="O85" s="36"/>
      <c r="P85" s="37">
        <v>544</v>
      </c>
      <c r="Q85" s="37">
        <v>518</v>
      </c>
      <c r="R85" s="37">
        <v>555</v>
      </c>
      <c r="S85" s="37">
        <v>576</v>
      </c>
      <c r="T85" s="37">
        <v>641</v>
      </c>
      <c r="U85" s="37">
        <v>632</v>
      </c>
      <c r="V85" s="37">
        <v>785</v>
      </c>
      <c r="W85" s="37">
        <v>971</v>
      </c>
      <c r="X85" s="37">
        <v>524</v>
      </c>
      <c r="Y85" s="37">
        <v>389</v>
      </c>
      <c r="Z85" s="37">
        <v>277</v>
      </c>
      <c r="AA85" s="37">
        <v>173</v>
      </c>
      <c r="AB85" s="37">
        <v>132</v>
      </c>
      <c r="AC85" s="37">
        <v>520</v>
      </c>
      <c r="AD85" s="37">
        <v>570</v>
      </c>
      <c r="AE85" s="37">
        <v>639</v>
      </c>
      <c r="AF85" s="37">
        <v>892</v>
      </c>
      <c r="AG85" s="37">
        <v>353</v>
      </c>
      <c r="AH85" s="37">
        <v>581</v>
      </c>
      <c r="AI85" s="37">
        <v>532</v>
      </c>
      <c r="AJ85" s="37">
        <v>612</v>
      </c>
      <c r="AK85" s="37">
        <v>703</v>
      </c>
      <c r="AL85" s="37">
        <v>724</v>
      </c>
      <c r="AM85" s="37">
        <v>286</v>
      </c>
      <c r="AN85" s="37">
        <v>534</v>
      </c>
      <c r="AO85" s="37">
        <v>627</v>
      </c>
      <c r="AP85" s="37">
        <v>468</v>
      </c>
      <c r="AQ85" s="37">
        <v>457</v>
      </c>
      <c r="AR85" s="37">
        <v>219</v>
      </c>
    </row>
    <row r="86" spans="1:44" s="18" customFormat="1" ht="27" customHeight="1">
      <c r="A86" s="33" t="s">
        <v>2713</v>
      </c>
      <c r="B86" s="33" t="s">
        <v>160</v>
      </c>
      <c r="C86" s="33" t="s">
        <v>161</v>
      </c>
      <c r="D86" s="33" t="s">
        <v>162</v>
      </c>
      <c r="E86" s="33"/>
      <c r="F86" s="34">
        <v>73</v>
      </c>
      <c r="G86" s="35"/>
      <c r="H86" s="40" t="s">
        <v>278</v>
      </c>
      <c r="I86" s="40"/>
      <c r="J86" s="40"/>
      <c r="K86" s="40"/>
      <c r="L86" s="40"/>
      <c r="M86" s="35" t="s">
        <v>279</v>
      </c>
      <c r="N86" s="40"/>
      <c r="O86" s="42"/>
      <c r="P86" s="37">
        <v>640</v>
      </c>
      <c r="Q86" s="37">
        <v>556</v>
      </c>
      <c r="R86" s="37">
        <v>520</v>
      </c>
      <c r="S86" s="37">
        <v>745</v>
      </c>
      <c r="T86" s="37">
        <v>513</v>
      </c>
      <c r="U86" s="37">
        <v>569</v>
      </c>
      <c r="V86" s="37">
        <v>712</v>
      </c>
      <c r="W86" s="37">
        <v>868</v>
      </c>
      <c r="X86" s="37">
        <v>792</v>
      </c>
      <c r="Y86" s="37">
        <v>663</v>
      </c>
      <c r="Z86" s="37">
        <v>465</v>
      </c>
      <c r="AA86" s="37">
        <v>539</v>
      </c>
      <c r="AB86" s="37">
        <v>485</v>
      </c>
      <c r="AC86" s="37">
        <v>566</v>
      </c>
      <c r="AD86" s="37">
        <v>648</v>
      </c>
      <c r="AE86" s="37">
        <v>540</v>
      </c>
      <c r="AF86" s="37">
        <v>799</v>
      </c>
      <c r="AG86" s="37">
        <v>625</v>
      </c>
      <c r="AH86" s="37">
        <v>486</v>
      </c>
      <c r="AI86" s="37">
        <v>542</v>
      </c>
      <c r="AJ86" s="37">
        <v>621</v>
      </c>
      <c r="AK86" s="37">
        <v>638</v>
      </c>
      <c r="AL86" s="37">
        <v>828</v>
      </c>
      <c r="AM86" s="37">
        <v>558</v>
      </c>
      <c r="AN86" s="37">
        <v>536</v>
      </c>
      <c r="AO86" s="37">
        <v>606</v>
      </c>
      <c r="AP86" s="37">
        <v>671</v>
      </c>
      <c r="AQ86" s="37">
        <v>728</v>
      </c>
      <c r="AR86" s="37">
        <v>492</v>
      </c>
    </row>
    <row r="87" spans="1:44" s="18" customFormat="1" ht="13">
      <c r="A87" s="33" t="s">
        <v>2713</v>
      </c>
      <c r="B87" s="33" t="s">
        <v>160</v>
      </c>
      <c r="C87" s="33" t="s">
        <v>161</v>
      </c>
      <c r="D87" s="33" t="s">
        <v>162</v>
      </c>
      <c r="E87" s="33"/>
      <c r="F87" s="34">
        <v>74</v>
      </c>
      <c r="G87" s="35"/>
      <c r="H87" s="40" t="s">
        <v>280</v>
      </c>
      <c r="I87" s="40"/>
      <c r="J87" s="40"/>
      <c r="K87" s="40"/>
      <c r="L87" s="40"/>
      <c r="M87" s="35" t="s">
        <v>281</v>
      </c>
      <c r="N87" s="40"/>
      <c r="O87" s="42"/>
      <c r="P87" s="37">
        <v>807</v>
      </c>
      <c r="Q87" s="37">
        <v>905</v>
      </c>
      <c r="R87" s="37">
        <v>969</v>
      </c>
      <c r="S87" s="37">
        <v>793</v>
      </c>
      <c r="T87" s="37">
        <v>867</v>
      </c>
      <c r="U87" s="37">
        <v>782</v>
      </c>
      <c r="V87" s="37">
        <v>929</v>
      </c>
      <c r="W87" s="37">
        <v>1007</v>
      </c>
      <c r="X87" s="37">
        <v>774</v>
      </c>
      <c r="Y87" s="37">
        <v>750</v>
      </c>
      <c r="Z87" s="37">
        <v>480</v>
      </c>
      <c r="AA87" s="37">
        <v>839</v>
      </c>
      <c r="AB87" s="37">
        <v>549</v>
      </c>
      <c r="AC87" s="37">
        <v>918</v>
      </c>
      <c r="AD87" s="37">
        <v>865</v>
      </c>
      <c r="AE87" s="37">
        <v>827</v>
      </c>
      <c r="AF87" s="37">
        <v>971</v>
      </c>
      <c r="AG87" s="37">
        <v>695</v>
      </c>
      <c r="AH87" s="37">
        <v>1012</v>
      </c>
      <c r="AI87" s="37">
        <v>932</v>
      </c>
      <c r="AJ87" s="37">
        <v>830</v>
      </c>
      <c r="AK87" s="37">
        <v>852</v>
      </c>
      <c r="AL87" s="37">
        <v>870</v>
      </c>
      <c r="AM87" s="37">
        <v>665</v>
      </c>
      <c r="AN87" s="37">
        <v>943</v>
      </c>
      <c r="AO87" s="37">
        <v>866</v>
      </c>
      <c r="AP87" s="37">
        <v>753</v>
      </c>
      <c r="AQ87" s="37">
        <v>758</v>
      </c>
      <c r="AR87" s="37">
        <v>614</v>
      </c>
    </row>
    <row r="88" spans="1:44" s="18" customFormat="1" ht="13">
      <c r="A88" s="33" t="s">
        <v>2713</v>
      </c>
      <c r="B88" s="33" t="s">
        <v>160</v>
      </c>
      <c r="C88" s="33" t="s">
        <v>161</v>
      </c>
      <c r="D88" s="33" t="s">
        <v>162</v>
      </c>
      <c r="E88" s="33"/>
      <c r="F88" s="34">
        <v>75</v>
      </c>
      <c r="G88" s="35"/>
      <c r="H88" s="40" t="s">
        <v>282</v>
      </c>
      <c r="I88" s="40"/>
      <c r="J88" s="40"/>
      <c r="K88" s="40"/>
      <c r="L88" s="40"/>
      <c r="M88" s="35" t="s">
        <v>283</v>
      </c>
      <c r="N88" s="40"/>
      <c r="O88" s="42"/>
      <c r="P88" s="37">
        <v>2192</v>
      </c>
      <c r="Q88" s="37">
        <v>2919</v>
      </c>
      <c r="R88" s="37">
        <v>2824</v>
      </c>
      <c r="S88" s="37">
        <v>2662</v>
      </c>
      <c r="T88" s="37">
        <v>2480</v>
      </c>
      <c r="U88" s="37">
        <v>2352</v>
      </c>
      <c r="V88" s="37">
        <v>2560</v>
      </c>
      <c r="W88" s="37">
        <v>2218</v>
      </c>
      <c r="X88" s="37">
        <v>2015</v>
      </c>
      <c r="Y88" s="37">
        <v>1862</v>
      </c>
      <c r="Z88" s="37">
        <v>1464</v>
      </c>
      <c r="AA88" s="37">
        <v>1495</v>
      </c>
      <c r="AB88" s="37">
        <v>1446</v>
      </c>
      <c r="AC88" s="37">
        <v>2946</v>
      </c>
      <c r="AD88" s="37">
        <v>2729</v>
      </c>
      <c r="AE88" s="37">
        <v>2420</v>
      </c>
      <c r="AF88" s="37">
        <v>2374</v>
      </c>
      <c r="AG88" s="37">
        <v>1735</v>
      </c>
      <c r="AH88" s="37">
        <v>2626</v>
      </c>
      <c r="AI88" s="37">
        <v>2895</v>
      </c>
      <c r="AJ88" s="37">
        <v>2566</v>
      </c>
      <c r="AK88" s="37">
        <v>2451</v>
      </c>
      <c r="AL88" s="37">
        <v>2106</v>
      </c>
      <c r="AM88" s="37">
        <v>1623</v>
      </c>
      <c r="AN88" s="37">
        <v>2864</v>
      </c>
      <c r="AO88" s="37">
        <v>2596</v>
      </c>
      <c r="AP88" s="37">
        <v>1825</v>
      </c>
      <c r="AQ88" s="37">
        <v>1941</v>
      </c>
      <c r="AR88" s="37">
        <v>1471</v>
      </c>
    </row>
    <row r="89" spans="1:44" s="18" customFormat="1" ht="13">
      <c r="A89" s="33" t="s">
        <v>2713</v>
      </c>
      <c r="B89" s="33" t="s">
        <v>160</v>
      </c>
      <c r="C89" s="33" t="s">
        <v>161</v>
      </c>
      <c r="D89" s="33" t="s">
        <v>162</v>
      </c>
      <c r="E89" s="33"/>
      <c r="F89" s="34">
        <v>76</v>
      </c>
      <c r="G89" s="35"/>
      <c r="H89" s="40" t="s">
        <v>284</v>
      </c>
      <c r="I89" s="40"/>
      <c r="J89" s="40"/>
      <c r="K89" s="40"/>
      <c r="L89" s="40"/>
      <c r="M89" s="35" t="s">
        <v>285</v>
      </c>
      <c r="N89" s="40"/>
      <c r="O89" s="42"/>
      <c r="P89" s="37">
        <v>3024</v>
      </c>
      <c r="Q89" s="37">
        <v>2927</v>
      </c>
      <c r="R89" s="37">
        <v>3412</v>
      </c>
      <c r="S89" s="37">
        <v>3263</v>
      </c>
      <c r="T89" s="37">
        <v>3421</v>
      </c>
      <c r="U89" s="37">
        <v>3365</v>
      </c>
      <c r="V89" s="37">
        <v>3354</v>
      </c>
      <c r="W89" s="37">
        <v>3257</v>
      </c>
      <c r="X89" s="37">
        <v>3021</v>
      </c>
      <c r="Y89" s="37">
        <v>2791</v>
      </c>
      <c r="Z89" s="37">
        <v>2388</v>
      </c>
      <c r="AA89" s="37">
        <v>2232</v>
      </c>
      <c r="AB89" s="37">
        <v>2207</v>
      </c>
      <c r="AC89" s="37">
        <v>2949</v>
      </c>
      <c r="AD89" s="37">
        <v>3326</v>
      </c>
      <c r="AE89" s="37">
        <v>3395</v>
      </c>
      <c r="AF89" s="37">
        <v>3303</v>
      </c>
      <c r="AG89" s="37">
        <v>2644</v>
      </c>
      <c r="AH89" s="37">
        <v>2610</v>
      </c>
      <c r="AI89" s="37">
        <v>3274</v>
      </c>
      <c r="AJ89" s="37">
        <v>3347</v>
      </c>
      <c r="AK89" s="37">
        <v>3360</v>
      </c>
      <c r="AL89" s="37">
        <v>3128</v>
      </c>
      <c r="AM89" s="37">
        <v>2494</v>
      </c>
      <c r="AN89" s="37">
        <v>3201</v>
      </c>
      <c r="AO89" s="37">
        <v>3316</v>
      </c>
      <c r="AP89" s="37">
        <v>2758</v>
      </c>
      <c r="AQ89" s="37">
        <v>2909</v>
      </c>
      <c r="AR89" s="37">
        <v>2305</v>
      </c>
    </row>
    <row r="90" spans="1:44" s="18" customFormat="1" ht="13">
      <c r="A90" s="33" t="s">
        <v>2713</v>
      </c>
      <c r="B90" s="33" t="s">
        <v>160</v>
      </c>
      <c r="C90" s="33" t="s">
        <v>161</v>
      </c>
      <c r="D90" s="33" t="s">
        <v>162</v>
      </c>
      <c r="E90" s="33"/>
      <c r="F90" s="34">
        <v>77</v>
      </c>
      <c r="G90" s="35"/>
      <c r="H90" s="40" t="s">
        <v>286</v>
      </c>
      <c r="I90" s="40"/>
      <c r="J90" s="40"/>
      <c r="K90" s="40"/>
      <c r="L90" s="40"/>
      <c r="M90" s="35" t="s">
        <v>287</v>
      </c>
      <c r="N90" s="40"/>
      <c r="O90" s="42"/>
      <c r="P90" s="37">
        <v>853</v>
      </c>
      <c r="Q90" s="37">
        <v>473</v>
      </c>
      <c r="R90" s="37">
        <v>562</v>
      </c>
      <c r="S90" s="37">
        <v>709</v>
      </c>
      <c r="T90" s="37">
        <v>732</v>
      </c>
      <c r="U90" s="37">
        <v>769</v>
      </c>
      <c r="V90" s="37">
        <v>906</v>
      </c>
      <c r="W90" s="37">
        <v>939</v>
      </c>
      <c r="X90" s="37">
        <v>945</v>
      </c>
      <c r="Y90" s="37">
        <v>910</v>
      </c>
      <c r="Z90" s="37">
        <v>903</v>
      </c>
      <c r="AA90" s="37">
        <v>1191</v>
      </c>
      <c r="AB90" s="37">
        <v>1319</v>
      </c>
      <c r="AC90" s="37">
        <v>482</v>
      </c>
      <c r="AD90" s="37">
        <v>646</v>
      </c>
      <c r="AE90" s="37">
        <v>750</v>
      </c>
      <c r="AF90" s="37">
        <v>922</v>
      </c>
      <c r="AG90" s="37">
        <v>988</v>
      </c>
      <c r="AH90" s="37">
        <v>501</v>
      </c>
      <c r="AI90" s="37">
        <v>528</v>
      </c>
      <c r="AJ90" s="37">
        <v>722</v>
      </c>
      <c r="AK90" s="37">
        <v>833</v>
      </c>
      <c r="AL90" s="37">
        <v>941</v>
      </c>
      <c r="AM90" s="37">
        <v>1005</v>
      </c>
      <c r="AN90" s="37">
        <v>526</v>
      </c>
      <c r="AO90" s="37">
        <v>714</v>
      </c>
      <c r="AP90" s="37">
        <v>979</v>
      </c>
      <c r="AQ90" s="37">
        <v>926</v>
      </c>
      <c r="AR90" s="37">
        <v>1068</v>
      </c>
    </row>
    <row r="91" spans="1:44" s="18" customFormat="1" ht="27" customHeight="1">
      <c r="A91" s="33" t="s">
        <v>2713</v>
      </c>
      <c r="B91" s="33" t="s">
        <v>160</v>
      </c>
      <c r="C91" s="33" t="s">
        <v>161</v>
      </c>
      <c r="D91" s="33" t="s">
        <v>162</v>
      </c>
      <c r="E91" s="33"/>
      <c r="F91" s="34">
        <v>78</v>
      </c>
      <c r="G91" s="35"/>
      <c r="H91" s="40" t="s">
        <v>288</v>
      </c>
      <c r="I91" s="40"/>
      <c r="J91" s="40"/>
      <c r="K91" s="40"/>
      <c r="L91" s="35" t="s">
        <v>289</v>
      </c>
      <c r="M91" s="40"/>
      <c r="N91" s="40"/>
      <c r="O91" s="42"/>
      <c r="P91" s="37">
        <v>10779</v>
      </c>
      <c r="Q91" s="37">
        <v>11649</v>
      </c>
      <c r="R91" s="37">
        <v>12876</v>
      </c>
      <c r="S91" s="37">
        <v>13167</v>
      </c>
      <c r="T91" s="37">
        <v>15412</v>
      </c>
      <c r="U91" s="37">
        <v>15058</v>
      </c>
      <c r="V91" s="37">
        <v>13900</v>
      </c>
      <c r="W91" s="37">
        <v>10750</v>
      </c>
      <c r="X91" s="37">
        <v>8521</v>
      </c>
      <c r="Y91" s="37">
        <v>7840</v>
      </c>
      <c r="Z91" s="37">
        <v>6443</v>
      </c>
      <c r="AA91" s="37">
        <v>5661</v>
      </c>
      <c r="AB91" s="37">
        <v>6100</v>
      </c>
      <c r="AC91" s="37">
        <v>11760</v>
      </c>
      <c r="AD91" s="37">
        <v>13049</v>
      </c>
      <c r="AE91" s="37">
        <v>15240</v>
      </c>
      <c r="AF91" s="37">
        <v>12189</v>
      </c>
      <c r="AG91" s="37">
        <v>7278</v>
      </c>
      <c r="AH91" s="37">
        <v>9389</v>
      </c>
      <c r="AI91" s="37">
        <v>12709</v>
      </c>
      <c r="AJ91" s="37">
        <v>14351</v>
      </c>
      <c r="AK91" s="37">
        <v>14507</v>
      </c>
      <c r="AL91" s="37">
        <v>9512</v>
      </c>
      <c r="AM91" s="37">
        <v>6784</v>
      </c>
      <c r="AN91" s="37">
        <v>12342</v>
      </c>
      <c r="AO91" s="37">
        <v>13919</v>
      </c>
      <c r="AP91" s="37">
        <v>7921</v>
      </c>
      <c r="AQ91" s="37">
        <v>8185</v>
      </c>
      <c r="AR91" s="37">
        <v>6116</v>
      </c>
    </row>
    <row r="92" spans="1:44" s="18" customFormat="1" ht="27" customHeight="1">
      <c r="A92" s="33" t="s">
        <v>2713</v>
      </c>
      <c r="B92" s="33" t="s">
        <v>160</v>
      </c>
      <c r="C92" s="33" t="s">
        <v>161</v>
      </c>
      <c r="D92" s="33" t="s">
        <v>162</v>
      </c>
      <c r="E92" s="33"/>
      <c r="F92" s="34">
        <v>79</v>
      </c>
      <c r="G92" s="35"/>
      <c r="H92" s="40" t="s">
        <v>290</v>
      </c>
      <c r="I92" s="40"/>
      <c r="J92" s="40"/>
      <c r="K92" s="40"/>
      <c r="L92" s="40"/>
      <c r="M92" s="35" t="s">
        <v>291</v>
      </c>
      <c r="N92" s="40"/>
      <c r="O92" s="42"/>
      <c r="P92" s="37">
        <v>138</v>
      </c>
      <c r="Q92" s="37">
        <v>41</v>
      </c>
      <c r="R92" s="37">
        <v>39</v>
      </c>
      <c r="S92" s="37">
        <v>53</v>
      </c>
      <c r="T92" s="37">
        <v>410</v>
      </c>
      <c r="U92" s="37">
        <v>95</v>
      </c>
      <c r="V92" s="37">
        <v>122</v>
      </c>
      <c r="W92" s="37">
        <v>53</v>
      </c>
      <c r="X92" s="37">
        <v>273</v>
      </c>
      <c r="Y92" s="37">
        <v>180</v>
      </c>
      <c r="Z92" s="37">
        <v>60</v>
      </c>
      <c r="AA92" s="37">
        <v>35</v>
      </c>
      <c r="AB92" s="37">
        <v>61</v>
      </c>
      <c r="AC92" s="37">
        <v>42</v>
      </c>
      <c r="AD92" s="37">
        <v>47</v>
      </c>
      <c r="AE92" s="37">
        <v>262</v>
      </c>
      <c r="AF92" s="37">
        <v>84</v>
      </c>
      <c r="AG92" s="37">
        <v>149</v>
      </c>
      <c r="AH92" s="37">
        <v>39</v>
      </c>
      <c r="AI92" s="37">
        <v>41</v>
      </c>
      <c r="AJ92" s="37">
        <v>243</v>
      </c>
      <c r="AK92" s="37">
        <v>108</v>
      </c>
      <c r="AL92" s="37">
        <v>174</v>
      </c>
      <c r="AM92" s="37">
        <v>101</v>
      </c>
      <c r="AN92" s="37">
        <v>40</v>
      </c>
      <c r="AO92" s="37">
        <v>146</v>
      </c>
      <c r="AP92" s="37">
        <v>131</v>
      </c>
      <c r="AQ92" s="37">
        <v>225</v>
      </c>
      <c r="AR92" s="37">
        <v>51</v>
      </c>
    </row>
    <row r="93" spans="1:44" s="18" customFormat="1" ht="27" customHeight="1">
      <c r="A93" s="33" t="s">
        <v>2713</v>
      </c>
      <c r="B93" s="33" t="s">
        <v>160</v>
      </c>
      <c r="C93" s="33" t="s">
        <v>161</v>
      </c>
      <c r="D93" s="33" t="s">
        <v>162</v>
      </c>
      <c r="E93" s="33"/>
      <c r="F93" s="34">
        <v>80</v>
      </c>
      <c r="G93" s="35"/>
      <c r="H93" s="40" t="s">
        <v>292</v>
      </c>
      <c r="I93" s="40"/>
      <c r="J93" s="40"/>
      <c r="K93" s="40"/>
      <c r="L93" s="40"/>
      <c r="M93" s="35" t="s">
        <v>293</v>
      </c>
      <c r="N93" s="40"/>
      <c r="O93" s="42"/>
      <c r="P93" s="37">
        <v>4332</v>
      </c>
      <c r="Q93" s="37">
        <v>5357</v>
      </c>
      <c r="R93" s="37">
        <v>5835</v>
      </c>
      <c r="S93" s="37">
        <v>5753</v>
      </c>
      <c r="T93" s="37">
        <v>6691</v>
      </c>
      <c r="U93" s="37">
        <v>6559</v>
      </c>
      <c r="V93" s="37">
        <v>6036</v>
      </c>
      <c r="W93" s="37">
        <v>4159</v>
      </c>
      <c r="X93" s="37">
        <v>2843</v>
      </c>
      <c r="Y93" s="37">
        <v>2624</v>
      </c>
      <c r="Z93" s="37">
        <v>2113</v>
      </c>
      <c r="AA93" s="37">
        <v>1644</v>
      </c>
      <c r="AB93" s="37">
        <v>1905</v>
      </c>
      <c r="AC93" s="37">
        <v>5404</v>
      </c>
      <c r="AD93" s="37">
        <v>5790</v>
      </c>
      <c r="AE93" s="37">
        <v>6622</v>
      </c>
      <c r="AF93" s="37">
        <v>5013</v>
      </c>
      <c r="AG93" s="37">
        <v>2377</v>
      </c>
      <c r="AH93" s="37">
        <v>4291</v>
      </c>
      <c r="AI93" s="37">
        <v>5791</v>
      </c>
      <c r="AJ93" s="37">
        <v>6243</v>
      </c>
      <c r="AK93" s="37">
        <v>6311</v>
      </c>
      <c r="AL93" s="37">
        <v>3427</v>
      </c>
      <c r="AM93" s="37">
        <v>2191</v>
      </c>
      <c r="AN93" s="37">
        <v>5627</v>
      </c>
      <c r="AO93" s="37">
        <v>6116</v>
      </c>
      <c r="AP93" s="37">
        <v>2707</v>
      </c>
      <c r="AQ93" s="37">
        <v>2733</v>
      </c>
      <c r="AR93" s="37">
        <v>1920</v>
      </c>
    </row>
    <row r="94" spans="1:44" s="18" customFormat="1" ht="13">
      <c r="A94" s="33" t="s">
        <v>2713</v>
      </c>
      <c r="B94" s="33" t="s">
        <v>160</v>
      </c>
      <c r="C94" s="33" t="s">
        <v>161</v>
      </c>
      <c r="D94" s="33" t="s">
        <v>162</v>
      </c>
      <c r="E94" s="33"/>
      <c r="F94" s="34">
        <v>81</v>
      </c>
      <c r="G94" s="35"/>
      <c r="H94" s="40" t="s">
        <v>294</v>
      </c>
      <c r="I94" s="40"/>
      <c r="J94" s="40"/>
      <c r="K94" s="40"/>
      <c r="L94" s="40"/>
      <c r="M94" s="40"/>
      <c r="N94" s="35" t="s">
        <v>295</v>
      </c>
      <c r="O94" s="36"/>
      <c r="P94" s="37">
        <v>1410</v>
      </c>
      <c r="Q94" s="37">
        <v>1249</v>
      </c>
      <c r="R94" s="37">
        <v>1377</v>
      </c>
      <c r="S94" s="37">
        <v>1706</v>
      </c>
      <c r="T94" s="37">
        <v>2412</v>
      </c>
      <c r="U94" s="37">
        <v>2541</v>
      </c>
      <c r="V94" s="37">
        <v>2336</v>
      </c>
      <c r="W94" s="37">
        <v>1283</v>
      </c>
      <c r="X94" s="37">
        <v>885</v>
      </c>
      <c r="Y94" s="37">
        <v>862</v>
      </c>
      <c r="Z94" s="37">
        <v>683</v>
      </c>
      <c r="AA94" s="37">
        <v>581</v>
      </c>
      <c r="AB94" s="37">
        <v>386</v>
      </c>
      <c r="AC94" s="37">
        <v>1238</v>
      </c>
      <c r="AD94" s="37">
        <v>1569</v>
      </c>
      <c r="AE94" s="37">
        <v>2469</v>
      </c>
      <c r="AF94" s="37">
        <v>1762</v>
      </c>
      <c r="AG94" s="37">
        <v>755</v>
      </c>
      <c r="AH94" s="37">
        <v>1124</v>
      </c>
      <c r="AI94" s="37">
        <v>1348</v>
      </c>
      <c r="AJ94" s="37">
        <v>2074</v>
      </c>
      <c r="AK94" s="37">
        <v>2444</v>
      </c>
      <c r="AL94" s="37">
        <v>1062</v>
      </c>
      <c r="AM94" s="37">
        <v>703</v>
      </c>
      <c r="AN94" s="37">
        <v>1322</v>
      </c>
      <c r="AO94" s="37">
        <v>2022</v>
      </c>
      <c r="AP94" s="37">
        <v>853</v>
      </c>
      <c r="AQ94" s="37">
        <v>872</v>
      </c>
      <c r="AR94" s="37">
        <v>603</v>
      </c>
    </row>
    <row r="95" spans="1:44" s="18" customFormat="1" ht="13">
      <c r="A95" s="33" t="s">
        <v>2713</v>
      </c>
      <c r="B95" s="33" t="s">
        <v>160</v>
      </c>
      <c r="C95" s="33" t="s">
        <v>161</v>
      </c>
      <c r="D95" s="33" t="s">
        <v>162</v>
      </c>
      <c r="E95" s="33"/>
      <c r="F95" s="34">
        <v>82</v>
      </c>
      <c r="G95" s="35"/>
      <c r="H95" s="40" t="s">
        <v>296</v>
      </c>
      <c r="I95" s="40"/>
      <c r="J95" s="40"/>
      <c r="K95" s="40"/>
      <c r="L95" s="40"/>
      <c r="M95" s="40"/>
      <c r="N95" s="35" t="s">
        <v>297</v>
      </c>
      <c r="O95" s="36"/>
      <c r="P95" s="37">
        <v>2473</v>
      </c>
      <c r="Q95" s="37">
        <v>2385</v>
      </c>
      <c r="R95" s="37">
        <v>2572</v>
      </c>
      <c r="S95" s="37">
        <v>2801</v>
      </c>
      <c r="T95" s="37">
        <v>3450</v>
      </c>
      <c r="U95" s="37">
        <v>3743</v>
      </c>
      <c r="V95" s="37">
        <v>3630</v>
      </c>
      <c r="W95" s="37">
        <v>2826</v>
      </c>
      <c r="X95" s="37">
        <v>1921</v>
      </c>
      <c r="Y95" s="37">
        <v>1751</v>
      </c>
      <c r="Z95" s="37">
        <v>1417</v>
      </c>
      <c r="AA95" s="37">
        <v>1055</v>
      </c>
      <c r="AB95" s="37">
        <v>1519</v>
      </c>
      <c r="AC95" s="37">
        <v>2409</v>
      </c>
      <c r="AD95" s="37">
        <v>2706</v>
      </c>
      <c r="AE95" s="37">
        <v>3584</v>
      </c>
      <c r="AF95" s="37">
        <v>3193</v>
      </c>
      <c r="AG95" s="37">
        <v>1604</v>
      </c>
      <c r="AH95" s="37">
        <v>1944</v>
      </c>
      <c r="AI95" s="37">
        <v>2555</v>
      </c>
      <c r="AJ95" s="37">
        <v>3141</v>
      </c>
      <c r="AK95" s="37">
        <v>3689</v>
      </c>
      <c r="AL95" s="37">
        <v>2323</v>
      </c>
      <c r="AM95" s="37">
        <v>1479</v>
      </c>
      <c r="AN95" s="37">
        <v>2488</v>
      </c>
      <c r="AO95" s="37">
        <v>3178</v>
      </c>
      <c r="AP95" s="37">
        <v>1830</v>
      </c>
      <c r="AQ95" s="37">
        <v>1837</v>
      </c>
      <c r="AR95" s="37">
        <v>1308</v>
      </c>
    </row>
    <row r="96" spans="1:44" s="18" customFormat="1" ht="13">
      <c r="A96" s="33" t="s">
        <v>2713</v>
      </c>
      <c r="B96" s="33" t="s">
        <v>160</v>
      </c>
      <c r="C96" s="33" t="s">
        <v>161</v>
      </c>
      <c r="D96" s="33" t="s">
        <v>162</v>
      </c>
      <c r="E96" s="33"/>
      <c r="F96" s="34">
        <v>83</v>
      </c>
      <c r="G96" s="35"/>
      <c r="H96" s="40" t="s">
        <v>298</v>
      </c>
      <c r="I96" s="40"/>
      <c r="J96" s="40"/>
      <c r="K96" s="40"/>
      <c r="L96" s="40"/>
      <c r="M96" s="40"/>
      <c r="N96" s="35" t="s">
        <v>299</v>
      </c>
      <c r="O96" s="36"/>
      <c r="P96" s="37">
        <v>448</v>
      </c>
      <c r="Q96" s="37">
        <v>1723</v>
      </c>
      <c r="R96" s="37">
        <v>1886</v>
      </c>
      <c r="S96" s="37">
        <v>1247</v>
      </c>
      <c r="T96" s="37">
        <v>830</v>
      </c>
      <c r="U96" s="37">
        <v>275</v>
      </c>
      <c r="V96" s="37">
        <v>70</v>
      </c>
      <c r="W96" s="37">
        <v>50</v>
      </c>
      <c r="X96" s="37">
        <v>37</v>
      </c>
      <c r="Y96" s="37">
        <v>10</v>
      </c>
      <c r="Z96" s="37">
        <v>12</v>
      </c>
      <c r="AA96" s="37">
        <v>8</v>
      </c>
      <c r="AB96" s="37">
        <v>1</v>
      </c>
      <c r="AC96" s="37">
        <v>1757</v>
      </c>
      <c r="AD96" s="37">
        <v>1516</v>
      </c>
      <c r="AE96" s="37">
        <v>568</v>
      </c>
      <c r="AF96" s="37">
        <v>59</v>
      </c>
      <c r="AG96" s="37">
        <v>17</v>
      </c>
      <c r="AH96" s="37">
        <v>1223</v>
      </c>
      <c r="AI96" s="37">
        <v>1888</v>
      </c>
      <c r="AJ96" s="37">
        <v>1027</v>
      </c>
      <c r="AK96" s="37">
        <v>177</v>
      </c>
      <c r="AL96" s="37">
        <v>42</v>
      </c>
      <c r="AM96" s="37">
        <v>10</v>
      </c>
      <c r="AN96" s="37">
        <v>1816</v>
      </c>
      <c r="AO96" s="37">
        <v>915</v>
      </c>
      <c r="AP96" s="37">
        <v>23</v>
      </c>
      <c r="AQ96" s="37">
        <v>24</v>
      </c>
      <c r="AR96" s="37">
        <v>9</v>
      </c>
    </row>
    <row r="97" spans="1:44" s="18" customFormat="1" ht="27" customHeight="1">
      <c r="A97" s="33" t="s">
        <v>2713</v>
      </c>
      <c r="B97" s="33" t="s">
        <v>160</v>
      </c>
      <c r="C97" s="33" t="s">
        <v>161</v>
      </c>
      <c r="D97" s="33" t="s">
        <v>162</v>
      </c>
      <c r="E97" s="33"/>
      <c r="F97" s="34">
        <v>84</v>
      </c>
      <c r="G97" s="35"/>
      <c r="H97" s="40" t="s">
        <v>300</v>
      </c>
      <c r="I97" s="40"/>
      <c r="J97" s="40"/>
      <c r="K97" s="40"/>
      <c r="L97" s="40"/>
      <c r="M97" s="35" t="s">
        <v>301</v>
      </c>
      <c r="N97" s="40"/>
      <c r="O97" s="42"/>
      <c r="P97" s="37">
        <v>2146</v>
      </c>
      <c r="Q97" s="37">
        <v>2064</v>
      </c>
      <c r="R97" s="37">
        <v>2362</v>
      </c>
      <c r="S97" s="37">
        <v>2332</v>
      </c>
      <c r="T97" s="37">
        <v>2688</v>
      </c>
      <c r="U97" s="37">
        <v>2900</v>
      </c>
      <c r="V97" s="37">
        <v>2725</v>
      </c>
      <c r="W97" s="37">
        <v>2431</v>
      </c>
      <c r="X97" s="37">
        <v>1875</v>
      </c>
      <c r="Y97" s="37">
        <v>1739</v>
      </c>
      <c r="Z97" s="37">
        <v>1334</v>
      </c>
      <c r="AA97" s="37">
        <v>1329</v>
      </c>
      <c r="AB97" s="37">
        <v>1692</v>
      </c>
      <c r="AC97" s="37">
        <v>2083</v>
      </c>
      <c r="AD97" s="37">
        <v>2347</v>
      </c>
      <c r="AE97" s="37">
        <v>2789</v>
      </c>
      <c r="AF97" s="37">
        <v>2567</v>
      </c>
      <c r="AG97" s="37">
        <v>1623</v>
      </c>
      <c r="AH97" s="37">
        <v>1721</v>
      </c>
      <c r="AI97" s="37">
        <v>2300</v>
      </c>
      <c r="AJ97" s="37">
        <v>2519</v>
      </c>
      <c r="AK97" s="37">
        <v>2816</v>
      </c>
      <c r="AL97" s="37">
        <v>2125</v>
      </c>
      <c r="AM97" s="37">
        <v>1522</v>
      </c>
      <c r="AN97" s="37">
        <v>2234</v>
      </c>
      <c r="AO97" s="37">
        <v>2558</v>
      </c>
      <c r="AP97" s="37">
        <v>1773</v>
      </c>
      <c r="AQ97" s="37">
        <v>1808</v>
      </c>
      <c r="AR97" s="37">
        <v>1386</v>
      </c>
    </row>
    <row r="98" spans="1:44" s="18" customFormat="1" ht="13">
      <c r="A98" s="33" t="s">
        <v>2713</v>
      </c>
      <c r="B98" s="33" t="s">
        <v>160</v>
      </c>
      <c r="C98" s="33" t="s">
        <v>161</v>
      </c>
      <c r="D98" s="33" t="s">
        <v>162</v>
      </c>
      <c r="E98" s="33"/>
      <c r="F98" s="34">
        <v>85</v>
      </c>
      <c r="G98" s="35"/>
      <c r="H98" s="40" t="s">
        <v>302</v>
      </c>
      <c r="I98" s="40"/>
      <c r="J98" s="40"/>
      <c r="K98" s="40"/>
      <c r="L98" s="40"/>
      <c r="M98" s="40"/>
      <c r="N98" s="35" t="s">
        <v>303</v>
      </c>
      <c r="O98" s="36"/>
      <c r="P98" s="37">
        <v>686</v>
      </c>
      <c r="Q98" s="37">
        <v>569</v>
      </c>
      <c r="R98" s="37">
        <v>624</v>
      </c>
      <c r="S98" s="37">
        <v>715</v>
      </c>
      <c r="T98" s="37">
        <v>913</v>
      </c>
      <c r="U98" s="37">
        <v>1037</v>
      </c>
      <c r="V98" s="37">
        <v>949</v>
      </c>
      <c r="W98" s="37">
        <v>829</v>
      </c>
      <c r="X98" s="37">
        <v>576</v>
      </c>
      <c r="Y98" s="37">
        <v>597</v>
      </c>
      <c r="Z98" s="37">
        <v>416</v>
      </c>
      <c r="AA98" s="37">
        <v>353</v>
      </c>
      <c r="AB98" s="37">
        <v>322</v>
      </c>
      <c r="AC98" s="37">
        <v>572</v>
      </c>
      <c r="AD98" s="37">
        <v>676</v>
      </c>
      <c r="AE98" s="37">
        <v>972</v>
      </c>
      <c r="AF98" s="37">
        <v>884</v>
      </c>
      <c r="AG98" s="37">
        <v>496</v>
      </c>
      <c r="AH98" s="37">
        <v>562</v>
      </c>
      <c r="AI98" s="37">
        <v>606</v>
      </c>
      <c r="AJ98" s="37">
        <v>818</v>
      </c>
      <c r="AK98" s="37">
        <v>996</v>
      </c>
      <c r="AL98" s="37">
        <v>689</v>
      </c>
      <c r="AM98" s="37">
        <v>464</v>
      </c>
      <c r="AN98" s="37">
        <v>601</v>
      </c>
      <c r="AO98" s="37">
        <v>829</v>
      </c>
      <c r="AP98" s="37">
        <v>557</v>
      </c>
      <c r="AQ98" s="37">
        <v>586</v>
      </c>
      <c r="AR98" s="37">
        <v>379</v>
      </c>
    </row>
    <row r="99" spans="1:44" s="18" customFormat="1" ht="13">
      <c r="A99" s="33" t="s">
        <v>2713</v>
      </c>
      <c r="B99" s="33" t="s">
        <v>160</v>
      </c>
      <c r="C99" s="33" t="s">
        <v>161</v>
      </c>
      <c r="D99" s="33" t="s">
        <v>162</v>
      </c>
      <c r="E99" s="33"/>
      <c r="F99" s="34">
        <v>86</v>
      </c>
      <c r="G99" s="35"/>
      <c r="H99" s="40" t="s">
        <v>304</v>
      </c>
      <c r="I99" s="40"/>
      <c r="J99" s="40"/>
      <c r="K99" s="40"/>
      <c r="L99" s="40"/>
      <c r="M99" s="40"/>
      <c r="N99" s="35" t="s">
        <v>305</v>
      </c>
      <c r="O99" s="36"/>
      <c r="P99" s="37">
        <v>1300</v>
      </c>
      <c r="Q99" s="37">
        <v>922</v>
      </c>
      <c r="R99" s="37">
        <v>1049</v>
      </c>
      <c r="S99" s="37">
        <v>1118</v>
      </c>
      <c r="T99" s="37">
        <v>1519</v>
      </c>
      <c r="U99" s="37">
        <v>1761</v>
      </c>
      <c r="V99" s="37">
        <v>1753</v>
      </c>
      <c r="W99" s="37">
        <v>1584</v>
      </c>
      <c r="X99" s="37">
        <v>1282</v>
      </c>
      <c r="Y99" s="37">
        <v>1137</v>
      </c>
      <c r="Z99" s="37">
        <v>914</v>
      </c>
      <c r="AA99" s="37">
        <v>976</v>
      </c>
      <c r="AB99" s="37">
        <v>1369</v>
      </c>
      <c r="AC99" s="37">
        <v>929</v>
      </c>
      <c r="AD99" s="37">
        <v>1091</v>
      </c>
      <c r="AE99" s="37">
        <v>1634</v>
      </c>
      <c r="AF99" s="37">
        <v>1663</v>
      </c>
      <c r="AG99" s="37">
        <v>1120</v>
      </c>
      <c r="AH99" s="37">
        <v>769</v>
      </c>
      <c r="AI99" s="37">
        <v>1023</v>
      </c>
      <c r="AJ99" s="37">
        <v>1331</v>
      </c>
      <c r="AK99" s="37">
        <v>1755</v>
      </c>
      <c r="AL99" s="37">
        <v>1419</v>
      </c>
      <c r="AM99" s="37">
        <v>1056</v>
      </c>
      <c r="AN99" s="37">
        <v>994</v>
      </c>
      <c r="AO99" s="37">
        <v>1402</v>
      </c>
      <c r="AP99" s="37">
        <v>1207</v>
      </c>
      <c r="AQ99" s="37">
        <v>1211</v>
      </c>
      <c r="AR99" s="37">
        <v>1004</v>
      </c>
    </row>
    <row r="100" spans="1:44" s="18" customFormat="1" ht="13">
      <c r="A100" s="33" t="s">
        <v>2713</v>
      </c>
      <c r="B100" s="33" t="s">
        <v>160</v>
      </c>
      <c r="C100" s="33" t="s">
        <v>161</v>
      </c>
      <c r="D100" s="33" t="s">
        <v>162</v>
      </c>
      <c r="E100" s="33"/>
      <c r="F100" s="34">
        <v>87</v>
      </c>
      <c r="G100" s="35"/>
      <c r="H100" s="40" t="s">
        <v>306</v>
      </c>
      <c r="I100" s="40"/>
      <c r="J100" s="40"/>
      <c r="K100" s="40"/>
      <c r="L100" s="40"/>
      <c r="M100" s="40"/>
      <c r="N100" s="35" t="s">
        <v>307</v>
      </c>
      <c r="O100" s="36"/>
      <c r="P100" s="37">
        <v>160</v>
      </c>
      <c r="Q100" s="37">
        <v>573</v>
      </c>
      <c r="R100" s="37">
        <v>689</v>
      </c>
      <c r="S100" s="37">
        <v>499</v>
      </c>
      <c r="T100" s="37">
        <v>256</v>
      </c>
      <c r="U100" s="37">
        <v>102</v>
      </c>
      <c r="V100" s="37">
        <v>23</v>
      </c>
      <c r="W100" s="37">
        <v>18</v>
      </c>
      <c r="X100" s="37">
        <v>18</v>
      </c>
      <c r="Y100" s="37">
        <v>5</v>
      </c>
      <c r="Z100" s="37">
        <v>3</v>
      </c>
      <c r="AA100" s="37">
        <v>1</v>
      </c>
      <c r="AB100" s="37">
        <v>1</v>
      </c>
      <c r="AC100" s="37">
        <v>582</v>
      </c>
      <c r="AD100" s="37">
        <v>580</v>
      </c>
      <c r="AE100" s="37">
        <v>184</v>
      </c>
      <c r="AF100" s="37">
        <v>20</v>
      </c>
      <c r="AG100" s="37">
        <v>7</v>
      </c>
      <c r="AH100" s="37">
        <v>390</v>
      </c>
      <c r="AI100" s="37">
        <v>671</v>
      </c>
      <c r="AJ100" s="37">
        <v>371</v>
      </c>
      <c r="AK100" s="37">
        <v>64</v>
      </c>
      <c r="AL100" s="37">
        <v>18</v>
      </c>
      <c r="AM100" s="37">
        <v>3</v>
      </c>
      <c r="AN100" s="37">
        <v>639</v>
      </c>
      <c r="AO100" s="37">
        <v>327</v>
      </c>
      <c r="AP100" s="37">
        <v>9</v>
      </c>
      <c r="AQ100" s="37">
        <v>11</v>
      </c>
      <c r="AR100" s="37">
        <v>2</v>
      </c>
    </row>
    <row r="101" spans="1:44" s="18" customFormat="1" ht="27" customHeight="1">
      <c r="A101" s="33" t="s">
        <v>2713</v>
      </c>
      <c r="B101" s="33" t="s">
        <v>160</v>
      </c>
      <c r="C101" s="33" t="s">
        <v>161</v>
      </c>
      <c r="D101" s="33" t="s">
        <v>162</v>
      </c>
      <c r="E101" s="33"/>
      <c r="F101" s="34">
        <v>88</v>
      </c>
      <c r="G101" s="35"/>
      <c r="H101" s="40" t="s">
        <v>308</v>
      </c>
      <c r="I101" s="40"/>
      <c r="J101" s="40"/>
      <c r="K101" s="40"/>
      <c r="L101" s="40"/>
      <c r="M101" s="35" t="s">
        <v>309</v>
      </c>
      <c r="N101" s="40"/>
      <c r="O101" s="42"/>
      <c r="P101" s="37">
        <v>1004</v>
      </c>
      <c r="Q101" s="37">
        <v>1036</v>
      </c>
      <c r="R101" s="37">
        <v>1111</v>
      </c>
      <c r="S101" s="37">
        <v>1205</v>
      </c>
      <c r="T101" s="37">
        <v>1235</v>
      </c>
      <c r="U101" s="37">
        <v>1139</v>
      </c>
      <c r="V101" s="37">
        <v>1086</v>
      </c>
      <c r="W101" s="37">
        <v>967</v>
      </c>
      <c r="X101" s="37">
        <v>910</v>
      </c>
      <c r="Y101" s="37">
        <v>887</v>
      </c>
      <c r="Z101" s="37">
        <v>789</v>
      </c>
      <c r="AA101" s="37">
        <v>836</v>
      </c>
      <c r="AB101" s="37">
        <v>714</v>
      </c>
      <c r="AC101" s="37">
        <v>1050</v>
      </c>
      <c r="AD101" s="37">
        <v>1164</v>
      </c>
      <c r="AE101" s="37">
        <v>1189</v>
      </c>
      <c r="AF101" s="37">
        <v>1021</v>
      </c>
      <c r="AG101" s="37">
        <v>853</v>
      </c>
      <c r="AH101" s="37">
        <v>770</v>
      </c>
      <c r="AI101" s="37">
        <v>1115</v>
      </c>
      <c r="AJ101" s="37">
        <v>1220</v>
      </c>
      <c r="AK101" s="37">
        <v>1113</v>
      </c>
      <c r="AL101" s="37">
        <v>936</v>
      </c>
      <c r="AM101" s="37">
        <v>830</v>
      </c>
      <c r="AN101" s="37">
        <v>1078</v>
      </c>
      <c r="AO101" s="37">
        <v>1147</v>
      </c>
      <c r="AP101" s="37">
        <v>874</v>
      </c>
      <c r="AQ101" s="37">
        <v>899</v>
      </c>
      <c r="AR101" s="37">
        <v>793</v>
      </c>
    </row>
    <row r="102" spans="1:44" s="18" customFormat="1" ht="13">
      <c r="A102" s="33" t="s">
        <v>2713</v>
      </c>
      <c r="B102" s="33" t="s">
        <v>160</v>
      </c>
      <c r="C102" s="33" t="s">
        <v>161</v>
      </c>
      <c r="D102" s="33" t="s">
        <v>162</v>
      </c>
      <c r="E102" s="33"/>
      <c r="F102" s="34">
        <v>89</v>
      </c>
      <c r="G102" s="35"/>
      <c r="H102" s="40" t="s">
        <v>310</v>
      </c>
      <c r="I102" s="40"/>
      <c r="J102" s="40"/>
      <c r="K102" s="40"/>
      <c r="L102" s="40"/>
      <c r="M102" s="40"/>
      <c r="N102" s="35" t="s">
        <v>311</v>
      </c>
      <c r="O102" s="36"/>
      <c r="P102" s="37">
        <v>311</v>
      </c>
      <c r="Q102" s="37">
        <v>161</v>
      </c>
      <c r="R102" s="37">
        <v>183</v>
      </c>
      <c r="S102" s="37">
        <v>236</v>
      </c>
      <c r="T102" s="37">
        <v>331</v>
      </c>
      <c r="U102" s="37">
        <v>344</v>
      </c>
      <c r="V102" s="37">
        <v>354</v>
      </c>
      <c r="W102" s="37">
        <v>333</v>
      </c>
      <c r="X102" s="37">
        <v>316</v>
      </c>
      <c r="Y102" s="37">
        <v>344</v>
      </c>
      <c r="Z102" s="37">
        <v>332</v>
      </c>
      <c r="AA102" s="37">
        <v>404</v>
      </c>
      <c r="AB102" s="37">
        <v>287</v>
      </c>
      <c r="AC102" s="37">
        <v>161</v>
      </c>
      <c r="AD102" s="37">
        <v>214</v>
      </c>
      <c r="AE102" s="37">
        <v>337</v>
      </c>
      <c r="AF102" s="37">
        <v>342</v>
      </c>
      <c r="AG102" s="37">
        <v>339</v>
      </c>
      <c r="AH102" s="37">
        <v>159</v>
      </c>
      <c r="AI102" s="37">
        <v>174</v>
      </c>
      <c r="AJ102" s="37">
        <v>286</v>
      </c>
      <c r="AK102" s="37">
        <v>349</v>
      </c>
      <c r="AL102" s="37">
        <v>323</v>
      </c>
      <c r="AM102" s="37">
        <v>347</v>
      </c>
      <c r="AN102" s="37">
        <v>173</v>
      </c>
      <c r="AO102" s="37">
        <v>281</v>
      </c>
      <c r="AP102" s="37">
        <v>337</v>
      </c>
      <c r="AQ102" s="37">
        <v>330</v>
      </c>
      <c r="AR102" s="37">
        <v>349</v>
      </c>
    </row>
    <row r="103" spans="1:44" s="18" customFormat="1" ht="13">
      <c r="A103" s="33" t="s">
        <v>2713</v>
      </c>
      <c r="B103" s="33" t="s">
        <v>160</v>
      </c>
      <c r="C103" s="33" t="s">
        <v>161</v>
      </c>
      <c r="D103" s="33" t="s">
        <v>162</v>
      </c>
      <c r="E103" s="33"/>
      <c r="F103" s="34">
        <v>90</v>
      </c>
      <c r="G103" s="35"/>
      <c r="H103" s="40" t="s">
        <v>312</v>
      </c>
      <c r="I103" s="40"/>
      <c r="J103" s="40"/>
      <c r="K103" s="40"/>
      <c r="L103" s="40"/>
      <c r="M103" s="40"/>
      <c r="N103" s="35" t="s">
        <v>313</v>
      </c>
      <c r="O103" s="36"/>
      <c r="P103" s="37">
        <v>583</v>
      </c>
      <c r="Q103" s="37">
        <v>508</v>
      </c>
      <c r="R103" s="37">
        <v>467</v>
      </c>
      <c r="S103" s="37">
        <v>624</v>
      </c>
      <c r="T103" s="37">
        <v>699</v>
      </c>
      <c r="U103" s="37">
        <v>731</v>
      </c>
      <c r="V103" s="37">
        <v>705</v>
      </c>
      <c r="W103" s="37">
        <v>624</v>
      </c>
      <c r="X103" s="37">
        <v>583</v>
      </c>
      <c r="Y103" s="37">
        <v>538</v>
      </c>
      <c r="Z103" s="37">
        <v>456</v>
      </c>
      <c r="AA103" s="37">
        <v>430</v>
      </c>
      <c r="AB103" s="37">
        <v>427</v>
      </c>
      <c r="AC103" s="37">
        <v>515</v>
      </c>
      <c r="AD103" s="37">
        <v>557</v>
      </c>
      <c r="AE103" s="37">
        <v>714</v>
      </c>
      <c r="AF103" s="37">
        <v>661</v>
      </c>
      <c r="AG103" s="37">
        <v>509</v>
      </c>
      <c r="AH103" s="37">
        <v>405</v>
      </c>
      <c r="AI103" s="37">
        <v>494</v>
      </c>
      <c r="AJ103" s="37">
        <v>662</v>
      </c>
      <c r="AK103" s="37">
        <v>718</v>
      </c>
      <c r="AL103" s="37">
        <v>603</v>
      </c>
      <c r="AM103" s="37">
        <v>479</v>
      </c>
      <c r="AN103" s="37">
        <v>485</v>
      </c>
      <c r="AO103" s="37">
        <v>639</v>
      </c>
      <c r="AP103" s="37">
        <v>531</v>
      </c>
      <c r="AQ103" s="37">
        <v>561</v>
      </c>
      <c r="AR103" s="37">
        <v>442</v>
      </c>
    </row>
    <row r="104" spans="1:44" s="18" customFormat="1" ht="13">
      <c r="A104" s="33" t="s">
        <v>2713</v>
      </c>
      <c r="B104" s="33" t="s">
        <v>160</v>
      </c>
      <c r="C104" s="33" t="s">
        <v>161</v>
      </c>
      <c r="D104" s="33" t="s">
        <v>162</v>
      </c>
      <c r="E104" s="33"/>
      <c r="F104" s="34">
        <v>91</v>
      </c>
      <c r="G104" s="35"/>
      <c r="H104" s="40" t="s">
        <v>314</v>
      </c>
      <c r="I104" s="40"/>
      <c r="J104" s="40"/>
      <c r="K104" s="40"/>
      <c r="L104" s="40"/>
      <c r="M104" s="40"/>
      <c r="N104" s="35" t="s">
        <v>315</v>
      </c>
      <c r="O104" s="36"/>
      <c r="P104" s="37">
        <v>111</v>
      </c>
      <c r="Q104" s="37">
        <v>366</v>
      </c>
      <c r="R104" s="37">
        <v>461</v>
      </c>
      <c r="S104" s="37">
        <v>345</v>
      </c>
      <c r="T104" s="37">
        <v>205</v>
      </c>
      <c r="U104" s="37">
        <v>64</v>
      </c>
      <c r="V104" s="37">
        <v>27</v>
      </c>
      <c r="W104" s="37">
        <v>10</v>
      </c>
      <c r="X104" s="37">
        <v>10</v>
      </c>
      <c r="Y104" s="37">
        <v>5</v>
      </c>
      <c r="Z104" s="37">
        <v>2</v>
      </c>
      <c r="AA104" s="37">
        <v>1</v>
      </c>
      <c r="AB104" s="37">
        <v>0</v>
      </c>
      <c r="AC104" s="37">
        <v>374</v>
      </c>
      <c r="AD104" s="37">
        <v>394</v>
      </c>
      <c r="AE104" s="37">
        <v>139</v>
      </c>
      <c r="AF104" s="37">
        <v>18</v>
      </c>
      <c r="AG104" s="37">
        <v>5</v>
      </c>
      <c r="AH104" s="37">
        <v>206</v>
      </c>
      <c r="AI104" s="37">
        <v>447</v>
      </c>
      <c r="AJ104" s="37">
        <v>271</v>
      </c>
      <c r="AK104" s="37">
        <v>47</v>
      </c>
      <c r="AL104" s="37">
        <v>10</v>
      </c>
      <c r="AM104" s="37">
        <v>3</v>
      </c>
      <c r="AN104" s="37">
        <v>420</v>
      </c>
      <c r="AO104" s="37">
        <v>227</v>
      </c>
      <c r="AP104" s="37">
        <v>6</v>
      </c>
      <c r="AQ104" s="37">
        <v>8</v>
      </c>
      <c r="AR104" s="37">
        <v>2</v>
      </c>
    </row>
    <row r="105" spans="1:44" s="18" customFormat="1" ht="27" customHeight="1">
      <c r="A105" s="33" t="s">
        <v>2713</v>
      </c>
      <c r="B105" s="33" t="s">
        <v>160</v>
      </c>
      <c r="C105" s="33" t="s">
        <v>161</v>
      </c>
      <c r="D105" s="33" t="s">
        <v>162</v>
      </c>
      <c r="E105" s="33"/>
      <c r="F105" s="34">
        <v>92</v>
      </c>
      <c r="G105" s="35"/>
      <c r="H105" s="40" t="s">
        <v>316</v>
      </c>
      <c r="I105" s="40"/>
      <c r="J105" s="40"/>
      <c r="K105" s="40"/>
      <c r="L105" s="40"/>
      <c r="M105" s="35" t="s">
        <v>317</v>
      </c>
      <c r="N105" s="40"/>
      <c r="O105" s="42"/>
      <c r="P105" s="37">
        <v>117</v>
      </c>
      <c r="Q105" s="37">
        <v>84</v>
      </c>
      <c r="R105" s="37">
        <v>113</v>
      </c>
      <c r="S105" s="37">
        <v>84</v>
      </c>
      <c r="T105" s="37">
        <v>97</v>
      </c>
      <c r="U105" s="37">
        <v>81</v>
      </c>
      <c r="V105" s="37">
        <v>129</v>
      </c>
      <c r="W105" s="37">
        <v>80</v>
      </c>
      <c r="X105" s="37">
        <v>167</v>
      </c>
      <c r="Y105" s="37">
        <v>143</v>
      </c>
      <c r="Z105" s="37">
        <v>165</v>
      </c>
      <c r="AA105" s="37">
        <v>100</v>
      </c>
      <c r="AB105" s="37">
        <v>108</v>
      </c>
      <c r="AC105" s="37">
        <v>85</v>
      </c>
      <c r="AD105" s="37">
        <v>96</v>
      </c>
      <c r="AE105" s="37">
        <v>89</v>
      </c>
      <c r="AF105" s="37">
        <v>102</v>
      </c>
      <c r="AG105" s="37">
        <v>146</v>
      </c>
      <c r="AH105" s="37">
        <v>49</v>
      </c>
      <c r="AI105" s="37">
        <v>107</v>
      </c>
      <c r="AJ105" s="37">
        <v>91</v>
      </c>
      <c r="AK105" s="37">
        <v>104</v>
      </c>
      <c r="AL105" s="37">
        <v>128</v>
      </c>
      <c r="AM105" s="37">
        <v>137</v>
      </c>
      <c r="AN105" s="37">
        <v>100</v>
      </c>
      <c r="AO105" s="37">
        <v>98</v>
      </c>
      <c r="AP105" s="37">
        <v>133</v>
      </c>
      <c r="AQ105" s="37">
        <v>155</v>
      </c>
      <c r="AR105" s="37">
        <v>134</v>
      </c>
    </row>
    <row r="106" spans="1:44" s="18" customFormat="1" ht="13">
      <c r="A106" s="33" t="s">
        <v>2713</v>
      </c>
      <c r="B106" s="33" t="s">
        <v>160</v>
      </c>
      <c r="C106" s="33" t="s">
        <v>161</v>
      </c>
      <c r="D106" s="33" t="s">
        <v>162</v>
      </c>
      <c r="E106" s="33"/>
      <c r="F106" s="34">
        <v>93</v>
      </c>
      <c r="G106" s="35"/>
      <c r="H106" s="40" t="s">
        <v>318</v>
      </c>
      <c r="I106" s="40"/>
      <c r="J106" s="40"/>
      <c r="K106" s="40"/>
      <c r="L106" s="40"/>
      <c r="M106" s="35" t="s">
        <v>319</v>
      </c>
      <c r="N106" s="40"/>
      <c r="O106" s="42"/>
      <c r="P106" s="37">
        <v>855</v>
      </c>
      <c r="Q106" s="37">
        <v>989</v>
      </c>
      <c r="R106" s="37">
        <v>1048</v>
      </c>
      <c r="S106" s="37">
        <v>1050</v>
      </c>
      <c r="T106" s="37">
        <v>1150</v>
      </c>
      <c r="U106" s="37">
        <v>1115</v>
      </c>
      <c r="V106" s="37">
        <v>1011</v>
      </c>
      <c r="W106" s="37">
        <v>848</v>
      </c>
      <c r="X106" s="37">
        <v>706</v>
      </c>
      <c r="Y106" s="37">
        <v>676</v>
      </c>
      <c r="Z106" s="37">
        <v>557</v>
      </c>
      <c r="AA106" s="37">
        <v>471</v>
      </c>
      <c r="AB106" s="37">
        <v>488</v>
      </c>
      <c r="AC106" s="37">
        <v>994</v>
      </c>
      <c r="AD106" s="37">
        <v>1049</v>
      </c>
      <c r="AE106" s="37">
        <v>1134</v>
      </c>
      <c r="AF106" s="37">
        <v>923</v>
      </c>
      <c r="AG106" s="37">
        <v>616</v>
      </c>
      <c r="AH106" s="37">
        <v>887</v>
      </c>
      <c r="AI106" s="37">
        <v>1038</v>
      </c>
      <c r="AJ106" s="37">
        <v>1102</v>
      </c>
      <c r="AK106" s="37">
        <v>1066</v>
      </c>
      <c r="AL106" s="37">
        <v>769</v>
      </c>
      <c r="AM106" s="37">
        <v>579</v>
      </c>
      <c r="AN106" s="37">
        <v>1021</v>
      </c>
      <c r="AO106" s="37">
        <v>1070</v>
      </c>
      <c r="AP106" s="37">
        <v>659</v>
      </c>
      <c r="AQ106" s="37">
        <v>692</v>
      </c>
      <c r="AR106" s="37">
        <v>517</v>
      </c>
    </row>
    <row r="107" spans="1:44" s="18" customFormat="1" ht="13">
      <c r="A107" s="33" t="s">
        <v>2713</v>
      </c>
      <c r="B107" s="33" t="s">
        <v>160</v>
      </c>
      <c r="C107" s="33" t="s">
        <v>161</v>
      </c>
      <c r="D107" s="33" t="s">
        <v>162</v>
      </c>
      <c r="E107" s="33"/>
      <c r="F107" s="34">
        <v>94</v>
      </c>
      <c r="G107" s="35"/>
      <c r="H107" s="40" t="s">
        <v>320</v>
      </c>
      <c r="I107" s="40"/>
      <c r="J107" s="40"/>
      <c r="K107" s="40"/>
      <c r="L107" s="40"/>
      <c r="M107" s="35" t="s">
        <v>321</v>
      </c>
      <c r="N107" s="40"/>
      <c r="O107" s="42"/>
      <c r="P107" s="37">
        <v>1501</v>
      </c>
      <c r="Q107" s="37">
        <v>1721</v>
      </c>
      <c r="R107" s="37">
        <v>1951</v>
      </c>
      <c r="S107" s="37">
        <v>2153</v>
      </c>
      <c r="T107" s="37">
        <v>2214</v>
      </c>
      <c r="U107" s="37">
        <v>2010</v>
      </c>
      <c r="V107" s="37">
        <v>1734</v>
      </c>
      <c r="W107" s="37">
        <v>1371</v>
      </c>
      <c r="X107" s="37">
        <v>1139</v>
      </c>
      <c r="Y107" s="37">
        <v>1090</v>
      </c>
      <c r="Z107" s="37">
        <v>884</v>
      </c>
      <c r="AA107" s="37">
        <v>766</v>
      </c>
      <c r="AB107" s="37">
        <v>668</v>
      </c>
      <c r="AC107" s="37">
        <v>1736</v>
      </c>
      <c r="AD107" s="37">
        <v>2067</v>
      </c>
      <c r="AE107" s="37">
        <v>2117</v>
      </c>
      <c r="AF107" s="37">
        <v>1537</v>
      </c>
      <c r="AG107" s="37">
        <v>981</v>
      </c>
      <c r="AH107" s="37">
        <v>1423</v>
      </c>
      <c r="AI107" s="37">
        <v>1903</v>
      </c>
      <c r="AJ107" s="37">
        <v>2189</v>
      </c>
      <c r="AK107" s="37">
        <v>1878</v>
      </c>
      <c r="AL107" s="37">
        <v>1240</v>
      </c>
      <c r="AM107" s="37">
        <v>918</v>
      </c>
      <c r="AN107" s="37">
        <v>1850</v>
      </c>
      <c r="AO107" s="37">
        <v>1994</v>
      </c>
      <c r="AP107" s="37">
        <v>1053</v>
      </c>
      <c r="AQ107" s="37">
        <v>1115</v>
      </c>
      <c r="AR107" s="37">
        <v>809</v>
      </c>
    </row>
    <row r="108" spans="1:44" s="18" customFormat="1" ht="13">
      <c r="A108" s="33" t="s">
        <v>2713</v>
      </c>
      <c r="B108" s="33" t="s">
        <v>160</v>
      </c>
      <c r="C108" s="33" t="s">
        <v>161</v>
      </c>
      <c r="D108" s="33" t="s">
        <v>162</v>
      </c>
      <c r="E108" s="33"/>
      <c r="F108" s="34">
        <v>95</v>
      </c>
      <c r="G108" s="35"/>
      <c r="H108" s="40" t="s">
        <v>322</v>
      </c>
      <c r="I108" s="40"/>
      <c r="J108" s="40"/>
      <c r="K108" s="40"/>
      <c r="L108" s="40"/>
      <c r="M108" s="35" t="s">
        <v>323</v>
      </c>
      <c r="N108" s="40"/>
      <c r="O108" s="42"/>
      <c r="P108" s="37">
        <v>687</v>
      </c>
      <c r="Q108" s="37">
        <v>358</v>
      </c>
      <c r="R108" s="37">
        <v>417</v>
      </c>
      <c r="S108" s="37">
        <v>537</v>
      </c>
      <c r="T108" s="37">
        <v>926</v>
      </c>
      <c r="U108" s="37">
        <v>1159</v>
      </c>
      <c r="V108" s="37">
        <v>1058</v>
      </c>
      <c r="W108" s="37">
        <v>841</v>
      </c>
      <c r="X108" s="37">
        <v>609</v>
      </c>
      <c r="Y108" s="37">
        <v>500</v>
      </c>
      <c r="Z108" s="37">
        <v>541</v>
      </c>
      <c r="AA108" s="37">
        <v>479</v>
      </c>
      <c r="AB108" s="37">
        <v>464</v>
      </c>
      <c r="AC108" s="37">
        <v>365</v>
      </c>
      <c r="AD108" s="37">
        <v>488</v>
      </c>
      <c r="AE108" s="37">
        <v>1037</v>
      </c>
      <c r="AF108" s="37">
        <v>941</v>
      </c>
      <c r="AG108" s="37">
        <v>534</v>
      </c>
      <c r="AH108" s="37">
        <v>209</v>
      </c>
      <c r="AI108" s="37">
        <v>414</v>
      </c>
      <c r="AJ108" s="37">
        <v>745</v>
      </c>
      <c r="AK108" s="37">
        <v>1111</v>
      </c>
      <c r="AL108" s="37">
        <v>713</v>
      </c>
      <c r="AM108" s="37">
        <v>505</v>
      </c>
      <c r="AN108" s="37">
        <v>392</v>
      </c>
      <c r="AO108" s="37">
        <v>791</v>
      </c>
      <c r="AP108" s="37">
        <v>591</v>
      </c>
      <c r="AQ108" s="37">
        <v>557</v>
      </c>
      <c r="AR108" s="37">
        <v>507</v>
      </c>
    </row>
    <row r="109" spans="1:44" s="18" customFormat="1" ht="27" customHeight="1">
      <c r="A109" s="33" t="s">
        <v>2713</v>
      </c>
      <c r="B109" s="33" t="s">
        <v>160</v>
      </c>
      <c r="C109" s="33" t="s">
        <v>161</v>
      </c>
      <c r="D109" s="33" t="s">
        <v>162</v>
      </c>
      <c r="E109" s="33"/>
      <c r="F109" s="34">
        <v>96</v>
      </c>
      <c r="G109" s="35"/>
      <c r="H109" s="40" t="s">
        <v>324</v>
      </c>
      <c r="I109" s="40"/>
      <c r="J109" s="40"/>
      <c r="K109" s="40"/>
      <c r="L109" s="35" t="s">
        <v>325</v>
      </c>
      <c r="M109" s="40"/>
      <c r="N109" s="40"/>
      <c r="O109" s="42"/>
      <c r="P109" s="37">
        <v>13933</v>
      </c>
      <c r="Q109" s="37">
        <v>9949</v>
      </c>
      <c r="R109" s="37">
        <v>12031</v>
      </c>
      <c r="S109" s="37">
        <v>11080</v>
      </c>
      <c r="T109" s="37">
        <v>12388</v>
      </c>
      <c r="U109" s="37">
        <v>12240</v>
      </c>
      <c r="V109" s="37">
        <v>14044</v>
      </c>
      <c r="W109" s="37">
        <v>14044</v>
      </c>
      <c r="X109" s="37">
        <v>15964</v>
      </c>
      <c r="Y109" s="37">
        <v>16499</v>
      </c>
      <c r="Z109" s="37">
        <v>14808</v>
      </c>
      <c r="AA109" s="37">
        <v>15327</v>
      </c>
      <c r="AB109" s="37">
        <v>18757</v>
      </c>
      <c r="AC109" s="37">
        <v>10041</v>
      </c>
      <c r="AD109" s="37">
        <v>11479</v>
      </c>
      <c r="AE109" s="37">
        <v>12310</v>
      </c>
      <c r="AF109" s="37">
        <v>14046</v>
      </c>
      <c r="AG109" s="37">
        <v>15965</v>
      </c>
      <c r="AH109" s="37">
        <v>8580</v>
      </c>
      <c r="AI109" s="37">
        <v>11431</v>
      </c>
      <c r="AJ109" s="37">
        <v>11768</v>
      </c>
      <c r="AK109" s="37">
        <v>13094</v>
      </c>
      <c r="AL109" s="37">
        <v>15110</v>
      </c>
      <c r="AM109" s="37">
        <v>15959</v>
      </c>
      <c r="AN109" s="37">
        <v>11120</v>
      </c>
      <c r="AO109" s="37">
        <v>12083</v>
      </c>
      <c r="AP109" s="37">
        <v>15608</v>
      </c>
      <c r="AQ109" s="37">
        <v>16241</v>
      </c>
      <c r="AR109" s="37">
        <v>15610</v>
      </c>
    </row>
    <row r="110" spans="1:44" s="18" customFormat="1" ht="27.75" customHeight="1">
      <c r="A110" s="33" t="s">
        <v>2713</v>
      </c>
      <c r="B110" s="33" t="s">
        <v>160</v>
      </c>
      <c r="C110" s="33" t="s">
        <v>161</v>
      </c>
      <c r="D110" s="33" t="s">
        <v>162</v>
      </c>
      <c r="E110" s="33"/>
      <c r="F110" s="34">
        <v>97</v>
      </c>
      <c r="G110" s="35"/>
      <c r="H110" s="40" t="s">
        <v>326</v>
      </c>
      <c r="I110" s="40"/>
      <c r="J110" s="40"/>
      <c r="K110" s="40"/>
      <c r="L110" s="40"/>
      <c r="M110" s="35" t="s">
        <v>327</v>
      </c>
      <c r="N110" s="40"/>
      <c r="O110" s="42"/>
      <c r="P110" s="37">
        <v>2577</v>
      </c>
      <c r="Q110" s="37">
        <v>1124</v>
      </c>
      <c r="R110" s="37">
        <v>1563</v>
      </c>
      <c r="S110" s="37">
        <v>1723</v>
      </c>
      <c r="T110" s="37">
        <v>1986</v>
      </c>
      <c r="U110" s="37">
        <v>2394</v>
      </c>
      <c r="V110" s="37">
        <v>2692</v>
      </c>
      <c r="W110" s="37">
        <v>2836</v>
      </c>
      <c r="X110" s="37">
        <v>3255</v>
      </c>
      <c r="Y110" s="37">
        <v>3338</v>
      </c>
      <c r="Z110" s="37">
        <v>2846</v>
      </c>
      <c r="AA110" s="37">
        <v>3257</v>
      </c>
      <c r="AB110" s="37">
        <v>3106</v>
      </c>
      <c r="AC110" s="37">
        <v>1134</v>
      </c>
      <c r="AD110" s="37">
        <v>1656</v>
      </c>
      <c r="AE110" s="37">
        <v>2178</v>
      </c>
      <c r="AF110" s="37">
        <v>2767</v>
      </c>
      <c r="AG110" s="37">
        <v>3178</v>
      </c>
      <c r="AH110" s="37">
        <v>968</v>
      </c>
      <c r="AI110" s="37">
        <v>1424</v>
      </c>
      <c r="AJ110" s="37">
        <v>1862</v>
      </c>
      <c r="AK110" s="37">
        <v>2535</v>
      </c>
      <c r="AL110" s="37">
        <v>3065</v>
      </c>
      <c r="AM110" s="37">
        <v>3148</v>
      </c>
      <c r="AN110" s="37">
        <v>1374</v>
      </c>
      <c r="AO110" s="37">
        <v>1985</v>
      </c>
      <c r="AP110" s="37">
        <v>3114</v>
      </c>
      <c r="AQ110" s="37">
        <v>3296</v>
      </c>
      <c r="AR110" s="37">
        <v>3026</v>
      </c>
    </row>
    <row r="111" spans="1:44" s="18" customFormat="1" ht="13">
      <c r="A111" s="33" t="s">
        <v>2713</v>
      </c>
      <c r="B111" s="33" t="s">
        <v>160</v>
      </c>
      <c r="C111" s="33" t="s">
        <v>161</v>
      </c>
      <c r="D111" s="33" t="s">
        <v>162</v>
      </c>
      <c r="E111" s="33"/>
      <c r="F111" s="34">
        <v>98</v>
      </c>
      <c r="G111" s="35"/>
      <c r="H111" s="40" t="s">
        <v>328</v>
      </c>
      <c r="I111" s="40"/>
      <c r="J111" s="40"/>
      <c r="K111" s="40"/>
      <c r="L111" s="40"/>
      <c r="M111" s="35" t="s">
        <v>329</v>
      </c>
      <c r="N111" s="40"/>
      <c r="O111" s="42"/>
      <c r="P111" s="37">
        <v>1106</v>
      </c>
      <c r="Q111" s="37">
        <v>303</v>
      </c>
      <c r="R111" s="37">
        <v>362</v>
      </c>
      <c r="S111" s="37">
        <v>489</v>
      </c>
      <c r="T111" s="37">
        <v>689</v>
      </c>
      <c r="U111" s="37">
        <v>1091</v>
      </c>
      <c r="V111" s="37">
        <v>1166</v>
      </c>
      <c r="W111" s="37">
        <v>1162</v>
      </c>
      <c r="X111" s="37">
        <v>1273</v>
      </c>
      <c r="Y111" s="37">
        <v>1415</v>
      </c>
      <c r="Z111" s="37">
        <v>1868</v>
      </c>
      <c r="AA111" s="37">
        <v>1726</v>
      </c>
      <c r="AB111" s="37">
        <v>1534</v>
      </c>
      <c r="AC111" s="37">
        <v>307</v>
      </c>
      <c r="AD111" s="37">
        <v>435</v>
      </c>
      <c r="AE111" s="37">
        <v>874</v>
      </c>
      <c r="AF111" s="37">
        <v>1166</v>
      </c>
      <c r="AG111" s="37">
        <v>1523</v>
      </c>
      <c r="AH111" s="37">
        <v>239</v>
      </c>
      <c r="AI111" s="37">
        <v>348</v>
      </c>
      <c r="AJ111" s="37">
        <v>592</v>
      </c>
      <c r="AK111" s="37">
        <v>1126</v>
      </c>
      <c r="AL111" s="37">
        <v>1223</v>
      </c>
      <c r="AM111" s="37">
        <v>1623</v>
      </c>
      <c r="AN111" s="37">
        <v>336</v>
      </c>
      <c r="AO111" s="37">
        <v>721</v>
      </c>
      <c r="AP111" s="37">
        <v>1456</v>
      </c>
      <c r="AQ111" s="37">
        <v>1336</v>
      </c>
      <c r="AR111" s="37">
        <v>1764</v>
      </c>
    </row>
    <row r="112" spans="1:44" s="18" customFormat="1" ht="13">
      <c r="A112" s="33" t="s">
        <v>2713</v>
      </c>
      <c r="B112" s="33" t="s">
        <v>160</v>
      </c>
      <c r="C112" s="33" t="s">
        <v>161</v>
      </c>
      <c r="D112" s="33" t="s">
        <v>162</v>
      </c>
      <c r="E112" s="33"/>
      <c r="F112" s="34">
        <v>99</v>
      </c>
      <c r="G112" s="35"/>
      <c r="H112" s="40" t="s">
        <v>330</v>
      </c>
      <c r="I112" s="40"/>
      <c r="J112" s="40"/>
      <c r="K112" s="40"/>
      <c r="L112" s="40"/>
      <c r="M112" s="35" t="s">
        <v>331</v>
      </c>
      <c r="N112" s="40"/>
      <c r="O112" s="42"/>
      <c r="P112" s="37">
        <v>2467</v>
      </c>
      <c r="Q112" s="37">
        <v>3799</v>
      </c>
      <c r="R112" s="37">
        <v>3221</v>
      </c>
      <c r="S112" s="37">
        <v>2657</v>
      </c>
      <c r="T112" s="37">
        <v>2844</v>
      </c>
      <c r="U112" s="37">
        <v>2502</v>
      </c>
      <c r="V112" s="37">
        <v>2389</v>
      </c>
      <c r="W112" s="37">
        <v>1955</v>
      </c>
      <c r="X112" s="37">
        <v>1956</v>
      </c>
      <c r="Y112" s="37">
        <v>1970</v>
      </c>
      <c r="Z112" s="37">
        <v>1844</v>
      </c>
      <c r="AA112" s="37">
        <v>2208</v>
      </c>
      <c r="AB112" s="37">
        <v>5011</v>
      </c>
      <c r="AC112" s="37">
        <v>3798</v>
      </c>
      <c r="AD112" s="37">
        <v>2897</v>
      </c>
      <c r="AE112" s="37">
        <v>2681</v>
      </c>
      <c r="AF112" s="37">
        <v>2151</v>
      </c>
      <c r="AG112" s="37">
        <v>2189</v>
      </c>
      <c r="AH112" s="37">
        <v>3521</v>
      </c>
      <c r="AI112" s="37">
        <v>3462</v>
      </c>
      <c r="AJ112" s="37">
        <v>2757</v>
      </c>
      <c r="AK112" s="37">
        <v>2451</v>
      </c>
      <c r="AL112" s="37">
        <v>1957</v>
      </c>
      <c r="AM112" s="37">
        <v>2278</v>
      </c>
      <c r="AN112" s="37">
        <v>3470</v>
      </c>
      <c r="AO112" s="37">
        <v>2819</v>
      </c>
      <c r="AP112" s="37">
        <v>2146</v>
      </c>
      <c r="AQ112" s="37">
        <v>1970</v>
      </c>
      <c r="AR112" s="37">
        <v>2468</v>
      </c>
    </row>
    <row r="113" spans="1:44" s="18" customFormat="1" ht="13">
      <c r="A113" s="33" t="s">
        <v>2713</v>
      </c>
      <c r="B113" s="33" t="s">
        <v>160</v>
      </c>
      <c r="C113" s="33" t="s">
        <v>161</v>
      </c>
      <c r="D113" s="33" t="s">
        <v>162</v>
      </c>
      <c r="E113" s="33"/>
      <c r="F113" s="34">
        <v>100</v>
      </c>
      <c r="G113" s="35"/>
      <c r="H113" s="40" t="s">
        <v>332</v>
      </c>
      <c r="I113" s="40"/>
      <c r="J113" s="40"/>
      <c r="K113" s="40"/>
      <c r="L113" s="40"/>
      <c r="M113" s="35" t="s">
        <v>333</v>
      </c>
      <c r="N113" s="40"/>
      <c r="O113" s="42"/>
      <c r="P113" s="37">
        <v>7783</v>
      </c>
      <c r="Q113" s="37">
        <v>4724</v>
      </c>
      <c r="R113" s="37">
        <v>6885</v>
      </c>
      <c r="S113" s="37">
        <v>6212</v>
      </c>
      <c r="T113" s="37">
        <v>6870</v>
      </c>
      <c r="U113" s="37">
        <v>6253</v>
      </c>
      <c r="V113" s="37">
        <v>7797</v>
      </c>
      <c r="W113" s="37">
        <v>8092</v>
      </c>
      <c r="X113" s="37">
        <v>9480</v>
      </c>
      <c r="Y113" s="37">
        <v>9776</v>
      </c>
      <c r="Z113" s="37">
        <v>8251</v>
      </c>
      <c r="AA113" s="37">
        <v>8136</v>
      </c>
      <c r="AB113" s="37">
        <v>9105</v>
      </c>
      <c r="AC113" s="37">
        <v>4801</v>
      </c>
      <c r="AD113" s="37">
        <v>6492</v>
      </c>
      <c r="AE113" s="37">
        <v>6577</v>
      </c>
      <c r="AF113" s="37">
        <v>7962</v>
      </c>
      <c r="AG113" s="37">
        <v>9075</v>
      </c>
      <c r="AH113" s="37">
        <v>3852</v>
      </c>
      <c r="AI113" s="37">
        <v>6197</v>
      </c>
      <c r="AJ113" s="37">
        <v>6555</v>
      </c>
      <c r="AK113" s="37">
        <v>6981</v>
      </c>
      <c r="AL113" s="37">
        <v>8865</v>
      </c>
      <c r="AM113" s="37">
        <v>8910</v>
      </c>
      <c r="AN113" s="37">
        <v>5940</v>
      </c>
      <c r="AO113" s="37">
        <v>6559</v>
      </c>
      <c r="AP113" s="37">
        <v>8893</v>
      </c>
      <c r="AQ113" s="37">
        <v>9639</v>
      </c>
      <c r="AR113" s="37">
        <v>8352</v>
      </c>
    </row>
    <row r="114" spans="1:44" s="18" customFormat="1" ht="27" customHeight="1">
      <c r="A114" s="33" t="s">
        <v>2713</v>
      </c>
      <c r="B114" s="33" t="s">
        <v>160</v>
      </c>
      <c r="C114" s="33" t="s">
        <v>161</v>
      </c>
      <c r="D114" s="33" t="s">
        <v>162</v>
      </c>
      <c r="E114" s="33"/>
      <c r="F114" s="34">
        <v>101</v>
      </c>
      <c r="G114" s="35"/>
      <c r="H114" s="40" t="s">
        <v>334</v>
      </c>
      <c r="I114" s="40"/>
      <c r="J114" s="40"/>
      <c r="K114" s="40"/>
      <c r="L114" s="35" t="s">
        <v>335</v>
      </c>
      <c r="M114" s="40"/>
      <c r="N114" s="40"/>
      <c r="O114" s="42"/>
      <c r="P114" s="37">
        <v>43632</v>
      </c>
      <c r="Q114" s="37">
        <v>46025</v>
      </c>
      <c r="R114" s="37">
        <v>50357</v>
      </c>
      <c r="S114" s="37">
        <v>51878</v>
      </c>
      <c r="T114" s="37">
        <v>59654</v>
      </c>
      <c r="U114" s="37">
        <v>58026</v>
      </c>
      <c r="V114" s="37">
        <v>61976</v>
      </c>
      <c r="W114" s="37">
        <v>44896</v>
      </c>
      <c r="X114" s="37">
        <v>39158</v>
      </c>
      <c r="Y114" s="37">
        <v>31825</v>
      </c>
      <c r="Z114" s="37">
        <v>26219</v>
      </c>
      <c r="AA114" s="37">
        <v>19901</v>
      </c>
      <c r="AB114" s="37">
        <v>19489</v>
      </c>
      <c r="AC114" s="37">
        <v>46563</v>
      </c>
      <c r="AD114" s="37">
        <v>51259</v>
      </c>
      <c r="AE114" s="37">
        <v>58909</v>
      </c>
      <c r="AF114" s="37">
        <v>52714</v>
      </c>
      <c r="AG114" s="37">
        <v>30034</v>
      </c>
      <c r="AH114" s="37">
        <v>34642</v>
      </c>
      <c r="AI114" s="37">
        <v>50236</v>
      </c>
      <c r="AJ114" s="37">
        <v>55922</v>
      </c>
      <c r="AK114" s="37">
        <v>59851</v>
      </c>
      <c r="AL114" s="37">
        <v>41736</v>
      </c>
      <c r="AM114" s="37">
        <v>26411</v>
      </c>
      <c r="AN114" s="37">
        <v>48524</v>
      </c>
      <c r="AO114" s="37">
        <v>55568</v>
      </c>
      <c r="AP114" s="37">
        <v>32784</v>
      </c>
      <c r="AQ114" s="37">
        <v>35559</v>
      </c>
      <c r="AR114" s="37">
        <v>22993</v>
      </c>
    </row>
    <row r="115" spans="1:44" s="18" customFormat="1" ht="27" customHeight="1">
      <c r="A115" s="33" t="s">
        <v>2713</v>
      </c>
      <c r="B115" s="33" t="s">
        <v>160</v>
      </c>
      <c r="C115" s="33" t="s">
        <v>161</v>
      </c>
      <c r="D115" s="33" t="s">
        <v>162</v>
      </c>
      <c r="E115" s="33"/>
      <c r="F115" s="34">
        <v>102</v>
      </c>
      <c r="G115" s="35"/>
      <c r="H115" s="40" t="s">
        <v>336</v>
      </c>
      <c r="I115" s="40"/>
      <c r="J115" s="40"/>
      <c r="K115" s="40"/>
      <c r="L115" s="40"/>
      <c r="M115" s="35" t="s">
        <v>337</v>
      </c>
      <c r="N115" s="40"/>
      <c r="O115" s="42"/>
      <c r="P115" s="37">
        <v>5965</v>
      </c>
      <c r="Q115" s="37">
        <v>5503</v>
      </c>
      <c r="R115" s="37">
        <v>5880</v>
      </c>
      <c r="S115" s="37">
        <v>6589</v>
      </c>
      <c r="T115" s="37">
        <v>8397</v>
      </c>
      <c r="U115" s="37">
        <v>9114</v>
      </c>
      <c r="V115" s="37">
        <v>9346</v>
      </c>
      <c r="W115" s="37">
        <v>6933</v>
      </c>
      <c r="X115" s="37">
        <v>4855</v>
      </c>
      <c r="Y115" s="37">
        <v>3543</v>
      </c>
      <c r="Z115" s="37">
        <v>2904</v>
      </c>
      <c r="AA115" s="37">
        <v>3748</v>
      </c>
      <c r="AB115" s="37">
        <v>3684</v>
      </c>
      <c r="AC115" s="37">
        <v>5634</v>
      </c>
      <c r="AD115" s="37">
        <v>6284</v>
      </c>
      <c r="AE115" s="37">
        <v>8738</v>
      </c>
      <c r="AF115" s="37">
        <v>8035</v>
      </c>
      <c r="AG115" s="37">
        <v>3816</v>
      </c>
      <c r="AH115" s="37">
        <v>3411</v>
      </c>
      <c r="AI115" s="37">
        <v>6008</v>
      </c>
      <c r="AJ115" s="37">
        <v>7536</v>
      </c>
      <c r="AK115" s="37">
        <v>9227</v>
      </c>
      <c r="AL115" s="37">
        <v>5772</v>
      </c>
      <c r="AM115" s="37">
        <v>3405</v>
      </c>
      <c r="AN115" s="37">
        <v>5719</v>
      </c>
      <c r="AO115" s="37">
        <v>7700</v>
      </c>
      <c r="AP115" s="37">
        <v>4389</v>
      </c>
      <c r="AQ115" s="37">
        <v>4212</v>
      </c>
      <c r="AR115" s="37">
        <v>3313</v>
      </c>
    </row>
    <row r="116" spans="1:44" s="18" customFormat="1" ht="27" customHeight="1">
      <c r="A116" s="33" t="s">
        <v>2713</v>
      </c>
      <c r="B116" s="33" t="s">
        <v>160</v>
      </c>
      <c r="C116" s="33" t="s">
        <v>161</v>
      </c>
      <c r="D116" s="33" t="s">
        <v>162</v>
      </c>
      <c r="E116" s="33"/>
      <c r="F116" s="34">
        <v>103</v>
      </c>
      <c r="G116" s="35"/>
      <c r="H116" s="40" t="s">
        <v>338</v>
      </c>
      <c r="I116" s="40"/>
      <c r="J116" s="40"/>
      <c r="K116" s="40"/>
      <c r="L116" s="40"/>
      <c r="M116" s="35" t="s">
        <v>339</v>
      </c>
      <c r="N116" s="40"/>
      <c r="O116" s="42"/>
      <c r="P116" s="37">
        <v>24076</v>
      </c>
      <c r="Q116" s="37">
        <v>27513</v>
      </c>
      <c r="R116" s="37">
        <v>29582</v>
      </c>
      <c r="S116" s="37">
        <v>29546</v>
      </c>
      <c r="T116" s="37">
        <v>33117</v>
      </c>
      <c r="U116" s="37">
        <v>30108</v>
      </c>
      <c r="V116" s="37">
        <v>34611</v>
      </c>
      <c r="W116" s="37">
        <v>23132</v>
      </c>
      <c r="X116" s="37">
        <v>22417</v>
      </c>
      <c r="Y116" s="37">
        <v>17864</v>
      </c>
      <c r="Z116" s="37">
        <v>14859</v>
      </c>
      <c r="AA116" s="37">
        <v>8562</v>
      </c>
      <c r="AB116" s="37">
        <v>9076</v>
      </c>
      <c r="AC116" s="37">
        <v>27910</v>
      </c>
      <c r="AD116" s="37">
        <v>29595</v>
      </c>
      <c r="AE116" s="37">
        <v>31723</v>
      </c>
      <c r="AF116" s="37">
        <v>28391</v>
      </c>
      <c r="AG116" s="37">
        <v>16487</v>
      </c>
      <c r="AH116" s="37">
        <v>17735</v>
      </c>
      <c r="AI116" s="37">
        <v>30070</v>
      </c>
      <c r="AJ116" s="37">
        <v>31385</v>
      </c>
      <c r="AK116" s="37">
        <v>32196</v>
      </c>
      <c r="AL116" s="37">
        <v>22777</v>
      </c>
      <c r="AM116" s="37">
        <v>14136</v>
      </c>
      <c r="AN116" s="37">
        <v>28721</v>
      </c>
      <c r="AO116" s="37">
        <v>31062</v>
      </c>
      <c r="AP116" s="37">
        <v>17725</v>
      </c>
      <c r="AQ116" s="37">
        <v>20182</v>
      </c>
      <c r="AR116" s="37">
        <v>11789</v>
      </c>
    </row>
    <row r="117" spans="1:44" s="18" customFormat="1" ht="13">
      <c r="A117" s="33" t="s">
        <v>2713</v>
      </c>
      <c r="B117" s="33" t="s">
        <v>160</v>
      </c>
      <c r="C117" s="33" t="s">
        <v>161</v>
      </c>
      <c r="D117" s="33" t="s">
        <v>162</v>
      </c>
      <c r="E117" s="33"/>
      <c r="F117" s="34">
        <v>104</v>
      </c>
      <c r="G117" s="35"/>
      <c r="H117" s="40" t="s">
        <v>340</v>
      </c>
      <c r="I117" s="40"/>
      <c r="J117" s="40"/>
      <c r="K117" s="40"/>
      <c r="L117" s="40"/>
      <c r="M117" s="40"/>
      <c r="N117" s="35" t="s">
        <v>341</v>
      </c>
      <c r="O117" s="36"/>
      <c r="P117" s="37">
        <v>6864</v>
      </c>
      <c r="Q117" s="37">
        <v>9844</v>
      </c>
      <c r="R117" s="37">
        <v>10564</v>
      </c>
      <c r="S117" s="37">
        <v>9390</v>
      </c>
      <c r="T117" s="37">
        <v>10922</v>
      </c>
      <c r="U117" s="37">
        <v>10091</v>
      </c>
      <c r="V117" s="37">
        <v>13218</v>
      </c>
      <c r="W117" s="37">
        <v>4109</v>
      </c>
      <c r="X117" s="37">
        <v>5233</v>
      </c>
      <c r="Y117" s="37">
        <v>3025</v>
      </c>
      <c r="Z117" s="37">
        <v>2577</v>
      </c>
      <c r="AA117" s="37">
        <v>531</v>
      </c>
      <c r="AB117" s="37">
        <v>3305</v>
      </c>
      <c r="AC117" s="37">
        <v>10108</v>
      </c>
      <c r="AD117" s="37">
        <v>9912</v>
      </c>
      <c r="AE117" s="37">
        <v>10582</v>
      </c>
      <c r="AF117" s="37">
        <v>8279</v>
      </c>
      <c r="AG117" s="37">
        <v>3194</v>
      </c>
      <c r="AH117" s="37">
        <v>1922</v>
      </c>
      <c r="AI117" s="37">
        <v>11316</v>
      </c>
      <c r="AJ117" s="37">
        <v>10144</v>
      </c>
      <c r="AK117" s="37">
        <v>11541</v>
      </c>
      <c r="AL117" s="37">
        <v>4765</v>
      </c>
      <c r="AM117" s="37">
        <v>2380</v>
      </c>
      <c r="AN117" s="37">
        <v>10294</v>
      </c>
      <c r="AO117" s="37">
        <v>10714</v>
      </c>
      <c r="AP117" s="37">
        <v>3367</v>
      </c>
      <c r="AQ117" s="37">
        <v>4161</v>
      </c>
      <c r="AR117" s="37">
        <v>1984</v>
      </c>
    </row>
    <row r="118" spans="1:44" s="18" customFormat="1" ht="13">
      <c r="A118" s="33" t="s">
        <v>2713</v>
      </c>
      <c r="B118" s="33" t="s">
        <v>160</v>
      </c>
      <c r="C118" s="33" t="s">
        <v>161</v>
      </c>
      <c r="D118" s="33" t="s">
        <v>162</v>
      </c>
      <c r="E118" s="33"/>
      <c r="F118" s="34">
        <v>105</v>
      </c>
      <c r="G118" s="35"/>
      <c r="H118" s="40" t="s">
        <v>342</v>
      </c>
      <c r="I118" s="40"/>
      <c r="J118" s="40"/>
      <c r="K118" s="40"/>
      <c r="L118" s="40"/>
      <c r="M118" s="40"/>
      <c r="N118" s="35" t="s">
        <v>343</v>
      </c>
      <c r="O118" s="36"/>
      <c r="P118" s="37">
        <v>338</v>
      </c>
      <c r="Q118" s="37">
        <v>505</v>
      </c>
      <c r="R118" s="37">
        <v>650</v>
      </c>
      <c r="S118" s="37">
        <v>635</v>
      </c>
      <c r="T118" s="37">
        <v>668</v>
      </c>
      <c r="U118" s="37">
        <v>359</v>
      </c>
      <c r="V118" s="37">
        <v>247</v>
      </c>
      <c r="W118" s="37">
        <v>183</v>
      </c>
      <c r="X118" s="37">
        <v>156</v>
      </c>
      <c r="Y118" s="37">
        <v>162</v>
      </c>
      <c r="Z118" s="37">
        <v>240</v>
      </c>
      <c r="AA118" s="37">
        <v>222</v>
      </c>
      <c r="AB118" s="37">
        <v>54</v>
      </c>
      <c r="AC118" s="37">
        <v>519</v>
      </c>
      <c r="AD118" s="37">
        <v>644</v>
      </c>
      <c r="AE118" s="37">
        <v>521</v>
      </c>
      <c r="AF118" s="37">
        <v>214</v>
      </c>
      <c r="AG118" s="37">
        <v>178</v>
      </c>
      <c r="AH118" s="37">
        <v>280</v>
      </c>
      <c r="AI118" s="37">
        <v>623</v>
      </c>
      <c r="AJ118" s="37">
        <v>653</v>
      </c>
      <c r="AK118" s="37">
        <v>304</v>
      </c>
      <c r="AL118" s="37">
        <v>170</v>
      </c>
      <c r="AM118" s="37">
        <v>188</v>
      </c>
      <c r="AN118" s="37">
        <v>585</v>
      </c>
      <c r="AO118" s="37">
        <v>511</v>
      </c>
      <c r="AP118" s="37">
        <v>180</v>
      </c>
      <c r="AQ118" s="37">
        <v>159</v>
      </c>
      <c r="AR118" s="37">
        <v>204</v>
      </c>
    </row>
    <row r="119" spans="1:44" s="18" customFormat="1" ht="13">
      <c r="A119" s="33" t="s">
        <v>2713</v>
      </c>
      <c r="B119" s="33" t="s">
        <v>160</v>
      </c>
      <c r="C119" s="33" t="s">
        <v>161</v>
      </c>
      <c r="D119" s="33" t="s">
        <v>162</v>
      </c>
      <c r="E119" s="33"/>
      <c r="F119" s="34">
        <v>106</v>
      </c>
      <c r="G119" s="35"/>
      <c r="H119" s="40" t="s">
        <v>344</v>
      </c>
      <c r="I119" s="40"/>
      <c r="J119" s="40"/>
      <c r="K119" s="40"/>
      <c r="L119" s="40"/>
      <c r="M119" s="40"/>
      <c r="N119" s="35" t="s">
        <v>345</v>
      </c>
      <c r="O119" s="36"/>
      <c r="P119" s="37">
        <v>16874</v>
      </c>
      <c r="Q119" s="37">
        <v>17164</v>
      </c>
      <c r="R119" s="37">
        <v>18368</v>
      </c>
      <c r="S119" s="37">
        <v>19522</v>
      </c>
      <c r="T119" s="37">
        <v>21527</v>
      </c>
      <c r="U119" s="37">
        <v>19658</v>
      </c>
      <c r="V119" s="37">
        <v>21146</v>
      </c>
      <c r="W119" s="37">
        <v>18840</v>
      </c>
      <c r="X119" s="37">
        <v>17028</v>
      </c>
      <c r="Y119" s="37">
        <v>14677</v>
      </c>
      <c r="Z119" s="37">
        <v>12042</v>
      </c>
      <c r="AA119" s="37">
        <v>7809</v>
      </c>
      <c r="AB119" s="37">
        <v>5717</v>
      </c>
      <c r="AC119" s="37">
        <v>17283</v>
      </c>
      <c r="AD119" s="37">
        <v>19040</v>
      </c>
      <c r="AE119" s="37">
        <v>20620</v>
      </c>
      <c r="AF119" s="37">
        <v>19898</v>
      </c>
      <c r="AG119" s="37">
        <v>13115</v>
      </c>
      <c r="AH119" s="37">
        <v>15533</v>
      </c>
      <c r="AI119" s="37">
        <v>18131</v>
      </c>
      <c r="AJ119" s="37">
        <v>20588</v>
      </c>
      <c r="AK119" s="37">
        <v>20351</v>
      </c>
      <c r="AL119" s="37">
        <v>17842</v>
      </c>
      <c r="AM119" s="37">
        <v>11569</v>
      </c>
      <c r="AN119" s="37">
        <v>17842</v>
      </c>
      <c r="AO119" s="37">
        <v>19837</v>
      </c>
      <c r="AP119" s="37">
        <v>14178</v>
      </c>
      <c r="AQ119" s="37">
        <v>15861</v>
      </c>
      <c r="AR119" s="37">
        <v>9601</v>
      </c>
    </row>
    <row r="120" spans="1:44" s="18" customFormat="1" ht="27" customHeight="1">
      <c r="A120" s="33" t="s">
        <v>2713</v>
      </c>
      <c r="B120" s="33" t="s">
        <v>160</v>
      </c>
      <c r="C120" s="33" t="s">
        <v>161</v>
      </c>
      <c r="D120" s="33" t="s">
        <v>162</v>
      </c>
      <c r="E120" s="33"/>
      <c r="F120" s="34">
        <v>107</v>
      </c>
      <c r="G120" s="35"/>
      <c r="H120" s="40" t="s">
        <v>346</v>
      </c>
      <c r="I120" s="40"/>
      <c r="J120" s="40"/>
      <c r="K120" s="40"/>
      <c r="L120" s="40"/>
      <c r="M120" s="35" t="s">
        <v>347</v>
      </c>
      <c r="N120" s="40"/>
      <c r="O120" s="42"/>
      <c r="P120" s="37">
        <v>13591</v>
      </c>
      <c r="Q120" s="37">
        <v>13008</v>
      </c>
      <c r="R120" s="37">
        <v>14896</v>
      </c>
      <c r="S120" s="37">
        <v>15743</v>
      </c>
      <c r="T120" s="37">
        <v>18140</v>
      </c>
      <c r="U120" s="37">
        <v>18803</v>
      </c>
      <c r="V120" s="37">
        <v>18019</v>
      </c>
      <c r="W120" s="37">
        <v>14830</v>
      </c>
      <c r="X120" s="37">
        <v>11887</v>
      </c>
      <c r="Y120" s="37">
        <v>10417</v>
      </c>
      <c r="Z120" s="37">
        <v>8455</v>
      </c>
      <c r="AA120" s="37">
        <v>7591</v>
      </c>
      <c r="AB120" s="37">
        <v>6729</v>
      </c>
      <c r="AC120" s="37">
        <v>13019</v>
      </c>
      <c r="AD120" s="37">
        <v>15380</v>
      </c>
      <c r="AE120" s="37">
        <v>18448</v>
      </c>
      <c r="AF120" s="37">
        <v>16287</v>
      </c>
      <c r="AG120" s="37">
        <v>9730</v>
      </c>
      <c r="AH120" s="37">
        <v>13495</v>
      </c>
      <c r="AI120" s="37">
        <v>14158</v>
      </c>
      <c r="AJ120" s="37">
        <v>17001</v>
      </c>
      <c r="AK120" s="37">
        <v>18428</v>
      </c>
      <c r="AL120" s="37">
        <v>13187</v>
      </c>
      <c r="AM120" s="37">
        <v>8870</v>
      </c>
      <c r="AN120" s="37">
        <v>14084</v>
      </c>
      <c r="AO120" s="37">
        <v>16806</v>
      </c>
      <c r="AP120" s="37">
        <v>10670</v>
      </c>
      <c r="AQ120" s="37">
        <v>11165</v>
      </c>
      <c r="AR120" s="37">
        <v>7890</v>
      </c>
    </row>
    <row r="121" spans="1:44" s="18" customFormat="1" ht="27" customHeight="1">
      <c r="A121" s="33" t="s">
        <v>2713</v>
      </c>
      <c r="B121" s="33" t="s">
        <v>160</v>
      </c>
      <c r="C121" s="33" t="s">
        <v>161</v>
      </c>
      <c r="D121" s="33" t="s">
        <v>162</v>
      </c>
      <c r="E121" s="33"/>
      <c r="F121" s="34">
        <v>108</v>
      </c>
      <c r="G121" s="35"/>
      <c r="H121" s="40" t="s">
        <v>348</v>
      </c>
      <c r="I121" s="40"/>
      <c r="J121" s="40"/>
      <c r="K121" s="40"/>
      <c r="L121" s="35" t="s">
        <v>349</v>
      </c>
      <c r="M121" s="40"/>
      <c r="N121" s="40"/>
      <c r="O121" s="42"/>
      <c r="P121" s="37">
        <v>11492</v>
      </c>
      <c r="Q121" s="37">
        <v>8395</v>
      </c>
      <c r="R121" s="37">
        <v>15319</v>
      </c>
      <c r="S121" s="37">
        <v>21611</v>
      </c>
      <c r="T121" s="37">
        <v>33159</v>
      </c>
      <c r="U121" s="37">
        <v>31108</v>
      </c>
      <c r="V121" s="37">
        <v>17685</v>
      </c>
      <c r="W121" s="37">
        <v>3732</v>
      </c>
      <c r="X121" s="37">
        <v>999</v>
      </c>
      <c r="Y121" s="37">
        <v>238</v>
      </c>
      <c r="Z121" s="37">
        <v>473</v>
      </c>
      <c r="AA121" s="37">
        <v>617</v>
      </c>
      <c r="AB121" s="37">
        <v>740</v>
      </c>
      <c r="AC121" s="37">
        <v>8629</v>
      </c>
      <c r="AD121" s="37">
        <v>18940</v>
      </c>
      <c r="AE121" s="37">
        <v>32200</v>
      </c>
      <c r="AF121" s="37">
        <v>10095</v>
      </c>
      <c r="AG121" s="37">
        <v>597</v>
      </c>
      <c r="AH121" s="37">
        <v>3070</v>
      </c>
      <c r="AI121" s="37">
        <v>13467</v>
      </c>
      <c r="AJ121" s="37">
        <v>27657</v>
      </c>
      <c r="AK121" s="37">
        <v>24713</v>
      </c>
      <c r="AL121" s="37">
        <v>2201</v>
      </c>
      <c r="AM121" s="37">
        <v>434</v>
      </c>
      <c r="AN121" s="37">
        <v>12324</v>
      </c>
      <c r="AO121" s="37">
        <v>22852</v>
      </c>
      <c r="AP121" s="37">
        <v>1171</v>
      </c>
      <c r="AQ121" s="37">
        <v>628</v>
      </c>
      <c r="AR121" s="37">
        <v>562</v>
      </c>
    </row>
    <row r="122" spans="1:44" s="18" customFormat="1" ht="27" customHeight="1">
      <c r="A122" s="33" t="s">
        <v>2713</v>
      </c>
      <c r="B122" s="33" t="s">
        <v>160</v>
      </c>
      <c r="C122" s="33" t="s">
        <v>161</v>
      </c>
      <c r="D122" s="33" t="s">
        <v>162</v>
      </c>
      <c r="E122" s="33"/>
      <c r="F122" s="34">
        <v>109</v>
      </c>
      <c r="G122" s="35"/>
      <c r="H122" s="40" t="s">
        <v>350</v>
      </c>
      <c r="I122" s="40"/>
      <c r="J122" s="40"/>
      <c r="K122" s="40"/>
      <c r="L122" s="40"/>
      <c r="M122" s="35" t="s">
        <v>351</v>
      </c>
      <c r="N122" s="40"/>
      <c r="O122" s="42"/>
      <c r="P122" s="37">
        <v>8622</v>
      </c>
      <c r="Q122" s="37">
        <v>7667</v>
      </c>
      <c r="R122" s="37">
        <v>12468</v>
      </c>
      <c r="S122" s="37">
        <v>14381</v>
      </c>
      <c r="T122" s="37">
        <v>22685</v>
      </c>
      <c r="U122" s="37">
        <v>23879</v>
      </c>
      <c r="V122" s="37">
        <v>15328</v>
      </c>
      <c r="W122" s="37">
        <v>3089</v>
      </c>
      <c r="X122" s="37">
        <v>765</v>
      </c>
      <c r="Y122" s="37">
        <v>166</v>
      </c>
      <c r="Z122" s="37">
        <v>310</v>
      </c>
      <c r="AA122" s="37">
        <v>514</v>
      </c>
      <c r="AB122" s="37">
        <v>719</v>
      </c>
      <c r="AC122" s="37">
        <v>7881</v>
      </c>
      <c r="AD122" s="37">
        <v>13567</v>
      </c>
      <c r="AE122" s="37">
        <v>23269</v>
      </c>
      <c r="AF122" s="37">
        <v>8665</v>
      </c>
      <c r="AG122" s="37">
        <v>459</v>
      </c>
      <c r="AH122" s="37">
        <v>2658</v>
      </c>
      <c r="AI122" s="37">
        <v>11344</v>
      </c>
      <c r="AJ122" s="37">
        <v>18733</v>
      </c>
      <c r="AK122" s="37">
        <v>19810</v>
      </c>
      <c r="AL122" s="37">
        <v>1787</v>
      </c>
      <c r="AM122" s="37">
        <v>333</v>
      </c>
      <c r="AN122" s="37">
        <v>10390</v>
      </c>
      <c r="AO122" s="37">
        <v>17076</v>
      </c>
      <c r="AP122" s="37">
        <v>941</v>
      </c>
      <c r="AQ122" s="37">
        <v>477</v>
      </c>
      <c r="AR122" s="37">
        <v>442</v>
      </c>
    </row>
    <row r="123" spans="1:44" s="18" customFormat="1" ht="13">
      <c r="A123" s="33" t="s">
        <v>2713</v>
      </c>
      <c r="B123" s="33" t="s">
        <v>160</v>
      </c>
      <c r="C123" s="33" t="s">
        <v>161</v>
      </c>
      <c r="D123" s="33" t="s">
        <v>162</v>
      </c>
      <c r="E123" s="33"/>
      <c r="F123" s="34">
        <v>110</v>
      </c>
      <c r="G123" s="35"/>
      <c r="H123" s="40" t="s">
        <v>352</v>
      </c>
      <c r="I123" s="40"/>
      <c r="J123" s="40"/>
      <c r="K123" s="40"/>
      <c r="L123" s="40"/>
      <c r="M123" s="35" t="s">
        <v>353</v>
      </c>
      <c r="N123" s="40"/>
      <c r="O123" s="42"/>
      <c r="P123" s="37">
        <v>221</v>
      </c>
      <c r="Q123" s="37">
        <v>55</v>
      </c>
      <c r="R123" s="37">
        <v>260</v>
      </c>
      <c r="S123" s="37">
        <v>503</v>
      </c>
      <c r="T123" s="37">
        <v>867</v>
      </c>
      <c r="U123" s="37">
        <v>487</v>
      </c>
      <c r="V123" s="37">
        <v>191</v>
      </c>
      <c r="W123" s="37">
        <v>67</v>
      </c>
      <c r="X123" s="37">
        <v>25</v>
      </c>
      <c r="Y123" s="37">
        <v>4</v>
      </c>
      <c r="Z123" s="37">
        <v>9</v>
      </c>
      <c r="AA123" s="37">
        <v>18</v>
      </c>
      <c r="AB123" s="37">
        <v>3</v>
      </c>
      <c r="AC123" s="37">
        <v>57</v>
      </c>
      <c r="AD123" s="37">
        <v>400</v>
      </c>
      <c r="AE123" s="37">
        <v>684</v>
      </c>
      <c r="AF123" s="37">
        <v>124</v>
      </c>
      <c r="AG123" s="37">
        <v>13</v>
      </c>
      <c r="AH123" s="37">
        <v>34</v>
      </c>
      <c r="AI123" s="37">
        <v>189</v>
      </c>
      <c r="AJ123" s="37">
        <v>690</v>
      </c>
      <c r="AK123" s="37">
        <v>346</v>
      </c>
      <c r="AL123" s="37">
        <v>43</v>
      </c>
      <c r="AM123" s="37">
        <v>8</v>
      </c>
      <c r="AN123" s="37">
        <v>172</v>
      </c>
      <c r="AO123" s="37">
        <v>439</v>
      </c>
      <c r="AP123" s="37">
        <v>23</v>
      </c>
      <c r="AQ123" s="37">
        <v>15</v>
      </c>
      <c r="AR123" s="37">
        <v>11</v>
      </c>
    </row>
    <row r="124" spans="1:44" s="18" customFormat="1" ht="13">
      <c r="A124" s="33" t="s">
        <v>2713</v>
      </c>
      <c r="B124" s="33" t="s">
        <v>160</v>
      </c>
      <c r="C124" s="33" t="s">
        <v>161</v>
      </c>
      <c r="D124" s="33" t="s">
        <v>162</v>
      </c>
      <c r="E124" s="33"/>
      <c r="F124" s="34">
        <v>111</v>
      </c>
      <c r="G124" s="35"/>
      <c r="H124" s="40" t="s">
        <v>354</v>
      </c>
      <c r="I124" s="40"/>
      <c r="J124" s="40"/>
      <c r="K124" s="40"/>
      <c r="L124" s="40"/>
      <c r="M124" s="35" t="s">
        <v>355</v>
      </c>
      <c r="N124" s="40"/>
      <c r="O124" s="42"/>
      <c r="P124" s="37">
        <v>2649</v>
      </c>
      <c r="Q124" s="37">
        <v>673</v>
      </c>
      <c r="R124" s="37">
        <v>2591</v>
      </c>
      <c r="S124" s="37">
        <v>6727</v>
      </c>
      <c r="T124" s="37">
        <v>9608</v>
      </c>
      <c r="U124" s="37">
        <v>6742</v>
      </c>
      <c r="V124" s="37">
        <v>2166</v>
      </c>
      <c r="W124" s="37">
        <v>576</v>
      </c>
      <c r="X124" s="37">
        <v>209</v>
      </c>
      <c r="Y124" s="37">
        <v>68</v>
      </c>
      <c r="Z124" s="37">
        <v>154</v>
      </c>
      <c r="AA124" s="37">
        <v>86</v>
      </c>
      <c r="AB124" s="37">
        <v>18</v>
      </c>
      <c r="AC124" s="37">
        <v>691</v>
      </c>
      <c r="AD124" s="37">
        <v>4972</v>
      </c>
      <c r="AE124" s="37">
        <v>8247</v>
      </c>
      <c r="AF124" s="37">
        <v>1306</v>
      </c>
      <c r="AG124" s="37">
        <v>124</v>
      </c>
      <c r="AH124" s="37">
        <v>378</v>
      </c>
      <c r="AI124" s="37">
        <v>1934</v>
      </c>
      <c r="AJ124" s="37">
        <v>8234</v>
      </c>
      <c r="AK124" s="37">
        <v>4557</v>
      </c>
      <c r="AL124" s="37">
        <v>371</v>
      </c>
      <c r="AM124" s="37">
        <v>92</v>
      </c>
      <c r="AN124" s="37">
        <v>1761</v>
      </c>
      <c r="AO124" s="37">
        <v>5338</v>
      </c>
      <c r="AP124" s="37">
        <v>208</v>
      </c>
      <c r="AQ124" s="37">
        <v>136</v>
      </c>
      <c r="AR124" s="37">
        <v>109</v>
      </c>
    </row>
    <row r="125" spans="1:44" s="18" customFormat="1" ht="27" customHeight="1">
      <c r="A125" s="33" t="s">
        <v>2713</v>
      </c>
      <c r="B125" s="33" t="s">
        <v>160</v>
      </c>
      <c r="C125" s="33" t="s">
        <v>161</v>
      </c>
      <c r="D125" s="33" t="s">
        <v>162</v>
      </c>
      <c r="E125" s="33"/>
      <c r="F125" s="34">
        <v>112</v>
      </c>
      <c r="G125" s="35"/>
      <c r="H125" s="40" t="s">
        <v>356</v>
      </c>
      <c r="I125" s="40"/>
      <c r="J125" s="40"/>
      <c r="K125" s="40"/>
      <c r="L125" s="35" t="s">
        <v>357</v>
      </c>
      <c r="M125" s="40"/>
      <c r="N125" s="40"/>
      <c r="O125" s="42"/>
      <c r="P125" s="37">
        <v>29343</v>
      </c>
      <c r="Q125" s="37">
        <v>23891</v>
      </c>
      <c r="R125" s="37">
        <v>33151</v>
      </c>
      <c r="S125" s="37">
        <v>34884</v>
      </c>
      <c r="T125" s="37">
        <v>36938</v>
      </c>
      <c r="U125" s="37">
        <v>32801</v>
      </c>
      <c r="V125" s="37">
        <v>31094</v>
      </c>
      <c r="W125" s="37">
        <v>30001</v>
      </c>
      <c r="X125" s="37">
        <v>28968</v>
      </c>
      <c r="Y125" s="37">
        <v>27477</v>
      </c>
      <c r="Z125" s="37">
        <v>22831</v>
      </c>
      <c r="AA125" s="37">
        <v>20700</v>
      </c>
      <c r="AB125" s="37">
        <v>18607</v>
      </c>
      <c r="AC125" s="37">
        <v>23912</v>
      </c>
      <c r="AD125" s="37">
        <v>34161</v>
      </c>
      <c r="AE125" s="37">
        <v>34961</v>
      </c>
      <c r="AF125" s="37">
        <v>30494</v>
      </c>
      <c r="AG125" s="37">
        <v>25262</v>
      </c>
      <c r="AH125" s="37">
        <v>18605</v>
      </c>
      <c r="AI125" s="37">
        <v>30481</v>
      </c>
      <c r="AJ125" s="37">
        <v>35967</v>
      </c>
      <c r="AK125" s="37">
        <v>31989</v>
      </c>
      <c r="AL125" s="37">
        <v>29415</v>
      </c>
      <c r="AM125" s="37">
        <v>23802</v>
      </c>
      <c r="AN125" s="37">
        <v>29163</v>
      </c>
      <c r="AO125" s="37">
        <v>32873</v>
      </c>
      <c r="AP125" s="37">
        <v>26137</v>
      </c>
      <c r="AQ125" s="37">
        <v>28235</v>
      </c>
      <c r="AR125" s="37">
        <v>21445</v>
      </c>
    </row>
    <row r="126" spans="1:44" s="18" customFormat="1" ht="27" customHeight="1">
      <c r="A126" s="33" t="s">
        <v>2713</v>
      </c>
      <c r="B126" s="33" t="s">
        <v>160</v>
      </c>
      <c r="C126" s="33" t="s">
        <v>161</v>
      </c>
      <c r="D126" s="33" t="s">
        <v>162</v>
      </c>
      <c r="E126" s="33"/>
      <c r="F126" s="34">
        <v>113</v>
      </c>
      <c r="G126" s="35"/>
      <c r="H126" s="40" t="s">
        <v>358</v>
      </c>
      <c r="I126" s="40"/>
      <c r="J126" s="40"/>
      <c r="K126" s="40"/>
      <c r="L126" s="40"/>
      <c r="M126" s="35" t="s">
        <v>359</v>
      </c>
      <c r="N126" s="40"/>
      <c r="O126" s="42"/>
      <c r="P126" s="37">
        <v>2027</v>
      </c>
      <c r="Q126" s="37">
        <v>2067</v>
      </c>
      <c r="R126" s="37">
        <v>1728</v>
      </c>
      <c r="S126" s="37">
        <v>2428</v>
      </c>
      <c r="T126" s="37">
        <v>3130</v>
      </c>
      <c r="U126" s="37">
        <v>2582</v>
      </c>
      <c r="V126" s="37">
        <v>2914</v>
      </c>
      <c r="W126" s="37">
        <v>1881</v>
      </c>
      <c r="X126" s="37">
        <v>1914</v>
      </c>
      <c r="Y126" s="37">
        <v>1681</v>
      </c>
      <c r="Z126" s="37">
        <v>1144</v>
      </c>
      <c r="AA126" s="37">
        <v>766</v>
      </c>
      <c r="AB126" s="37">
        <v>1413</v>
      </c>
      <c r="AC126" s="37">
        <v>2109</v>
      </c>
      <c r="AD126" s="37">
        <v>2134</v>
      </c>
      <c r="AE126" s="37">
        <v>2868</v>
      </c>
      <c r="AF126" s="37">
        <v>2347</v>
      </c>
      <c r="AG126" s="37">
        <v>1477</v>
      </c>
      <c r="AH126" s="37">
        <v>2080</v>
      </c>
      <c r="AI126" s="37">
        <v>1869</v>
      </c>
      <c r="AJ126" s="37">
        <v>2802</v>
      </c>
      <c r="AK126" s="37">
        <v>2736</v>
      </c>
      <c r="AL126" s="37">
        <v>1891</v>
      </c>
      <c r="AM126" s="37">
        <v>1306</v>
      </c>
      <c r="AN126" s="37">
        <v>1889</v>
      </c>
      <c r="AO126" s="37">
        <v>2549</v>
      </c>
      <c r="AP126" s="37">
        <v>1552</v>
      </c>
      <c r="AQ126" s="37">
        <v>1798</v>
      </c>
      <c r="AR126" s="37">
        <v>1061</v>
      </c>
    </row>
    <row r="127" spans="1:44" s="18" customFormat="1" ht="13">
      <c r="A127" s="33" t="s">
        <v>2713</v>
      </c>
      <c r="B127" s="33" t="s">
        <v>160</v>
      </c>
      <c r="C127" s="33" t="s">
        <v>161</v>
      </c>
      <c r="D127" s="33" t="s">
        <v>162</v>
      </c>
      <c r="E127" s="33"/>
      <c r="F127" s="34">
        <v>114</v>
      </c>
      <c r="G127" s="35"/>
      <c r="H127" s="40" t="s">
        <v>360</v>
      </c>
      <c r="I127" s="40"/>
      <c r="J127" s="40"/>
      <c r="K127" s="40"/>
      <c r="L127" s="40"/>
      <c r="M127" s="35" t="s">
        <v>361</v>
      </c>
      <c r="N127" s="40"/>
      <c r="O127" s="42"/>
      <c r="P127" s="37">
        <v>6644</v>
      </c>
      <c r="Q127" s="37">
        <v>5860</v>
      </c>
      <c r="R127" s="37">
        <v>8051</v>
      </c>
      <c r="S127" s="37">
        <v>8547</v>
      </c>
      <c r="T127" s="37">
        <v>9048</v>
      </c>
      <c r="U127" s="37">
        <v>7389</v>
      </c>
      <c r="V127" s="37">
        <v>7489</v>
      </c>
      <c r="W127" s="37">
        <v>6988</v>
      </c>
      <c r="X127" s="37">
        <v>6262</v>
      </c>
      <c r="Y127" s="37">
        <v>5451</v>
      </c>
      <c r="Z127" s="37">
        <v>4721</v>
      </c>
      <c r="AA127" s="37">
        <v>3878</v>
      </c>
      <c r="AB127" s="37">
        <v>3676</v>
      </c>
      <c r="AC127" s="37">
        <v>5918</v>
      </c>
      <c r="AD127" s="37">
        <v>8333</v>
      </c>
      <c r="AE127" s="37">
        <v>8255</v>
      </c>
      <c r="AF127" s="37">
        <v>7225</v>
      </c>
      <c r="AG127" s="37">
        <v>5163</v>
      </c>
      <c r="AH127" s="37">
        <v>5101</v>
      </c>
      <c r="AI127" s="37">
        <v>7358</v>
      </c>
      <c r="AJ127" s="37">
        <v>8806</v>
      </c>
      <c r="AK127" s="37">
        <v>7439</v>
      </c>
      <c r="AL127" s="37">
        <v>6583</v>
      </c>
      <c r="AM127" s="37">
        <v>4726</v>
      </c>
      <c r="AN127" s="37">
        <v>7109</v>
      </c>
      <c r="AO127" s="37">
        <v>7901</v>
      </c>
      <c r="AP127" s="37">
        <v>5501</v>
      </c>
      <c r="AQ127" s="37">
        <v>5858</v>
      </c>
      <c r="AR127" s="37">
        <v>4271</v>
      </c>
    </row>
    <row r="128" spans="1:44" s="18" customFormat="1" ht="13">
      <c r="A128" s="33" t="s">
        <v>2713</v>
      </c>
      <c r="B128" s="33" t="s">
        <v>160</v>
      </c>
      <c r="C128" s="33" t="s">
        <v>161</v>
      </c>
      <c r="D128" s="33" t="s">
        <v>162</v>
      </c>
      <c r="E128" s="33"/>
      <c r="F128" s="34">
        <v>115</v>
      </c>
      <c r="G128" s="35"/>
      <c r="H128" s="40" t="s">
        <v>362</v>
      </c>
      <c r="I128" s="40"/>
      <c r="J128" s="40"/>
      <c r="K128" s="40"/>
      <c r="L128" s="40"/>
      <c r="M128" s="35" t="s">
        <v>363</v>
      </c>
      <c r="N128" s="40"/>
      <c r="O128" s="42"/>
      <c r="P128" s="37">
        <v>3325</v>
      </c>
      <c r="Q128" s="37">
        <v>1271</v>
      </c>
      <c r="R128" s="37">
        <v>1914</v>
      </c>
      <c r="S128" s="37">
        <v>2412</v>
      </c>
      <c r="T128" s="37">
        <v>3054</v>
      </c>
      <c r="U128" s="37">
        <v>3476</v>
      </c>
      <c r="V128" s="37">
        <v>3592</v>
      </c>
      <c r="W128" s="37">
        <v>3579</v>
      </c>
      <c r="X128" s="37">
        <v>3785</v>
      </c>
      <c r="Y128" s="37">
        <v>3924</v>
      </c>
      <c r="Z128" s="37">
        <v>3851</v>
      </c>
      <c r="AA128" s="37">
        <v>4086</v>
      </c>
      <c r="AB128" s="37">
        <v>3918</v>
      </c>
      <c r="AC128" s="37">
        <v>1296</v>
      </c>
      <c r="AD128" s="37">
        <v>2201</v>
      </c>
      <c r="AE128" s="37">
        <v>3256</v>
      </c>
      <c r="AF128" s="37">
        <v>3586</v>
      </c>
      <c r="AG128" s="37">
        <v>3893</v>
      </c>
      <c r="AH128" s="37">
        <v>828</v>
      </c>
      <c r="AI128" s="37">
        <v>1736</v>
      </c>
      <c r="AJ128" s="37">
        <v>2753</v>
      </c>
      <c r="AK128" s="37">
        <v>3531</v>
      </c>
      <c r="AL128" s="37">
        <v>3695</v>
      </c>
      <c r="AM128" s="37">
        <v>3937</v>
      </c>
      <c r="AN128" s="37">
        <v>1637</v>
      </c>
      <c r="AO128" s="37">
        <v>2762</v>
      </c>
      <c r="AP128" s="37">
        <v>3836</v>
      </c>
      <c r="AQ128" s="37">
        <v>3854</v>
      </c>
      <c r="AR128" s="37">
        <v>3942</v>
      </c>
    </row>
    <row r="129" spans="1:44" s="18" customFormat="1" ht="27" customHeight="1">
      <c r="A129" s="33" t="s">
        <v>2713</v>
      </c>
      <c r="B129" s="33" t="s">
        <v>160</v>
      </c>
      <c r="C129" s="33" t="s">
        <v>161</v>
      </c>
      <c r="D129" s="33" t="s">
        <v>162</v>
      </c>
      <c r="E129" s="33"/>
      <c r="F129" s="34">
        <v>116</v>
      </c>
      <c r="G129" s="35"/>
      <c r="H129" s="40" t="s">
        <v>364</v>
      </c>
      <c r="I129" s="40"/>
      <c r="J129" s="40"/>
      <c r="K129" s="40"/>
      <c r="L129" s="40"/>
      <c r="M129" s="35" t="s">
        <v>365</v>
      </c>
      <c r="N129" s="40"/>
      <c r="O129" s="42"/>
      <c r="P129" s="37">
        <v>17347</v>
      </c>
      <c r="Q129" s="37">
        <v>14693</v>
      </c>
      <c r="R129" s="37">
        <v>21458</v>
      </c>
      <c r="S129" s="37">
        <v>21496</v>
      </c>
      <c r="T129" s="37">
        <v>21706</v>
      </c>
      <c r="U129" s="37">
        <v>19354</v>
      </c>
      <c r="V129" s="37">
        <v>17100</v>
      </c>
      <c r="W129" s="37">
        <v>17553</v>
      </c>
      <c r="X129" s="37">
        <v>17006</v>
      </c>
      <c r="Y129" s="37">
        <v>16421</v>
      </c>
      <c r="Z129" s="37">
        <v>13115</v>
      </c>
      <c r="AA129" s="37">
        <v>11970</v>
      </c>
      <c r="AB129" s="37">
        <v>9600</v>
      </c>
      <c r="AC129" s="37">
        <v>14589</v>
      </c>
      <c r="AD129" s="37">
        <v>21493</v>
      </c>
      <c r="AE129" s="37">
        <v>20582</v>
      </c>
      <c r="AF129" s="37">
        <v>17336</v>
      </c>
      <c r="AG129" s="37">
        <v>14729</v>
      </c>
      <c r="AH129" s="37">
        <v>10596</v>
      </c>
      <c r="AI129" s="37">
        <v>19518</v>
      </c>
      <c r="AJ129" s="37">
        <v>21605</v>
      </c>
      <c r="AK129" s="37">
        <v>18284</v>
      </c>
      <c r="AL129" s="37">
        <v>17246</v>
      </c>
      <c r="AM129" s="37">
        <v>13834</v>
      </c>
      <c r="AN129" s="37">
        <v>18527</v>
      </c>
      <c r="AO129" s="37">
        <v>19660</v>
      </c>
      <c r="AP129" s="37">
        <v>15249</v>
      </c>
      <c r="AQ129" s="37">
        <v>16725</v>
      </c>
      <c r="AR129" s="37">
        <v>12171</v>
      </c>
    </row>
    <row r="130" spans="1:44" s="18" customFormat="1" ht="13">
      <c r="A130" s="33" t="s">
        <v>2713</v>
      </c>
      <c r="B130" s="33" t="s">
        <v>160</v>
      </c>
      <c r="C130" s="33" t="s">
        <v>161</v>
      </c>
      <c r="D130" s="33" t="s">
        <v>162</v>
      </c>
      <c r="E130" s="33"/>
      <c r="F130" s="34">
        <v>117</v>
      </c>
      <c r="G130" s="35"/>
      <c r="H130" s="40" t="s">
        <v>366</v>
      </c>
      <c r="I130" s="40"/>
      <c r="J130" s="40"/>
      <c r="K130" s="40"/>
      <c r="L130" s="40"/>
      <c r="M130" s="40"/>
      <c r="N130" s="35" t="s">
        <v>367</v>
      </c>
      <c r="O130" s="36"/>
      <c r="P130" s="37">
        <v>1883</v>
      </c>
      <c r="Q130" s="37">
        <v>1591</v>
      </c>
      <c r="R130" s="37">
        <v>2505</v>
      </c>
      <c r="S130" s="37">
        <v>2184</v>
      </c>
      <c r="T130" s="37">
        <v>2522</v>
      </c>
      <c r="U130" s="37">
        <v>2105</v>
      </c>
      <c r="V130" s="37">
        <v>2291</v>
      </c>
      <c r="W130" s="37">
        <v>2041</v>
      </c>
      <c r="X130" s="37">
        <v>1905</v>
      </c>
      <c r="Y130" s="37">
        <v>1449</v>
      </c>
      <c r="Z130" s="37">
        <v>1195</v>
      </c>
      <c r="AA130" s="37">
        <v>1149</v>
      </c>
      <c r="AB130" s="37">
        <v>1035</v>
      </c>
      <c r="AC130" s="37">
        <v>1632</v>
      </c>
      <c r="AD130" s="37">
        <v>2320</v>
      </c>
      <c r="AE130" s="37">
        <v>2324</v>
      </c>
      <c r="AF130" s="37">
        <v>2158</v>
      </c>
      <c r="AG130" s="37">
        <v>1448</v>
      </c>
      <c r="AH130" s="37">
        <v>1038</v>
      </c>
      <c r="AI130" s="37">
        <v>2243</v>
      </c>
      <c r="AJ130" s="37">
        <v>2364</v>
      </c>
      <c r="AK130" s="37">
        <v>2195</v>
      </c>
      <c r="AL130" s="37">
        <v>1965</v>
      </c>
      <c r="AM130" s="37">
        <v>1268</v>
      </c>
      <c r="AN130" s="37">
        <v>2111</v>
      </c>
      <c r="AO130" s="37">
        <v>2242</v>
      </c>
      <c r="AP130" s="37">
        <v>1558</v>
      </c>
      <c r="AQ130" s="37">
        <v>1676</v>
      </c>
      <c r="AR130" s="37">
        <v>1156</v>
      </c>
    </row>
    <row r="131" spans="1:44" s="18" customFormat="1" ht="13">
      <c r="A131" s="33" t="s">
        <v>2713</v>
      </c>
      <c r="B131" s="33" t="s">
        <v>160</v>
      </c>
      <c r="C131" s="33" t="s">
        <v>161</v>
      </c>
      <c r="D131" s="33" t="s">
        <v>162</v>
      </c>
      <c r="E131" s="33"/>
      <c r="F131" s="34">
        <v>118</v>
      </c>
      <c r="G131" s="35"/>
      <c r="H131" s="40" t="s">
        <v>368</v>
      </c>
      <c r="I131" s="40"/>
      <c r="J131" s="40"/>
      <c r="K131" s="40"/>
      <c r="L131" s="40"/>
      <c r="M131" s="40"/>
      <c r="N131" s="35" t="s">
        <v>369</v>
      </c>
      <c r="O131" s="36"/>
      <c r="P131" s="37">
        <v>3556</v>
      </c>
      <c r="Q131" s="37">
        <v>2088</v>
      </c>
      <c r="R131" s="37">
        <v>2748</v>
      </c>
      <c r="S131" s="37">
        <v>2808</v>
      </c>
      <c r="T131" s="37">
        <v>3156</v>
      </c>
      <c r="U131" s="37">
        <v>2993</v>
      </c>
      <c r="V131" s="37">
        <v>3100</v>
      </c>
      <c r="W131" s="37">
        <v>4804</v>
      </c>
      <c r="X131" s="37">
        <v>4749</v>
      </c>
      <c r="Y131" s="37">
        <v>4735</v>
      </c>
      <c r="Z131" s="37">
        <v>3446</v>
      </c>
      <c r="AA131" s="37">
        <v>3000</v>
      </c>
      <c r="AB131" s="37">
        <v>2357</v>
      </c>
      <c r="AC131" s="37">
        <v>1794</v>
      </c>
      <c r="AD131" s="37">
        <v>2781</v>
      </c>
      <c r="AE131" s="37">
        <v>3074</v>
      </c>
      <c r="AF131" s="37">
        <v>4017</v>
      </c>
      <c r="AG131" s="37">
        <v>4035</v>
      </c>
      <c r="AH131" s="37">
        <v>2181</v>
      </c>
      <c r="AI131" s="37">
        <v>2491</v>
      </c>
      <c r="AJ131" s="37">
        <v>2985</v>
      </c>
      <c r="AK131" s="37">
        <v>3042</v>
      </c>
      <c r="AL131" s="37">
        <v>4770</v>
      </c>
      <c r="AM131" s="37">
        <v>3760</v>
      </c>
      <c r="AN131" s="37">
        <v>2452</v>
      </c>
      <c r="AO131" s="37">
        <v>2871</v>
      </c>
      <c r="AP131" s="37">
        <v>4176</v>
      </c>
      <c r="AQ131" s="37">
        <v>4747</v>
      </c>
      <c r="AR131" s="37">
        <v>3120</v>
      </c>
    </row>
    <row r="132" spans="1:44" s="18" customFormat="1" ht="13">
      <c r="A132" s="33" t="s">
        <v>2713</v>
      </c>
      <c r="B132" s="33" t="s">
        <v>160</v>
      </c>
      <c r="C132" s="33" t="s">
        <v>161</v>
      </c>
      <c r="D132" s="33" t="s">
        <v>162</v>
      </c>
      <c r="E132" s="33"/>
      <c r="F132" s="34">
        <v>119</v>
      </c>
      <c r="G132" s="35"/>
      <c r="H132" s="40" t="s">
        <v>370</v>
      </c>
      <c r="I132" s="40"/>
      <c r="J132" s="40"/>
      <c r="K132" s="40"/>
      <c r="L132" s="40"/>
      <c r="M132" s="40"/>
      <c r="N132" s="35" t="s">
        <v>371</v>
      </c>
      <c r="O132" s="36"/>
      <c r="P132" s="37">
        <v>3022</v>
      </c>
      <c r="Q132" s="37">
        <v>2542</v>
      </c>
      <c r="R132" s="37">
        <v>6764</v>
      </c>
      <c r="S132" s="37">
        <v>6973</v>
      </c>
      <c r="T132" s="37">
        <v>5862</v>
      </c>
      <c r="U132" s="37">
        <v>4227</v>
      </c>
      <c r="V132" s="37">
        <v>1901</v>
      </c>
      <c r="W132" s="37">
        <v>1133</v>
      </c>
      <c r="X132" s="37">
        <v>1294</v>
      </c>
      <c r="Y132" s="37">
        <v>1737</v>
      </c>
      <c r="Z132" s="37">
        <v>1364</v>
      </c>
      <c r="AA132" s="37">
        <v>1283</v>
      </c>
      <c r="AB132" s="37">
        <v>861</v>
      </c>
      <c r="AC132" s="37">
        <v>2610</v>
      </c>
      <c r="AD132" s="37">
        <v>6895</v>
      </c>
      <c r="AE132" s="37">
        <v>5084</v>
      </c>
      <c r="AF132" s="37">
        <v>1483</v>
      </c>
      <c r="AG132" s="37">
        <v>1402</v>
      </c>
      <c r="AH132" s="37">
        <v>752</v>
      </c>
      <c r="AI132" s="37">
        <v>5461</v>
      </c>
      <c r="AJ132" s="37">
        <v>6386</v>
      </c>
      <c r="AK132" s="37">
        <v>3122</v>
      </c>
      <c r="AL132" s="37">
        <v>1225</v>
      </c>
      <c r="AM132" s="37">
        <v>1444</v>
      </c>
      <c r="AN132" s="37">
        <v>4941</v>
      </c>
      <c r="AO132" s="37">
        <v>4862</v>
      </c>
      <c r="AP132" s="37">
        <v>1353</v>
      </c>
      <c r="AQ132" s="37">
        <v>1515</v>
      </c>
      <c r="AR132" s="37">
        <v>1259</v>
      </c>
    </row>
    <row r="133" spans="1:44" s="18" customFormat="1" ht="13">
      <c r="A133" s="33" t="s">
        <v>2713</v>
      </c>
      <c r="B133" s="33" t="s">
        <v>160</v>
      </c>
      <c r="C133" s="33" t="s">
        <v>161</v>
      </c>
      <c r="D133" s="33" t="s">
        <v>162</v>
      </c>
      <c r="E133" s="33"/>
      <c r="F133" s="34">
        <v>120</v>
      </c>
      <c r="G133" s="35"/>
      <c r="H133" s="40" t="s">
        <v>372</v>
      </c>
      <c r="I133" s="40"/>
      <c r="J133" s="40"/>
      <c r="K133" s="40"/>
      <c r="L133" s="40"/>
      <c r="M133" s="40"/>
      <c r="N133" s="35" t="s">
        <v>373</v>
      </c>
      <c r="O133" s="36"/>
      <c r="P133" s="37">
        <v>8887</v>
      </c>
      <c r="Q133" s="37">
        <v>8472</v>
      </c>
      <c r="R133" s="37">
        <v>9441</v>
      </c>
      <c r="S133" s="37">
        <v>9531</v>
      </c>
      <c r="T133" s="37">
        <v>10167</v>
      </c>
      <c r="U133" s="37">
        <v>10029</v>
      </c>
      <c r="V133" s="37">
        <v>9808</v>
      </c>
      <c r="W133" s="37">
        <v>9576</v>
      </c>
      <c r="X133" s="37">
        <v>9058</v>
      </c>
      <c r="Y133" s="37">
        <v>8500</v>
      </c>
      <c r="Z133" s="37">
        <v>7111</v>
      </c>
      <c r="AA133" s="37">
        <v>6538</v>
      </c>
      <c r="AB133" s="37">
        <v>5347</v>
      </c>
      <c r="AC133" s="37">
        <v>8553</v>
      </c>
      <c r="AD133" s="37">
        <v>9497</v>
      </c>
      <c r="AE133" s="37">
        <v>10100</v>
      </c>
      <c r="AF133" s="37">
        <v>9678</v>
      </c>
      <c r="AG133" s="37">
        <v>7844</v>
      </c>
      <c r="AH133" s="37">
        <v>6625</v>
      </c>
      <c r="AI133" s="37">
        <v>9323</v>
      </c>
      <c r="AJ133" s="37">
        <v>9870</v>
      </c>
      <c r="AK133" s="37">
        <v>9925</v>
      </c>
      <c r="AL133" s="37">
        <v>9285</v>
      </c>
      <c r="AM133" s="37">
        <v>7361</v>
      </c>
      <c r="AN133" s="37">
        <v>9024</v>
      </c>
      <c r="AO133" s="37">
        <v>9685</v>
      </c>
      <c r="AP133" s="37">
        <v>8163</v>
      </c>
      <c r="AQ133" s="37">
        <v>8786</v>
      </c>
      <c r="AR133" s="37">
        <v>6636</v>
      </c>
    </row>
    <row r="134" spans="1:44" s="18" customFormat="1" ht="27" customHeight="1">
      <c r="A134" s="33" t="s">
        <v>2713</v>
      </c>
      <c r="B134" s="33" t="s">
        <v>160</v>
      </c>
      <c r="C134" s="33" t="s">
        <v>161</v>
      </c>
      <c r="D134" s="33" t="s">
        <v>162</v>
      </c>
      <c r="E134" s="33"/>
      <c r="F134" s="34">
        <v>121</v>
      </c>
      <c r="G134" s="35"/>
      <c r="H134" s="40" t="s">
        <v>374</v>
      </c>
      <c r="I134" s="40"/>
      <c r="J134" s="40"/>
      <c r="K134" s="40"/>
      <c r="L134" s="35" t="s">
        <v>375</v>
      </c>
      <c r="M134" s="40"/>
      <c r="N134" s="40"/>
      <c r="O134" s="42"/>
      <c r="P134" s="37">
        <v>58412</v>
      </c>
      <c r="Q134" s="37">
        <v>38862</v>
      </c>
      <c r="R134" s="37">
        <v>44735</v>
      </c>
      <c r="S134" s="37">
        <v>48775</v>
      </c>
      <c r="T134" s="37">
        <v>62035</v>
      </c>
      <c r="U134" s="37">
        <v>74284</v>
      </c>
      <c r="V134" s="37">
        <v>78452</v>
      </c>
      <c r="W134" s="37">
        <v>67805</v>
      </c>
      <c r="X134" s="37">
        <v>59605</v>
      </c>
      <c r="Y134" s="37">
        <v>56861</v>
      </c>
      <c r="Z134" s="37">
        <v>49252</v>
      </c>
      <c r="AA134" s="37">
        <v>51937</v>
      </c>
      <c r="AB134" s="37">
        <v>49602</v>
      </c>
      <c r="AC134" s="37">
        <v>39290</v>
      </c>
      <c r="AD134" s="37">
        <v>47062</v>
      </c>
      <c r="AE134" s="37">
        <v>67816</v>
      </c>
      <c r="AF134" s="37">
        <v>72660</v>
      </c>
      <c r="AG134" s="37">
        <v>54737</v>
      </c>
      <c r="AH134" s="37">
        <v>31551</v>
      </c>
      <c r="AI134" s="37">
        <v>43488</v>
      </c>
      <c r="AJ134" s="37">
        <v>55739</v>
      </c>
      <c r="AK134" s="37">
        <v>76267</v>
      </c>
      <c r="AL134" s="37">
        <v>63240</v>
      </c>
      <c r="AM134" s="37">
        <v>52825</v>
      </c>
      <c r="AN134" s="37">
        <v>42178</v>
      </c>
      <c r="AO134" s="37">
        <v>59813</v>
      </c>
      <c r="AP134" s="37">
        <v>57139</v>
      </c>
      <c r="AQ134" s="37">
        <v>58272</v>
      </c>
      <c r="AR134" s="37">
        <v>50226</v>
      </c>
    </row>
    <row r="135" spans="1:44" s="18" customFormat="1" ht="27" customHeight="1">
      <c r="A135" s="33" t="s">
        <v>2713</v>
      </c>
      <c r="B135" s="33" t="s">
        <v>160</v>
      </c>
      <c r="C135" s="33" t="s">
        <v>161</v>
      </c>
      <c r="D135" s="33" t="s">
        <v>162</v>
      </c>
      <c r="E135" s="33"/>
      <c r="F135" s="34">
        <v>122</v>
      </c>
      <c r="G135" s="35"/>
      <c r="H135" s="40" t="s">
        <v>376</v>
      </c>
      <c r="I135" s="40"/>
      <c r="J135" s="40"/>
      <c r="K135" s="40"/>
      <c r="L135" s="40"/>
      <c r="M135" s="35" t="s">
        <v>377</v>
      </c>
      <c r="N135" s="40"/>
      <c r="O135" s="42"/>
      <c r="P135" s="37">
        <v>23875</v>
      </c>
      <c r="Q135" s="37">
        <v>22166</v>
      </c>
      <c r="R135" s="37">
        <v>25060</v>
      </c>
      <c r="S135" s="37">
        <v>23655</v>
      </c>
      <c r="T135" s="37">
        <v>25226</v>
      </c>
      <c r="U135" s="37">
        <v>26096</v>
      </c>
      <c r="V135" s="37">
        <v>26003</v>
      </c>
      <c r="W135" s="37">
        <v>25784</v>
      </c>
      <c r="X135" s="37">
        <v>24971</v>
      </c>
      <c r="Y135" s="37">
        <v>23124</v>
      </c>
      <c r="Z135" s="37">
        <v>18860</v>
      </c>
      <c r="AA135" s="37">
        <v>20743</v>
      </c>
      <c r="AB135" s="37">
        <v>22668</v>
      </c>
      <c r="AC135" s="37">
        <v>22368</v>
      </c>
      <c r="AD135" s="37">
        <v>24254</v>
      </c>
      <c r="AE135" s="37">
        <v>25626</v>
      </c>
      <c r="AF135" s="37">
        <v>25892</v>
      </c>
      <c r="AG135" s="37">
        <v>22334</v>
      </c>
      <c r="AH135" s="37">
        <v>17952</v>
      </c>
      <c r="AI135" s="37">
        <v>24526</v>
      </c>
      <c r="AJ135" s="37">
        <v>24458</v>
      </c>
      <c r="AK135" s="37">
        <v>26051</v>
      </c>
      <c r="AL135" s="37">
        <v>25350</v>
      </c>
      <c r="AM135" s="37">
        <v>21266</v>
      </c>
      <c r="AN135" s="37">
        <v>23798</v>
      </c>
      <c r="AO135" s="37">
        <v>24874</v>
      </c>
      <c r="AP135" s="37">
        <v>22965</v>
      </c>
      <c r="AQ135" s="37">
        <v>24108</v>
      </c>
      <c r="AR135" s="37">
        <v>20078</v>
      </c>
    </row>
    <row r="136" spans="1:44" s="18" customFormat="1" ht="13">
      <c r="A136" s="33" t="s">
        <v>2713</v>
      </c>
      <c r="B136" s="33" t="s">
        <v>160</v>
      </c>
      <c r="C136" s="33" t="s">
        <v>161</v>
      </c>
      <c r="D136" s="33" t="s">
        <v>162</v>
      </c>
      <c r="E136" s="33"/>
      <c r="F136" s="34">
        <v>123</v>
      </c>
      <c r="G136" s="35"/>
      <c r="H136" s="40" t="s">
        <v>378</v>
      </c>
      <c r="I136" s="40"/>
      <c r="J136" s="40"/>
      <c r="K136" s="40"/>
      <c r="L136" s="40"/>
      <c r="M136" s="40"/>
      <c r="N136" s="35" t="s">
        <v>379</v>
      </c>
      <c r="O136" s="36"/>
      <c r="P136" s="37">
        <v>3106</v>
      </c>
      <c r="Q136" s="37">
        <v>2287</v>
      </c>
      <c r="R136" s="37">
        <v>2554</v>
      </c>
      <c r="S136" s="37">
        <v>2722</v>
      </c>
      <c r="T136" s="37">
        <v>3434</v>
      </c>
      <c r="U136" s="37">
        <v>3670</v>
      </c>
      <c r="V136" s="37">
        <v>3668</v>
      </c>
      <c r="W136" s="37">
        <v>3237</v>
      </c>
      <c r="X136" s="37">
        <v>3070</v>
      </c>
      <c r="Y136" s="37">
        <v>3011</v>
      </c>
      <c r="Z136" s="37">
        <v>2855</v>
      </c>
      <c r="AA136" s="37">
        <v>3133</v>
      </c>
      <c r="AB136" s="37">
        <v>3369</v>
      </c>
      <c r="AC136" s="37">
        <v>2326</v>
      </c>
      <c r="AD136" s="37">
        <v>2650</v>
      </c>
      <c r="AE136" s="37">
        <v>3541</v>
      </c>
      <c r="AF136" s="37">
        <v>3434</v>
      </c>
      <c r="AG136" s="37">
        <v>3036</v>
      </c>
      <c r="AH136" s="37">
        <v>1665</v>
      </c>
      <c r="AI136" s="37">
        <v>2533</v>
      </c>
      <c r="AJ136" s="37">
        <v>3095</v>
      </c>
      <c r="AK136" s="37">
        <v>3670</v>
      </c>
      <c r="AL136" s="37">
        <v>3148</v>
      </c>
      <c r="AM136" s="37">
        <v>3023</v>
      </c>
      <c r="AN136" s="37">
        <v>2437</v>
      </c>
      <c r="AO136" s="37">
        <v>3141</v>
      </c>
      <c r="AP136" s="37">
        <v>3074</v>
      </c>
      <c r="AQ136" s="37">
        <v>3041</v>
      </c>
      <c r="AR136" s="37">
        <v>3029</v>
      </c>
    </row>
    <row r="137" spans="1:44" s="18" customFormat="1" ht="13">
      <c r="A137" s="33" t="s">
        <v>2713</v>
      </c>
      <c r="B137" s="33" t="s">
        <v>160</v>
      </c>
      <c r="C137" s="33" t="s">
        <v>161</v>
      </c>
      <c r="D137" s="33" t="s">
        <v>162</v>
      </c>
      <c r="E137" s="33"/>
      <c r="F137" s="34">
        <v>124</v>
      </c>
      <c r="G137" s="35"/>
      <c r="H137" s="40" t="s">
        <v>380</v>
      </c>
      <c r="I137" s="40"/>
      <c r="J137" s="40"/>
      <c r="K137" s="40"/>
      <c r="L137" s="40"/>
      <c r="M137" s="40"/>
      <c r="N137" s="35" t="s">
        <v>381</v>
      </c>
      <c r="O137" s="36"/>
      <c r="P137" s="37">
        <v>4686</v>
      </c>
      <c r="Q137" s="37">
        <v>4344</v>
      </c>
      <c r="R137" s="37">
        <v>4879</v>
      </c>
      <c r="S137" s="37">
        <v>4788</v>
      </c>
      <c r="T137" s="37">
        <v>5708</v>
      </c>
      <c r="U137" s="37">
        <v>5899</v>
      </c>
      <c r="V137" s="37">
        <v>5976</v>
      </c>
      <c r="W137" s="37">
        <v>5062</v>
      </c>
      <c r="X137" s="37">
        <v>4321</v>
      </c>
      <c r="Y137" s="37">
        <v>4046</v>
      </c>
      <c r="Z137" s="37">
        <v>3440</v>
      </c>
      <c r="AA137" s="37">
        <v>3431</v>
      </c>
      <c r="AB137" s="37">
        <v>3364</v>
      </c>
      <c r="AC137" s="37">
        <v>4367</v>
      </c>
      <c r="AD137" s="37">
        <v>4827</v>
      </c>
      <c r="AE137" s="37">
        <v>5794</v>
      </c>
      <c r="AF137" s="37">
        <v>5477</v>
      </c>
      <c r="AG137" s="37">
        <v>3853</v>
      </c>
      <c r="AH137" s="37">
        <v>3669</v>
      </c>
      <c r="AI137" s="37">
        <v>4765</v>
      </c>
      <c r="AJ137" s="37">
        <v>5276</v>
      </c>
      <c r="AK137" s="37">
        <v>5935</v>
      </c>
      <c r="AL137" s="37">
        <v>4654</v>
      </c>
      <c r="AM137" s="37">
        <v>3664</v>
      </c>
      <c r="AN137" s="37">
        <v>4644</v>
      </c>
      <c r="AO137" s="37">
        <v>5358</v>
      </c>
      <c r="AP137" s="37">
        <v>4078</v>
      </c>
      <c r="AQ137" s="37">
        <v>4190</v>
      </c>
      <c r="AR137" s="37">
        <v>3423</v>
      </c>
    </row>
    <row r="138" spans="1:44" s="18" customFormat="1" ht="13">
      <c r="A138" s="33" t="s">
        <v>2713</v>
      </c>
      <c r="B138" s="33" t="s">
        <v>160</v>
      </c>
      <c r="C138" s="33" t="s">
        <v>161</v>
      </c>
      <c r="D138" s="33" t="s">
        <v>162</v>
      </c>
      <c r="E138" s="33"/>
      <c r="F138" s="34">
        <v>125</v>
      </c>
      <c r="G138" s="35"/>
      <c r="H138" s="40" t="s">
        <v>382</v>
      </c>
      <c r="I138" s="40"/>
      <c r="J138" s="40"/>
      <c r="K138" s="40"/>
      <c r="L138" s="40"/>
      <c r="M138" s="40"/>
      <c r="N138" s="35" t="s">
        <v>383</v>
      </c>
      <c r="O138" s="36"/>
      <c r="P138" s="37">
        <v>1815</v>
      </c>
      <c r="Q138" s="37">
        <v>1951</v>
      </c>
      <c r="R138" s="37">
        <v>2544</v>
      </c>
      <c r="S138" s="37">
        <v>2162</v>
      </c>
      <c r="T138" s="37">
        <v>2495</v>
      </c>
      <c r="U138" s="37">
        <v>2387</v>
      </c>
      <c r="V138" s="37">
        <v>2822</v>
      </c>
      <c r="W138" s="37">
        <v>2193</v>
      </c>
      <c r="X138" s="37">
        <v>1327</v>
      </c>
      <c r="Y138" s="37">
        <v>1376</v>
      </c>
      <c r="Z138" s="37">
        <v>765</v>
      </c>
      <c r="AA138" s="37">
        <v>586</v>
      </c>
      <c r="AB138" s="37">
        <v>686</v>
      </c>
      <c r="AC138" s="37">
        <v>1935</v>
      </c>
      <c r="AD138" s="37">
        <v>2328</v>
      </c>
      <c r="AE138" s="37">
        <v>2438</v>
      </c>
      <c r="AF138" s="37">
        <v>2478</v>
      </c>
      <c r="AG138" s="37">
        <v>1064</v>
      </c>
      <c r="AH138" s="37">
        <v>1595</v>
      </c>
      <c r="AI138" s="37">
        <v>2370</v>
      </c>
      <c r="AJ138" s="37">
        <v>2331</v>
      </c>
      <c r="AK138" s="37">
        <v>2592</v>
      </c>
      <c r="AL138" s="37">
        <v>1705</v>
      </c>
      <c r="AM138" s="37">
        <v>960</v>
      </c>
      <c r="AN138" s="37">
        <v>2282</v>
      </c>
      <c r="AO138" s="37">
        <v>2415</v>
      </c>
      <c r="AP138" s="37">
        <v>1269</v>
      </c>
      <c r="AQ138" s="37">
        <v>1355</v>
      </c>
      <c r="AR138" s="37">
        <v>691</v>
      </c>
    </row>
    <row r="139" spans="1:44" s="18" customFormat="1" ht="13">
      <c r="A139" s="33" t="s">
        <v>2713</v>
      </c>
      <c r="B139" s="33" t="s">
        <v>160</v>
      </c>
      <c r="C139" s="33" t="s">
        <v>161</v>
      </c>
      <c r="D139" s="33" t="s">
        <v>162</v>
      </c>
      <c r="E139" s="33"/>
      <c r="F139" s="34">
        <v>126</v>
      </c>
      <c r="G139" s="35"/>
      <c r="H139" s="40" t="s">
        <v>384</v>
      </c>
      <c r="I139" s="40"/>
      <c r="J139" s="40"/>
      <c r="K139" s="40"/>
      <c r="L139" s="40"/>
      <c r="M139" s="40"/>
      <c r="N139" s="35" t="s">
        <v>385</v>
      </c>
      <c r="O139" s="36"/>
      <c r="P139" s="37">
        <v>988</v>
      </c>
      <c r="Q139" s="37">
        <v>769</v>
      </c>
      <c r="R139" s="37">
        <v>1016</v>
      </c>
      <c r="S139" s="37">
        <v>1135</v>
      </c>
      <c r="T139" s="37">
        <v>1332</v>
      </c>
      <c r="U139" s="37">
        <v>1192</v>
      </c>
      <c r="V139" s="37">
        <v>1114</v>
      </c>
      <c r="W139" s="37">
        <v>1376</v>
      </c>
      <c r="X139" s="37">
        <v>1044</v>
      </c>
      <c r="Y139" s="37">
        <v>804</v>
      </c>
      <c r="Z139" s="37">
        <v>565</v>
      </c>
      <c r="AA139" s="37">
        <v>363</v>
      </c>
      <c r="AB139" s="37">
        <v>675</v>
      </c>
      <c r="AC139" s="37">
        <v>701</v>
      </c>
      <c r="AD139" s="37">
        <v>1084</v>
      </c>
      <c r="AE139" s="37">
        <v>1264</v>
      </c>
      <c r="AF139" s="37">
        <v>1256</v>
      </c>
      <c r="AG139" s="37">
        <v>745</v>
      </c>
      <c r="AH139" s="37">
        <v>1230</v>
      </c>
      <c r="AI139" s="37">
        <v>870</v>
      </c>
      <c r="AJ139" s="37">
        <v>1238</v>
      </c>
      <c r="AK139" s="37">
        <v>1155</v>
      </c>
      <c r="AL139" s="37">
        <v>1190</v>
      </c>
      <c r="AM139" s="37">
        <v>627</v>
      </c>
      <c r="AN139" s="37">
        <v>909</v>
      </c>
      <c r="AO139" s="37">
        <v>1128</v>
      </c>
      <c r="AP139" s="37">
        <v>861</v>
      </c>
      <c r="AQ139" s="37">
        <v>926</v>
      </c>
      <c r="AR139" s="37">
        <v>514</v>
      </c>
    </row>
    <row r="140" spans="1:44" s="18" customFormat="1" ht="13">
      <c r="A140" s="33" t="s">
        <v>2713</v>
      </c>
      <c r="B140" s="33" t="s">
        <v>160</v>
      </c>
      <c r="C140" s="33" t="s">
        <v>161</v>
      </c>
      <c r="D140" s="33" t="s">
        <v>162</v>
      </c>
      <c r="E140" s="33"/>
      <c r="F140" s="34">
        <v>127</v>
      </c>
      <c r="G140" s="35"/>
      <c r="H140" s="40" t="s">
        <v>386</v>
      </c>
      <c r="I140" s="40"/>
      <c r="J140" s="40"/>
      <c r="K140" s="40"/>
      <c r="L140" s="40"/>
      <c r="M140" s="40"/>
      <c r="N140" s="35" t="s">
        <v>2727</v>
      </c>
      <c r="O140" s="36"/>
      <c r="P140" s="37">
        <v>13281</v>
      </c>
      <c r="Q140" s="37">
        <v>12815</v>
      </c>
      <c r="R140" s="37">
        <v>14067</v>
      </c>
      <c r="S140" s="37">
        <v>12848</v>
      </c>
      <c r="T140" s="37">
        <v>12257</v>
      </c>
      <c r="U140" s="37">
        <v>12948</v>
      </c>
      <c r="V140" s="37">
        <v>12423</v>
      </c>
      <c r="W140" s="37">
        <v>13916</v>
      </c>
      <c r="X140" s="37">
        <v>15208</v>
      </c>
      <c r="Y140" s="37">
        <v>13887</v>
      </c>
      <c r="Z140" s="37">
        <v>11236</v>
      </c>
      <c r="AA140" s="37">
        <v>13231</v>
      </c>
      <c r="AB140" s="37">
        <v>14574</v>
      </c>
      <c r="AC140" s="37">
        <v>13038</v>
      </c>
      <c r="AD140" s="37">
        <v>13365</v>
      </c>
      <c r="AE140" s="37">
        <v>12588</v>
      </c>
      <c r="AF140" s="37">
        <v>13247</v>
      </c>
      <c r="AG140" s="37">
        <v>13635</v>
      </c>
      <c r="AH140" s="37">
        <v>9792</v>
      </c>
      <c r="AI140" s="37">
        <v>13988</v>
      </c>
      <c r="AJ140" s="37">
        <v>12517</v>
      </c>
      <c r="AK140" s="37">
        <v>12698</v>
      </c>
      <c r="AL140" s="37">
        <v>14654</v>
      </c>
      <c r="AM140" s="37">
        <v>12992</v>
      </c>
      <c r="AN140" s="37">
        <v>13526</v>
      </c>
      <c r="AO140" s="37">
        <v>12832</v>
      </c>
      <c r="AP140" s="37">
        <v>13683</v>
      </c>
      <c r="AQ140" s="37">
        <v>14595</v>
      </c>
      <c r="AR140" s="37">
        <v>12421</v>
      </c>
    </row>
    <row r="141" spans="1:44" s="18" customFormat="1" ht="27" customHeight="1">
      <c r="A141" s="33" t="s">
        <v>2713</v>
      </c>
      <c r="B141" s="33" t="s">
        <v>160</v>
      </c>
      <c r="C141" s="33" t="s">
        <v>161</v>
      </c>
      <c r="D141" s="33" t="s">
        <v>162</v>
      </c>
      <c r="E141" s="33"/>
      <c r="F141" s="34">
        <v>128</v>
      </c>
      <c r="G141" s="35"/>
      <c r="H141" s="40" t="s">
        <v>387</v>
      </c>
      <c r="I141" s="40"/>
      <c r="J141" s="40"/>
      <c r="K141" s="40"/>
      <c r="L141" s="40"/>
      <c r="M141" s="35" t="s">
        <v>388</v>
      </c>
      <c r="N141" s="44"/>
      <c r="O141" s="45"/>
      <c r="P141" s="37">
        <v>9305</v>
      </c>
      <c r="Q141" s="37">
        <v>5375</v>
      </c>
      <c r="R141" s="37">
        <v>7460</v>
      </c>
      <c r="S141" s="37">
        <v>9857</v>
      </c>
      <c r="T141" s="37">
        <v>12192</v>
      </c>
      <c r="U141" s="37">
        <v>14102</v>
      </c>
      <c r="V141" s="37">
        <v>14316</v>
      </c>
      <c r="W141" s="37">
        <v>10417</v>
      </c>
      <c r="X141" s="37">
        <v>8122</v>
      </c>
      <c r="Y141" s="37">
        <v>7974</v>
      </c>
      <c r="Z141" s="37">
        <v>6772</v>
      </c>
      <c r="AA141" s="37">
        <v>5733</v>
      </c>
      <c r="AB141" s="37">
        <v>2876</v>
      </c>
      <c r="AC141" s="37">
        <v>5499</v>
      </c>
      <c r="AD141" s="37">
        <v>8841</v>
      </c>
      <c r="AE141" s="37">
        <v>13095</v>
      </c>
      <c r="AF141" s="37">
        <v>12184</v>
      </c>
      <c r="AG141" s="37">
        <v>7066</v>
      </c>
      <c r="AH141" s="37">
        <v>3762</v>
      </c>
      <c r="AI141" s="37">
        <v>6896</v>
      </c>
      <c r="AJ141" s="37">
        <v>11079</v>
      </c>
      <c r="AK141" s="37">
        <v>14199</v>
      </c>
      <c r="AL141" s="37">
        <v>9138</v>
      </c>
      <c r="AM141" s="37">
        <v>6646</v>
      </c>
      <c r="AN141" s="37">
        <v>6557</v>
      </c>
      <c r="AO141" s="37">
        <v>11097</v>
      </c>
      <c r="AP141" s="37">
        <v>7682</v>
      </c>
      <c r="AQ141" s="37">
        <v>8049</v>
      </c>
      <c r="AR141" s="37">
        <v>5805</v>
      </c>
    </row>
    <row r="142" spans="1:44" s="18" customFormat="1" ht="27" customHeight="1">
      <c r="A142" s="33" t="s">
        <v>2713</v>
      </c>
      <c r="B142" s="33" t="s">
        <v>160</v>
      </c>
      <c r="C142" s="33" t="s">
        <v>161</v>
      </c>
      <c r="D142" s="33" t="s">
        <v>162</v>
      </c>
      <c r="E142" s="33"/>
      <c r="F142" s="34">
        <v>129</v>
      </c>
      <c r="G142" s="35"/>
      <c r="H142" s="40" t="s">
        <v>389</v>
      </c>
      <c r="I142" s="40"/>
      <c r="J142" s="40"/>
      <c r="K142" s="40"/>
      <c r="L142" s="40"/>
      <c r="M142" s="35" t="s">
        <v>390</v>
      </c>
      <c r="N142" s="40"/>
      <c r="O142" s="42"/>
      <c r="P142" s="37">
        <v>19740</v>
      </c>
      <c r="Q142" s="37">
        <v>11164</v>
      </c>
      <c r="R142" s="37">
        <v>11665</v>
      </c>
      <c r="S142" s="37">
        <v>12239</v>
      </c>
      <c r="T142" s="37">
        <v>14222</v>
      </c>
      <c r="U142" s="37">
        <v>16199</v>
      </c>
      <c r="V142" s="37">
        <v>22345</v>
      </c>
      <c r="W142" s="37">
        <v>25582</v>
      </c>
      <c r="X142" s="37">
        <v>24712</v>
      </c>
      <c r="Y142" s="37">
        <v>24418</v>
      </c>
      <c r="Z142" s="37">
        <v>22210</v>
      </c>
      <c r="AA142" s="37">
        <v>24063</v>
      </c>
      <c r="AB142" s="37">
        <v>21564</v>
      </c>
      <c r="AC142" s="37">
        <v>11260</v>
      </c>
      <c r="AD142" s="37">
        <v>11999</v>
      </c>
      <c r="AE142" s="37">
        <v>15143</v>
      </c>
      <c r="AF142" s="37">
        <v>24122</v>
      </c>
      <c r="AG142" s="37">
        <v>23757</v>
      </c>
      <c r="AH142" s="37">
        <v>9738</v>
      </c>
      <c r="AI142" s="37">
        <v>11651</v>
      </c>
      <c r="AJ142" s="37">
        <v>13280</v>
      </c>
      <c r="AK142" s="37">
        <v>19135</v>
      </c>
      <c r="AL142" s="37">
        <v>25095</v>
      </c>
      <c r="AM142" s="37">
        <v>23425</v>
      </c>
      <c r="AN142" s="37">
        <v>11443</v>
      </c>
      <c r="AO142" s="37">
        <v>14941</v>
      </c>
      <c r="AP142" s="37">
        <v>24097</v>
      </c>
      <c r="AQ142" s="37">
        <v>24533</v>
      </c>
      <c r="AR142" s="37">
        <v>22759</v>
      </c>
    </row>
    <row r="143" spans="1:44" s="18" customFormat="1" ht="13">
      <c r="A143" s="33" t="s">
        <v>2713</v>
      </c>
      <c r="B143" s="33" t="s">
        <v>160</v>
      </c>
      <c r="C143" s="33" t="s">
        <v>161</v>
      </c>
      <c r="D143" s="33" t="s">
        <v>162</v>
      </c>
      <c r="E143" s="33"/>
      <c r="F143" s="34">
        <v>130</v>
      </c>
      <c r="G143" s="35"/>
      <c r="H143" s="40" t="s">
        <v>391</v>
      </c>
      <c r="I143" s="40"/>
      <c r="J143" s="40"/>
      <c r="K143" s="40"/>
      <c r="L143" s="40"/>
      <c r="M143" s="35"/>
      <c r="N143" s="40" t="s">
        <v>168</v>
      </c>
      <c r="O143" s="42"/>
      <c r="P143" s="37">
        <v>5203</v>
      </c>
      <c r="Q143" s="37">
        <v>2388</v>
      </c>
      <c r="R143" s="37">
        <v>2660</v>
      </c>
      <c r="S143" s="37">
        <v>2735</v>
      </c>
      <c r="T143" s="37">
        <v>3027</v>
      </c>
      <c r="U143" s="37">
        <v>3731</v>
      </c>
      <c r="V143" s="37">
        <v>5358</v>
      </c>
      <c r="W143" s="37">
        <v>6974</v>
      </c>
      <c r="X143" s="37">
        <v>7093</v>
      </c>
      <c r="Y143" s="37">
        <v>7401</v>
      </c>
      <c r="Z143" s="37">
        <v>6217</v>
      </c>
      <c r="AA143" s="37">
        <v>6330</v>
      </c>
      <c r="AB143" s="37">
        <v>6272</v>
      </c>
      <c r="AC143" s="37">
        <v>2390</v>
      </c>
      <c r="AD143" s="37">
        <v>2703</v>
      </c>
      <c r="AE143" s="37">
        <v>3360</v>
      </c>
      <c r="AF143" s="37">
        <v>6250</v>
      </c>
      <c r="AG143" s="37">
        <v>6817</v>
      </c>
      <c r="AH143" s="37">
        <v>2401</v>
      </c>
      <c r="AI143" s="37">
        <v>2562</v>
      </c>
      <c r="AJ143" s="37">
        <v>2887</v>
      </c>
      <c r="AK143" s="37">
        <v>4506</v>
      </c>
      <c r="AL143" s="37">
        <v>7042</v>
      </c>
      <c r="AM143" s="37">
        <v>6705</v>
      </c>
      <c r="AN143" s="37">
        <v>2544</v>
      </c>
      <c r="AO143" s="37">
        <v>3387</v>
      </c>
      <c r="AP143" s="37">
        <v>6845</v>
      </c>
      <c r="AQ143" s="37">
        <v>7246</v>
      </c>
      <c r="AR143" s="37">
        <v>6270</v>
      </c>
    </row>
    <row r="144" spans="1:44" s="18" customFormat="1" ht="13">
      <c r="A144" s="33" t="s">
        <v>2713</v>
      </c>
      <c r="B144" s="33" t="s">
        <v>160</v>
      </c>
      <c r="C144" s="33" t="s">
        <v>161</v>
      </c>
      <c r="D144" s="33" t="s">
        <v>162</v>
      </c>
      <c r="E144" s="33"/>
      <c r="F144" s="34">
        <v>131</v>
      </c>
      <c r="G144" s="35"/>
      <c r="H144" s="40" t="s">
        <v>392</v>
      </c>
      <c r="I144" s="40"/>
      <c r="J144" s="40"/>
      <c r="K144" s="40"/>
      <c r="L144" s="40"/>
      <c r="M144" s="35"/>
      <c r="N144" s="40" t="s">
        <v>269</v>
      </c>
      <c r="O144" s="42"/>
      <c r="P144" s="37">
        <v>231</v>
      </c>
      <c r="Q144" s="37">
        <v>201</v>
      </c>
      <c r="R144" s="37">
        <v>156</v>
      </c>
      <c r="S144" s="37">
        <v>136</v>
      </c>
      <c r="T144" s="37">
        <v>147</v>
      </c>
      <c r="U144" s="37">
        <v>325</v>
      </c>
      <c r="V144" s="37">
        <v>443</v>
      </c>
      <c r="W144" s="37">
        <v>446</v>
      </c>
      <c r="X144" s="37">
        <v>272</v>
      </c>
      <c r="Y144" s="37">
        <v>181</v>
      </c>
      <c r="Z144" s="37">
        <v>131</v>
      </c>
      <c r="AA144" s="37">
        <v>62</v>
      </c>
      <c r="AB144" s="37">
        <v>155</v>
      </c>
      <c r="AC144" s="37">
        <v>203</v>
      </c>
      <c r="AD144" s="37">
        <v>144</v>
      </c>
      <c r="AE144" s="37">
        <v>232</v>
      </c>
      <c r="AF144" s="37">
        <v>443</v>
      </c>
      <c r="AG144" s="37">
        <v>177</v>
      </c>
      <c r="AH144" s="37">
        <v>174</v>
      </c>
      <c r="AI144" s="37">
        <v>175</v>
      </c>
      <c r="AJ144" s="37">
        <v>142</v>
      </c>
      <c r="AK144" s="37">
        <v>382</v>
      </c>
      <c r="AL144" s="37">
        <v>349</v>
      </c>
      <c r="AM144" s="37">
        <v>138</v>
      </c>
      <c r="AN144" s="37">
        <v>175</v>
      </c>
      <c r="AO144" s="37">
        <v>236</v>
      </c>
      <c r="AP144" s="37">
        <v>226</v>
      </c>
      <c r="AQ144" s="37">
        <v>228</v>
      </c>
      <c r="AR144" s="37">
        <v>111</v>
      </c>
    </row>
    <row r="145" spans="1:44" s="18" customFormat="1" ht="13">
      <c r="A145" s="33" t="s">
        <v>2713</v>
      </c>
      <c r="B145" s="33" t="s">
        <v>160</v>
      </c>
      <c r="C145" s="33" t="s">
        <v>161</v>
      </c>
      <c r="D145" s="33" t="s">
        <v>162</v>
      </c>
      <c r="E145" s="33"/>
      <c r="F145" s="34">
        <v>132</v>
      </c>
      <c r="G145" s="35"/>
      <c r="H145" s="40" t="s">
        <v>393</v>
      </c>
      <c r="I145" s="40"/>
      <c r="J145" s="40"/>
      <c r="K145" s="40"/>
      <c r="L145" s="40"/>
      <c r="M145" s="35"/>
      <c r="N145" s="40" t="s">
        <v>289</v>
      </c>
      <c r="O145" s="42"/>
      <c r="P145" s="37">
        <v>528</v>
      </c>
      <c r="Q145" s="37">
        <v>284</v>
      </c>
      <c r="R145" s="37">
        <v>285</v>
      </c>
      <c r="S145" s="37">
        <v>246</v>
      </c>
      <c r="T145" s="37">
        <v>366</v>
      </c>
      <c r="U145" s="37">
        <v>345</v>
      </c>
      <c r="V145" s="37">
        <v>720</v>
      </c>
      <c r="W145" s="37">
        <v>1077</v>
      </c>
      <c r="X145" s="37">
        <v>888</v>
      </c>
      <c r="Y145" s="37">
        <v>684</v>
      </c>
      <c r="Z145" s="37">
        <v>355</v>
      </c>
      <c r="AA145" s="37">
        <v>220</v>
      </c>
      <c r="AB145" s="37">
        <v>225</v>
      </c>
      <c r="AC145" s="37">
        <v>282</v>
      </c>
      <c r="AD145" s="37">
        <v>263</v>
      </c>
      <c r="AE145" s="37">
        <v>353</v>
      </c>
      <c r="AF145" s="37">
        <v>911</v>
      </c>
      <c r="AG145" s="37">
        <v>568</v>
      </c>
      <c r="AH145" s="37">
        <v>282</v>
      </c>
      <c r="AI145" s="37">
        <v>286</v>
      </c>
      <c r="AJ145" s="37">
        <v>306</v>
      </c>
      <c r="AK145" s="37">
        <v>524</v>
      </c>
      <c r="AL145" s="37">
        <v>971</v>
      </c>
      <c r="AM145" s="37">
        <v>441</v>
      </c>
      <c r="AN145" s="37">
        <v>285</v>
      </c>
      <c r="AO145" s="37">
        <v>379</v>
      </c>
      <c r="AP145" s="37">
        <v>663</v>
      </c>
      <c r="AQ145" s="37">
        <v>785</v>
      </c>
      <c r="AR145" s="37">
        <v>289</v>
      </c>
    </row>
    <row r="146" spans="1:44" s="18" customFormat="1" ht="13">
      <c r="A146" s="33" t="s">
        <v>2713</v>
      </c>
      <c r="B146" s="33" t="s">
        <v>160</v>
      </c>
      <c r="C146" s="33" t="s">
        <v>161</v>
      </c>
      <c r="D146" s="33" t="s">
        <v>162</v>
      </c>
      <c r="E146" s="33"/>
      <c r="F146" s="34">
        <v>133</v>
      </c>
      <c r="G146" s="35"/>
      <c r="H146" s="40" t="s">
        <v>394</v>
      </c>
      <c r="I146" s="40"/>
      <c r="J146" s="40"/>
      <c r="K146" s="40"/>
      <c r="L146" s="40"/>
      <c r="M146" s="35"/>
      <c r="N146" s="40" t="s">
        <v>357</v>
      </c>
      <c r="O146" s="42"/>
      <c r="P146" s="37">
        <v>1336</v>
      </c>
      <c r="Q146" s="37">
        <v>507</v>
      </c>
      <c r="R146" s="37">
        <v>491</v>
      </c>
      <c r="S146" s="37">
        <v>698</v>
      </c>
      <c r="T146" s="37">
        <v>731</v>
      </c>
      <c r="U146" s="37">
        <v>991</v>
      </c>
      <c r="V146" s="37">
        <v>1619</v>
      </c>
      <c r="W146" s="37">
        <v>2341</v>
      </c>
      <c r="X146" s="37">
        <v>2044</v>
      </c>
      <c r="Y146" s="37">
        <v>1885</v>
      </c>
      <c r="Z146" s="37">
        <v>1028</v>
      </c>
      <c r="AA146" s="37">
        <v>1319</v>
      </c>
      <c r="AB146" s="37">
        <v>1304</v>
      </c>
      <c r="AC146" s="37">
        <v>515</v>
      </c>
      <c r="AD146" s="37">
        <v>611</v>
      </c>
      <c r="AE146" s="37">
        <v>852</v>
      </c>
      <c r="AF146" s="37">
        <v>2016</v>
      </c>
      <c r="AG146" s="37">
        <v>1624</v>
      </c>
      <c r="AH146" s="37">
        <v>219</v>
      </c>
      <c r="AI146" s="37">
        <v>531</v>
      </c>
      <c r="AJ146" s="37">
        <v>718</v>
      </c>
      <c r="AK146" s="37">
        <v>1292</v>
      </c>
      <c r="AL146" s="37">
        <v>2180</v>
      </c>
      <c r="AM146" s="37">
        <v>1455</v>
      </c>
      <c r="AN146" s="37">
        <v>496</v>
      </c>
      <c r="AO146" s="37">
        <v>871</v>
      </c>
      <c r="AP146" s="37">
        <v>1757</v>
      </c>
      <c r="AQ146" s="37">
        <v>1975</v>
      </c>
      <c r="AR146" s="37">
        <v>1171</v>
      </c>
    </row>
    <row r="147" spans="1:44" s="18" customFormat="1" ht="13">
      <c r="A147" s="33" t="s">
        <v>2713</v>
      </c>
      <c r="B147" s="33" t="s">
        <v>160</v>
      </c>
      <c r="C147" s="33" t="s">
        <v>161</v>
      </c>
      <c r="D147" s="33" t="s">
        <v>162</v>
      </c>
      <c r="E147" s="33"/>
      <c r="F147" s="34">
        <v>134</v>
      </c>
      <c r="G147" s="35"/>
      <c r="H147" s="40" t="s">
        <v>395</v>
      </c>
      <c r="I147" s="40"/>
      <c r="J147" s="40"/>
      <c r="K147" s="40"/>
      <c r="L147" s="40"/>
      <c r="M147" s="35"/>
      <c r="N147" s="40" t="s">
        <v>396</v>
      </c>
      <c r="O147" s="42"/>
      <c r="P147" s="37">
        <v>538</v>
      </c>
      <c r="Q147" s="37">
        <v>323</v>
      </c>
      <c r="R147" s="37">
        <v>253</v>
      </c>
      <c r="S147" s="37">
        <v>259</v>
      </c>
      <c r="T147" s="37">
        <v>303</v>
      </c>
      <c r="U147" s="37">
        <v>383</v>
      </c>
      <c r="V147" s="37">
        <v>591</v>
      </c>
      <c r="W147" s="37">
        <v>1145</v>
      </c>
      <c r="X147" s="37">
        <v>748</v>
      </c>
      <c r="Y147" s="37">
        <v>950</v>
      </c>
      <c r="Z147" s="37">
        <v>341</v>
      </c>
      <c r="AA147" s="37">
        <v>270</v>
      </c>
      <c r="AB147" s="37">
        <v>174</v>
      </c>
      <c r="AC147" s="37">
        <v>331</v>
      </c>
      <c r="AD147" s="37">
        <v>257</v>
      </c>
      <c r="AE147" s="37">
        <v>340</v>
      </c>
      <c r="AF147" s="37">
        <v>891</v>
      </c>
      <c r="AG147" s="37">
        <v>604</v>
      </c>
      <c r="AH147" s="37">
        <v>180</v>
      </c>
      <c r="AI147" s="37">
        <v>297</v>
      </c>
      <c r="AJ147" s="37">
        <v>283</v>
      </c>
      <c r="AK147" s="37">
        <v>482</v>
      </c>
      <c r="AL147" s="37">
        <v>923</v>
      </c>
      <c r="AM147" s="37">
        <v>546</v>
      </c>
      <c r="AN147" s="37">
        <v>284</v>
      </c>
      <c r="AO147" s="37">
        <v>355</v>
      </c>
      <c r="AP147" s="37">
        <v>704</v>
      </c>
      <c r="AQ147" s="37">
        <v>849</v>
      </c>
      <c r="AR147" s="37">
        <v>290</v>
      </c>
    </row>
    <row r="148" spans="1:44" s="18" customFormat="1" ht="13">
      <c r="A148" s="33" t="s">
        <v>2713</v>
      </c>
      <c r="B148" s="33" t="s">
        <v>160</v>
      </c>
      <c r="C148" s="33" t="s">
        <v>161</v>
      </c>
      <c r="D148" s="33" t="s">
        <v>162</v>
      </c>
      <c r="E148" s="33"/>
      <c r="F148" s="34">
        <v>135</v>
      </c>
      <c r="G148" s="35"/>
      <c r="H148" s="40" t="s">
        <v>397</v>
      </c>
      <c r="I148" s="40"/>
      <c r="J148" s="40"/>
      <c r="K148" s="40"/>
      <c r="L148" s="40"/>
      <c r="M148" s="40"/>
      <c r="N148" s="35" t="s">
        <v>398</v>
      </c>
      <c r="O148" s="36"/>
      <c r="P148" s="37">
        <v>8500</v>
      </c>
      <c r="Q148" s="37">
        <v>3712</v>
      </c>
      <c r="R148" s="37">
        <v>3311</v>
      </c>
      <c r="S148" s="37">
        <v>3568</v>
      </c>
      <c r="T148" s="37">
        <v>4899</v>
      </c>
      <c r="U148" s="37">
        <v>5283</v>
      </c>
      <c r="V148" s="37">
        <v>8714</v>
      </c>
      <c r="W148" s="37">
        <v>10522</v>
      </c>
      <c r="X148" s="37">
        <v>11501</v>
      </c>
      <c r="Y148" s="37">
        <v>11142</v>
      </c>
      <c r="Z148" s="37">
        <v>12118</v>
      </c>
      <c r="AA148" s="37">
        <v>14116</v>
      </c>
      <c r="AB148" s="37">
        <v>11694</v>
      </c>
      <c r="AC148" s="37">
        <v>3768</v>
      </c>
      <c r="AD148" s="37">
        <v>3458</v>
      </c>
      <c r="AE148" s="37">
        <v>5074</v>
      </c>
      <c r="AF148" s="37">
        <v>9697</v>
      </c>
      <c r="AG148" s="37">
        <v>11916</v>
      </c>
      <c r="AH148" s="37">
        <v>3575</v>
      </c>
      <c r="AI148" s="37">
        <v>3462</v>
      </c>
      <c r="AJ148" s="37">
        <v>4264</v>
      </c>
      <c r="AK148" s="37">
        <v>6924</v>
      </c>
      <c r="AL148" s="37">
        <v>11058</v>
      </c>
      <c r="AM148" s="37">
        <v>12136</v>
      </c>
      <c r="AN148" s="37">
        <v>3478</v>
      </c>
      <c r="AO148" s="37">
        <v>5028</v>
      </c>
      <c r="AP148" s="37">
        <v>11660</v>
      </c>
      <c r="AQ148" s="37">
        <v>11273</v>
      </c>
      <c r="AR148" s="37">
        <v>12743</v>
      </c>
    </row>
    <row r="149" spans="1:44" s="18" customFormat="1" ht="13">
      <c r="A149" s="33" t="s">
        <v>2713</v>
      </c>
      <c r="B149" s="33" t="s">
        <v>160</v>
      </c>
      <c r="C149" s="33" t="s">
        <v>161</v>
      </c>
      <c r="D149" s="33" t="s">
        <v>162</v>
      </c>
      <c r="E149" s="33"/>
      <c r="F149" s="34">
        <v>136</v>
      </c>
      <c r="G149" s="35"/>
      <c r="H149" s="40" t="s">
        <v>399</v>
      </c>
      <c r="I149" s="40"/>
      <c r="J149" s="40"/>
      <c r="K149" s="40"/>
      <c r="L149" s="40"/>
      <c r="M149" s="40"/>
      <c r="N149" s="35" t="s">
        <v>400</v>
      </c>
      <c r="O149" s="36"/>
      <c r="P149" s="37">
        <v>3404</v>
      </c>
      <c r="Q149" s="37">
        <v>3749</v>
      </c>
      <c r="R149" s="37">
        <v>4508</v>
      </c>
      <c r="S149" s="37">
        <v>4597</v>
      </c>
      <c r="T149" s="37">
        <v>4750</v>
      </c>
      <c r="U149" s="37">
        <v>5142</v>
      </c>
      <c r="V149" s="37">
        <v>4900</v>
      </c>
      <c r="W149" s="37">
        <v>3078</v>
      </c>
      <c r="X149" s="37">
        <v>2166</v>
      </c>
      <c r="Y149" s="37">
        <v>2177</v>
      </c>
      <c r="Z149" s="37">
        <v>2021</v>
      </c>
      <c r="AA149" s="37">
        <v>1745</v>
      </c>
      <c r="AB149" s="37">
        <v>1741</v>
      </c>
      <c r="AC149" s="37">
        <v>3771</v>
      </c>
      <c r="AD149" s="37">
        <v>4561</v>
      </c>
      <c r="AE149" s="37">
        <v>4933</v>
      </c>
      <c r="AF149" s="37">
        <v>3915</v>
      </c>
      <c r="AG149" s="37">
        <v>2051</v>
      </c>
      <c r="AH149" s="37">
        <v>2907</v>
      </c>
      <c r="AI149" s="37">
        <v>4339</v>
      </c>
      <c r="AJ149" s="37">
        <v>4679</v>
      </c>
      <c r="AK149" s="37">
        <v>5025</v>
      </c>
      <c r="AL149" s="37">
        <v>2573</v>
      </c>
      <c r="AM149" s="37">
        <v>2003</v>
      </c>
      <c r="AN149" s="37">
        <v>4180</v>
      </c>
      <c r="AO149" s="37">
        <v>4685</v>
      </c>
      <c r="AP149" s="37">
        <v>2242</v>
      </c>
      <c r="AQ149" s="37">
        <v>2176</v>
      </c>
      <c r="AR149" s="37">
        <v>1885</v>
      </c>
    </row>
    <row r="150" spans="1:44" s="18" customFormat="1" ht="27" customHeight="1">
      <c r="A150" s="33" t="s">
        <v>2713</v>
      </c>
      <c r="B150" s="33" t="s">
        <v>160</v>
      </c>
      <c r="C150" s="33" t="s">
        <v>161</v>
      </c>
      <c r="D150" s="33" t="s">
        <v>162</v>
      </c>
      <c r="E150" s="33"/>
      <c r="F150" s="34">
        <v>137</v>
      </c>
      <c r="G150" s="35"/>
      <c r="H150" s="40" t="s">
        <v>401</v>
      </c>
      <c r="I150" s="40"/>
      <c r="J150" s="40"/>
      <c r="K150" s="40"/>
      <c r="L150" s="40"/>
      <c r="M150" s="35" t="s">
        <v>402</v>
      </c>
      <c r="N150" s="40"/>
      <c r="O150" s="42"/>
      <c r="P150" s="37">
        <v>5491</v>
      </c>
      <c r="Q150" s="37">
        <v>157</v>
      </c>
      <c r="R150" s="37">
        <v>550</v>
      </c>
      <c r="S150" s="37">
        <v>3023</v>
      </c>
      <c r="T150" s="37">
        <v>10395</v>
      </c>
      <c r="U150" s="37">
        <v>17888</v>
      </c>
      <c r="V150" s="37">
        <v>15788</v>
      </c>
      <c r="W150" s="37">
        <v>6021</v>
      </c>
      <c r="X150" s="37">
        <v>1800</v>
      </c>
      <c r="Y150" s="37">
        <v>1344</v>
      </c>
      <c r="Z150" s="37">
        <v>1409</v>
      </c>
      <c r="AA150" s="37">
        <v>1398</v>
      </c>
      <c r="AB150" s="37">
        <v>2494</v>
      </c>
      <c r="AC150" s="37">
        <v>163</v>
      </c>
      <c r="AD150" s="37">
        <v>1969</v>
      </c>
      <c r="AE150" s="37">
        <v>13952</v>
      </c>
      <c r="AF150" s="37">
        <v>10462</v>
      </c>
      <c r="AG150" s="37">
        <v>1580</v>
      </c>
      <c r="AH150" s="37">
        <v>99</v>
      </c>
      <c r="AI150" s="37">
        <v>415</v>
      </c>
      <c r="AJ150" s="37">
        <v>6922</v>
      </c>
      <c r="AK150" s="37">
        <v>16882</v>
      </c>
      <c r="AL150" s="37">
        <v>3658</v>
      </c>
      <c r="AM150" s="37">
        <v>1488</v>
      </c>
      <c r="AN150" s="37">
        <v>380</v>
      </c>
      <c r="AO150" s="37">
        <v>8901</v>
      </c>
      <c r="AP150" s="37">
        <v>2395</v>
      </c>
      <c r="AQ150" s="37">
        <v>1582</v>
      </c>
      <c r="AR150" s="37">
        <v>1583</v>
      </c>
    </row>
    <row r="151" spans="1:44" s="18" customFormat="1" ht="27" customHeight="1">
      <c r="A151" s="33" t="s">
        <v>2713</v>
      </c>
      <c r="B151" s="33" t="s">
        <v>160</v>
      </c>
      <c r="C151" s="33" t="s">
        <v>161</v>
      </c>
      <c r="D151" s="33" t="s">
        <v>162</v>
      </c>
      <c r="E151" s="33"/>
      <c r="F151" s="34">
        <v>138</v>
      </c>
      <c r="G151" s="35"/>
      <c r="H151" s="35"/>
      <c r="I151" s="35" t="s">
        <v>2728</v>
      </c>
      <c r="J151" s="35"/>
      <c r="K151" s="35"/>
      <c r="L151" s="35"/>
      <c r="M151" s="35"/>
      <c r="N151" s="35"/>
      <c r="O151" s="36"/>
      <c r="P151" s="37">
        <v>17681</v>
      </c>
      <c r="Q151" s="37">
        <v>10298</v>
      </c>
      <c r="R151" s="37">
        <v>19905</v>
      </c>
      <c r="S151" s="37">
        <v>29036</v>
      </c>
      <c r="T151" s="37">
        <v>47522</v>
      </c>
      <c r="U151" s="37">
        <v>50586</v>
      </c>
      <c r="V151" s="37">
        <v>32525</v>
      </c>
      <c r="W151" s="37">
        <v>8100</v>
      </c>
      <c r="X151" s="37">
        <v>1905</v>
      </c>
      <c r="Y151" s="37">
        <v>895</v>
      </c>
      <c r="Z151" s="37">
        <v>1200</v>
      </c>
      <c r="AA151" s="37">
        <v>986</v>
      </c>
      <c r="AB151" s="37">
        <v>2277</v>
      </c>
      <c r="AC151" s="37">
        <v>10575</v>
      </c>
      <c r="AD151" s="37">
        <v>25160</v>
      </c>
      <c r="AE151" s="37">
        <v>48995</v>
      </c>
      <c r="AF151" s="37">
        <v>19230</v>
      </c>
      <c r="AG151" s="37">
        <v>1359</v>
      </c>
      <c r="AH151" s="37">
        <v>4141</v>
      </c>
      <c r="AI151" s="37">
        <v>17178</v>
      </c>
      <c r="AJ151" s="37">
        <v>38752</v>
      </c>
      <c r="AK151" s="37">
        <v>41988</v>
      </c>
      <c r="AL151" s="37">
        <v>4627</v>
      </c>
      <c r="AM151" s="37">
        <v>1136</v>
      </c>
      <c r="AN151" s="37">
        <v>15744</v>
      </c>
      <c r="AO151" s="37">
        <v>34287</v>
      </c>
      <c r="AP151" s="37">
        <v>2595</v>
      </c>
      <c r="AQ151" s="37">
        <v>1416</v>
      </c>
      <c r="AR151" s="37">
        <v>1301</v>
      </c>
    </row>
    <row r="152" spans="1:44" s="18" customFormat="1" ht="13">
      <c r="A152" s="33" t="s">
        <v>2713</v>
      </c>
      <c r="B152" s="33" t="s">
        <v>160</v>
      </c>
      <c r="C152" s="33" t="s">
        <v>161</v>
      </c>
      <c r="D152" s="33" t="s">
        <v>162</v>
      </c>
      <c r="E152" s="33"/>
      <c r="F152" s="34">
        <v>139</v>
      </c>
      <c r="G152" s="35"/>
      <c r="H152" s="35"/>
      <c r="I152" s="35" t="s">
        <v>2729</v>
      </c>
      <c r="J152" s="35"/>
      <c r="K152" s="35"/>
      <c r="L152" s="35"/>
      <c r="M152" s="35"/>
      <c r="N152" s="35"/>
      <c r="O152" s="36"/>
      <c r="P152" s="37">
        <v>33540</v>
      </c>
      <c r="Q152" s="37">
        <v>27127</v>
      </c>
      <c r="R152" s="37">
        <v>36172</v>
      </c>
      <c r="S152" s="37">
        <v>38614</v>
      </c>
      <c r="T152" s="37">
        <v>40700</v>
      </c>
      <c r="U152" s="37">
        <v>37006</v>
      </c>
      <c r="V152" s="37">
        <v>37064</v>
      </c>
      <c r="W152" s="37">
        <v>36313</v>
      </c>
      <c r="X152" s="37">
        <v>33865</v>
      </c>
      <c r="Y152" s="37">
        <v>31957</v>
      </c>
      <c r="Z152" s="37">
        <v>25347</v>
      </c>
      <c r="AA152" s="37">
        <v>23792</v>
      </c>
      <c r="AB152" s="37">
        <v>21570</v>
      </c>
      <c r="AC152" s="37">
        <v>27210</v>
      </c>
      <c r="AD152" s="37">
        <v>37590</v>
      </c>
      <c r="AE152" s="37">
        <v>38933</v>
      </c>
      <c r="AF152" s="37">
        <v>36660</v>
      </c>
      <c r="AG152" s="37">
        <v>29124</v>
      </c>
      <c r="AH152" s="37">
        <v>20963</v>
      </c>
      <c r="AI152" s="37">
        <v>33686</v>
      </c>
      <c r="AJ152" s="37">
        <v>39717</v>
      </c>
      <c r="AK152" s="37">
        <v>37039</v>
      </c>
      <c r="AL152" s="37">
        <v>34945</v>
      </c>
      <c r="AM152" s="37">
        <v>27249</v>
      </c>
      <c r="AN152" s="37">
        <v>32274</v>
      </c>
      <c r="AO152" s="37">
        <v>36936</v>
      </c>
      <c r="AP152" s="37">
        <v>30452</v>
      </c>
      <c r="AQ152" s="37">
        <v>32942</v>
      </c>
      <c r="AR152" s="37">
        <v>24225</v>
      </c>
    </row>
    <row r="153" spans="1:44" s="18" customFormat="1" ht="13">
      <c r="A153" s="33" t="s">
        <v>2713</v>
      </c>
      <c r="B153" s="33" t="s">
        <v>160</v>
      </c>
      <c r="C153" s="33" t="s">
        <v>161</v>
      </c>
      <c r="D153" s="33" t="s">
        <v>162</v>
      </c>
      <c r="E153" s="33"/>
      <c r="F153" s="34">
        <v>140</v>
      </c>
      <c r="G153" s="35"/>
      <c r="H153" s="35"/>
      <c r="I153" s="35" t="s">
        <v>2730</v>
      </c>
      <c r="J153" s="35"/>
      <c r="K153" s="35"/>
      <c r="L153" s="35"/>
      <c r="M153" s="35"/>
      <c r="N153" s="35"/>
      <c r="O153" s="36"/>
      <c r="P153" s="37">
        <v>13991</v>
      </c>
      <c r="Q153" s="37">
        <v>3870</v>
      </c>
      <c r="R153" s="37">
        <v>3861</v>
      </c>
      <c r="S153" s="37">
        <v>6591</v>
      </c>
      <c r="T153" s="37">
        <v>15294</v>
      </c>
      <c r="U153" s="37">
        <v>23171</v>
      </c>
      <c r="V153" s="37">
        <v>24502</v>
      </c>
      <c r="W153" s="37">
        <v>16544</v>
      </c>
      <c r="X153" s="37">
        <v>13301</v>
      </c>
      <c r="Y153" s="37">
        <v>12486</v>
      </c>
      <c r="Z153" s="37">
        <v>13527</v>
      </c>
      <c r="AA153" s="37">
        <v>15515</v>
      </c>
      <c r="AB153" s="37">
        <v>14188</v>
      </c>
      <c r="AC153" s="37">
        <v>3932</v>
      </c>
      <c r="AD153" s="37">
        <v>5428</v>
      </c>
      <c r="AE153" s="37">
        <v>19026</v>
      </c>
      <c r="AF153" s="37">
        <v>20159</v>
      </c>
      <c r="AG153" s="37">
        <v>13496</v>
      </c>
      <c r="AH153" s="37">
        <v>3674</v>
      </c>
      <c r="AI153" s="37">
        <v>3876</v>
      </c>
      <c r="AJ153" s="37">
        <v>11186</v>
      </c>
      <c r="AK153" s="37">
        <v>23806</v>
      </c>
      <c r="AL153" s="37">
        <v>14715</v>
      </c>
      <c r="AM153" s="37">
        <v>13624</v>
      </c>
      <c r="AN153" s="37">
        <v>3858</v>
      </c>
      <c r="AO153" s="37">
        <v>13929</v>
      </c>
      <c r="AP153" s="37">
        <v>14055</v>
      </c>
      <c r="AQ153" s="37">
        <v>12855</v>
      </c>
      <c r="AR153" s="37">
        <v>14327</v>
      </c>
    </row>
    <row r="154" spans="1:44" s="18" customFormat="1" ht="13">
      <c r="A154" s="33" t="s">
        <v>2713</v>
      </c>
      <c r="B154" s="33" t="s">
        <v>160</v>
      </c>
      <c r="C154" s="33" t="s">
        <v>161</v>
      </c>
      <c r="D154" s="33" t="s">
        <v>162</v>
      </c>
      <c r="E154" s="33"/>
      <c r="F154" s="34">
        <v>141</v>
      </c>
      <c r="G154" s="35"/>
      <c r="H154" s="35"/>
      <c r="I154" s="35" t="s">
        <v>2731</v>
      </c>
      <c r="J154" s="35"/>
      <c r="K154" s="35"/>
      <c r="L154" s="35"/>
      <c r="M154" s="35"/>
      <c r="N154" s="35"/>
      <c r="O154" s="36"/>
      <c r="P154" s="37">
        <v>210282</v>
      </c>
      <c r="Q154" s="37">
        <v>200818</v>
      </c>
      <c r="R154" s="37">
        <v>225989</v>
      </c>
      <c r="S154" s="37">
        <v>224967</v>
      </c>
      <c r="T154" s="37">
        <v>237881</v>
      </c>
      <c r="U154" s="37">
        <v>236614</v>
      </c>
      <c r="V154" s="37">
        <v>233507</v>
      </c>
      <c r="W154" s="37">
        <v>220359</v>
      </c>
      <c r="X154" s="37">
        <v>206070</v>
      </c>
      <c r="Y154" s="37">
        <v>195793</v>
      </c>
      <c r="Z154" s="37">
        <v>175009</v>
      </c>
      <c r="AA154" s="37">
        <v>167461</v>
      </c>
      <c r="AB154" s="37">
        <v>156937</v>
      </c>
      <c r="AC154" s="37">
        <v>201912</v>
      </c>
      <c r="AD154" s="37">
        <v>225397</v>
      </c>
      <c r="AE154" s="37">
        <v>237223</v>
      </c>
      <c r="AF154" s="37">
        <v>226396</v>
      </c>
      <c r="AG154" s="37">
        <v>187241</v>
      </c>
      <c r="AH154" s="37">
        <v>182850</v>
      </c>
      <c r="AI154" s="37">
        <v>219073</v>
      </c>
      <c r="AJ154" s="37">
        <v>231744</v>
      </c>
      <c r="AK154" s="37">
        <v>235119</v>
      </c>
      <c r="AL154" s="37">
        <v>212418</v>
      </c>
      <c r="AM154" s="37">
        <v>179751</v>
      </c>
      <c r="AN154" s="37">
        <v>215085</v>
      </c>
      <c r="AO154" s="37">
        <v>228896</v>
      </c>
      <c r="AP154" s="37">
        <v>193351</v>
      </c>
      <c r="AQ154" s="37">
        <v>201030</v>
      </c>
      <c r="AR154" s="37">
        <v>169583</v>
      </c>
    </row>
    <row r="155" spans="1:44" s="18" customFormat="1" ht="13">
      <c r="A155" s="33" t="s">
        <v>2713</v>
      </c>
      <c r="B155" s="33" t="s">
        <v>160</v>
      </c>
      <c r="C155" s="33" t="s">
        <v>161</v>
      </c>
      <c r="D155" s="33" t="s">
        <v>162</v>
      </c>
      <c r="E155" s="33"/>
      <c r="F155" s="34">
        <v>142</v>
      </c>
      <c r="G155" s="35"/>
      <c r="H155" s="35"/>
      <c r="I155" s="35" t="s">
        <v>2732</v>
      </c>
      <c r="J155" s="35"/>
      <c r="K155" s="35"/>
      <c r="L155" s="35"/>
      <c r="M155" s="35"/>
      <c r="N155" s="35"/>
      <c r="O155" s="36"/>
      <c r="P155" s="37">
        <v>17045</v>
      </c>
      <c r="Q155" s="37">
        <v>16038</v>
      </c>
      <c r="R155" s="37">
        <v>18069</v>
      </c>
      <c r="S155" s="37">
        <v>19379</v>
      </c>
      <c r="T155" s="37">
        <v>21914</v>
      </c>
      <c r="U155" s="37">
        <v>22740</v>
      </c>
      <c r="V155" s="37">
        <v>21997</v>
      </c>
      <c r="W155" s="37">
        <v>19054</v>
      </c>
      <c r="X155" s="37">
        <v>15641</v>
      </c>
      <c r="Y155" s="37">
        <v>13657</v>
      </c>
      <c r="Z155" s="37">
        <v>11105</v>
      </c>
      <c r="AA155" s="37">
        <v>9984</v>
      </c>
      <c r="AB155" s="37">
        <v>8944</v>
      </c>
      <c r="AC155" s="37">
        <v>16051</v>
      </c>
      <c r="AD155" s="37">
        <v>18823</v>
      </c>
      <c r="AE155" s="37">
        <v>22304</v>
      </c>
      <c r="AF155" s="37">
        <v>20396</v>
      </c>
      <c r="AG155" s="37">
        <v>12784</v>
      </c>
      <c r="AH155" s="37">
        <v>16036</v>
      </c>
      <c r="AI155" s="37">
        <v>17342</v>
      </c>
      <c r="AJ155" s="37">
        <v>20715</v>
      </c>
      <c r="AK155" s="37">
        <v>22383</v>
      </c>
      <c r="AL155" s="37">
        <v>17149</v>
      </c>
      <c r="AM155" s="37">
        <v>11649</v>
      </c>
      <c r="AN155" s="37">
        <v>17197</v>
      </c>
      <c r="AO155" s="37">
        <v>20462</v>
      </c>
      <c r="AP155" s="37">
        <v>13941</v>
      </c>
      <c r="AQ155" s="37">
        <v>14657</v>
      </c>
      <c r="AR155" s="37">
        <v>10383</v>
      </c>
    </row>
    <row r="156" spans="1:44" s="18" customFormat="1" ht="13">
      <c r="A156" s="33" t="s">
        <v>2713</v>
      </c>
      <c r="B156" s="33" t="s">
        <v>160</v>
      </c>
      <c r="C156" s="33" t="s">
        <v>161</v>
      </c>
      <c r="D156" s="33" t="s">
        <v>162</v>
      </c>
      <c r="E156" s="33"/>
      <c r="F156" s="34">
        <v>143</v>
      </c>
      <c r="G156" s="35"/>
      <c r="H156" s="35"/>
      <c r="I156" s="35" t="s">
        <v>2733</v>
      </c>
      <c r="J156" s="35"/>
      <c r="K156" s="35"/>
      <c r="L156" s="35"/>
      <c r="M156" s="35"/>
      <c r="N156" s="35"/>
      <c r="O156" s="36"/>
      <c r="P156" s="37">
        <v>255430</v>
      </c>
      <c r="Q156" s="37">
        <v>212821</v>
      </c>
      <c r="R156" s="37">
        <v>258906</v>
      </c>
      <c r="S156" s="37">
        <v>275534</v>
      </c>
      <c r="T156" s="37">
        <v>310115</v>
      </c>
      <c r="U156" s="37">
        <v>306725</v>
      </c>
      <c r="V156" s="37">
        <v>296875</v>
      </c>
      <c r="W156" s="37">
        <v>266711</v>
      </c>
      <c r="X156" s="37">
        <v>246819</v>
      </c>
      <c r="Y156" s="37">
        <v>232821</v>
      </c>
      <c r="Z156" s="37">
        <v>202967</v>
      </c>
      <c r="AA156" s="37">
        <v>195608</v>
      </c>
      <c r="AB156" s="37">
        <v>189255</v>
      </c>
      <c r="AC156" s="37">
        <v>214625</v>
      </c>
      <c r="AD156" s="37">
        <v>268496</v>
      </c>
      <c r="AE156" s="37">
        <v>308440</v>
      </c>
      <c r="AF156" s="37">
        <v>280527</v>
      </c>
      <c r="AG156" s="37">
        <v>221722</v>
      </c>
      <c r="AH156" s="37">
        <v>178325</v>
      </c>
      <c r="AI156" s="37">
        <v>246492</v>
      </c>
      <c r="AJ156" s="37">
        <v>293694</v>
      </c>
      <c r="AK156" s="37">
        <v>302002</v>
      </c>
      <c r="AL156" s="37">
        <v>255657</v>
      </c>
      <c r="AM156" s="37">
        <v>211723</v>
      </c>
      <c r="AN156" s="37">
        <v>238966</v>
      </c>
      <c r="AO156" s="37">
        <v>283351</v>
      </c>
      <c r="AP156" s="37">
        <v>230020</v>
      </c>
      <c r="AQ156" s="37">
        <v>240024</v>
      </c>
      <c r="AR156" s="37">
        <v>198281</v>
      </c>
    </row>
    <row r="157" spans="1:44" s="18" customFormat="1" ht="27" customHeight="1">
      <c r="A157" s="33" t="s">
        <v>2713</v>
      </c>
      <c r="B157" s="33" t="s">
        <v>160</v>
      </c>
      <c r="C157" s="33" t="s">
        <v>161</v>
      </c>
      <c r="D157" s="33" t="s">
        <v>162</v>
      </c>
      <c r="E157" s="33"/>
      <c r="F157" s="34">
        <v>144</v>
      </c>
      <c r="G157" s="35"/>
      <c r="H157" s="35"/>
      <c r="I157" s="35"/>
      <c r="J157" s="35" t="s">
        <v>2734</v>
      </c>
      <c r="K157" s="35"/>
      <c r="L157" s="35"/>
      <c r="M157" s="35"/>
      <c r="N157" s="35"/>
      <c r="O157" s="36"/>
      <c r="P157" s="39">
        <v>25.7</v>
      </c>
      <c r="Q157" s="39">
        <v>23.3</v>
      </c>
      <c r="R157" s="39">
        <v>24.9</v>
      </c>
      <c r="S157" s="39">
        <v>25.1</v>
      </c>
      <c r="T157" s="39">
        <v>23.2</v>
      </c>
      <c r="U157" s="39">
        <v>22.7</v>
      </c>
      <c r="V157" s="39">
        <v>23.1</v>
      </c>
      <c r="W157" s="39">
        <v>26.1</v>
      </c>
      <c r="X157" s="39">
        <v>27.5</v>
      </c>
      <c r="Y157" s="39">
        <v>28.3</v>
      </c>
      <c r="Z157" s="39">
        <v>29.5</v>
      </c>
      <c r="AA157" s="39">
        <v>29.3</v>
      </c>
      <c r="AB157" s="39">
        <v>28.9</v>
      </c>
      <c r="AC157" s="39">
        <v>23.3</v>
      </c>
      <c r="AD157" s="39">
        <v>25</v>
      </c>
      <c r="AE157" s="39">
        <v>23</v>
      </c>
      <c r="AF157" s="39">
        <v>24.6</v>
      </c>
      <c r="AG157" s="39">
        <v>28.5</v>
      </c>
      <c r="AH157" s="39">
        <v>23.8</v>
      </c>
      <c r="AI157" s="39">
        <v>24.3</v>
      </c>
      <c r="AJ157" s="39">
        <v>24</v>
      </c>
      <c r="AK157" s="39">
        <v>22.9</v>
      </c>
      <c r="AL157" s="39">
        <v>26.8</v>
      </c>
      <c r="AM157" s="39">
        <v>28.9</v>
      </c>
      <c r="AN157" s="39">
        <v>24.2</v>
      </c>
      <c r="AO157" s="39">
        <v>23.6</v>
      </c>
      <c r="AP157" s="39">
        <v>27.9</v>
      </c>
      <c r="AQ157" s="39">
        <v>27.9</v>
      </c>
      <c r="AR157" s="39">
        <v>29.4</v>
      </c>
    </row>
    <row r="158" spans="1:44" s="18" customFormat="1" ht="27" customHeight="1">
      <c r="A158" s="33" t="s">
        <v>2713</v>
      </c>
      <c r="B158" s="33" t="s">
        <v>160</v>
      </c>
      <c r="C158" s="33" t="s">
        <v>161</v>
      </c>
      <c r="D158" s="33" t="s">
        <v>162</v>
      </c>
      <c r="E158" s="33"/>
      <c r="F158" s="34">
        <v>145</v>
      </c>
      <c r="G158" s="35"/>
      <c r="H158" s="35"/>
      <c r="I158" s="35"/>
      <c r="J158" s="35" t="s">
        <v>2735</v>
      </c>
      <c r="K158" s="35"/>
      <c r="L158" s="35"/>
      <c r="M158" s="35"/>
      <c r="N158" s="35"/>
      <c r="O158" s="36"/>
      <c r="P158" s="46" t="s">
        <v>163</v>
      </c>
      <c r="Q158" s="46" t="s">
        <v>163</v>
      </c>
      <c r="R158" s="46" t="s">
        <v>163</v>
      </c>
      <c r="S158" s="46" t="s">
        <v>163</v>
      </c>
      <c r="T158" s="46" t="s">
        <v>163</v>
      </c>
      <c r="U158" s="46" t="s">
        <v>163</v>
      </c>
      <c r="V158" s="46" t="s">
        <v>163</v>
      </c>
      <c r="W158" s="46" t="s">
        <v>163</v>
      </c>
      <c r="X158" s="46" t="s">
        <v>163</v>
      </c>
      <c r="Y158" s="46" t="s">
        <v>163</v>
      </c>
      <c r="Z158" s="46" t="s">
        <v>163</v>
      </c>
      <c r="AA158" s="46" t="s">
        <v>163</v>
      </c>
      <c r="AB158" s="46" t="s">
        <v>163</v>
      </c>
      <c r="AC158" s="46" t="s">
        <v>163</v>
      </c>
      <c r="AD158" s="46" t="s">
        <v>163</v>
      </c>
      <c r="AE158" s="46" t="s">
        <v>163</v>
      </c>
      <c r="AF158" s="46" t="s">
        <v>163</v>
      </c>
      <c r="AG158" s="46" t="s">
        <v>163</v>
      </c>
      <c r="AH158" s="46" t="s">
        <v>163</v>
      </c>
      <c r="AI158" s="46" t="s">
        <v>163</v>
      </c>
      <c r="AJ158" s="46" t="s">
        <v>163</v>
      </c>
      <c r="AK158" s="46" t="s">
        <v>163</v>
      </c>
      <c r="AL158" s="46" t="s">
        <v>163</v>
      </c>
      <c r="AM158" s="46" t="s">
        <v>163</v>
      </c>
      <c r="AN158" s="46" t="s">
        <v>163</v>
      </c>
      <c r="AO158" s="46" t="s">
        <v>163</v>
      </c>
      <c r="AP158" s="46" t="s">
        <v>163</v>
      </c>
      <c r="AQ158" s="46" t="s">
        <v>163</v>
      </c>
      <c r="AR158" s="46" t="s">
        <v>163</v>
      </c>
    </row>
    <row r="159" spans="1:44" s="18" customFormat="1" ht="27" customHeight="1">
      <c r="A159" s="33" t="s">
        <v>2713</v>
      </c>
      <c r="B159" s="33" t="s">
        <v>160</v>
      </c>
      <c r="C159" s="33" t="s">
        <v>161</v>
      </c>
      <c r="D159" s="33" t="s">
        <v>162</v>
      </c>
      <c r="E159" s="33"/>
      <c r="F159" s="34">
        <v>146</v>
      </c>
      <c r="G159" s="35"/>
      <c r="H159" s="47"/>
      <c r="I159" s="47"/>
      <c r="J159" s="47" t="s">
        <v>2736</v>
      </c>
      <c r="K159" s="47"/>
      <c r="L159" s="47"/>
      <c r="M159" s="47"/>
      <c r="N159" s="47"/>
      <c r="O159" s="48"/>
      <c r="P159" s="49">
        <v>662947</v>
      </c>
      <c r="Q159" s="49">
        <v>33162</v>
      </c>
      <c r="R159" s="49">
        <v>43516</v>
      </c>
      <c r="S159" s="49">
        <v>59314</v>
      </c>
      <c r="T159" s="49">
        <v>66011</v>
      </c>
      <c r="U159" s="49">
        <v>59489</v>
      </c>
      <c r="V159" s="49">
        <v>53972</v>
      </c>
      <c r="W159" s="49">
        <v>64307</v>
      </c>
      <c r="X159" s="49">
        <v>80415</v>
      </c>
      <c r="Y159" s="49">
        <v>78602</v>
      </c>
      <c r="Z159" s="49">
        <v>62371</v>
      </c>
      <c r="AA159" s="49">
        <v>42301</v>
      </c>
      <c r="AB159" s="49">
        <v>19488</v>
      </c>
      <c r="AC159" s="49">
        <v>32280</v>
      </c>
      <c r="AD159" s="49">
        <v>102830</v>
      </c>
      <c r="AE159" s="49">
        <v>125500</v>
      </c>
      <c r="AF159" s="49">
        <v>118279</v>
      </c>
      <c r="AG159" s="49">
        <v>283176</v>
      </c>
      <c r="AH159" s="49">
        <v>8444</v>
      </c>
      <c r="AI159" s="49">
        <v>68233</v>
      </c>
      <c r="AJ159" s="49">
        <v>125326</v>
      </c>
      <c r="AK159" s="49">
        <v>113461</v>
      </c>
      <c r="AL159" s="49">
        <v>144722</v>
      </c>
      <c r="AM159" s="49">
        <v>202761</v>
      </c>
      <c r="AN159" s="49">
        <v>76677</v>
      </c>
      <c r="AO159" s="49">
        <v>315464</v>
      </c>
      <c r="AP159" s="49">
        <v>347483</v>
      </c>
      <c r="AQ159" s="49">
        <v>159017</v>
      </c>
      <c r="AR159" s="49">
        <v>124159</v>
      </c>
    </row>
    <row r="160" spans="1:44" s="18" customFormat="1" ht="20.149999999999999" customHeight="1">
      <c r="A160" s="16"/>
      <c r="B160" s="16"/>
      <c r="C160" s="16"/>
      <c r="D160" s="16"/>
      <c r="E160" s="16"/>
      <c r="F160" s="50"/>
      <c r="G160" s="51"/>
      <c r="H160" s="51"/>
      <c r="I160" s="35" t="s">
        <v>2737</v>
      </c>
      <c r="J160" s="51"/>
      <c r="K160" s="35"/>
      <c r="L160" s="35"/>
      <c r="M160" s="35"/>
      <c r="N160" s="35"/>
      <c r="O160" s="35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</row>
    <row r="161" spans="6:45" ht="13">
      <c r="F161" s="11"/>
      <c r="W161" s="18"/>
      <c r="X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</row>
  </sheetData>
  <mergeCells count="20">
    <mergeCell ref="H7:O7"/>
    <mergeCell ref="AC9:AG9"/>
    <mergeCell ref="AH9:AM9"/>
    <mergeCell ref="AN9:AR9"/>
    <mergeCell ref="AC11:AC12"/>
    <mergeCell ref="AD11:AD12"/>
    <mergeCell ref="AE11:AE12"/>
    <mergeCell ref="AF11:AF12"/>
    <mergeCell ref="AG11:AG12"/>
    <mergeCell ref="AH11:AH12"/>
    <mergeCell ref="AO11:AO12"/>
    <mergeCell ref="AP11:AP12"/>
    <mergeCell ref="AQ11:AQ12"/>
    <mergeCell ref="AR11:AR12"/>
    <mergeCell ref="AI11:AI12"/>
    <mergeCell ref="AJ11:AJ12"/>
    <mergeCell ref="AK11:AK12"/>
    <mergeCell ref="AL11:AL12"/>
    <mergeCell ref="AM11:AM12"/>
    <mergeCell ref="AN11:AN12"/>
  </mergeCells>
  <phoneticPr fontId="1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T233"/>
  <sheetViews>
    <sheetView topLeftCell="G3" workbookViewId="0">
      <pane xSplit="10" ySplit="13" topLeftCell="R148" activePane="bottomRight" state="frozen"/>
      <selection activeCell="G3" sqref="G3"/>
      <selection pane="topRight" activeCell="Q3" sqref="Q3"/>
      <selection pane="bottomLeft" activeCell="G16" sqref="G16"/>
      <selection pane="bottomRight" activeCell="V156" sqref="V156"/>
    </sheetView>
  </sheetViews>
  <sheetFormatPr defaultRowHeight="18"/>
  <cols>
    <col min="1" max="5" width="8.1640625" style="415" hidden="1" customWidth="1"/>
    <col min="6" max="6" width="4.08203125" style="416" hidden="1" customWidth="1"/>
    <col min="7" max="7" width="4.08203125" style="416" bestFit="1" customWidth="1"/>
    <col min="8" max="14" width="1.9140625" style="416" customWidth="1"/>
    <col min="15" max="15" width="21.58203125" style="416" customWidth="1"/>
    <col min="16" max="16" width="0.9140625" style="416" customWidth="1"/>
    <col min="17" max="17" width="18" style="417" bestFit="1" customWidth="1"/>
    <col min="18" max="31" width="13.6640625" style="417" customWidth="1"/>
    <col min="32" max="40" width="12.5" style="417" hidden="1" customWidth="1"/>
    <col min="41" max="41" width="0.4140625" style="18" customWidth="1"/>
    <col min="42" max="44" width="11.58203125" style="18" hidden="1" customWidth="1"/>
    <col min="45" max="45" width="11.58203125" style="18" customWidth="1"/>
    <col min="46" max="46" width="1.9140625" style="416" customWidth="1"/>
    <col min="47" max="256" width="8.58203125" style="416"/>
    <col min="257" max="262" width="0" style="416" hidden="1" customWidth="1"/>
    <col min="263" max="263" width="4.08203125" style="416" bestFit="1" customWidth="1"/>
    <col min="264" max="270" width="1.9140625" style="416" customWidth="1"/>
    <col min="271" max="271" width="21.58203125" style="416" customWidth="1"/>
    <col min="272" max="272" width="0.9140625" style="416" customWidth="1"/>
    <col min="273" max="273" width="18" style="416" bestFit="1" customWidth="1"/>
    <col min="274" max="287" width="13.6640625" style="416" customWidth="1"/>
    <col min="288" max="296" width="12.5" style="416" customWidth="1"/>
    <col min="297" max="297" width="0.4140625" style="416" customWidth="1"/>
    <col min="298" max="301" width="11.58203125" style="416" customWidth="1"/>
    <col min="302" max="302" width="1.9140625" style="416" customWidth="1"/>
    <col min="303" max="512" width="8.58203125" style="416"/>
    <col min="513" max="518" width="0" style="416" hidden="1" customWidth="1"/>
    <col min="519" max="519" width="4.08203125" style="416" bestFit="1" customWidth="1"/>
    <col min="520" max="526" width="1.9140625" style="416" customWidth="1"/>
    <col min="527" max="527" width="21.58203125" style="416" customWidth="1"/>
    <col min="528" max="528" width="0.9140625" style="416" customWidth="1"/>
    <col min="529" max="529" width="18" style="416" bestFit="1" customWidth="1"/>
    <col min="530" max="543" width="13.6640625" style="416" customWidth="1"/>
    <col min="544" max="552" width="12.5" style="416" customWidth="1"/>
    <col min="553" max="553" width="0.4140625" style="416" customWidth="1"/>
    <col min="554" max="557" width="11.58203125" style="416" customWidth="1"/>
    <col min="558" max="558" width="1.9140625" style="416" customWidth="1"/>
    <col min="559" max="768" width="8.58203125" style="416"/>
    <col min="769" max="774" width="0" style="416" hidden="1" customWidth="1"/>
    <col min="775" max="775" width="4.08203125" style="416" bestFit="1" customWidth="1"/>
    <col min="776" max="782" width="1.9140625" style="416" customWidth="1"/>
    <col min="783" max="783" width="21.58203125" style="416" customWidth="1"/>
    <col min="784" max="784" width="0.9140625" style="416" customWidth="1"/>
    <col min="785" max="785" width="18" style="416" bestFit="1" customWidth="1"/>
    <col min="786" max="799" width="13.6640625" style="416" customWidth="1"/>
    <col min="800" max="808" width="12.5" style="416" customWidth="1"/>
    <col min="809" max="809" width="0.4140625" style="416" customWidth="1"/>
    <col min="810" max="813" width="11.58203125" style="416" customWidth="1"/>
    <col min="814" max="814" width="1.9140625" style="416" customWidth="1"/>
    <col min="815" max="1024" width="8.58203125" style="416"/>
    <col min="1025" max="1030" width="0" style="416" hidden="1" customWidth="1"/>
    <col min="1031" max="1031" width="4.08203125" style="416" bestFit="1" customWidth="1"/>
    <col min="1032" max="1038" width="1.9140625" style="416" customWidth="1"/>
    <col min="1039" max="1039" width="21.58203125" style="416" customWidth="1"/>
    <col min="1040" max="1040" width="0.9140625" style="416" customWidth="1"/>
    <col min="1041" max="1041" width="18" style="416" bestFit="1" customWidth="1"/>
    <col min="1042" max="1055" width="13.6640625" style="416" customWidth="1"/>
    <col min="1056" max="1064" width="12.5" style="416" customWidth="1"/>
    <col min="1065" max="1065" width="0.4140625" style="416" customWidth="1"/>
    <col min="1066" max="1069" width="11.58203125" style="416" customWidth="1"/>
    <col min="1070" max="1070" width="1.9140625" style="416" customWidth="1"/>
    <col min="1071" max="1280" width="8.58203125" style="416"/>
    <col min="1281" max="1286" width="0" style="416" hidden="1" customWidth="1"/>
    <col min="1287" max="1287" width="4.08203125" style="416" bestFit="1" customWidth="1"/>
    <col min="1288" max="1294" width="1.9140625" style="416" customWidth="1"/>
    <col min="1295" max="1295" width="21.58203125" style="416" customWidth="1"/>
    <col min="1296" max="1296" width="0.9140625" style="416" customWidth="1"/>
    <col min="1297" max="1297" width="18" style="416" bestFit="1" customWidth="1"/>
    <col min="1298" max="1311" width="13.6640625" style="416" customWidth="1"/>
    <col min="1312" max="1320" width="12.5" style="416" customWidth="1"/>
    <col min="1321" max="1321" width="0.4140625" style="416" customWidth="1"/>
    <col min="1322" max="1325" width="11.58203125" style="416" customWidth="1"/>
    <col min="1326" max="1326" width="1.9140625" style="416" customWidth="1"/>
    <col min="1327" max="1536" width="8.58203125" style="416"/>
    <col min="1537" max="1542" width="0" style="416" hidden="1" customWidth="1"/>
    <col min="1543" max="1543" width="4.08203125" style="416" bestFit="1" customWidth="1"/>
    <col min="1544" max="1550" width="1.9140625" style="416" customWidth="1"/>
    <col min="1551" max="1551" width="21.58203125" style="416" customWidth="1"/>
    <col min="1552" max="1552" width="0.9140625" style="416" customWidth="1"/>
    <col min="1553" max="1553" width="18" style="416" bestFit="1" customWidth="1"/>
    <col min="1554" max="1567" width="13.6640625" style="416" customWidth="1"/>
    <col min="1568" max="1576" width="12.5" style="416" customWidth="1"/>
    <col min="1577" max="1577" width="0.4140625" style="416" customWidth="1"/>
    <col min="1578" max="1581" width="11.58203125" style="416" customWidth="1"/>
    <col min="1582" max="1582" width="1.9140625" style="416" customWidth="1"/>
    <col min="1583" max="1792" width="8.58203125" style="416"/>
    <col min="1793" max="1798" width="0" style="416" hidden="1" customWidth="1"/>
    <col min="1799" max="1799" width="4.08203125" style="416" bestFit="1" customWidth="1"/>
    <col min="1800" max="1806" width="1.9140625" style="416" customWidth="1"/>
    <col min="1807" max="1807" width="21.58203125" style="416" customWidth="1"/>
    <col min="1808" max="1808" width="0.9140625" style="416" customWidth="1"/>
    <col min="1809" max="1809" width="18" style="416" bestFit="1" customWidth="1"/>
    <col min="1810" max="1823" width="13.6640625" style="416" customWidth="1"/>
    <col min="1824" max="1832" width="12.5" style="416" customWidth="1"/>
    <col min="1833" max="1833" width="0.4140625" style="416" customWidth="1"/>
    <col min="1834" max="1837" width="11.58203125" style="416" customWidth="1"/>
    <col min="1838" max="1838" width="1.9140625" style="416" customWidth="1"/>
    <col min="1839" max="2048" width="8.58203125" style="416"/>
    <col min="2049" max="2054" width="0" style="416" hidden="1" customWidth="1"/>
    <col min="2055" max="2055" width="4.08203125" style="416" bestFit="1" customWidth="1"/>
    <col min="2056" max="2062" width="1.9140625" style="416" customWidth="1"/>
    <col min="2063" max="2063" width="21.58203125" style="416" customWidth="1"/>
    <col min="2064" max="2064" width="0.9140625" style="416" customWidth="1"/>
    <col min="2065" max="2065" width="18" style="416" bestFit="1" customWidth="1"/>
    <col min="2066" max="2079" width="13.6640625" style="416" customWidth="1"/>
    <col min="2080" max="2088" width="12.5" style="416" customWidth="1"/>
    <col min="2089" max="2089" width="0.4140625" style="416" customWidth="1"/>
    <col min="2090" max="2093" width="11.58203125" style="416" customWidth="1"/>
    <col min="2094" max="2094" width="1.9140625" style="416" customWidth="1"/>
    <col min="2095" max="2304" width="8.58203125" style="416"/>
    <col min="2305" max="2310" width="0" style="416" hidden="1" customWidth="1"/>
    <col min="2311" max="2311" width="4.08203125" style="416" bestFit="1" customWidth="1"/>
    <col min="2312" max="2318" width="1.9140625" style="416" customWidth="1"/>
    <col min="2319" max="2319" width="21.58203125" style="416" customWidth="1"/>
    <col min="2320" max="2320" width="0.9140625" style="416" customWidth="1"/>
    <col min="2321" max="2321" width="18" style="416" bestFit="1" customWidth="1"/>
    <col min="2322" max="2335" width="13.6640625" style="416" customWidth="1"/>
    <col min="2336" max="2344" width="12.5" style="416" customWidth="1"/>
    <col min="2345" max="2345" width="0.4140625" style="416" customWidth="1"/>
    <col min="2346" max="2349" width="11.58203125" style="416" customWidth="1"/>
    <col min="2350" max="2350" width="1.9140625" style="416" customWidth="1"/>
    <col min="2351" max="2560" width="8.58203125" style="416"/>
    <col min="2561" max="2566" width="0" style="416" hidden="1" customWidth="1"/>
    <col min="2567" max="2567" width="4.08203125" style="416" bestFit="1" customWidth="1"/>
    <col min="2568" max="2574" width="1.9140625" style="416" customWidth="1"/>
    <col min="2575" max="2575" width="21.58203125" style="416" customWidth="1"/>
    <col min="2576" max="2576" width="0.9140625" style="416" customWidth="1"/>
    <col min="2577" max="2577" width="18" style="416" bestFit="1" customWidth="1"/>
    <col min="2578" max="2591" width="13.6640625" style="416" customWidth="1"/>
    <col min="2592" max="2600" width="12.5" style="416" customWidth="1"/>
    <col min="2601" max="2601" width="0.4140625" style="416" customWidth="1"/>
    <col min="2602" max="2605" width="11.58203125" style="416" customWidth="1"/>
    <col min="2606" max="2606" width="1.9140625" style="416" customWidth="1"/>
    <col min="2607" max="2816" width="8.58203125" style="416"/>
    <col min="2817" max="2822" width="0" style="416" hidden="1" customWidth="1"/>
    <col min="2823" max="2823" width="4.08203125" style="416" bestFit="1" customWidth="1"/>
    <col min="2824" max="2830" width="1.9140625" style="416" customWidth="1"/>
    <col min="2831" max="2831" width="21.58203125" style="416" customWidth="1"/>
    <col min="2832" max="2832" width="0.9140625" style="416" customWidth="1"/>
    <col min="2833" max="2833" width="18" style="416" bestFit="1" customWidth="1"/>
    <col min="2834" max="2847" width="13.6640625" style="416" customWidth="1"/>
    <col min="2848" max="2856" width="12.5" style="416" customWidth="1"/>
    <col min="2857" max="2857" width="0.4140625" style="416" customWidth="1"/>
    <col min="2858" max="2861" width="11.58203125" style="416" customWidth="1"/>
    <col min="2862" max="2862" width="1.9140625" style="416" customWidth="1"/>
    <col min="2863" max="3072" width="8.58203125" style="416"/>
    <col min="3073" max="3078" width="0" style="416" hidden="1" customWidth="1"/>
    <col min="3079" max="3079" width="4.08203125" style="416" bestFit="1" customWidth="1"/>
    <col min="3080" max="3086" width="1.9140625" style="416" customWidth="1"/>
    <col min="3087" max="3087" width="21.58203125" style="416" customWidth="1"/>
    <col min="3088" max="3088" width="0.9140625" style="416" customWidth="1"/>
    <col min="3089" max="3089" width="18" style="416" bestFit="1" customWidth="1"/>
    <col min="3090" max="3103" width="13.6640625" style="416" customWidth="1"/>
    <col min="3104" max="3112" width="12.5" style="416" customWidth="1"/>
    <col min="3113" max="3113" width="0.4140625" style="416" customWidth="1"/>
    <col min="3114" max="3117" width="11.58203125" style="416" customWidth="1"/>
    <col min="3118" max="3118" width="1.9140625" style="416" customWidth="1"/>
    <col min="3119" max="3328" width="8.58203125" style="416"/>
    <col min="3329" max="3334" width="0" style="416" hidden="1" customWidth="1"/>
    <col min="3335" max="3335" width="4.08203125" style="416" bestFit="1" customWidth="1"/>
    <col min="3336" max="3342" width="1.9140625" style="416" customWidth="1"/>
    <col min="3343" max="3343" width="21.58203125" style="416" customWidth="1"/>
    <col min="3344" max="3344" width="0.9140625" style="416" customWidth="1"/>
    <col min="3345" max="3345" width="18" style="416" bestFit="1" customWidth="1"/>
    <col min="3346" max="3359" width="13.6640625" style="416" customWidth="1"/>
    <col min="3360" max="3368" width="12.5" style="416" customWidth="1"/>
    <col min="3369" max="3369" width="0.4140625" style="416" customWidth="1"/>
    <col min="3370" max="3373" width="11.58203125" style="416" customWidth="1"/>
    <col min="3374" max="3374" width="1.9140625" style="416" customWidth="1"/>
    <col min="3375" max="3584" width="8.58203125" style="416"/>
    <col min="3585" max="3590" width="0" style="416" hidden="1" customWidth="1"/>
    <col min="3591" max="3591" width="4.08203125" style="416" bestFit="1" customWidth="1"/>
    <col min="3592" max="3598" width="1.9140625" style="416" customWidth="1"/>
    <col min="3599" max="3599" width="21.58203125" style="416" customWidth="1"/>
    <col min="3600" max="3600" width="0.9140625" style="416" customWidth="1"/>
    <col min="3601" max="3601" width="18" style="416" bestFit="1" customWidth="1"/>
    <col min="3602" max="3615" width="13.6640625" style="416" customWidth="1"/>
    <col min="3616" max="3624" width="12.5" style="416" customWidth="1"/>
    <col min="3625" max="3625" width="0.4140625" style="416" customWidth="1"/>
    <col min="3626" max="3629" width="11.58203125" style="416" customWidth="1"/>
    <col min="3630" max="3630" width="1.9140625" style="416" customWidth="1"/>
    <col min="3631" max="3840" width="8.58203125" style="416"/>
    <col min="3841" max="3846" width="0" style="416" hidden="1" customWidth="1"/>
    <col min="3847" max="3847" width="4.08203125" style="416" bestFit="1" customWidth="1"/>
    <col min="3848" max="3854" width="1.9140625" style="416" customWidth="1"/>
    <col min="3855" max="3855" width="21.58203125" style="416" customWidth="1"/>
    <col min="3856" max="3856" width="0.9140625" style="416" customWidth="1"/>
    <col min="3857" max="3857" width="18" style="416" bestFit="1" customWidth="1"/>
    <col min="3858" max="3871" width="13.6640625" style="416" customWidth="1"/>
    <col min="3872" max="3880" width="12.5" style="416" customWidth="1"/>
    <col min="3881" max="3881" width="0.4140625" style="416" customWidth="1"/>
    <col min="3882" max="3885" width="11.58203125" style="416" customWidth="1"/>
    <col min="3886" max="3886" width="1.9140625" style="416" customWidth="1"/>
    <col min="3887" max="4096" width="8.58203125" style="416"/>
    <col min="4097" max="4102" width="0" style="416" hidden="1" customWidth="1"/>
    <col min="4103" max="4103" width="4.08203125" style="416" bestFit="1" customWidth="1"/>
    <col min="4104" max="4110" width="1.9140625" style="416" customWidth="1"/>
    <col min="4111" max="4111" width="21.58203125" style="416" customWidth="1"/>
    <col min="4112" max="4112" width="0.9140625" style="416" customWidth="1"/>
    <col min="4113" max="4113" width="18" style="416" bestFit="1" customWidth="1"/>
    <col min="4114" max="4127" width="13.6640625" style="416" customWidth="1"/>
    <col min="4128" max="4136" width="12.5" style="416" customWidth="1"/>
    <col min="4137" max="4137" width="0.4140625" style="416" customWidth="1"/>
    <col min="4138" max="4141" width="11.58203125" style="416" customWidth="1"/>
    <col min="4142" max="4142" width="1.9140625" style="416" customWidth="1"/>
    <col min="4143" max="4352" width="8.58203125" style="416"/>
    <col min="4353" max="4358" width="0" style="416" hidden="1" customWidth="1"/>
    <col min="4359" max="4359" width="4.08203125" style="416" bestFit="1" customWidth="1"/>
    <col min="4360" max="4366" width="1.9140625" style="416" customWidth="1"/>
    <col min="4367" max="4367" width="21.58203125" style="416" customWidth="1"/>
    <col min="4368" max="4368" width="0.9140625" style="416" customWidth="1"/>
    <col min="4369" max="4369" width="18" style="416" bestFit="1" customWidth="1"/>
    <col min="4370" max="4383" width="13.6640625" style="416" customWidth="1"/>
    <col min="4384" max="4392" width="12.5" style="416" customWidth="1"/>
    <col min="4393" max="4393" width="0.4140625" style="416" customWidth="1"/>
    <col min="4394" max="4397" width="11.58203125" style="416" customWidth="1"/>
    <col min="4398" max="4398" width="1.9140625" style="416" customWidth="1"/>
    <col min="4399" max="4608" width="8.58203125" style="416"/>
    <col min="4609" max="4614" width="0" style="416" hidden="1" customWidth="1"/>
    <col min="4615" max="4615" width="4.08203125" style="416" bestFit="1" customWidth="1"/>
    <col min="4616" max="4622" width="1.9140625" style="416" customWidth="1"/>
    <col min="4623" max="4623" width="21.58203125" style="416" customWidth="1"/>
    <col min="4624" max="4624" width="0.9140625" style="416" customWidth="1"/>
    <col min="4625" max="4625" width="18" style="416" bestFit="1" customWidth="1"/>
    <col min="4626" max="4639" width="13.6640625" style="416" customWidth="1"/>
    <col min="4640" max="4648" width="12.5" style="416" customWidth="1"/>
    <col min="4649" max="4649" width="0.4140625" style="416" customWidth="1"/>
    <col min="4650" max="4653" width="11.58203125" style="416" customWidth="1"/>
    <col min="4654" max="4654" width="1.9140625" style="416" customWidth="1"/>
    <col min="4655" max="4864" width="8.58203125" style="416"/>
    <col min="4865" max="4870" width="0" style="416" hidden="1" customWidth="1"/>
    <col min="4871" max="4871" width="4.08203125" style="416" bestFit="1" customWidth="1"/>
    <col min="4872" max="4878" width="1.9140625" style="416" customWidth="1"/>
    <col min="4879" max="4879" width="21.58203125" style="416" customWidth="1"/>
    <col min="4880" max="4880" width="0.9140625" style="416" customWidth="1"/>
    <col min="4881" max="4881" width="18" style="416" bestFit="1" customWidth="1"/>
    <col min="4882" max="4895" width="13.6640625" style="416" customWidth="1"/>
    <col min="4896" max="4904" width="12.5" style="416" customWidth="1"/>
    <col min="4905" max="4905" width="0.4140625" style="416" customWidth="1"/>
    <col min="4906" max="4909" width="11.58203125" style="416" customWidth="1"/>
    <col min="4910" max="4910" width="1.9140625" style="416" customWidth="1"/>
    <col min="4911" max="5120" width="8.58203125" style="416"/>
    <col min="5121" max="5126" width="0" style="416" hidden="1" customWidth="1"/>
    <col min="5127" max="5127" width="4.08203125" style="416" bestFit="1" customWidth="1"/>
    <col min="5128" max="5134" width="1.9140625" style="416" customWidth="1"/>
    <col min="5135" max="5135" width="21.58203125" style="416" customWidth="1"/>
    <col min="5136" max="5136" width="0.9140625" style="416" customWidth="1"/>
    <col min="5137" max="5137" width="18" style="416" bestFit="1" customWidth="1"/>
    <col min="5138" max="5151" width="13.6640625" style="416" customWidth="1"/>
    <col min="5152" max="5160" width="12.5" style="416" customWidth="1"/>
    <col min="5161" max="5161" width="0.4140625" style="416" customWidth="1"/>
    <col min="5162" max="5165" width="11.58203125" style="416" customWidth="1"/>
    <col min="5166" max="5166" width="1.9140625" style="416" customWidth="1"/>
    <col min="5167" max="5376" width="8.58203125" style="416"/>
    <col min="5377" max="5382" width="0" style="416" hidden="1" customWidth="1"/>
    <col min="5383" max="5383" width="4.08203125" style="416" bestFit="1" customWidth="1"/>
    <col min="5384" max="5390" width="1.9140625" style="416" customWidth="1"/>
    <col min="5391" max="5391" width="21.58203125" style="416" customWidth="1"/>
    <col min="5392" max="5392" width="0.9140625" style="416" customWidth="1"/>
    <col min="5393" max="5393" width="18" style="416" bestFit="1" customWidth="1"/>
    <col min="5394" max="5407" width="13.6640625" style="416" customWidth="1"/>
    <col min="5408" max="5416" width="12.5" style="416" customWidth="1"/>
    <col min="5417" max="5417" width="0.4140625" style="416" customWidth="1"/>
    <col min="5418" max="5421" width="11.58203125" style="416" customWidth="1"/>
    <col min="5422" max="5422" width="1.9140625" style="416" customWidth="1"/>
    <col min="5423" max="5632" width="8.58203125" style="416"/>
    <col min="5633" max="5638" width="0" style="416" hidden="1" customWidth="1"/>
    <col min="5639" max="5639" width="4.08203125" style="416" bestFit="1" customWidth="1"/>
    <col min="5640" max="5646" width="1.9140625" style="416" customWidth="1"/>
    <col min="5647" max="5647" width="21.58203125" style="416" customWidth="1"/>
    <col min="5648" max="5648" width="0.9140625" style="416" customWidth="1"/>
    <col min="5649" max="5649" width="18" style="416" bestFit="1" customWidth="1"/>
    <col min="5650" max="5663" width="13.6640625" style="416" customWidth="1"/>
    <col min="5664" max="5672" width="12.5" style="416" customWidth="1"/>
    <col min="5673" max="5673" width="0.4140625" style="416" customWidth="1"/>
    <col min="5674" max="5677" width="11.58203125" style="416" customWidth="1"/>
    <col min="5678" max="5678" width="1.9140625" style="416" customWidth="1"/>
    <col min="5679" max="5888" width="8.58203125" style="416"/>
    <col min="5889" max="5894" width="0" style="416" hidden="1" customWidth="1"/>
    <col min="5895" max="5895" width="4.08203125" style="416" bestFit="1" customWidth="1"/>
    <col min="5896" max="5902" width="1.9140625" style="416" customWidth="1"/>
    <col min="5903" max="5903" width="21.58203125" style="416" customWidth="1"/>
    <col min="5904" max="5904" width="0.9140625" style="416" customWidth="1"/>
    <col min="5905" max="5905" width="18" style="416" bestFit="1" customWidth="1"/>
    <col min="5906" max="5919" width="13.6640625" style="416" customWidth="1"/>
    <col min="5920" max="5928" width="12.5" style="416" customWidth="1"/>
    <col min="5929" max="5929" width="0.4140625" style="416" customWidth="1"/>
    <col min="5930" max="5933" width="11.58203125" style="416" customWidth="1"/>
    <col min="5934" max="5934" width="1.9140625" style="416" customWidth="1"/>
    <col min="5935" max="6144" width="8.58203125" style="416"/>
    <col min="6145" max="6150" width="0" style="416" hidden="1" customWidth="1"/>
    <col min="6151" max="6151" width="4.08203125" style="416" bestFit="1" customWidth="1"/>
    <col min="6152" max="6158" width="1.9140625" style="416" customWidth="1"/>
    <col min="6159" max="6159" width="21.58203125" style="416" customWidth="1"/>
    <col min="6160" max="6160" width="0.9140625" style="416" customWidth="1"/>
    <col min="6161" max="6161" width="18" style="416" bestFit="1" customWidth="1"/>
    <col min="6162" max="6175" width="13.6640625" style="416" customWidth="1"/>
    <col min="6176" max="6184" width="12.5" style="416" customWidth="1"/>
    <col min="6185" max="6185" width="0.4140625" style="416" customWidth="1"/>
    <col min="6186" max="6189" width="11.58203125" style="416" customWidth="1"/>
    <col min="6190" max="6190" width="1.9140625" style="416" customWidth="1"/>
    <col min="6191" max="6400" width="8.58203125" style="416"/>
    <col min="6401" max="6406" width="0" style="416" hidden="1" customWidth="1"/>
    <col min="6407" max="6407" width="4.08203125" style="416" bestFit="1" customWidth="1"/>
    <col min="6408" max="6414" width="1.9140625" style="416" customWidth="1"/>
    <col min="6415" max="6415" width="21.58203125" style="416" customWidth="1"/>
    <col min="6416" max="6416" width="0.9140625" style="416" customWidth="1"/>
    <col min="6417" max="6417" width="18" style="416" bestFit="1" customWidth="1"/>
    <col min="6418" max="6431" width="13.6640625" style="416" customWidth="1"/>
    <col min="6432" max="6440" width="12.5" style="416" customWidth="1"/>
    <col min="6441" max="6441" width="0.4140625" style="416" customWidth="1"/>
    <col min="6442" max="6445" width="11.58203125" style="416" customWidth="1"/>
    <col min="6446" max="6446" width="1.9140625" style="416" customWidth="1"/>
    <col min="6447" max="6656" width="8.58203125" style="416"/>
    <col min="6657" max="6662" width="0" style="416" hidden="1" customWidth="1"/>
    <col min="6663" max="6663" width="4.08203125" style="416" bestFit="1" customWidth="1"/>
    <col min="6664" max="6670" width="1.9140625" style="416" customWidth="1"/>
    <col min="6671" max="6671" width="21.58203125" style="416" customWidth="1"/>
    <col min="6672" max="6672" width="0.9140625" style="416" customWidth="1"/>
    <col min="6673" max="6673" width="18" style="416" bestFit="1" customWidth="1"/>
    <col min="6674" max="6687" width="13.6640625" style="416" customWidth="1"/>
    <col min="6688" max="6696" width="12.5" style="416" customWidth="1"/>
    <col min="6697" max="6697" width="0.4140625" style="416" customWidth="1"/>
    <col min="6698" max="6701" width="11.58203125" style="416" customWidth="1"/>
    <col min="6702" max="6702" width="1.9140625" style="416" customWidth="1"/>
    <col min="6703" max="6912" width="8.58203125" style="416"/>
    <col min="6913" max="6918" width="0" style="416" hidden="1" customWidth="1"/>
    <col min="6919" max="6919" width="4.08203125" style="416" bestFit="1" customWidth="1"/>
    <col min="6920" max="6926" width="1.9140625" style="416" customWidth="1"/>
    <col min="6927" max="6927" width="21.58203125" style="416" customWidth="1"/>
    <col min="6928" max="6928" width="0.9140625" style="416" customWidth="1"/>
    <col min="6929" max="6929" width="18" style="416" bestFit="1" customWidth="1"/>
    <col min="6930" max="6943" width="13.6640625" style="416" customWidth="1"/>
    <col min="6944" max="6952" width="12.5" style="416" customWidth="1"/>
    <col min="6953" max="6953" width="0.4140625" style="416" customWidth="1"/>
    <col min="6954" max="6957" width="11.58203125" style="416" customWidth="1"/>
    <col min="6958" max="6958" width="1.9140625" style="416" customWidth="1"/>
    <col min="6959" max="7168" width="8.58203125" style="416"/>
    <col min="7169" max="7174" width="0" style="416" hidden="1" customWidth="1"/>
    <col min="7175" max="7175" width="4.08203125" style="416" bestFit="1" customWidth="1"/>
    <col min="7176" max="7182" width="1.9140625" style="416" customWidth="1"/>
    <col min="7183" max="7183" width="21.58203125" style="416" customWidth="1"/>
    <col min="7184" max="7184" width="0.9140625" style="416" customWidth="1"/>
    <col min="7185" max="7185" width="18" style="416" bestFit="1" customWidth="1"/>
    <col min="7186" max="7199" width="13.6640625" style="416" customWidth="1"/>
    <col min="7200" max="7208" width="12.5" style="416" customWidth="1"/>
    <col min="7209" max="7209" width="0.4140625" style="416" customWidth="1"/>
    <col min="7210" max="7213" width="11.58203125" style="416" customWidth="1"/>
    <col min="7214" max="7214" width="1.9140625" style="416" customWidth="1"/>
    <col min="7215" max="7424" width="8.58203125" style="416"/>
    <col min="7425" max="7430" width="0" style="416" hidden="1" customWidth="1"/>
    <col min="7431" max="7431" width="4.08203125" style="416" bestFit="1" customWidth="1"/>
    <col min="7432" max="7438" width="1.9140625" style="416" customWidth="1"/>
    <col min="7439" max="7439" width="21.58203125" style="416" customWidth="1"/>
    <col min="7440" max="7440" width="0.9140625" style="416" customWidth="1"/>
    <col min="7441" max="7441" width="18" style="416" bestFit="1" customWidth="1"/>
    <col min="7442" max="7455" width="13.6640625" style="416" customWidth="1"/>
    <col min="7456" max="7464" width="12.5" style="416" customWidth="1"/>
    <col min="7465" max="7465" width="0.4140625" style="416" customWidth="1"/>
    <col min="7466" max="7469" width="11.58203125" style="416" customWidth="1"/>
    <col min="7470" max="7470" width="1.9140625" style="416" customWidth="1"/>
    <col min="7471" max="7680" width="8.58203125" style="416"/>
    <col min="7681" max="7686" width="0" style="416" hidden="1" customWidth="1"/>
    <col min="7687" max="7687" width="4.08203125" style="416" bestFit="1" customWidth="1"/>
    <col min="7688" max="7694" width="1.9140625" style="416" customWidth="1"/>
    <col min="7695" max="7695" width="21.58203125" style="416" customWidth="1"/>
    <col min="7696" max="7696" width="0.9140625" style="416" customWidth="1"/>
    <col min="7697" max="7697" width="18" style="416" bestFit="1" customWidth="1"/>
    <col min="7698" max="7711" width="13.6640625" style="416" customWidth="1"/>
    <col min="7712" max="7720" width="12.5" style="416" customWidth="1"/>
    <col min="7721" max="7721" width="0.4140625" style="416" customWidth="1"/>
    <col min="7722" max="7725" width="11.58203125" style="416" customWidth="1"/>
    <col min="7726" max="7726" width="1.9140625" style="416" customWidth="1"/>
    <col min="7727" max="7936" width="8.58203125" style="416"/>
    <col min="7937" max="7942" width="0" style="416" hidden="1" customWidth="1"/>
    <col min="7943" max="7943" width="4.08203125" style="416" bestFit="1" customWidth="1"/>
    <col min="7944" max="7950" width="1.9140625" style="416" customWidth="1"/>
    <col min="7951" max="7951" width="21.58203125" style="416" customWidth="1"/>
    <col min="7952" max="7952" width="0.9140625" style="416" customWidth="1"/>
    <col min="7953" max="7953" width="18" style="416" bestFit="1" customWidth="1"/>
    <col min="7954" max="7967" width="13.6640625" style="416" customWidth="1"/>
    <col min="7968" max="7976" width="12.5" style="416" customWidth="1"/>
    <col min="7977" max="7977" width="0.4140625" style="416" customWidth="1"/>
    <col min="7978" max="7981" width="11.58203125" style="416" customWidth="1"/>
    <col min="7982" max="7982" width="1.9140625" style="416" customWidth="1"/>
    <col min="7983" max="8192" width="8.58203125" style="416"/>
    <col min="8193" max="8198" width="0" style="416" hidden="1" customWidth="1"/>
    <col min="8199" max="8199" width="4.08203125" style="416" bestFit="1" customWidth="1"/>
    <col min="8200" max="8206" width="1.9140625" style="416" customWidth="1"/>
    <col min="8207" max="8207" width="21.58203125" style="416" customWidth="1"/>
    <col min="8208" max="8208" width="0.9140625" style="416" customWidth="1"/>
    <col min="8209" max="8209" width="18" style="416" bestFit="1" customWidth="1"/>
    <col min="8210" max="8223" width="13.6640625" style="416" customWidth="1"/>
    <col min="8224" max="8232" width="12.5" style="416" customWidth="1"/>
    <col min="8233" max="8233" width="0.4140625" style="416" customWidth="1"/>
    <col min="8234" max="8237" width="11.58203125" style="416" customWidth="1"/>
    <col min="8238" max="8238" width="1.9140625" style="416" customWidth="1"/>
    <col min="8239" max="8448" width="8.58203125" style="416"/>
    <col min="8449" max="8454" width="0" style="416" hidden="1" customWidth="1"/>
    <col min="8455" max="8455" width="4.08203125" style="416" bestFit="1" customWidth="1"/>
    <col min="8456" max="8462" width="1.9140625" style="416" customWidth="1"/>
    <col min="8463" max="8463" width="21.58203125" style="416" customWidth="1"/>
    <col min="8464" max="8464" width="0.9140625" style="416" customWidth="1"/>
    <col min="8465" max="8465" width="18" style="416" bestFit="1" customWidth="1"/>
    <col min="8466" max="8479" width="13.6640625" style="416" customWidth="1"/>
    <col min="8480" max="8488" width="12.5" style="416" customWidth="1"/>
    <col min="8489" max="8489" width="0.4140625" style="416" customWidth="1"/>
    <col min="8490" max="8493" width="11.58203125" style="416" customWidth="1"/>
    <col min="8494" max="8494" width="1.9140625" style="416" customWidth="1"/>
    <col min="8495" max="8704" width="8.58203125" style="416"/>
    <col min="8705" max="8710" width="0" style="416" hidden="1" customWidth="1"/>
    <col min="8711" max="8711" width="4.08203125" style="416" bestFit="1" customWidth="1"/>
    <col min="8712" max="8718" width="1.9140625" style="416" customWidth="1"/>
    <col min="8719" max="8719" width="21.58203125" style="416" customWidth="1"/>
    <col min="8720" max="8720" width="0.9140625" style="416" customWidth="1"/>
    <col min="8721" max="8721" width="18" style="416" bestFit="1" customWidth="1"/>
    <col min="8722" max="8735" width="13.6640625" style="416" customWidth="1"/>
    <col min="8736" max="8744" width="12.5" style="416" customWidth="1"/>
    <col min="8745" max="8745" width="0.4140625" style="416" customWidth="1"/>
    <col min="8746" max="8749" width="11.58203125" style="416" customWidth="1"/>
    <col min="8750" max="8750" width="1.9140625" style="416" customWidth="1"/>
    <col min="8751" max="8960" width="8.58203125" style="416"/>
    <col min="8961" max="8966" width="0" style="416" hidden="1" customWidth="1"/>
    <col min="8967" max="8967" width="4.08203125" style="416" bestFit="1" customWidth="1"/>
    <col min="8968" max="8974" width="1.9140625" style="416" customWidth="1"/>
    <col min="8975" max="8975" width="21.58203125" style="416" customWidth="1"/>
    <col min="8976" max="8976" width="0.9140625" style="416" customWidth="1"/>
    <col min="8977" max="8977" width="18" style="416" bestFit="1" customWidth="1"/>
    <col min="8978" max="8991" width="13.6640625" style="416" customWidth="1"/>
    <col min="8992" max="9000" width="12.5" style="416" customWidth="1"/>
    <col min="9001" max="9001" width="0.4140625" style="416" customWidth="1"/>
    <col min="9002" max="9005" width="11.58203125" style="416" customWidth="1"/>
    <col min="9006" max="9006" width="1.9140625" style="416" customWidth="1"/>
    <col min="9007" max="9216" width="8.58203125" style="416"/>
    <col min="9217" max="9222" width="0" style="416" hidden="1" customWidth="1"/>
    <col min="9223" max="9223" width="4.08203125" style="416" bestFit="1" customWidth="1"/>
    <col min="9224" max="9230" width="1.9140625" style="416" customWidth="1"/>
    <col min="9231" max="9231" width="21.58203125" style="416" customWidth="1"/>
    <col min="9232" max="9232" width="0.9140625" style="416" customWidth="1"/>
    <col min="9233" max="9233" width="18" style="416" bestFit="1" customWidth="1"/>
    <col min="9234" max="9247" width="13.6640625" style="416" customWidth="1"/>
    <col min="9248" max="9256" width="12.5" style="416" customWidth="1"/>
    <col min="9257" max="9257" width="0.4140625" style="416" customWidth="1"/>
    <col min="9258" max="9261" width="11.58203125" style="416" customWidth="1"/>
    <col min="9262" max="9262" width="1.9140625" style="416" customWidth="1"/>
    <col min="9263" max="9472" width="8.58203125" style="416"/>
    <col min="9473" max="9478" width="0" style="416" hidden="1" customWidth="1"/>
    <col min="9479" max="9479" width="4.08203125" style="416" bestFit="1" customWidth="1"/>
    <col min="9480" max="9486" width="1.9140625" style="416" customWidth="1"/>
    <col min="9487" max="9487" width="21.58203125" style="416" customWidth="1"/>
    <col min="9488" max="9488" width="0.9140625" style="416" customWidth="1"/>
    <col min="9489" max="9489" width="18" style="416" bestFit="1" customWidth="1"/>
    <col min="9490" max="9503" width="13.6640625" style="416" customWidth="1"/>
    <col min="9504" max="9512" width="12.5" style="416" customWidth="1"/>
    <col min="9513" max="9513" width="0.4140625" style="416" customWidth="1"/>
    <col min="9514" max="9517" width="11.58203125" style="416" customWidth="1"/>
    <col min="9518" max="9518" width="1.9140625" style="416" customWidth="1"/>
    <col min="9519" max="9728" width="8.58203125" style="416"/>
    <col min="9729" max="9734" width="0" style="416" hidden="1" customWidth="1"/>
    <col min="9735" max="9735" width="4.08203125" style="416" bestFit="1" customWidth="1"/>
    <col min="9736" max="9742" width="1.9140625" style="416" customWidth="1"/>
    <col min="9743" max="9743" width="21.58203125" style="416" customWidth="1"/>
    <col min="9744" max="9744" width="0.9140625" style="416" customWidth="1"/>
    <col min="9745" max="9745" width="18" style="416" bestFit="1" customWidth="1"/>
    <col min="9746" max="9759" width="13.6640625" style="416" customWidth="1"/>
    <col min="9760" max="9768" width="12.5" style="416" customWidth="1"/>
    <col min="9769" max="9769" width="0.4140625" style="416" customWidth="1"/>
    <col min="9770" max="9773" width="11.58203125" style="416" customWidth="1"/>
    <col min="9774" max="9774" width="1.9140625" style="416" customWidth="1"/>
    <col min="9775" max="9984" width="8.58203125" style="416"/>
    <col min="9985" max="9990" width="0" style="416" hidden="1" customWidth="1"/>
    <col min="9991" max="9991" width="4.08203125" style="416" bestFit="1" customWidth="1"/>
    <col min="9992" max="9998" width="1.9140625" style="416" customWidth="1"/>
    <col min="9999" max="9999" width="21.58203125" style="416" customWidth="1"/>
    <col min="10000" max="10000" width="0.9140625" style="416" customWidth="1"/>
    <col min="10001" max="10001" width="18" style="416" bestFit="1" customWidth="1"/>
    <col min="10002" max="10015" width="13.6640625" style="416" customWidth="1"/>
    <col min="10016" max="10024" width="12.5" style="416" customWidth="1"/>
    <col min="10025" max="10025" width="0.4140625" style="416" customWidth="1"/>
    <col min="10026" max="10029" width="11.58203125" style="416" customWidth="1"/>
    <col min="10030" max="10030" width="1.9140625" style="416" customWidth="1"/>
    <col min="10031" max="10240" width="8.58203125" style="416"/>
    <col min="10241" max="10246" width="0" style="416" hidden="1" customWidth="1"/>
    <col min="10247" max="10247" width="4.08203125" style="416" bestFit="1" customWidth="1"/>
    <col min="10248" max="10254" width="1.9140625" style="416" customWidth="1"/>
    <col min="10255" max="10255" width="21.58203125" style="416" customWidth="1"/>
    <col min="10256" max="10256" width="0.9140625" style="416" customWidth="1"/>
    <col min="10257" max="10257" width="18" style="416" bestFit="1" customWidth="1"/>
    <col min="10258" max="10271" width="13.6640625" style="416" customWidth="1"/>
    <col min="10272" max="10280" width="12.5" style="416" customWidth="1"/>
    <col min="10281" max="10281" width="0.4140625" style="416" customWidth="1"/>
    <col min="10282" max="10285" width="11.58203125" style="416" customWidth="1"/>
    <col min="10286" max="10286" width="1.9140625" style="416" customWidth="1"/>
    <col min="10287" max="10496" width="8.58203125" style="416"/>
    <col min="10497" max="10502" width="0" style="416" hidden="1" customWidth="1"/>
    <col min="10503" max="10503" width="4.08203125" style="416" bestFit="1" customWidth="1"/>
    <col min="10504" max="10510" width="1.9140625" style="416" customWidth="1"/>
    <col min="10511" max="10511" width="21.58203125" style="416" customWidth="1"/>
    <col min="10512" max="10512" width="0.9140625" style="416" customWidth="1"/>
    <col min="10513" max="10513" width="18" style="416" bestFit="1" customWidth="1"/>
    <col min="10514" max="10527" width="13.6640625" style="416" customWidth="1"/>
    <col min="10528" max="10536" width="12.5" style="416" customWidth="1"/>
    <col min="10537" max="10537" width="0.4140625" style="416" customWidth="1"/>
    <col min="10538" max="10541" width="11.58203125" style="416" customWidth="1"/>
    <col min="10542" max="10542" width="1.9140625" style="416" customWidth="1"/>
    <col min="10543" max="10752" width="8.58203125" style="416"/>
    <col min="10753" max="10758" width="0" style="416" hidden="1" customWidth="1"/>
    <col min="10759" max="10759" width="4.08203125" style="416" bestFit="1" customWidth="1"/>
    <col min="10760" max="10766" width="1.9140625" style="416" customWidth="1"/>
    <col min="10767" max="10767" width="21.58203125" style="416" customWidth="1"/>
    <col min="10768" max="10768" width="0.9140625" style="416" customWidth="1"/>
    <col min="10769" max="10769" width="18" style="416" bestFit="1" customWidth="1"/>
    <col min="10770" max="10783" width="13.6640625" style="416" customWidth="1"/>
    <col min="10784" max="10792" width="12.5" style="416" customWidth="1"/>
    <col min="10793" max="10793" width="0.4140625" style="416" customWidth="1"/>
    <col min="10794" max="10797" width="11.58203125" style="416" customWidth="1"/>
    <col min="10798" max="10798" width="1.9140625" style="416" customWidth="1"/>
    <col min="10799" max="11008" width="8.58203125" style="416"/>
    <col min="11009" max="11014" width="0" style="416" hidden="1" customWidth="1"/>
    <col min="11015" max="11015" width="4.08203125" style="416" bestFit="1" customWidth="1"/>
    <col min="11016" max="11022" width="1.9140625" style="416" customWidth="1"/>
    <col min="11023" max="11023" width="21.58203125" style="416" customWidth="1"/>
    <col min="11024" max="11024" width="0.9140625" style="416" customWidth="1"/>
    <col min="11025" max="11025" width="18" style="416" bestFit="1" customWidth="1"/>
    <col min="11026" max="11039" width="13.6640625" style="416" customWidth="1"/>
    <col min="11040" max="11048" width="12.5" style="416" customWidth="1"/>
    <col min="11049" max="11049" width="0.4140625" style="416" customWidth="1"/>
    <col min="11050" max="11053" width="11.58203125" style="416" customWidth="1"/>
    <col min="11054" max="11054" width="1.9140625" style="416" customWidth="1"/>
    <col min="11055" max="11264" width="8.58203125" style="416"/>
    <col min="11265" max="11270" width="0" style="416" hidden="1" customWidth="1"/>
    <col min="11271" max="11271" width="4.08203125" style="416" bestFit="1" customWidth="1"/>
    <col min="11272" max="11278" width="1.9140625" style="416" customWidth="1"/>
    <col min="11279" max="11279" width="21.58203125" style="416" customWidth="1"/>
    <col min="11280" max="11280" width="0.9140625" style="416" customWidth="1"/>
    <col min="11281" max="11281" width="18" style="416" bestFit="1" customWidth="1"/>
    <col min="11282" max="11295" width="13.6640625" style="416" customWidth="1"/>
    <col min="11296" max="11304" width="12.5" style="416" customWidth="1"/>
    <col min="11305" max="11305" width="0.4140625" style="416" customWidth="1"/>
    <col min="11306" max="11309" width="11.58203125" style="416" customWidth="1"/>
    <col min="11310" max="11310" width="1.9140625" style="416" customWidth="1"/>
    <col min="11311" max="11520" width="8.58203125" style="416"/>
    <col min="11521" max="11526" width="0" style="416" hidden="1" customWidth="1"/>
    <col min="11527" max="11527" width="4.08203125" style="416" bestFit="1" customWidth="1"/>
    <col min="11528" max="11534" width="1.9140625" style="416" customWidth="1"/>
    <col min="11535" max="11535" width="21.58203125" style="416" customWidth="1"/>
    <col min="11536" max="11536" width="0.9140625" style="416" customWidth="1"/>
    <col min="11537" max="11537" width="18" style="416" bestFit="1" customWidth="1"/>
    <col min="11538" max="11551" width="13.6640625" style="416" customWidth="1"/>
    <col min="11552" max="11560" width="12.5" style="416" customWidth="1"/>
    <col min="11561" max="11561" width="0.4140625" style="416" customWidth="1"/>
    <col min="11562" max="11565" width="11.58203125" style="416" customWidth="1"/>
    <col min="11566" max="11566" width="1.9140625" style="416" customWidth="1"/>
    <col min="11567" max="11776" width="8.58203125" style="416"/>
    <col min="11777" max="11782" width="0" style="416" hidden="1" customWidth="1"/>
    <col min="11783" max="11783" width="4.08203125" style="416" bestFit="1" customWidth="1"/>
    <col min="11784" max="11790" width="1.9140625" style="416" customWidth="1"/>
    <col min="11791" max="11791" width="21.58203125" style="416" customWidth="1"/>
    <col min="11792" max="11792" width="0.9140625" style="416" customWidth="1"/>
    <col min="11793" max="11793" width="18" style="416" bestFit="1" customWidth="1"/>
    <col min="11794" max="11807" width="13.6640625" style="416" customWidth="1"/>
    <col min="11808" max="11816" width="12.5" style="416" customWidth="1"/>
    <col min="11817" max="11817" width="0.4140625" style="416" customWidth="1"/>
    <col min="11818" max="11821" width="11.58203125" style="416" customWidth="1"/>
    <col min="11822" max="11822" width="1.9140625" style="416" customWidth="1"/>
    <col min="11823" max="12032" width="8.58203125" style="416"/>
    <col min="12033" max="12038" width="0" style="416" hidden="1" customWidth="1"/>
    <col min="12039" max="12039" width="4.08203125" style="416" bestFit="1" customWidth="1"/>
    <col min="12040" max="12046" width="1.9140625" style="416" customWidth="1"/>
    <col min="12047" max="12047" width="21.58203125" style="416" customWidth="1"/>
    <col min="12048" max="12048" width="0.9140625" style="416" customWidth="1"/>
    <col min="12049" max="12049" width="18" style="416" bestFit="1" customWidth="1"/>
    <col min="12050" max="12063" width="13.6640625" style="416" customWidth="1"/>
    <col min="12064" max="12072" width="12.5" style="416" customWidth="1"/>
    <col min="12073" max="12073" width="0.4140625" style="416" customWidth="1"/>
    <col min="12074" max="12077" width="11.58203125" style="416" customWidth="1"/>
    <col min="12078" max="12078" width="1.9140625" style="416" customWidth="1"/>
    <col min="12079" max="12288" width="8.58203125" style="416"/>
    <col min="12289" max="12294" width="0" style="416" hidden="1" customWidth="1"/>
    <col min="12295" max="12295" width="4.08203125" style="416" bestFit="1" customWidth="1"/>
    <col min="12296" max="12302" width="1.9140625" style="416" customWidth="1"/>
    <col min="12303" max="12303" width="21.58203125" style="416" customWidth="1"/>
    <col min="12304" max="12304" width="0.9140625" style="416" customWidth="1"/>
    <col min="12305" max="12305" width="18" style="416" bestFit="1" customWidth="1"/>
    <col min="12306" max="12319" width="13.6640625" style="416" customWidth="1"/>
    <col min="12320" max="12328" width="12.5" style="416" customWidth="1"/>
    <col min="12329" max="12329" width="0.4140625" style="416" customWidth="1"/>
    <col min="12330" max="12333" width="11.58203125" style="416" customWidth="1"/>
    <col min="12334" max="12334" width="1.9140625" style="416" customWidth="1"/>
    <col min="12335" max="12544" width="8.58203125" style="416"/>
    <col min="12545" max="12550" width="0" style="416" hidden="1" customWidth="1"/>
    <col min="12551" max="12551" width="4.08203125" style="416" bestFit="1" customWidth="1"/>
    <col min="12552" max="12558" width="1.9140625" style="416" customWidth="1"/>
    <col min="12559" max="12559" width="21.58203125" style="416" customWidth="1"/>
    <col min="12560" max="12560" width="0.9140625" style="416" customWidth="1"/>
    <col min="12561" max="12561" width="18" style="416" bestFit="1" customWidth="1"/>
    <col min="12562" max="12575" width="13.6640625" style="416" customWidth="1"/>
    <col min="12576" max="12584" width="12.5" style="416" customWidth="1"/>
    <col min="12585" max="12585" width="0.4140625" style="416" customWidth="1"/>
    <col min="12586" max="12589" width="11.58203125" style="416" customWidth="1"/>
    <col min="12590" max="12590" width="1.9140625" style="416" customWidth="1"/>
    <col min="12591" max="12800" width="8.58203125" style="416"/>
    <col min="12801" max="12806" width="0" style="416" hidden="1" customWidth="1"/>
    <col min="12807" max="12807" width="4.08203125" style="416" bestFit="1" customWidth="1"/>
    <col min="12808" max="12814" width="1.9140625" style="416" customWidth="1"/>
    <col min="12815" max="12815" width="21.58203125" style="416" customWidth="1"/>
    <col min="12816" max="12816" width="0.9140625" style="416" customWidth="1"/>
    <col min="12817" max="12817" width="18" style="416" bestFit="1" customWidth="1"/>
    <col min="12818" max="12831" width="13.6640625" style="416" customWidth="1"/>
    <col min="12832" max="12840" width="12.5" style="416" customWidth="1"/>
    <col min="12841" max="12841" width="0.4140625" style="416" customWidth="1"/>
    <col min="12842" max="12845" width="11.58203125" style="416" customWidth="1"/>
    <col min="12846" max="12846" width="1.9140625" style="416" customWidth="1"/>
    <col min="12847" max="13056" width="8.58203125" style="416"/>
    <col min="13057" max="13062" width="0" style="416" hidden="1" customWidth="1"/>
    <col min="13063" max="13063" width="4.08203125" style="416" bestFit="1" customWidth="1"/>
    <col min="13064" max="13070" width="1.9140625" style="416" customWidth="1"/>
    <col min="13071" max="13071" width="21.58203125" style="416" customWidth="1"/>
    <col min="13072" max="13072" width="0.9140625" style="416" customWidth="1"/>
    <col min="13073" max="13073" width="18" style="416" bestFit="1" customWidth="1"/>
    <col min="13074" max="13087" width="13.6640625" style="416" customWidth="1"/>
    <col min="13088" max="13096" width="12.5" style="416" customWidth="1"/>
    <col min="13097" max="13097" width="0.4140625" style="416" customWidth="1"/>
    <col min="13098" max="13101" width="11.58203125" style="416" customWidth="1"/>
    <col min="13102" max="13102" width="1.9140625" style="416" customWidth="1"/>
    <col min="13103" max="13312" width="8.58203125" style="416"/>
    <col min="13313" max="13318" width="0" style="416" hidden="1" customWidth="1"/>
    <col min="13319" max="13319" width="4.08203125" style="416" bestFit="1" customWidth="1"/>
    <col min="13320" max="13326" width="1.9140625" style="416" customWidth="1"/>
    <col min="13327" max="13327" width="21.58203125" style="416" customWidth="1"/>
    <col min="13328" max="13328" width="0.9140625" style="416" customWidth="1"/>
    <col min="13329" max="13329" width="18" style="416" bestFit="1" customWidth="1"/>
    <col min="13330" max="13343" width="13.6640625" style="416" customWidth="1"/>
    <col min="13344" max="13352" width="12.5" style="416" customWidth="1"/>
    <col min="13353" max="13353" width="0.4140625" style="416" customWidth="1"/>
    <col min="13354" max="13357" width="11.58203125" style="416" customWidth="1"/>
    <col min="13358" max="13358" width="1.9140625" style="416" customWidth="1"/>
    <col min="13359" max="13568" width="8.58203125" style="416"/>
    <col min="13569" max="13574" width="0" style="416" hidden="1" customWidth="1"/>
    <col min="13575" max="13575" width="4.08203125" style="416" bestFit="1" customWidth="1"/>
    <col min="13576" max="13582" width="1.9140625" style="416" customWidth="1"/>
    <col min="13583" max="13583" width="21.58203125" style="416" customWidth="1"/>
    <col min="13584" max="13584" width="0.9140625" style="416" customWidth="1"/>
    <col min="13585" max="13585" width="18" style="416" bestFit="1" customWidth="1"/>
    <col min="13586" max="13599" width="13.6640625" style="416" customWidth="1"/>
    <col min="13600" max="13608" width="12.5" style="416" customWidth="1"/>
    <col min="13609" max="13609" width="0.4140625" style="416" customWidth="1"/>
    <col min="13610" max="13613" width="11.58203125" style="416" customWidth="1"/>
    <col min="13614" max="13614" width="1.9140625" style="416" customWidth="1"/>
    <col min="13615" max="13824" width="8.58203125" style="416"/>
    <col min="13825" max="13830" width="0" style="416" hidden="1" customWidth="1"/>
    <col min="13831" max="13831" width="4.08203125" style="416" bestFit="1" customWidth="1"/>
    <col min="13832" max="13838" width="1.9140625" style="416" customWidth="1"/>
    <col min="13839" max="13839" width="21.58203125" style="416" customWidth="1"/>
    <col min="13840" max="13840" width="0.9140625" style="416" customWidth="1"/>
    <col min="13841" max="13841" width="18" style="416" bestFit="1" customWidth="1"/>
    <col min="13842" max="13855" width="13.6640625" style="416" customWidth="1"/>
    <col min="13856" max="13864" width="12.5" style="416" customWidth="1"/>
    <col min="13865" max="13865" width="0.4140625" style="416" customWidth="1"/>
    <col min="13866" max="13869" width="11.58203125" style="416" customWidth="1"/>
    <col min="13870" max="13870" width="1.9140625" style="416" customWidth="1"/>
    <col min="13871" max="14080" width="8.58203125" style="416"/>
    <col min="14081" max="14086" width="0" style="416" hidden="1" customWidth="1"/>
    <col min="14087" max="14087" width="4.08203125" style="416" bestFit="1" customWidth="1"/>
    <col min="14088" max="14094" width="1.9140625" style="416" customWidth="1"/>
    <col min="14095" max="14095" width="21.58203125" style="416" customWidth="1"/>
    <col min="14096" max="14096" width="0.9140625" style="416" customWidth="1"/>
    <col min="14097" max="14097" width="18" style="416" bestFit="1" customWidth="1"/>
    <col min="14098" max="14111" width="13.6640625" style="416" customWidth="1"/>
    <col min="14112" max="14120" width="12.5" style="416" customWidth="1"/>
    <col min="14121" max="14121" width="0.4140625" style="416" customWidth="1"/>
    <col min="14122" max="14125" width="11.58203125" style="416" customWidth="1"/>
    <col min="14126" max="14126" width="1.9140625" style="416" customWidth="1"/>
    <col min="14127" max="14336" width="8.58203125" style="416"/>
    <col min="14337" max="14342" width="0" style="416" hidden="1" customWidth="1"/>
    <col min="14343" max="14343" width="4.08203125" style="416" bestFit="1" customWidth="1"/>
    <col min="14344" max="14350" width="1.9140625" style="416" customWidth="1"/>
    <col min="14351" max="14351" width="21.58203125" style="416" customWidth="1"/>
    <col min="14352" max="14352" width="0.9140625" style="416" customWidth="1"/>
    <col min="14353" max="14353" width="18" style="416" bestFit="1" customWidth="1"/>
    <col min="14354" max="14367" width="13.6640625" style="416" customWidth="1"/>
    <col min="14368" max="14376" width="12.5" style="416" customWidth="1"/>
    <col min="14377" max="14377" width="0.4140625" style="416" customWidth="1"/>
    <col min="14378" max="14381" width="11.58203125" style="416" customWidth="1"/>
    <col min="14382" max="14382" width="1.9140625" style="416" customWidth="1"/>
    <col min="14383" max="14592" width="8.58203125" style="416"/>
    <col min="14593" max="14598" width="0" style="416" hidden="1" customWidth="1"/>
    <col min="14599" max="14599" width="4.08203125" style="416" bestFit="1" customWidth="1"/>
    <col min="14600" max="14606" width="1.9140625" style="416" customWidth="1"/>
    <col min="14607" max="14607" width="21.58203125" style="416" customWidth="1"/>
    <col min="14608" max="14608" width="0.9140625" style="416" customWidth="1"/>
    <col min="14609" max="14609" width="18" style="416" bestFit="1" customWidth="1"/>
    <col min="14610" max="14623" width="13.6640625" style="416" customWidth="1"/>
    <col min="14624" max="14632" width="12.5" style="416" customWidth="1"/>
    <col min="14633" max="14633" width="0.4140625" style="416" customWidth="1"/>
    <col min="14634" max="14637" width="11.58203125" style="416" customWidth="1"/>
    <col min="14638" max="14638" width="1.9140625" style="416" customWidth="1"/>
    <col min="14639" max="14848" width="8.58203125" style="416"/>
    <col min="14849" max="14854" width="0" style="416" hidden="1" customWidth="1"/>
    <col min="14855" max="14855" width="4.08203125" style="416" bestFit="1" customWidth="1"/>
    <col min="14856" max="14862" width="1.9140625" style="416" customWidth="1"/>
    <col min="14863" max="14863" width="21.58203125" style="416" customWidth="1"/>
    <col min="14864" max="14864" width="0.9140625" style="416" customWidth="1"/>
    <col min="14865" max="14865" width="18" style="416" bestFit="1" customWidth="1"/>
    <col min="14866" max="14879" width="13.6640625" style="416" customWidth="1"/>
    <col min="14880" max="14888" width="12.5" style="416" customWidth="1"/>
    <col min="14889" max="14889" width="0.4140625" style="416" customWidth="1"/>
    <col min="14890" max="14893" width="11.58203125" style="416" customWidth="1"/>
    <col min="14894" max="14894" width="1.9140625" style="416" customWidth="1"/>
    <col min="14895" max="15104" width="8.58203125" style="416"/>
    <col min="15105" max="15110" width="0" style="416" hidden="1" customWidth="1"/>
    <col min="15111" max="15111" width="4.08203125" style="416" bestFit="1" customWidth="1"/>
    <col min="15112" max="15118" width="1.9140625" style="416" customWidth="1"/>
    <col min="15119" max="15119" width="21.58203125" style="416" customWidth="1"/>
    <col min="15120" max="15120" width="0.9140625" style="416" customWidth="1"/>
    <col min="15121" max="15121" width="18" style="416" bestFit="1" customWidth="1"/>
    <col min="15122" max="15135" width="13.6640625" style="416" customWidth="1"/>
    <col min="15136" max="15144" width="12.5" style="416" customWidth="1"/>
    <col min="15145" max="15145" width="0.4140625" style="416" customWidth="1"/>
    <col min="15146" max="15149" width="11.58203125" style="416" customWidth="1"/>
    <col min="15150" max="15150" width="1.9140625" style="416" customWidth="1"/>
    <col min="15151" max="15360" width="8.58203125" style="416"/>
    <col min="15361" max="15366" width="0" style="416" hidden="1" customWidth="1"/>
    <col min="15367" max="15367" width="4.08203125" style="416" bestFit="1" customWidth="1"/>
    <col min="15368" max="15374" width="1.9140625" style="416" customWidth="1"/>
    <col min="15375" max="15375" width="21.58203125" style="416" customWidth="1"/>
    <col min="15376" max="15376" width="0.9140625" style="416" customWidth="1"/>
    <col min="15377" max="15377" width="18" style="416" bestFit="1" customWidth="1"/>
    <col min="15378" max="15391" width="13.6640625" style="416" customWidth="1"/>
    <col min="15392" max="15400" width="12.5" style="416" customWidth="1"/>
    <col min="15401" max="15401" width="0.4140625" style="416" customWidth="1"/>
    <col min="15402" max="15405" width="11.58203125" style="416" customWidth="1"/>
    <col min="15406" max="15406" width="1.9140625" style="416" customWidth="1"/>
    <col min="15407" max="15616" width="8.58203125" style="416"/>
    <col min="15617" max="15622" width="0" style="416" hidden="1" customWidth="1"/>
    <col min="15623" max="15623" width="4.08203125" style="416" bestFit="1" customWidth="1"/>
    <col min="15624" max="15630" width="1.9140625" style="416" customWidth="1"/>
    <col min="15631" max="15631" width="21.58203125" style="416" customWidth="1"/>
    <col min="15632" max="15632" width="0.9140625" style="416" customWidth="1"/>
    <col min="15633" max="15633" width="18" style="416" bestFit="1" customWidth="1"/>
    <col min="15634" max="15647" width="13.6640625" style="416" customWidth="1"/>
    <col min="15648" max="15656" width="12.5" style="416" customWidth="1"/>
    <col min="15657" max="15657" width="0.4140625" style="416" customWidth="1"/>
    <col min="15658" max="15661" width="11.58203125" style="416" customWidth="1"/>
    <col min="15662" max="15662" width="1.9140625" style="416" customWidth="1"/>
    <col min="15663" max="15872" width="8.58203125" style="416"/>
    <col min="15873" max="15878" width="0" style="416" hidden="1" customWidth="1"/>
    <col min="15879" max="15879" width="4.08203125" style="416" bestFit="1" customWidth="1"/>
    <col min="15880" max="15886" width="1.9140625" style="416" customWidth="1"/>
    <col min="15887" max="15887" width="21.58203125" style="416" customWidth="1"/>
    <col min="15888" max="15888" width="0.9140625" style="416" customWidth="1"/>
    <col min="15889" max="15889" width="18" style="416" bestFit="1" customWidth="1"/>
    <col min="15890" max="15903" width="13.6640625" style="416" customWidth="1"/>
    <col min="15904" max="15912" width="12.5" style="416" customWidth="1"/>
    <col min="15913" max="15913" width="0.4140625" style="416" customWidth="1"/>
    <col min="15914" max="15917" width="11.58203125" style="416" customWidth="1"/>
    <col min="15918" max="15918" width="1.9140625" style="416" customWidth="1"/>
    <col min="15919" max="16128" width="8.58203125" style="416"/>
    <col min="16129" max="16134" width="0" style="416" hidden="1" customWidth="1"/>
    <col min="16135" max="16135" width="4.08203125" style="416" bestFit="1" customWidth="1"/>
    <col min="16136" max="16142" width="1.9140625" style="416" customWidth="1"/>
    <col min="16143" max="16143" width="21.58203125" style="416" customWidth="1"/>
    <col min="16144" max="16144" width="0.9140625" style="416" customWidth="1"/>
    <col min="16145" max="16145" width="18" style="416" bestFit="1" customWidth="1"/>
    <col min="16146" max="16159" width="13.6640625" style="416" customWidth="1"/>
    <col min="16160" max="16168" width="12.5" style="416" customWidth="1"/>
    <col min="16169" max="16169" width="0.4140625" style="416" customWidth="1"/>
    <col min="16170" max="16173" width="11.58203125" style="416" customWidth="1"/>
    <col min="16174" max="16174" width="1.9140625" style="416" customWidth="1"/>
    <col min="16175" max="16384" width="8.58203125" style="416"/>
  </cols>
  <sheetData>
    <row r="1" spans="1:46" hidden="1">
      <c r="Q1" s="417">
        <v>1</v>
      </c>
      <c r="R1" s="417">
        <v>2</v>
      </c>
      <c r="S1" s="417">
        <v>3</v>
      </c>
      <c r="T1" s="417">
        <v>4</v>
      </c>
      <c r="U1" s="417">
        <v>5</v>
      </c>
      <c r="V1" s="417">
        <v>6</v>
      </c>
      <c r="W1" s="417">
        <v>7</v>
      </c>
      <c r="X1" s="417">
        <v>8</v>
      </c>
      <c r="Y1" s="417">
        <v>9</v>
      </c>
      <c r="Z1" s="417">
        <v>10</v>
      </c>
      <c r="AA1" s="417">
        <v>11</v>
      </c>
      <c r="AB1" s="417">
        <v>12</v>
      </c>
      <c r="AC1" s="417">
        <v>13</v>
      </c>
      <c r="AD1" s="417">
        <v>14</v>
      </c>
      <c r="AE1" s="417">
        <v>15</v>
      </c>
      <c r="AF1" s="417">
        <v>16</v>
      </c>
      <c r="AG1" s="417">
        <v>17</v>
      </c>
      <c r="AH1" s="417">
        <v>18</v>
      </c>
      <c r="AI1" s="417">
        <v>19</v>
      </c>
      <c r="AJ1" s="417">
        <v>20</v>
      </c>
      <c r="AK1" s="417">
        <v>21</v>
      </c>
      <c r="AL1" s="417">
        <v>22</v>
      </c>
      <c r="AM1" s="417">
        <v>23</v>
      </c>
      <c r="AN1" s="417">
        <v>24</v>
      </c>
    </row>
    <row r="2" spans="1:46" hidden="1">
      <c r="F2" s="418"/>
      <c r="G2" s="418"/>
      <c r="Q2" s="419">
        <v>1</v>
      </c>
      <c r="R2" s="419">
        <v>2</v>
      </c>
      <c r="S2" s="419">
        <v>3</v>
      </c>
      <c r="T2" s="419">
        <v>4</v>
      </c>
      <c r="U2" s="419">
        <v>5</v>
      </c>
      <c r="V2" s="419">
        <v>6</v>
      </c>
      <c r="W2" s="419">
        <v>7</v>
      </c>
      <c r="X2" s="419">
        <v>8</v>
      </c>
      <c r="Y2" s="419">
        <v>9</v>
      </c>
      <c r="Z2" s="419">
        <v>10</v>
      </c>
      <c r="AA2" s="419">
        <v>11</v>
      </c>
      <c r="AB2" s="419">
        <v>12</v>
      </c>
      <c r="AC2" s="419">
        <v>13</v>
      </c>
      <c r="AD2" s="419">
        <v>14</v>
      </c>
      <c r="AE2" s="419">
        <v>15</v>
      </c>
      <c r="AF2" s="419">
        <v>16</v>
      </c>
      <c r="AG2" s="419">
        <v>17</v>
      </c>
      <c r="AH2" s="419">
        <v>18</v>
      </c>
      <c r="AI2" s="419">
        <v>19</v>
      </c>
      <c r="AJ2" s="419">
        <v>20</v>
      </c>
      <c r="AK2" s="419">
        <v>21</v>
      </c>
      <c r="AL2" s="419">
        <v>22</v>
      </c>
      <c r="AM2" s="419">
        <v>23</v>
      </c>
      <c r="AN2" s="419">
        <v>24</v>
      </c>
      <c r="AT2" s="420"/>
    </row>
    <row r="3" spans="1:46" hidden="1">
      <c r="F3" s="418"/>
      <c r="G3" s="418"/>
    </row>
    <row r="4" spans="1:46" ht="17.25" customHeight="1">
      <c r="F4" s="421"/>
      <c r="G4" s="18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  <c r="T4" s="422"/>
      <c r="U4" s="422"/>
      <c r="V4" s="422"/>
      <c r="W4" s="422"/>
      <c r="X4" s="423" t="s">
        <v>2244</v>
      </c>
      <c r="Y4" s="424" t="s">
        <v>2245</v>
      </c>
      <c r="Z4" s="425"/>
      <c r="AA4" s="425"/>
      <c r="AB4" s="425"/>
      <c r="AC4" s="425"/>
      <c r="AD4" s="425"/>
      <c r="AE4" s="425"/>
      <c r="AF4" s="422"/>
      <c r="AG4" s="422"/>
      <c r="AH4" s="426"/>
      <c r="AI4" s="426"/>
      <c r="AJ4" s="423" t="s">
        <v>2244</v>
      </c>
      <c r="AK4" s="424" t="s">
        <v>2246</v>
      </c>
      <c r="AL4" s="426"/>
      <c r="AM4" s="426"/>
      <c r="AN4" s="426"/>
    </row>
    <row r="5" spans="1:46" hidden="1">
      <c r="F5" s="421"/>
      <c r="G5" s="18"/>
      <c r="H5" s="427"/>
      <c r="I5" s="427"/>
      <c r="J5" s="427"/>
      <c r="K5" s="427"/>
      <c r="L5" s="427"/>
      <c r="M5" s="427"/>
      <c r="N5" s="427"/>
      <c r="O5" s="428"/>
      <c r="P5" s="427"/>
      <c r="Q5" s="428"/>
      <c r="R5" s="428"/>
      <c r="S5" s="428"/>
      <c r="T5" s="428"/>
      <c r="U5" s="428"/>
      <c r="V5" s="428"/>
      <c r="W5" s="428"/>
      <c r="AF5" s="428"/>
      <c r="AG5" s="428"/>
    </row>
    <row r="6" spans="1:46" ht="15.75" hidden="1" customHeight="1">
      <c r="F6" s="421"/>
      <c r="G6" s="18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30" t="s">
        <v>2247</v>
      </c>
      <c r="Y6" s="431" t="s">
        <v>2248</v>
      </c>
      <c r="Z6" s="432"/>
      <c r="AA6" s="432"/>
      <c r="AB6" s="432"/>
      <c r="AC6" s="432"/>
      <c r="AD6" s="432"/>
      <c r="AE6" s="432"/>
      <c r="AF6" s="429"/>
      <c r="AG6" s="429"/>
      <c r="AH6" s="433"/>
      <c r="AI6" s="433"/>
      <c r="AJ6" s="430" t="s">
        <v>2249</v>
      </c>
      <c r="AK6" s="431" t="s">
        <v>2250</v>
      </c>
      <c r="AL6" s="433"/>
      <c r="AM6" s="433"/>
      <c r="AN6" s="433"/>
    </row>
    <row r="7" spans="1:46" hidden="1">
      <c r="F7" s="421"/>
      <c r="G7" s="18"/>
      <c r="H7" s="428" t="s">
        <v>2251</v>
      </c>
      <c r="I7" s="428"/>
      <c r="J7" s="428"/>
      <c r="K7" s="428"/>
      <c r="L7" s="428"/>
      <c r="M7" s="428"/>
      <c r="N7" s="428"/>
      <c r="O7" s="428"/>
      <c r="P7" s="428"/>
      <c r="Q7" s="428"/>
      <c r="R7" s="428"/>
      <c r="S7" s="428"/>
      <c r="T7" s="428"/>
      <c r="U7" s="428"/>
      <c r="V7" s="428"/>
      <c r="W7" s="428"/>
      <c r="X7" s="434"/>
      <c r="Y7" s="434"/>
      <c r="Z7" s="434"/>
      <c r="AA7" s="434"/>
      <c r="AB7" s="434"/>
      <c r="AC7" s="434"/>
      <c r="AD7" s="434"/>
      <c r="AE7" s="434"/>
    </row>
    <row r="8" spans="1:46" ht="15.75" customHeight="1">
      <c r="F8" s="421"/>
      <c r="G8" s="18"/>
      <c r="I8" s="435" t="s">
        <v>2252</v>
      </c>
      <c r="V8" s="436"/>
      <c r="AD8" s="436"/>
      <c r="AM8" s="433"/>
      <c r="AS8" s="437" t="s">
        <v>2253</v>
      </c>
    </row>
    <row r="9" spans="1:46" ht="15.75" customHeight="1">
      <c r="F9" s="421"/>
      <c r="G9" s="18"/>
      <c r="I9" s="1739" t="s">
        <v>2254</v>
      </c>
      <c r="J9" s="1740"/>
      <c r="K9" s="1740"/>
      <c r="L9" s="1740"/>
      <c r="M9" s="1740"/>
      <c r="N9" s="1740"/>
      <c r="O9" s="1740"/>
      <c r="AS9" s="438" t="s">
        <v>2255</v>
      </c>
    </row>
    <row r="10" spans="1:46">
      <c r="F10" s="439"/>
      <c r="H10" s="1741" t="s">
        <v>2256</v>
      </c>
      <c r="I10" s="1741"/>
      <c r="J10" s="1741"/>
      <c r="K10" s="1741"/>
      <c r="L10" s="1741"/>
      <c r="M10" s="1741"/>
      <c r="N10" s="1741"/>
      <c r="O10" s="1741"/>
      <c r="P10" s="1742"/>
      <c r="Q10" s="1732" t="s">
        <v>2257</v>
      </c>
      <c r="R10" s="1733"/>
      <c r="S10" s="1733"/>
      <c r="T10" s="1733"/>
      <c r="U10" s="1733"/>
      <c r="V10" s="1733"/>
      <c r="W10" s="1733"/>
      <c r="X10" s="1733"/>
      <c r="Y10" s="1734" t="s">
        <v>2258</v>
      </c>
      <c r="Z10" s="1734"/>
      <c r="AA10" s="1734"/>
      <c r="AB10" s="1734"/>
      <c r="AC10" s="1734"/>
      <c r="AD10" s="1734"/>
      <c r="AE10" s="1735"/>
      <c r="AF10" s="1747" t="s">
        <v>2259</v>
      </c>
      <c r="AG10" s="1748"/>
      <c r="AH10" s="1748"/>
      <c r="AI10" s="1733"/>
      <c r="AJ10" s="1733"/>
      <c r="AK10" s="1734" t="s">
        <v>2260</v>
      </c>
      <c r="AL10" s="1734"/>
      <c r="AM10" s="1734"/>
      <c r="AN10" s="1735"/>
      <c r="AO10" s="1726" t="s">
        <v>2261</v>
      </c>
      <c r="AP10" s="1727"/>
      <c r="AQ10" s="1727"/>
      <c r="AR10" s="1727"/>
      <c r="AS10" s="1727"/>
    </row>
    <row r="11" spans="1:46">
      <c r="F11" s="439"/>
      <c r="H11" s="1743"/>
      <c r="I11" s="1743"/>
      <c r="J11" s="1743"/>
      <c r="K11" s="1743"/>
      <c r="L11" s="1743"/>
      <c r="M11" s="1743"/>
      <c r="N11" s="1743"/>
      <c r="O11" s="1743"/>
      <c r="P11" s="1744"/>
      <c r="Q11" s="440" t="s">
        <v>2262</v>
      </c>
      <c r="R11" s="441" t="s">
        <v>2263</v>
      </c>
      <c r="S11" s="442"/>
      <c r="T11" s="443" t="s">
        <v>2264</v>
      </c>
      <c r="U11" s="444"/>
      <c r="V11" s="1732" t="s">
        <v>2265</v>
      </c>
      <c r="W11" s="1733"/>
      <c r="X11" s="1733"/>
      <c r="Y11" s="1734" t="s">
        <v>2266</v>
      </c>
      <c r="Z11" s="1735"/>
      <c r="AA11" s="440" t="s">
        <v>2267</v>
      </c>
      <c r="AB11" s="441" t="s">
        <v>2268</v>
      </c>
      <c r="AC11" s="445"/>
      <c r="AD11" s="443" t="s">
        <v>2269</v>
      </c>
      <c r="AE11" s="446"/>
      <c r="AF11" s="1736" t="s">
        <v>2270</v>
      </c>
      <c r="AG11" s="1737"/>
      <c r="AH11" s="447" t="s">
        <v>2271</v>
      </c>
      <c r="AI11" s="1732" t="s">
        <v>2265</v>
      </c>
      <c r="AJ11" s="1733"/>
      <c r="AK11" s="448" t="s">
        <v>2272</v>
      </c>
      <c r="AL11" s="449" t="s">
        <v>2273</v>
      </c>
      <c r="AM11" s="445"/>
      <c r="AN11" s="447" t="s">
        <v>2269</v>
      </c>
      <c r="AO11" s="1728"/>
      <c r="AP11" s="1729"/>
      <c r="AQ11" s="1729"/>
      <c r="AR11" s="1729"/>
      <c r="AS11" s="1729"/>
    </row>
    <row r="12" spans="1:46" ht="13.5" customHeight="1">
      <c r="F12" s="439"/>
      <c r="H12" s="1743"/>
      <c r="I12" s="1743"/>
      <c r="J12" s="1743"/>
      <c r="K12" s="1743"/>
      <c r="L12" s="1743"/>
      <c r="M12" s="1743"/>
      <c r="N12" s="1743"/>
      <c r="O12" s="1743"/>
      <c r="P12" s="1744"/>
      <c r="Q12" s="450" t="s">
        <v>2274</v>
      </c>
      <c r="R12" s="450" t="s">
        <v>2275</v>
      </c>
      <c r="S12" s="451" t="s">
        <v>2276</v>
      </c>
      <c r="T12" s="452" t="s">
        <v>2277</v>
      </c>
      <c r="U12" s="451"/>
      <c r="V12" s="450" t="s">
        <v>2274</v>
      </c>
      <c r="W12" s="450" t="s">
        <v>2275</v>
      </c>
      <c r="X12" s="450" t="s">
        <v>2276</v>
      </c>
      <c r="Y12" s="452" t="s">
        <v>2277</v>
      </c>
      <c r="Z12" s="451"/>
      <c r="AA12" s="450" t="s">
        <v>2274</v>
      </c>
      <c r="AB12" s="450" t="s">
        <v>2275</v>
      </c>
      <c r="AC12" s="450" t="s">
        <v>2276</v>
      </c>
      <c r="AD12" s="452" t="s">
        <v>2277</v>
      </c>
      <c r="AE12" s="451"/>
      <c r="AF12" s="453" t="s">
        <v>2278</v>
      </c>
      <c r="AG12" s="454"/>
      <c r="AH12" s="455"/>
      <c r="AI12" s="452" t="s">
        <v>2278</v>
      </c>
      <c r="AJ12" s="445"/>
      <c r="AK12" s="446"/>
      <c r="AL12" s="452" t="s">
        <v>2278</v>
      </c>
      <c r="AM12" s="445"/>
      <c r="AN12" s="446"/>
      <c r="AO12" s="1728"/>
      <c r="AP12" s="1729"/>
      <c r="AQ12" s="1729"/>
      <c r="AR12" s="1729"/>
      <c r="AS12" s="1729"/>
    </row>
    <row r="13" spans="1:46" ht="13.5" customHeight="1">
      <c r="F13" s="439"/>
      <c r="H13" s="1743"/>
      <c r="I13" s="1743"/>
      <c r="J13" s="1743"/>
      <c r="K13" s="1743"/>
      <c r="L13" s="1743"/>
      <c r="M13" s="1743"/>
      <c r="N13" s="1743"/>
      <c r="O13" s="1743"/>
      <c r="P13" s="1744"/>
      <c r="Q13" s="456"/>
      <c r="R13" s="456"/>
      <c r="S13" s="457"/>
      <c r="T13" s="453"/>
      <c r="U13" s="458" t="s">
        <v>2279</v>
      </c>
      <c r="V13" s="456"/>
      <c r="W13" s="456"/>
      <c r="X13" s="456"/>
      <c r="Y13" s="453"/>
      <c r="Z13" s="458" t="s">
        <v>2279</v>
      </c>
      <c r="AA13" s="456"/>
      <c r="AB13" s="456"/>
      <c r="AC13" s="456"/>
      <c r="AD13" s="453"/>
      <c r="AE13" s="458" t="s">
        <v>2279</v>
      </c>
      <c r="AF13" s="456"/>
      <c r="AG13" s="456" t="s">
        <v>2280</v>
      </c>
      <c r="AH13" s="456" t="s">
        <v>2281</v>
      </c>
      <c r="AI13" s="456"/>
      <c r="AJ13" s="456" t="s">
        <v>2280</v>
      </c>
      <c r="AK13" s="456" t="s">
        <v>2281</v>
      </c>
      <c r="AL13" s="456"/>
      <c r="AM13" s="456" t="s">
        <v>2280</v>
      </c>
      <c r="AN13" s="456" t="s">
        <v>2281</v>
      </c>
      <c r="AO13" s="1728"/>
      <c r="AP13" s="1729"/>
      <c r="AQ13" s="1729"/>
      <c r="AR13" s="1729"/>
      <c r="AS13" s="1729"/>
    </row>
    <row r="14" spans="1:46">
      <c r="F14" s="439"/>
      <c r="H14" s="1743"/>
      <c r="I14" s="1743"/>
      <c r="J14" s="1743"/>
      <c r="K14" s="1743"/>
      <c r="L14" s="1743"/>
      <c r="M14" s="1743"/>
      <c r="N14" s="1743"/>
      <c r="O14" s="1743"/>
      <c r="P14" s="1744"/>
      <c r="Q14" s="459"/>
      <c r="R14" s="459"/>
      <c r="S14" s="460"/>
      <c r="T14" s="461"/>
      <c r="U14" s="462" t="s">
        <v>2282</v>
      </c>
      <c r="V14" s="459"/>
      <c r="W14" s="459"/>
      <c r="X14" s="459"/>
      <c r="Y14" s="461"/>
      <c r="Z14" s="462" t="s">
        <v>2282</v>
      </c>
      <c r="AA14" s="459"/>
      <c r="AB14" s="459"/>
      <c r="AC14" s="459"/>
      <c r="AD14" s="461"/>
      <c r="AE14" s="462" t="s">
        <v>2282</v>
      </c>
      <c r="AF14" s="456"/>
      <c r="AG14" s="462" t="s">
        <v>2282</v>
      </c>
      <c r="AH14" s="462" t="s">
        <v>2282</v>
      </c>
      <c r="AI14" s="456"/>
      <c r="AJ14" s="462" t="s">
        <v>2282</v>
      </c>
      <c r="AK14" s="462" t="s">
        <v>2282</v>
      </c>
      <c r="AL14" s="456"/>
      <c r="AM14" s="462" t="s">
        <v>2282</v>
      </c>
      <c r="AN14" s="462" t="s">
        <v>2282</v>
      </c>
      <c r="AO14" s="1728"/>
      <c r="AP14" s="1729"/>
      <c r="AQ14" s="1729"/>
      <c r="AR14" s="1729"/>
      <c r="AS14" s="1729"/>
    </row>
    <row r="15" spans="1:46">
      <c r="F15" s="439"/>
      <c r="H15" s="1745"/>
      <c r="I15" s="1745"/>
      <c r="J15" s="1745"/>
      <c r="K15" s="1745"/>
      <c r="L15" s="1745"/>
      <c r="M15" s="1745"/>
      <c r="N15" s="1745"/>
      <c r="O15" s="1745"/>
      <c r="P15" s="1746"/>
      <c r="Q15" s="463" t="s">
        <v>2271</v>
      </c>
      <c r="R15" s="463" t="s">
        <v>2283</v>
      </c>
      <c r="S15" s="464" t="s">
        <v>2283</v>
      </c>
      <c r="T15" s="463" t="s">
        <v>2283</v>
      </c>
      <c r="U15" s="463" t="s">
        <v>2283</v>
      </c>
      <c r="V15" s="463" t="s">
        <v>2271</v>
      </c>
      <c r="W15" s="463" t="s">
        <v>2283</v>
      </c>
      <c r="X15" s="463" t="s">
        <v>2283</v>
      </c>
      <c r="Y15" s="463" t="s">
        <v>2283</v>
      </c>
      <c r="Z15" s="463" t="s">
        <v>2283</v>
      </c>
      <c r="AA15" s="463" t="s">
        <v>2271</v>
      </c>
      <c r="AB15" s="463" t="s">
        <v>2283</v>
      </c>
      <c r="AC15" s="463" t="s">
        <v>2283</v>
      </c>
      <c r="AD15" s="463" t="s">
        <v>2283</v>
      </c>
      <c r="AE15" s="463" t="s">
        <v>2283</v>
      </c>
      <c r="AF15" s="465" t="s">
        <v>2271</v>
      </c>
      <c r="AG15" s="465" t="s">
        <v>2283</v>
      </c>
      <c r="AH15" s="465" t="s">
        <v>2283</v>
      </c>
      <c r="AI15" s="465" t="s">
        <v>2271</v>
      </c>
      <c r="AJ15" s="465" t="s">
        <v>2283</v>
      </c>
      <c r="AK15" s="465" t="s">
        <v>2283</v>
      </c>
      <c r="AL15" s="465" t="s">
        <v>2271</v>
      </c>
      <c r="AM15" s="465" t="s">
        <v>2283</v>
      </c>
      <c r="AN15" s="465" t="s">
        <v>2283</v>
      </c>
      <c r="AO15" s="1730"/>
      <c r="AP15" s="1731"/>
      <c r="AQ15" s="1731"/>
      <c r="AR15" s="1731"/>
      <c r="AS15" s="1731"/>
    </row>
    <row r="16" spans="1:46" ht="27" customHeight="1">
      <c r="A16" s="33" t="s">
        <v>2284</v>
      </c>
      <c r="B16" s="33" t="s">
        <v>160</v>
      </c>
      <c r="C16" s="33" t="s">
        <v>161</v>
      </c>
      <c r="D16" s="33" t="s">
        <v>2285</v>
      </c>
      <c r="E16" s="33"/>
      <c r="F16" s="466">
        <v>1</v>
      </c>
      <c r="G16" s="18"/>
      <c r="H16" s="427" t="s">
        <v>2286</v>
      </c>
      <c r="I16" s="467"/>
      <c r="J16" s="467"/>
      <c r="K16" s="467"/>
      <c r="L16" s="467"/>
      <c r="M16" s="467"/>
      <c r="N16" s="467"/>
      <c r="O16" s="467"/>
      <c r="P16" s="468"/>
      <c r="Q16" s="469">
        <v>10000</v>
      </c>
      <c r="R16" s="469">
        <v>1889</v>
      </c>
      <c r="S16" s="469">
        <v>2675</v>
      </c>
      <c r="T16" s="469">
        <v>5437</v>
      </c>
      <c r="U16" s="469">
        <v>4850</v>
      </c>
      <c r="V16" s="469">
        <v>4662</v>
      </c>
      <c r="W16" s="469">
        <v>1112</v>
      </c>
      <c r="X16" s="469">
        <v>1674</v>
      </c>
      <c r="Y16" s="469">
        <v>1876</v>
      </c>
      <c r="Z16" s="469">
        <v>1607</v>
      </c>
      <c r="AA16" s="469">
        <v>5338</v>
      </c>
      <c r="AB16" s="469">
        <v>777</v>
      </c>
      <c r="AC16" s="469">
        <v>1000</v>
      </c>
      <c r="AD16" s="469">
        <v>3560</v>
      </c>
      <c r="AE16" s="469">
        <v>3243</v>
      </c>
      <c r="AF16" s="469">
        <v>4691</v>
      </c>
      <c r="AG16" s="469">
        <v>1824</v>
      </c>
      <c r="AH16" s="469">
        <v>2081</v>
      </c>
      <c r="AI16" s="469">
        <v>2674</v>
      </c>
      <c r="AJ16" s="469">
        <v>1068</v>
      </c>
      <c r="AK16" s="469">
        <v>1298</v>
      </c>
      <c r="AL16" s="469">
        <v>2018</v>
      </c>
      <c r="AM16" s="469">
        <v>756</v>
      </c>
      <c r="AN16" s="469">
        <v>783</v>
      </c>
      <c r="AO16" s="470"/>
      <c r="AP16" s="471" t="s">
        <v>2287</v>
      </c>
      <c r="AQ16" s="19"/>
      <c r="AR16" s="19"/>
      <c r="AS16" s="19"/>
    </row>
    <row r="17" spans="1:42" ht="13.5" customHeight="1">
      <c r="A17" s="33" t="s">
        <v>2284</v>
      </c>
      <c r="B17" s="33" t="s">
        <v>160</v>
      </c>
      <c r="C17" s="33" t="s">
        <v>161</v>
      </c>
      <c r="D17" s="33" t="s">
        <v>2285</v>
      </c>
      <c r="E17" s="33"/>
      <c r="F17" s="466">
        <v>2</v>
      </c>
      <c r="G17" s="18"/>
      <c r="H17" s="1738" t="s">
        <v>2288</v>
      </c>
      <c r="I17" s="1738"/>
      <c r="J17" s="1738"/>
      <c r="K17" s="1738"/>
      <c r="L17" s="1738"/>
      <c r="M17" s="1738"/>
      <c r="N17" s="1738"/>
      <c r="O17" s="1738"/>
      <c r="P17" s="23"/>
      <c r="Q17" s="469">
        <v>660</v>
      </c>
      <c r="R17" s="469">
        <v>62</v>
      </c>
      <c r="S17" s="469">
        <v>116</v>
      </c>
      <c r="T17" s="469">
        <v>482</v>
      </c>
      <c r="U17" s="469">
        <v>431</v>
      </c>
      <c r="V17" s="469">
        <v>219</v>
      </c>
      <c r="W17" s="469">
        <v>38</v>
      </c>
      <c r="X17" s="469">
        <v>58</v>
      </c>
      <c r="Y17" s="469">
        <v>124</v>
      </c>
      <c r="Z17" s="469">
        <v>104</v>
      </c>
      <c r="AA17" s="469">
        <v>441</v>
      </c>
      <c r="AB17" s="469">
        <v>24</v>
      </c>
      <c r="AC17" s="469">
        <v>58</v>
      </c>
      <c r="AD17" s="469">
        <v>359</v>
      </c>
      <c r="AE17" s="469">
        <v>327</v>
      </c>
      <c r="AF17" s="469">
        <v>219</v>
      </c>
      <c r="AG17" s="469">
        <v>61</v>
      </c>
      <c r="AH17" s="469">
        <v>90</v>
      </c>
      <c r="AI17" s="469">
        <v>104</v>
      </c>
      <c r="AJ17" s="469">
        <v>37</v>
      </c>
      <c r="AK17" s="469">
        <v>46</v>
      </c>
      <c r="AL17" s="469">
        <v>115</v>
      </c>
      <c r="AM17" s="469">
        <v>24</v>
      </c>
      <c r="AN17" s="469">
        <v>44</v>
      </c>
      <c r="AO17" s="472"/>
      <c r="AP17" s="473" t="s">
        <v>2289</v>
      </c>
    </row>
    <row r="18" spans="1:42" ht="15" customHeight="1">
      <c r="A18" s="33" t="s">
        <v>2284</v>
      </c>
      <c r="B18" s="33" t="s">
        <v>160</v>
      </c>
      <c r="C18" s="33" t="s">
        <v>161</v>
      </c>
      <c r="D18" s="33" t="s">
        <v>2285</v>
      </c>
      <c r="E18" s="33"/>
      <c r="F18" s="466">
        <v>3</v>
      </c>
      <c r="G18" s="18"/>
      <c r="H18" s="416" t="s">
        <v>2290</v>
      </c>
      <c r="I18" s="18"/>
      <c r="J18" s="18"/>
      <c r="K18" s="18"/>
      <c r="L18" s="18"/>
      <c r="M18" s="18"/>
      <c r="N18" s="18"/>
      <c r="O18" s="18"/>
      <c r="P18" s="23"/>
      <c r="Q18" s="474">
        <v>59</v>
      </c>
      <c r="R18" s="474">
        <v>27.1</v>
      </c>
      <c r="S18" s="474">
        <v>49.9</v>
      </c>
      <c r="T18" s="474">
        <v>74.599999999999994</v>
      </c>
      <c r="U18" s="474">
        <v>76.099999999999994</v>
      </c>
      <c r="V18" s="474">
        <v>53.8</v>
      </c>
      <c r="W18" s="474">
        <v>27</v>
      </c>
      <c r="X18" s="474">
        <v>49.6</v>
      </c>
      <c r="Y18" s="474">
        <v>73.599999999999994</v>
      </c>
      <c r="Z18" s="474">
        <v>75.5</v>
      </c>
      <c r="AA18" s="474">
        <v>63.5</v>
      </c>
      <c r="AB18" s="474">
        <v>27.3</v>
      </c>
      <c r="AC18" s="474">
        <v>50.3</v>
      </c>
      <c r="AD18" s="474">
        <v>75.2</v>
      </c>
      <c r="AE18" s="474">
        <v>76.400000000000006</v>
      </c>
      <c r="AF18" s="474">
        <v>43.7</v>
      </c>
      <c r="AG18" s="474">
        <v>27</v>
      </c>
      <c r="AH18" s="474">
        <v>49.5</v>
      </c>
      <c r="AI18" s="474">
        <v>42.4</v>
      </c>
      <c r="AJ18" s="474">
        <v>26.9</v>
      </c>
      <c r="AK18" s="474">
        <v>49.4</v>
      </c>
      <c r="AL18" s="474">
        <v>45.4</v>
      </c>
      <c r="AM18" s="474">
        <v>27.3</v>
      </c>
      <c r="AN18" s="474">
        <v>49.7</v>
      </c>
      <c r="AO18" s="472"/>
      <c r="AP18" s="473" t="s">
        <v>2291</v>
      </c>
    </row>
    <row r="19" spans="1:42" ht="13.5" customHeight="1">
      <c r="A19" s="33" t="s">
        <v>2284</v>
      </c>
      <c r="B19" s="33" t="s">
        <v>160</v>
      </c>
      <c r="C19" s="33" t="s">
        <v>161</v>
      </c>
      <c r="D19" s="33" t="s">
        <v>2285</v>
      </c>
      <c r="E19" s="33"/>
      <c r="F19" s="466">
        <v>4</v>
      </c>
      <c r="G19" s="18"/>
      <c r="H19" s="1738" t="s">
        <v>2292</v>
      </c>
      <c r="I19" s="1738"/>
      <c r="J19" s="1738"/>
      <c r="K19" s="1738"/>
      <c r="L19" s="1738"/>
      <c r="M19" s="1738"/>
      <c r="N19" s="1738"/>
      <c r="O19" s="1738"/>
      <c r="P19" s="23"/>
      <c r="Q19" s="475">
        <v>0.54</v>
      </c>
      <c r="R19" s="475">
        <v>0.99</v>
      </c>
      <c r="S19" s="475">
        <v>0.87</v>
      </c>
      <c r="T19" s="475">
        <v>0.23</v>
      </c>
      <c r="U19" s="475">
        <v>0.18</v>
      </c>
      <c r="V19" s="475">
        <v>0.66</v>
      </c>
      <c r="W19" s="475">
        <v>0.99</v>
      </c>
      <c r="X19" s="475">
        <v>0.88</v>
      </c>
      <c r="Y19" s="475">
        <v>0.28000000000000003</v>
      </c>
      <c r="Z19" s="475">
        <v>0.23</v>
      </c>
      <c r="AA19" s="475">
        <v>0.44</v>
      </c>
      <c r="AB19" s="475">
        <v>0.99</v>
      </c>
      <c r="AC19" s="475">
        <v>0.85</v>
      </c>
      <c r="AD19" s="475">
        <v>0.2</v>
      </c>
      <c r="AE19" s="475">
        <v>0.16</v>
      </c>
      <c r="AF19" s="475">
        <v>1</v>
      </c>
      <c r="AG19" s="475">
        <v>1</v>
      </c>
      <c r="AH19" s="475">
        <v>1</v>
      </c>
      <c r="AI19" s="475">
        <v>1</v>
      </c>
      <c r="AJ19" s="475">
        <v>1</v>
      </c>
      <c r="AK19" s="475">
        <v>1</v>
      </c>
      <c r="AL19" s="475">
        <v>1</v>
      </c>
      <c r="AM19" s="475">
        <v>1</v>
      </c>
      <c r="AN19" s="475">
        <v>1</v>
      </c>
      <c r="AO19" s="472"/>
      <c r="AP19" s="473" t="s">
        <v>2293</v>
      </c>
    </row>
    <row r="20" spans="1:42" ht="15" customHeight="1">
      <c r="A20" s="33" t="s">
        <v>2284</v>
      </c>
      <c r="B20" s="33" t="s">
        <v>160</v>
      </c>
      <c r="C20" s="33" t="s">
        <v>161</v>
      </c>
      <c r="D20" s="33" t="s">
        <v>2285</v>
      </c>
      <c r="E20" s="33"/>
      <c r="F20" s="466">
        <v>5</v>
      </c>
      <c r="G20" s="18"/>
      <c r="H20" s="416" t="s">
        <v>2294</v>
      </c>
      <c r="I20" s="18"/>
      <c r="J20" s="18"/>
      <c r="K20" s="18"/>
      <c r="L20" s="18"/>
      <c r="M20" s="18"/>
      <c r="N20" s="18"/>
      <c r="O20" s="18"/>
      <c r="P20" s="23"/>
      <c r="Q20" s="474">
        <v>59.3</v>
      </c>
      <c r="R20" s="474">
        <v>5.5</v>
      </c>
      <c r="S20" s="474">
        <v>50</v>
      </c>
      <c r="T20" s="474">
        <v>82.5</v>
      </c>
      <c r="U20" s="474">
        <v>83.2</v>
      </c>
      <c r="V20" s="474">
        <v>50.3</v>
      </c>
      <c r="W20" s="474">
        <v>3.8</v>
      </c>
      <c r="X20" s="474">
        <v>46.1</v>
      </c>
      <c r="Y20" s="474">
        <v>81.5</v>
      </c>
      <c r="Z20" s="474">
        <v>83</v>
      </c>
      <c r="AA20" s="474">
        <v>67.099999999999994</v>
      </c>
      <c r="AB20" s="474">
        <v>8</v>
      </c>
      <c r="AC20" s="474">
        <v>56.6</v>
      </c>
      <c r="AD20" s="474">
        <v>82.9</v>
      </c>
      <c r="AE20" s="474">
        <v>83.3</v>
      </c>
      <c r="AF20" s="474">
        <v>34.299999999999997</v>
      </c>
      <c r="AG20" s="474">
        <v>4.9000000000000004</v>
      </c>
      <c r="AH20" s="474">
        <v>47.7</v>
      </c>
      <c r="AI20" s="474">
        <v>29.4</v>
      </c>
      <c r="AJ20" s="474">
        <v>2.5</v>
      </c>
      <c r="AK20" s="474">
        <v>43.1</v>
      </c>
      <c r="AL20" s="474">
        <v>40.6</v>
      </c>
      <c r="AM20" s="474">
        <v>8.1999999999999993</v>
      </c>
      <c r="AN20" s="474">
        <v>54.6</v>
      </c>
      <c r="AO20" s="472"/>
      <c r="AP20" s="473" t="s">
        <v>2295</v>
      </c>
    </row>
    <row r="21" spans="1:42" ht="15" customHeight="1">
      <c r="A21" s="33" t="s">
        <v>2284</v>
      </c>
      <c r="B21" s="33" t="s">
        <v>160</v>
      </c>
      <c r="C21" s="33" t="s">
        <v>161</v>
      </c>
      <c r="D21" s="33" t="s">
        <v>2285</v>
      </c>
      <c r="E21" s="33"/>
      <c r="F21" s="466">
        <v>6</v>
      </c>
      <c r="G21" s="18"/>
      <c r="H21" s="416" t="s">
        <v>2296</v>
      </c>
      <c r="I21" s="18"/>
      <c r="J21" s="18"/>
      <c r="K21" s="18"/>
      <c r="L21" s="18"/>
      <c r="M21" s="18"/>
      <c r="N21" s="18"/>
      <c r="O21" s="18"/>
      <c r="P21" s="23"/>
      <c r="Q21" s="474">
        <v>35.700000000000003</v>
      </c>
      <c r="R21" s="474">
        <v>84</v>
      </c>
      <c r="S21" s="474">
        <v>43.3</v>
      </c>
      <c r="T21" s="474">
        <v>15.2</v>
      </c>
      <c r="U21" s="474">
        <v>14.4</v>
      </c>
      <c r="V21" s="474">
        <v>43.4</v>
      </c>
      <c r="W21" s="474">
        <v>84.8</v>
      </c>
      <c r="X21" s="474">
        <v>47.9</v>
      </c>
      <c r="Y21" s="474">
        <v>14.8</v>
      </c>
      <c r="Z21" s="474">
        <v>13</v>
      </c>
      <c r="AA21" s="474">
        <v>29</v>
      </c>
      <c r="AB21" s="474">
        <v>82.9</v>
      </c>
      <c r="AC21" s="474">
        <v>35.6</v>
      </c>
      <c r="AD21" s="474">
        <v>15.4</v>
      </c>
      <c r="AE21" s="474">
        <v>15.1</v>
      </c>
      <c r="AF21" s="474">
        <v>58</v>
      </c>
      <c r="AG21" s="474">
        <v>84.7</v>
      </c>
      <c r="AH21" s="474">
        <v>45.5</v>
      </c>
      <c r="AI21" s="474">
        <v>62.5</v>
      </c>
      <c r="AJ21" s="474">
        <v>86.4</v>
      </c>
      <c r="AK21" s="474">
        <v>50.4</v>
      </c>
      <c r="AL21" s="474">
        <v>52.5</v>
      </c>
      <c r="AM21" s="474">
        <v>82.5</v>
      </c>
      <c r="AN21" s="474">
        <v>38.4</v>
      </c>
      <c r="AO21" s="472"/>
      <c r="AP21" s="473" t="s">
        <v>2297</v>
      </c>
    </row>
    <row r="22" spans="1:42" ht="27" customHeight="1">
      <c r="A22" s="33" t="s">
        <v>2284</v>
      </c>
      <c r="B22" s="33" t="s">
        <v>160</v>
      </c>
      <c r="C22" s="33" t="s">
        <v>161</v>
      </c>
      <c r="D22" s="33" t="s">
        <v>2285</v>
      </c>
      <c r="E22" s="33"/>
      <c r="F22" s="466">
        <v>7</v>
      </c>
      <c r="G22" s="18"/>
      <c r="H22" s="1738" t="s">
        <v>2298</v>
      </c>
      <c r="I22" s="1738"/>
      <c r="J22" s="1738"/>
      <c r="K22" s="1738"/>
      <c r="L22" s="1738"/>
      <c r="M22" s="1738"/>
      <c r="N22" s="1738"/>
      <c r="O22" s="1738"/>
      <c r="P22" s="23"/>
      <c r="Q22" s="469" t="s">
        <v>163</v>
      </c>
      <c r="R22" s="469" t="s">
        <v>163</v>
      </c>
      <c r="S22" s="469" t="s">
        <v>163</v>
      </c>
      <c r="T22" s="469" t="s">
        <v>163</v>
      </c>
      <c r="U22" s="469" t="s">
        <v>163</v>
      </c>
      <c r="V22" s="469" t="s">
        <v>163</v>
      </c>
      <c r="W22" s="469" t="s">
        <v>163</v>
      </c>
      <c r="X22" s="469" t="s">
        <v>163</v>
      </c>
      <c r="Y22" s="469" t="s">
        <v>163</v>
      </c>
      <c r="Z22" s="469" t="s">
        <v>163</v>
      </c>
      <c r="AA22" s="469" t="s">
        <v>163</v>
      </c>
      <c r="AB22" s="469" t="s">
        <v>163</v>
      </c>
      <c r="AC22" s="469" t="s">
        <v>163</v>
      </c>
      <c r="AD22" s="469" t="s">
        <v>163</v>
      </c>
      <c r="AE22" s="469" t="s">
        <v>163</v>
      </c>
      <c r="AF22" s="469">
        <v>617128</v>
      </c>
      <c r="AG22" s="469">
        <v>571253</v>
      </c>
      <c r="AH22" s="469">
        <v>712860</v>
      </c>
      <c r="AI22" s="469">
        <v>654593</v>
      </c>
      <c r="AJ22" s="469">
        <v>597177</v>
      </c>
      <c r="AK22" s="469">
        <v>732991</v>
      </c>
      <c r="AL22" s="469">
        <v>569334</v>
      </c>
      <c r="AM22" s="469">
        <v>534912</v>
      </c>
      <c r="AN22" s="469">
        <v>679093</v>
      </c>
      <c r="AO22" s="472"/>
      <c r="AP22" s="473" t="s">
        <v>2299</v>
      </c>
    </row>
    <row r="23" spans="1:42" ht="27" customHeight="1">
      <c r="A23" s="33" t="s">
        <v>2284</v>
      </c>
      <c r="B23" s="33" t="s">
        <v>160</v>
      </c>
      <c r="C23" s="33" t="s">
        <v>161</v>
      </c>
      <c r="D23" s="33" t="s">
        <v>2285</v>
      </c>
      <c r="E23" s="33"/>
      <c r="F23" s="466">
        <v>8</v>
      </c>
      <c r="G23" s="18"/>
      <c r="H23" s="18"/>
      <c r="I23" s="1738" t="s">
        <v>2300</v>
      </c>
      <c r="J23" s="1738"/>
      <c r="K23" s="1738"/>
      <c r="L23" s="1738"/>
      <c r="M23" s="1738"/>
      <c r="N23" s="1738"/>
      <c r="O23" s="1738"/>
      <c r="P23" s="23"/>
      <c r="Q23" s="469" t="s">
        <v>163</v>
      </c>
      <c r="R23" s="469" t="s">
        <v>163</v>
      </c>
      <c r="S23" s="469" t="s">
        <v>163</v>
      </c>
      <c r="T23" s="469" t="s">
        <v>163</v>
      </c>
      <c r="U23" s="469" t="s">
        <v>163</v>
      </c>
      <c r="V23" s="469" t="s">
        <v>163</v>
      </c>
      <c r="W23" s="469" t="s">
        <v>163</v>
      </c>
      <c r="X23" s="469" t="s">
        <v>163</v>
      </c>
      <c r="Y23" s="469" t="s">
        <v>163</v>
      </c>
      <c r="Z23" s="469" t="s">
        <v>163</v>
      </c>
      <c r="AA23" s="469" t="s">
        <v>163</v>
      </c>
      <c r="AB23" s="469" t="s">
        <v>163</v>
      </c>
      <c r="AC23" s="469" t="s">
        <v>163</v>
      </c>
      <c r="AD23" s="469" t="s">
        <v>163</v>
      </c>
      <c r="AE23" s="469" t="s">
        <v>163</v>
      </c>
      <c r="AF23" s="469">
        <v>345336</v>
      </c>
      <c r="AG23" s="469">
        <v>332533</v>
      </c>
      <c r="AH23" s="469">
        <v>401688</v>
      </c>
      <c r="AI23" s="469">
        <v>376838</v>
      </c>
      <c r="AJ23" s="469">
        <v>349899</v>
      </c>
      <c r="AK23" s="469">
        <v>425908</v>
      </c>
      <c r="AL23" s="469">
        <v>304905</v>
      </c>
      <c r="AM23" s="469">
        <v>308422</v>
      </c>
      <c r="AN23" s="469">
        <v>362356</v>
      </c>
      <c r="AO23" s="472"/>
      <c r="AP23" s="473" t="s">
        <v>2301</v>
      </c>
    </row>
    <row r="24" spans="1:42" ht="27" customHeight="1">
      <c r="A24" s="33" t="s">
        <v>2284</v>
      </c>
      <c r="B24" s="33" t="s">
        <v>160</v>
      </c>
      <c r="C24" s="33" t="s">
        <v>161</v>
      </c>
      <c r="D24" s="33" t="s">
        <v>2285</v>
      </c>
      <c r="E24" s="33"/>
      <c r="F24" s="466">
        <v>9</v>
      </c>
      <c r="G24" s="18"/>
      <c r="H24" s="18"/>
      <c r="I24" s="18"/>
      <c r="J24" s="1738" t="s">
        <v>2302</v>
      </c>
      <c r="K24" s="1738"/>
      <c r="L24" s="1738"/>
      <c r="M24" s="1738"/>
      <c r="N24" s="1738"/>
      <c r="O24" s="1738"/>
      <c r="P24" s="23"/>
      <c r="Q24" s="469" t="s">
        <v>163</v>
      </c>
      <c r="R24" s="469" t="s">
        <v>163</v>
      </c>
      <c r="S24" s="469" t="s">
        <v>163</v>
      </c>
      <c r="T24" s="469" t="s">
        <v>163</v>
      </c>
      <c r="U24" s="469" t="s">
        <v>163</v>
      </c>
      <c r="V24" s="469" t="s">
        <v>163</v>
      </c>
      <c r="W24" s="469" t="s">
        <v>163</v>
      </c>
      <c r="X24" s="469" t="s">
        <v>163</v>
      </c>
      <c r="Y24" s="469" t="s">
        <v>163</v>
      </c>
      <c r="Z24" s="469" t="s">
        <v>163</v>
      </c>
      <c r="AA24" s="469" t="s">
        <v>163</v>
      </c>
      <c r="AB24" s="469" t="s">
        <v>163</v>
      </c>
      <c r="AC24" s="469" t="s">
        <v>163</v>
      </c>
      <c r="AD24" s="469" t="s">
        <v>163</v>
      </c>
      <c r="AE24" s="469" t="s">
        <v>163</v>
      </c>
      <c r="AF24" s="469">
        <v>342356</v>
      </c>
      <c r="AG24" s="469">
        <v>329820</v>
      </c>
      <c r="AH24" s="469">
        <v>398335</v>
      </c>
      <c r="AI24" s="469">
        <v>373889</v>
      </c>
      <c r="AJ24" s="469">
        <v>346856</v>
      </c>
      <c r="AK24" s="469">
        <v>422690</v>
      </c>
      <c r="AL24" s="469">
        <v>301884</v>
      </c>
      <c r="AM24" s="469">
        <v>306251</v>
      </c>
      <c r="AN24" s="469">
        <v>358803</v>
      </c>
      <c r="AO24" s="472"/>
      <c r="AP24" s="473" t="s">
        <v>2303</v>
      </c>
    </row>
    <row r="25" spans="1:42" ht="27" customHeight="1">
      <c r="A25" s="33" t="s">
        <v>2284</v>
      </c>
      <c r="B25" s="33" t="s">
        <v>160</v>
      </c>
      <c r="C25" s="33" t="s">
        <v>161</v>
      </c>
      <c r="D25" s="33" t="s">
        <v>2285</v>
      </c>
      <c r="E25" s="33"/>
      <c r="F25" s="466">
        <v>10</v>
      </c>
      <c r="G25" s="18"/>
      <c r="H25" s="18"/>
      <c r="I25" s="18"/>
      <c r="J25" s="18"/>
      <c r="K25" s="1738" t="s">
        <v>2304</v>
      </c>
      <c r="L25" s="1738"/>
      <c r="M25" s="1738"/>
      <c r="N25" s="1738"/>
      <c r="O25" s="1738"/>
      <c r="P25" s="23"/>
      <c r="Q25" s="469" t="s">
        <v>163</v>
      </c>
      <c r="R25" s="469" t="s">
        <v>163</v>
      </c>
      <c r="S25" s="469" t="s">
        <v>163</v>
      </c>
      <c r="T25" s="469" t="s">
        <v>163</v>
      </c>
      <c r="U25" s="469" t="s">
        <v>163</v>
      </c>
      <c r="V25" s="469" t="s">
        <v>163</v>
      </c>
      <c r="W25" s="469" t="s">
        <v>163</v>
      </c>
      <c r="X25" s="469" t="s">
        <v>163</v>
      </c>
      <c r="Y25" s="469" t="s">
        <v>163</v>
      </c>
      <c r="Z25" s="469" t="s">
        <v>163</v>
      </c>
      <c r="AA25" s="469" t="s">
        <v>163</v>
      </c>
      <c r="AB25" s="469" t="s">
        <v>163</v>
      </c>
      <c r="AC25" s="469" t="s">
        <v>163</v>
      </c>
      <c r="AD25" s="469" t="s">
        <v>163</v>
      </c>
      <c r="AE25" s="469" t="s">
        <v>163</v>
      </c>
      <c r="AF25" s="469">
        <v>328493</v>
      </c>
      <c r="AG25" s="469">
        <v>329076</v>
      </c>
      <c r="AH25" s="469">
        <v>394407</v>
      </c>
      <c r="AI25" s="469">
        <v>364088</v>
      </c>
      <c r="AJ25" s="469">
        <v>345625</v>
      </c>
      <c r="AK25" s="469">
        <v>421479</v>
      </c>
      <c r="AL25" s="469">
        <v>282701</v>
      </c>
      <c r="AM25" s="469">
        <v>306202</v>
      </c>
      <c r="AN25" s="469">
        <v>350428</v>
      </c>
      <c r="AO25" s="472"/>
      <c r="AP25" s="473" t="s">
        <v>2305</v>
      </c>
    </row>
    <row r="26" spans="1:42" ht="15" customHeight="1">
      <c r="A26" s="33" t="s">
        <v>2284</v>
      </c>
      <c r="B26" s="33" t="s">
        <v>160</v>
      </c>
      <c r="C26" s="33" t="s">
        <v>161</v>
      </c>
      <c r="D26" s="33" t="s">
        <v>2285</v>
      </c>
      <c r="E26" s="33"/>
      <c r="F26" s="466">
        <v>11</v>
      </c>
      <c r="G26" s="18"/>
      <c r="H26" s="18"/>
      <c r="I26" s="18"/>
      <c r="J26" s="18"/>
      <c r="K26" s="18"/>
      <c r="L26" s="1738" t="s">
        <v>2306</v>
      </c>
      <c r="M26" s="1738"/>
      <c r="N26" s="1738"/>
      <c r="O26" s="1738"/>
      <c r="P26" s="23"/>
      <c r="Q26" s="469" t="s">
        <v>163</v>
      </c>
      <c r="R26" s="469" t="s">
        <v>163</v>
      </c>
      <c r="S26" s="469" t="s">
        <v>163</v>
      </c>
      <c r="T26" s="469" t="s">
        <v>163</v>
      </c>
      <c r="U26" s="469" t="s">
        <v>163</v>
      </c>
      <c r="V26" s="469" t="s">
        <v>163</v>
      </c>
      <c r="W26" s="469" t="s">
        <v>163</v>
      </c>
      <c r="X26" s="469" t="s">
        <v>163</v>
      </c>
      <c r="Y26" s="469" t="s">
        <v>163</v>
      </c>
      <c r="Z26" s="469" t="s">
        <v>163</v>
      </c>
      <c r="AA26" s="469" t="s">
        <v>163</v>
      </c>
      <c r="AB26" s="469" t="s">
        <v>163</v>
      </c>
      <c r="AC26" s="469" t="s">
        <v>163</v>
      </c>
      <c r="AD26" s="469" t="s">
        <v>163</v>
      </c>
      <c r="AE26" s="469" t="s">
        <v>163</v>
      </c>
      <c r="AF26" s="469">
        <v>273694</v>
      </c>
      <c r="AG26" s="469">
        <v>271839</v>
      </c>
      <c r="AH26" s="469">
        <v>326052</v>
      </c>
      <c r="AI26" s="469">
        <v>299773</v>
      </c>
      <c r="AJ26" s="469">
        <v>276252</v>
      </c>
      <c r="AK26" s="469">
        <v>352011</v>
      </c>
      <c r="AL26" s="469">
        <v>239848</v>
      </c>
      <c r="AM26" s="469">
        <v>266309</v>
      </c>
      <c r="AN26" s="469">
        <v>283955</v>
      </c>
      <c r="AO26" s="472"/>
      <c r="AP26" s="473" t="s">
        <v>2307</v>
      </c>
    </row>
    <row r="27" spans="1:42" ht="15" customHeight="1">
      <c r="A27" s="33" t="s">
        <v>2284</v>
      </c>
      <c r="B27" s="33" t="s">
        <v>160</v>
      </c>
      <c r="C27" s="33" t="s">
        <v>161</v>
      </c>
      <c r="D27" s="33" t="s">
        <v>2285</v>
      </c>
      <c r="E27" s="33"/>
      <c r="F27" s="466">
        <v>12</v>
      </c>
      <c r="G27" s="18"/>
      <c r="H27" s="18"/>
      <c r="I27" s="18"/>
      <c r="J27" s="18"/>
      <c r="K27" s="18"/>
      <c r="L27" s="1749" t="s">
        <v>2308</v>
      </c>
      <c r="M27" s="1738"/>
      <c r="N27" s="1738"/>
      <c r="O27" s="1738"/>
      <c r="P27" s="23"/>
      <c r="Q27" s="469" t="s">
        <v>163</v>
      </c>
      <c r="R27" s="469" t="s">
        <v>163</v>
      </c>
      <c r="S27" s="469" t="s">
        <v>163</v>
      </c>
      <c r="T27" s="469" t="s">
        <v>163</v>
      </c>
      <c r="U27" s="469" t="s">
        <v>163</v>
      </c>
      <c r="V27" s="469" t="s">
        <v>163</v>
      </c>
      <c r="W27" s="469" t="s">
        <v>163</v>
      </c>
      <c r="X27" s="469" t="s">
        <v>163</v>
      </c>
      <c r="Y27" s="469" t="s">
        <v>163</v>
      </c>
      <c r="Z27" s="469" t="s">
        <v>163</v>
      </c>
      <c r="AA27" s="469" t="s">
        <v>163</v>
      </c>
      <c r="AB27" s="469" t="s">
        <v>163</v>
      </c>
      <c r="AC27" s="469" t="s">
        <v>163</v>
      </c>
      <c r="AD27" s="469" t="s">
        <v>163</v>
      </c>
      <c r="AE27" s="469" t="s">
        <v>163</v>
      </c>
      <c r="AF27" s="469">
        <v>54799</v>
      </c>
      <c r="AG27" s="469">
        <v>57237</v>
      </c>
      <c r="AH27" s="469">
        <v>68355</v>
      </c>
      <c r="AI27" s="469">
        <v>64315</v>
      </c>
      <c r="AJ27" s="469">
        <v>69373</v>
      </c>
      <c r="AK27" s="469">
        <v>69468</v>
      </c>
      <c r="AL27" s="469">
        <v>42854</v>
      </c>
      <c r="AM27" s="469">
        <v>39893</v>
      </c>
      <c r="AN27" s="469">
        <v>66474</v>
      </c>
      <c r="AO27" s="472"/>
      <c r="AP27" s="473" t="s">
        <v>2309</v>
      </c>
    </row>
    <row r="28" spans="1:42" ht="13.5" customHeight="1">
      <c r="A28" s="33" t="s">
        <v>2284</v>
      </c>
      <c r="B28" s="33" t="s">
        <v>160</v>
      </c>
      <c r="C28" s="33" t="s">
        <v>161</v>
      </c>
      <c r="D28" s="33" t="s">
        <v>2285</v>
      </c>
      <c r="E28" s="33"/>
      <c r="F28" s="466">
        <v>13</v>
      </c>
      <c r="G28" s="18"/>
      <c r="H28" s="18"/>
      <c r="I28" s="18"/>
      <c r="J28" s="18"/>
      <c r="K28" s="18"/>
      <c r="L28" s="476"/>
      <c r="M28" s="1749" t="s">
        <v>2310</v>
      </c>
      <c r="N28" s="1738"/>
      <c r="O28" s="1738"/>
      <c r="P28" s="23"/>
      <c r="Q28" s="469" t="s">
        <v>163</v>
      </c>
      <c r="R28" s="469" t="s">
        <v>163</v>
      </c>
      <c r="S28" s="469" t="s">
        <v>163</v>
      </c>
      <c r="T28" s="469" t="s">
        <v>163</v>
      </c>
      <c r="U28" s="469" t="s">
        <v>163</v>
      </c>
      <c r="V28" s="469" t="s">
        <v>163</v>
      </c>
      <c r="W28" s="469" t="s">
        <v>163</v>
      </c>
      <c r="X28" s="469" t="s">
        <v>163</v>
      </c>
      <c r="Y28" s="469" t="s">
        <v>163</v>
      </c>
      <c r="Z28" s="469" t="s">
        <v>163</v>
      </c>
      <c r="AA28" s="469" t="s">
        <v>163</v>
      </c>
      <c r="AB28" s="469" t="s">
        <v>163</v>
      </c>
      <c r="AC28" s="469" t="s">
        <v>163</v>
      </c>
      <c r="AD28" s="469" t="s">
        <v>163</v>
      </c>
      <c r="AE28" s="469" t="s">
        <v>163</v>
      </c>
      <c r="AF28" s="469">
        <v>3395</v>
      </c>
      <c r="AG28" s="469">
        <v>3524</v>
      </c>
      <c r="AH28" s="469">
        <v>4112</v>
      </c>
      <c r="AI28" s="469">
        <v>3760</v>
      </c>
      <c r="AJ28" s="469">
        <v>3222</v>
      </c>
      <c r="AK28" s="469">
        <v>4966</v>
      </c>
      <c r="AL28" s="469">
        <v>2934</v>
      </c>
      <c r="AM28" s="469">
        <v>3975</v>
      </c>
      <c r="AN28" s="469">
        <v>2579</v>
      </c>
      <c r="AO28" s="472"/>
      <c r="AP28" s="473" t="s">
        <v>2311</v>
      </c>
    </row>
    <row r="29" spans="1:42" ht="13.5" customHeight="1">
      <c r="A29" s="33" t="s">
        <v>2284</v>
      </c>
      <c r="B29" s="33" t="s">
        <v>160</v>
      </c>
      <c r="C29" s="33" t="s">
        <v>161</v>
      </c>
      <c r="D29" s="33" t="s">
        <v>2285</v>
      </c>
      <c r="E29" s="33"/>
      <c r="F29" s="466">
        <v>14</v>
      </c>
      <c r="G29" s="18"/>
      <c r="H29" s="18"/>
      <c r="I29" s="18"/>
      <c r="J29" s="18"/>
      <c r="K29" s="18"/>
      <c r="L29" s="476"/>
      <c r="M29" s="1749" t="s">
        <v>2312</v>
      </c>
      <c r="N29" s="1738"/>
      <c r="O29" s="1738"/>
      <c r="P29" s="23"/>
      <c r="Q29" s="469" t="s">
        <v>163</v>
      </c>
      <c r="R29" s="469" t="s">
        <v>163</v>
      </c>
      <c r="S29" s="469" t="s">
        <v>163</v>
      </c>
      <c r="T29" s="469" t="s">
        <v>163</v>
      </c>
      <c r="U29" s="469" t="s">
        <v>163</v>
      </c>
      <c r="V29" s="469" t="s">
        <v>163</v>
      </c>
      <c r="W29" s="469" t="s">
        <v>163</v>
      </c>
      <c r="X29" s="469" t="s">
        <v>163</v>
      </c>
      <c r="Y29" s="469" t="s">
        <v>163</v>
      </c>
      <c r="Z29" s="469" t="s">
        <v>163</v>
      </c>
      <c r="AA29" s="469" t="s">
        <v>163</v>
      </c>
      <c r="AB29" s="469" t="s">
        <v>163</v>
      </c>
      <c r="AC29" s="469" t="s">
        <v>163</v>
      </c>
      <c r="AD29" s="469" t="s">
        <v>163</v>
      </c>
      <c r="AE29" s="469" t="s">
        <v>163</v>
      </c>
      <c r="AF29" s="469">
        <v>51404</v>
      </c>
      <c r="AG29" s="469">
        <v>53713</v>
      </c>
      <c r="AH29" s="469">
        <v>64243</v>
      </c>
      <c r="AI29" s="469">
        <v>60555</v>
      </c>
      <c r="AJ29" s="469">
        <v>66152</v>
      </c>
      <c r="AK29" s="469">
        <v>64502</v>
      </c>
      <c r="AL29" s="469">
        <v>39920</v>
      </c>
      <c r="AM29" s="469">
        <v>35918</v>
      </c>
      <c r="AN29" s="469">
        <v>63895</v>
      </c>
      <c r="AO29" s="472"/>
      <c r="AP29" s="473" t="s">
        <v>2313</v>
      </c>
    </row>
    <row r="30" spans="1:42" ht="27" customHeight="1">
      <c r="A30" s="33" t="s">
        <v>2284</v>
      </c>
      <c r="B30" s="33" t="s">
        <v>160</v>
      </c>
      <c r="C30" s="33" t="s">
        <v>161</v>
      </c>
      <c r="D30" s="33" t="s">
        <v>2285</v>
      </c>
      <c r="E30" s="33"/>
      <c r="F30" s="466">
        <v>15</v>
      </c>
      <c r="G30" s="18"/>
      <c r="H30" s="18"/>
      <c r="I30" s="18"/>
      <c r="J30" s="18"/>
      <c r="K30" s="1738" t="s">
        <v>2314</v>
      </c>
      <c r="L30" s="1738"/>
      <c r="M30" s="1738"/>
      <c r="N30" s="1738"/>
      <c r="O30" s="1738"/>
      <c r="P30" s="23"/>
      <c r="Q30" s="469" t="s">
        <v>163</v>
      </c>
      <c r="R30" s="469" t="s">
        <v>163</v>
      </c>
      <c r="S30" s="469" t="s">
        <v>163</v>
      </c>
      <c r="T30" s="469" t="s">
        <v>163</v>
      </c>
      <c r="U30" s="469" t="s">
        <v>163</v>
      </c>
      <c r="V30" s="469" t="s">
        <v>163</v>
      </c>
      <c r="W30" s="469" t="s">
        <v>163</v>
      </c>
      <c r="X30" s="469" t="s">
        <v>163</v>
      </c>
      <c r="Y30" s="469" t="s">
        <v>163</v>
      </c>
      <c r="Z30" s="469" t="s">
        <v>163</v>
      </c>
      <c r="AA30" s="469" t="s">
        <v>163</v>
      </c>
      <c r="AB30" s="469" t="s">
        <v>163</v>
      </c>
      <c r="AC30" s="469" t="s">
        <v>163</v>
      </c>
      <c r="AD30" s="469" t="s">
        <v>163</v>
      </c>
      <c r="AE30" s="469" t="s">
        <v>163</v>
      </c>
      <c r="AF30" s="469">
        <v>826</v>
      </c>
      <c r="AG30" s="469">
        <v>649</v>
      </c>
      <c r="AH30" s="469">
        <v>686</v>
      </c>
      <c r="AI30" s="469">
        <v>443</v>
      </c>
      <c r="AJ30" s="469">
        <v>1105</v>
      </c>
      <c r="AK30" s="469">
        <v>0</v>
      </c>
      <c r="AL30" s="469">
        <v>1335</v>
      </c>
      <c r="AM30" s="469">
        <v>0</v>
      </c>
      <c r="AN30" s="469">
        <v>1811</v>
      </c>
      <c r="AO30" s="472"/>
      <c r="AP30" s="473" t="s">
        <v>2315</v>
      </c>
    </row>
    <row r="31" spans="1:42" ht="15" customHeight="1">
      <c r="A31" s="33" t="s">
        <v>2284</v>
      </c>
      <c r="B31" s="33" t="s">
        <v>160</v>
      </c>
      <c r="C31" s="33" t="s">
        <v>161</v>
      </c>
      <c r="D31" s="33" t="s">
        <v>2285</v>
      </c>
      <c r="E31" s="33"/>
      <c r="F31" s="466">
        <v>16</v>
      </c>
      <c r="G31" s="18"/>
      <c r="H31" s="18"/>
      <c r="I31" s="18"/>
      <c r="J31" s="18"/>
      <c r="K31" s="18"/>
      <c r="L31" s="1738" t="s">
        <v>2316</v>
      </c>
      <c r="M31" s="1738"/>
      <c r="N31" s="1738"/>
      <c r="O31" s="1738"/>
      <c r="P31" s="23"/>
      <c r="Q31" s="469" t="s">
        <v>163</v>
      </c>
      <c r="R31" s="469" t="s">
        <v>163</v>
      </c>
      <c r="S31" s="469" t="s">
        <v>163</v>
      </c>
      <c r="T31" s="469" t="s">
        <v>163</v>
      </c>
      <c r="U31" s="469" t="s">
        <v>163</v>
      </c>
      <c r="V31" s="469" t="s">
        <v>163</v>
      </c>
      <c r="W31" s="469" t="s">
        <v>163</v>
      </c>
      <c r="X31" s="469" t="s">
        <v>163</v>
      </c>
      <c r="Y31" s="469" t="s">
        <v>163</v>
      </c>
      <c r="Z31" s="469" t="s">
        <v>163</v>
      </c>
      <c r="AA31" s="469" t="s">
        <v>163</v>
      </c>
      <c r="AB31" s="469" t="s">
        <v>163</v>
      </c>
      <c r="AC31" s="469" t="s">
        <v>163</v>
      </c>
      <c r="AD31" s="469" t="s">
        <v>163</v>
      </c>
      <c r="AE31" s="469" t="s">
        <v>163</v>
      </c>
      <c r="AF31" s="469">
        <v>396</v>
      </c>
      <c r="AG31" s="469">
        <v>0</v>
      </c>
      <c r="AH31" s="469">
        <v>372</v>
      </c>
      <c r="AI31" s="469">
        <v>4</v>
      </c>
      <c r="AJ31" s="469">
        <v>0</v>
      </c>
      <c r="AK31" s="469">
        <v>0</v>
      </c>
      <c r="AL31" s="469">
        <v>932</v>
      </c>
      <c r="AM31" s="469">
        <v>0</v>
      </c>
      <c r="AN31" s="469">
        <v>975</v>
      </c>
      <c r="AO31" s="472"/>
      <c r="AP31" s="473" t="s">
        <v>2317</v>
      </c>
    </row>
    <row r="32" spans="1:42" ht="13.5" customHeight="1">
      <c r="A32" s="33" t="s">
        <v>2284</v>
      </c>
      <c r="B32" s="33" t="s">
        <v>160</v>
      </c>
      <c r="C32" s="33" t="s">
        <v>161</v>
      </c>
      <c r="D32" s="33" t="s">
        <v>2285</v>
      </c>
      <c r="E32" s="33"/>
      <c r="F32" s="466">
        <v>17</v>
      </c>
      <c r="G32" s="18"/>
      <c r="H32" s="18"/>
      <c r="I32" s="18"/>
      <c r="J32" s="18"/>
      <c r="K32" s="18"/>
      <c r="L32" s="1738" t="s">
        <v>2318</v>
      </c>
      <c r="M32" s="1738"/>
      <c r="N32" s="1738"/>
      <c r="O32" s="1738"/>
      <c r="P32" s="23"/>
      <c r="Q32" s="469" t="s">
        <v>163</v>
      </c>
      <c r="R32" s="469" t="s">
        <v>163</v>
      </c>
      <c r="S32" s="469" t="s">
        <v>163</v>
      </c>
      <c r="T32" s="469" t="s">
        <v>163</v>
      </c>
      <c r="U32" s="469" t="s">
        <v>163</v>
      </c>
      <c r="V32" s="469" t="s">
        <v>163</v>
      </c>
      <c r="W32" s="469" t="s">
        <v>163</v>
      </c>
      <c r="X32" s="469" t="s">
        <v>163</v>
      </c>
      <c r="Y32" s="469" t="s">
        <v>163</v>
      </c>
      <c r="Z32" s="469" t="s">
        <v>163</v>
      </c>
      <c r="AA32" s="469" t="s">
        <v>163</v>
      </c>
      <c r="AB32" s="469" t="s">
        <v>163</v>
      </c>
      <c r="AC32" s="469" t="s">
        <v>163</v>
      </c>
      <c r="AD32" s="469" t="s">
        <v>163</v>
      </c>
      <c r="AE32" s="469" t="s">
        <v>163</v>
      </c>
      <c r="AF32" s="469">
        <v>6</v>
      </c>
      <c r="AG32" s="469">
        <v>0</v>
      </c>
      <c r="AH32" s="469">
        <v>0</v>
      </c>
      <c r="AI32" s="469">
        <v>0</v>
      </c>
      <c r="AJ32" s="469">
        <v>0</v>
      </c>
      <c r="AK32" s="469">
        <v>0</v>
      </c>
      <c r="AL32" s="469">
        <v>16</v>
      </c>
      <c r="AM32" s="469">
        <v>0</v>
      </c>
      <c r="AN32" s="469">
        <v>0</v>
      </c>
      <c r="AO32" s="472"/>
      <c r="AP32" s="473" t="s">
        <v>2319</v>
      </c>
    </row>
    <row r="33" spans="1:42" ht="13.5" customHeight="1">
      <c r="A33" s="33" t="s">
        <v>2284</v>
      </c>
      <c r="B33" s="33" t="s">
        <v>160</v>
      </c>
      <c r="C33" s="33" t="s">
        <v>161</v>
      </c>
      <c r="D33" s="33" t="s">
        <v>2285</v>
      </c>
      <c r="E33" s="33"/>
      <c r="F33" s="466">
        <v>18</v>
      </c>
      <c r="G33" s="18"/>
      <c r="H33" s="18"/>
      <c r="I33" s="18"/>
      <c r="J33" s="18"/>
      <c r="K33" s="18"/>
      <c r="L33" s="1738" t="s">
        <v>2320</v>
      </c>
      <c r="M33" s="1738"/>
      <c r="N33" s="1738"/>
      <c r="O33" s="1738"/>
      <c r="P33" s="23"/>
      <c r="Q33" s="469" t="s">
        <v>163</v>
      </c>
      <c r="R33" s="469" t="s">
        <v>163</v>
      </c>
      <c r="S33" s="469" t="s">
        <v>163</v>
      </c>
      <c r="T33" s="469" t="s">
        <v>163</v>
      </c>
      <c r="U33" s="469" t="s">
        <v>163</v>
      </c>
      <c r="V33" s="469" t="s">
        <v>163</v>
      </c>
      <c r="W33" s="469" t="s">
        <v>163</v>
      </c>
      <c r="X33" s="469" t="s">
        <v>163</v>
      </c>
      <c r="Y33" s="469" t="s">
        <v>163</v>
      </c>
      <c r="Z33" s="469" t="s">
        <v>163</v>
      </c>
      <c r="AA33" s="469" t="s">
        <v>163</v>
      </c>
      <c r="AB33" s="469" t="s">
        <v>163</v>
      </c>
      <c r="AC33" s="469" t="s">
        <v>163</v>
      </c>
      <c r="AD33" s="469" t="s">
        <v>163</v>
      </c>
      <c r="AE33" s="469" t="s">
        <v>163</v>
      </c>
      <c r="AF33" s="469">
        <v>424</v>
      </c>
      <c r="AG33" s="469">
        <v>649</v>
      </c>
      <c r="AH33" s="469">
        <v>313</v>
      </c>
      <c r="AI33" s="469">
        <v>438</v>
      </c>
      <c r="AJ33" s="469">
        <v>1105</v>
      </c>
      <c r="AK33" s="469">
        <v>0</v>
      </c>
      <c r="AL33" s="469">
        <v>387</v>
      </c>
      <c r="AM33" s="469">
        <v>0</v>
      </c>
      <c r="AN33" s="469">
        <v>836</v>
      </c>
      <c r="AO33" s="472"/>
      <c r="AP33" s="473" t="s">
        <v>2321</v>
      </c>
    </row>
    <row r="34" spans="1:42" ht="27" customHeight="1">
      <c r="A34" s="33" t="s">
        <v>2284</v>
      </c>
      <c r="B34" s="33" t="s">
        <v>160</v>
      </c>
      <c r="C34" s="33" t="s">
        <v>161</v>
      </c>
      <c r="D34" s="33" t="s">
        <v>2285</v>
      </c>
      <c r="E34" s="33"/>
      <c r="F34" s="466">
        <v>19</v>
      </c>
      <c r="G34" s="18"/>
      <c r="H34" s="18"/>
      <c r="I34" s="18"/>
      <c r="J34" s="18"/>
      <c r="K34" s="1738" t="s">
        <v>2322</v>
      </c>
      <c r="L34" s="1738"/>
      <c r="M34" s="1738"/>
      <c r="N34" s="1738"/>
      <c r="O34" s="1738"/>
      <c r="P34" s="23"/>
      <c r="Q34" s="469" t="s">
        <v>163</v>
      </c>
      <c r="R34" s="469" t="s">
        <v>163</v>
      </c>
      <c r="S34" s="469" t="s">
        <v>163</v>
      </c>
      <c r="T34" s="469" t="s">
        <v>163</v>
      </c>
      <c r="U34" s="469" t="s">
        <v>163</v>
      </c>
      <c r="V34" s="469" t="s">
        <v>163</v>
      </c>
      <c r="W34" s="469" t="s">
        <v>163</v>
      </c>
      <c r="X34" s="469" t="s">
        <v>163</v>
      </c>
      <c r="Y34" s="469" t="s">
        <v>163</v>
      </c>
      <c r="Z34" s="469" t="s">
        <v>163</v>
      </c>
      <c r="AA34" s="469" t="s">
        <v>163</v>
      </c>
      <c r="AB34" s="469" t="s">
        <v>163</v>
      </c>
      <c r="AC34" s="469" t="s">
        <v>163</v>
      </c>
      <c r="AD34" s="469" t="s">
        <v>163</v>
      </c>
      <c r="AE34" s="469" t="s">
        <v>163</v>
      </c>
      <c r="AF34" s="469">
        <v>0</v>
      </c>
      <c r="AG34" s="469">
        <v>0</v>
      </c>
      <c r="AH34" s="469">
        <v>0</v>
      </c>
      <c r="AI34" s="469">
        <v>0</v>
      </c>
      <c r="AJ34" s="469">
        <v>0</v>
      </c>
      <c r="AK34" s="469">
        <v>0</v>
      </c>
      <c r="AL34" s="469">
        <v>0</v>
      </c>
      <c r="AM34" s="469">
        <v>0</v>
      </c>
      <c r="AN34" s="469">
        <v>0</v>
      </c>
      <c r="AO34" s="472"/>
      <c r="AP34" s="477" t="s">
        <v>2323</v>
      </c>
    </row>
    <row r="35" spans="1:42" ht="27" customHeight="1">
      <c r="A35" s="33" t="s">
        <v>2284</v>
      </c>
      <c r="B35" s="33" t="s">
        <v>160</v>
      </c>
      <c r="C35" s="33" t="s">
        <v>161</v>
      </c>
      <c r="D35" s="33" t="s">
        <v>2285</v>
      </c>
      <c r="E35" s="33"/>
      <c r="F35" s="466">
        <v>20</v>
      </c>
      <c r="G35" s="18"/>
      <c r="H35" s="18"/>
      <c r="I35" s="18"/>
      <c r="J35" s="18"/>
      <c r="K35" s="1738" t="s">
        <v>2324</v>
      </c>
      <c r="L35" s="1738"/>
      <c r="M35" s="1738"/>
      <c r="N35" s="1738"/>
      <c r="O35" s="1738"/>
      <c r="P35" s="23"/>
      <c r="Q35" s="469" t="s">
        <v>163</v>
      </c>
      <c r="R35" s="469" t="s">
        <v>163</v>
      </c>
      <c r="S35" s="469" t="s">
        <v>163</v>
      </c>
      <c r="T35" s="469" t="s">
        <v>163</v>
      </c>
      <c r="U35" s="469" t="s">
        <v>163</v>
      </c>
      <c r="V35" s="469" t="s">
        <v>163</v>
      </c>
      <c r="W35" s="469" t="s">
        <v>163</v>
      </c>
      <c r="X35" s="469" t="s">
        <v>163</v>
      </c>
      <c r="Y35" s="469" t="s">
        <v>163</v>
      </c>
      <c r="Z35" s="469" t="s">
        <v>163</v>
      </c>
      <c r="AA35" s="469" t="s">
        <v>163</v>
      </c>
      <c r="AB35" s="469" t="s">
        <v>163</v>
      </c>
      <c r="AC35" s="469" t="s">
        <v>163</v>
      </c>
      <c r="AD35" s="469" t="s">
        <v>163</v>
      </c>
      <c r="AE35" s="469" t="s">
        <v>163</v>
      </c>
      <c r="AF35" s="469">
        <v>13037</v>
      </c>
      <c r="AG35" s="469">
        <v>95</v>
      </c>
      <c r="AH35" s="469">
        <v>3242</v>
      </c>
      <c r="AI35" s="469">
        <v>9359</v>
      </c>
      <c r="AJ35" s="469">
        <v>126</v>
      </c>
      <c r="AK35" s="469">
        <v>1211</v>
      </c>
      <c r="AL35" s="469">
        <v>17847</v>
      </c>
      <c r="AM35" s="469">
        <v>49</v>
      </c>
      <c r="AN35" s="469">
        <v>6564</v>
      </c>
      <c r="AO35" s="472"/>
      <c r="AP35" s="473" t="s">
        <v>2325</v>
      </c>
    </row>
    <row r="36" spans="1:42" ht="13.5" customHeight="1">
      <c r="A36" s="33" t="s">
        <v>2284</v>
      </c>
      <c r="B36" s="33" t="s">
        <v>160</v>
      </c>
      <c r="C36" s="33" t="s">
        <v>161</v>
      </c>
      <c r="D36" s="33" t="s">
        <v>2285</v>
      </c>
      <c r="E36" s="33"/>
      <c r="F36" s="466">
        <v>21</v>
      </c>
      <c r="G36" s="18"/>
      <c r="H36" s="18"/>
      <c r="I36" s="18"/>
      <c r="J36" s="18"/>
      <c r="K36" s="18"/>
      <c r="L36" s="1738" t="s">
        <v>2326</v>
      </c>
      <c r="M36" s="1738"/>
      <c r="N36" s="1738"/>
      <c r="O36" s="1738"/>
      <c r="P36" s="23"/>
      <c r="Q36" s="469" t="s">
        <v>163</v>
      </c>
      <c r="R36" s="469" t="s">
        <v>163</v>
      </c>
      <c r="S36" s="469" t="s">
        <v>163</v>
      </c>
      <c r="T36" s="469" t="s">
        <v>163</v>
      </c>
      <c r="U36" s="469" t="s">
        <v>163</v>
      </c>
      <c r="V36" s="469" t="s">
        <v>163</v>
      </c>
      <c r="W36" s="469" t="s">
        <v>163</v>
      </c>
      <c r="X36" s="469" t="s">
        <v>163</v>
      </c>
      <c r="Y36" s="469" t="s">
        <v>163</v>
      </c>
      <c r="Z36" s="469" t="s">
        <v>163</v>
      </c>
      <c r="AA36" s="469" t="s">
        <v>163</v>
      </c>
      <c r="AB36" s="469" t="s">
        <v>163</v>
      </c>
      <c r="AC36" s="469" t="s">
        <v>163</v>
      </c>
      <c r="AD36" s="469" t="s">
        <v>163</v>
      </c>
      <c r="AE36" s="469" t="s">
        <v>163</v>
      </c>
      <c r="AF36" s="469">
        <v>419</v>
      </c>
      <c r="AG36" s="469">
        <v>0</v>
      </c>
      <c r="AH36" s="469">
        <v>778</v>
      </c>
      <c r="AI36" s="469">
        <v>294</v>
      </c>
      <c r="AJ36" s="469">
        <v>1</v>
      </c>
      <c r="AK36" s="469">
        <v>516</v>
      </c>
      <c r="AL36" s="469">
        <v>584</v>
      </c>
      <c r="AM36" s="469">
        <v>0</v>
      </c>
      <c r="AN36" s="469">
        <v>1172</v>
      </c>
      <c r="AO36" s="472"/>
      <c r="AP36" s="473" t="s">
        <v>2327</v>
      </c>
    </row>
    <row r="37" spans="1:42" ht="13.5" customHeight="1">
      <c r="A37" s="33" t="s">
        <v>2284</v>
      </c>
      <c r="B37" s="33" t="s">
        <v>160</v>
      </c>
      <c r="C37" s="33" t="s">
        <v>161</v>
      </c>
      <c r="D37" s="33" t="s">
        <v>2285</v>
      </c>
      <c r="E37" s="33"/>
      <c r="F37" s="466">
        <v>22</v>
      </c>
      <c r="G37" s="18"/>
      <c r="H37" s="18"/>
      <c r="I37" s="18"/>
      <c r="J37" s="18"/>
      <c r="K37" s="18"/>
      <c r="L37" s="1738" t="s">
        <v>2328</v>
      </c>
      <c r="M37" s="1738"/>
      <c r="N37" s="1738"/>
      <c r="O37" s="1738"/>
      <c r="P37" s="23"/>
      <c r="Q37" s="469" t="s">
        <v>163</v>
      </c>
      <c r="R37" s="469" t="s">
        <v>163</v>
      </c>
      <c r="S37" s="469" t="s">
        <v>163</v>
      </c>
      <c r="T37" s="469" t="s">
        <v>163</v>
      </c>
      <c r="U37" s="469" t="s">
        <v>163</v>
      </c>
      <c r="V37" s="469" t="s">
        <v>163</v>
      </c>
      <c r="W37" s="469" t="s">
        <v>163</v>
      </c>
      <c r="X37" s="469" t="s">
        <v>163</v>
      </c>
      <c r="Y37" s="469" t="s">
        <v>163</v>
      </c>
      <c r="Z37" s="469" t="s">
        <v>163</v>
      </c>
      <c r="AA37" s="469" t="s">
        <v>163</v>
      </c>
      <c r="AB37" s="469" t="s">
        <v>163</v>
      </c>
      <c r="AC37" s="469" t="s">
        <v>163</v>
      </c>
      <c r="AD37" s="469" t="s">
        <v>163</v>
      </c>
      <c r="AE37" s="469" t="s">
        <v>163</v>
      </c>
      <c r="AF37" s="469">
        <v>12479</v>
      </c>
      <c r="AG37" s="469">
        <v>0</v>
      </c>
      <c r="AH37" s="469">
        <v>2348</v>
      </c>
      <c r="AI37" s="469">
        <v>8978</v>
      </c>
      <c r="AJ37" s="469">
        <v>0</v>
      </c>
      <c r="AK37" s="469">
        <v>662</v>
      </c>
      <c r="AL37" s="469">
        <v>17057</v>
      </c>
      <c r="AM37" s="469">
        <v>0</v>
      </c>
      <c r="AN37" s="469">
        <v>5134</v>
      </c>
      <c r="AO37" s="472"/>
      <c r="AP37" s="473" t="s">
        <v>2329</v>
      </c>
    </row>
    <row r="38" spans="1:42" ht="15" customHeight="1">
      <c r="A38" s="33" t="s">
        <v>2284</v>
      </c>
      <c r="B38" s="33" t="s">
        <v>160</v>
      </c>
      <c r="C38" s="33" t="s">
        <v>161</v>
      </c>
      <c r="D38" s="33" t="s">
        <v>2285</v>
      </c>
      <c r="E38" s="33"/>
      <c r="F38" s="466">
        <v>23</v>
      </c>
      <c r="G38" s="18"/>
      <c r="H38" s="18"/>
      <c r="I38" s="18"/>
      <c r="J38" s="18"/>
      <c r="K38" s="18"/>
      <c r="L38" s="18"/>
      <c r="M38" s="1738" t="s">
        <v>2330</v>
      </c>
      <c r="N38" s="1738"/>
      <c r="O38" s="1738"/>
      <c r="P38" s="23"/>
      <c r="Q38" s="469" t="s">
        <v>163</v>
      </c>
      <c r="R38" s="469" t="s">
        <v>163</v>
      </c>
      <c r="S38" s="469" t="s">
        <v>163</v>
      </c>
      <c r="T38" s="469" t="s">
        <v>163</v>
      </c>
      <c r="U38" s="469" t="s">
        <v>163</v>
      </c>
      <c r="V38" s="469" t="s">
        <v>163</v>
      </c>
      <c r="W38" s="469" t="s">
        <v>163</v>
      </c>
      <c r="X38" s="469" t="s">
        <v>163</v>
      </c>
      <c r="Y38" s="469" t="s">
        <v>163</v>
      </c>
      <c r="Z38" s="469" t="s">
        <v>163</v>
      </c>
      <c r="AA38" s="469" t="s">
        <v>163</v>
      </c>
      <c r="AB38" s="469" t="s">
        <v>163</v>
      </c>
      <c r="AC38" s="469" t="s">
        <v>163</v>
      </c>
      <c r="AD38" s="469" t="s">
        <v>163</v>
      </c>
      <c r="AE38" s="469" t="s">
        <v>163</v>
      </c>
      <c r="AF38" s="469">
        <v>12182</v>
      </c>
      <c r="AG38" s="469">
        <v>0</v>
      </c>
      <c r="AH38" s="469">
        <v>2042</v>
      </c>
      <c r="AI38" s="469">
        <v>8679</v>
      </c>
      <c r="AJ38" s="469">
        <v>0</v>
      </c>
      <c r="AK38" s="469">
        <v>260</v>
      </c>
      <c r="AL38" s="469">
        <v>16771</v>
      </c>
      <c r="AM38" s="469">
        <v>0</v>
      </c>
      <c r="AN38" s="469">
        <v>5025</v>
      </c>
      <c r="AO38" s="472"/>
      <c r="AP38" s="473" t="s">
        <v>2331</v>
      </c>
    </row>
    <row r="39" spans="1:42" ht="13.5" customHeight="1">
      <c r="A39" s="33" t="s">
        <v>2284</v>
      </c>
      <c r="B39" s="33" t="s">
        <v>160</v>
      </c>
      <c r="C39" s="33" t="s">
        <v>161</v>
      </c>
      <c r="D39" s="33" t="s">
        <v>2285</v>
      </c>
      <c r="E39" s="33"/>
      <c r="F39" s="466">
        <v>24</v>
      </c>
      <c r="G39" s="18"/>
      <c r="H39" s="18"/>
      <c r="I39" s="18"/>
      <c r="J39" s="18"/>
      <c r="K39" s="18"/>
      <c r="L39" s="18"/>
      <c r="M39" s="1738" t="s">
        <v>2332</v>
      </c>
      <c r="N39" s="1738"/>
      <c r="O39" s="1738"/>
      <c r="P39" s="23"/>
      <c r="Q39" s="469" t="s">
        <v>163</v>
      </c>
      <c r="R39" s="469" t="s">
        <v>163</v>
      </c>
      <c r="S39" s="469" t="s">
        <v>163</v>
      </c>
      <c r="T39" s="469" t="s">
        <v>163</v>
      </c>
      <c r="U39" s="469" t="s">
        <v>163</v>
      </c>
      <c r="V39" s="469" t="s">
        <v>163</v>
      </c>
      <c r="W39" s="469" t="s">
        <v>163</v>
      </c>
      <c r="X39" s="469" t="s">
        <v>163</v>
      </c>
      <c r="Y39" s="469" t="s">
        <v>163</v>
      </c>
      <c r="Z39" s="469" t="s">
        <v>163</v>
      </c>
      <c r="AA39" s="469" t="s">
        <v>163</v>
      </c>
      <c r="AB39" s="469" t="s">
        <v>163</v>
      </c>
      <c r="AC39" s="469" t="s">
        <v>163</v>
      </c>
      <c r="AD39" s="469" t="s">
        <v>163</v>
      </c>
      <c r="AE39" s="469" t="s">
        <v>163</v>
      </c>
      <c r="AF39" s="469">
        <v>297</v>
      </c>
      <c r="AG39" s="469">
        <v>0</v>
      </c>
      <c r="AH39" s="469">
        <v>306</v>
      </c>
      <c r="AI39" s="469">
        <v>299</v>
      </c>
      <c r="AJ39" s="469">
        <v>0</v>
      </c>
      <c r="AK39" s="469">
        <v>402</v>
      </c>
      <c r="AL39" s="469">
        <v>287</v>
      </c>
      <c r="AM39" s="469">
        <v>0</v>
      </c>
      <c r="AN39" s="469">
        <v>109</v>
      </c>
      <c r="AO39" s="472"/>
      <c r="AP39" s="473" t="s">
        <v>2333</v>
      </c>
    </row>
    <row r="40" spans="1:42" ht="13.5" customHeight="1">
      <c r="A40" s="33" t="s">
        <v>2284</v>
      </c>
      <c r="B40" s="33" t="s">
        <v>160</v>
      </c>
      <c r="C40" s="33" t="s">
        <v>161</v>
      </c>
      <c r="D40" s="33" t="s">
        <v>2285</v>
      </c>
      <c r="E40" s="33"/>
      <c r="F40" s="466">
        <v>25</v>
      </c>
      <c r="G40" s="18"/>
      <c r="H40" s="18"/>
      <c r="I40" s="18"/>
      <c r="J40" s="18"/>
      <c r="K40" s="18"/>
      <c r="L40" s="1738" t="s">
        <v>2334</v>
      </c>
      <c r="M40" s="1738"/>
      <c r="N40" s="1738"/>
      <c r="O40" s="1738"/>
      <c r="P40" s="23"/>
      <c r="Q40" s="469" t="s">
        <v>163</v>
      </c>
      <c r="R40" s="469" t="s">
        <v>163</v>
      </c>
      <c r="S40" s="469" t="s">
        <v>163</v>
      </c>
      <c r="T40" s="469" t="s">
        <v>163</v>
      </c>
      <c r="U40" s="469" t="s">
        <v>163</v>
      </c>
      <c r="V40" s="469" t="s">
        <v>163</v>
      </c>
      <c r="W40" s="469" t="s">
        <v>163</v>
      </c>
      <c r="X40" s="469" t="s">
        <v>163</v>
      </c>
      <c r="Y40" s="469" t="s">
        <v>163</v>
      </c>
      <c r="Z40" s="469" t="s">
        <v>163</v>
      </c>
      <c r="AA40" s="469" t="s">
        <v>163</v>
      </c>
      <c r="AB40" s="469" t="s">
        <v>163</v>
      </c>
      <c r="AC40" s="469" t="s">
        <v>163</v>
      </c>
      <c r="AD40" s="469" t="s">
        <v>163</v>
      </c>
      <c r="AE40" s="469" t="s">
        <v>163</v>
      </c>
      <c r="AF40" s="469">
        <v>139</v>
      </c>
      <c r="AG40" s="469">
        <v>95</v>
      </c>
      <c r="AH40" s="469">
        <v>116</v>
      </c>
      <c r="AI40" s="469">
        <v>86</v>
      </c>
      <c r="AJ40" s="469">
        <v>125</v>
      </c>
      <c r="AK40" s="469">
        <v>33</v>
      </c>
      <c r="AL40" s="469">
        <v>207</v>
      </c>
      <c r="AM40" s="469">
        <v>49</v>
      </c>
      <c r="AN40" s="469">
        <v>257</v>
      </c>
      <c r="AO40" s="472"/>
      <c r="AP40" s="473" t="s">
        <v>2335</v>
      </c>
    </row>
    <row r="41" spans="1:42" ht="27" customHeight="1">
      <c r="A41" s="33" t="s">
        <v>2284</v>
      </c>
      <c r="B41" s="33" t="s">
        <v>160</v>
      </c>
      <c r="C41" s="33" t="s">
        <v>161</v>
      </c>
      <c r="D41" s="33" t="s">
        <v>2285</v>
      </c>
      <c r="E41" s="33"/>
      <c r="F41" s="466">
        <v>26</v>
      </c>
      <c r="G41" s="18"/>
      <c r="H41" s="18"/>
      <c r="I41" s="18"/>
      <c r="J41" s="1738" t="s">
        <v>2336</v>
      </c>
      <c r="K41" s="1738"/>
      <c r="L41" s="1738"/>
      <c r="M41" s="1738"/>
      <c r="N41" s="1738"/>
      <c r="O41" s="1738"/>
      <c r="P41" s="23"/>
      <c r="Q41" s="469" t="s">
        <v>163</v>
      </c>
      <c r="R41" s="469" t="s">
        <v>163</v>
      </c>
      <c r="S41" s="469" t="s">
        <v>163</v>
      </c>
      <c r="T41" s="469" t="s">
        <v>163</v>
      </c>
      <c r="U41" s="469" t="s">
        <v>163</v>
      </c>
      <c r="V41" s="469" t="s">
        <v>163</v>
      </c>
      <c r="W41" s="469" t="s">
        <v>163</v>
      </c>
      <c r="X41" s="469" t="s">
        <v>163</v>
      </c>
      <c r="Y41" s="469" t="s">
        <v>163</v>
      </c>
      <c r="Z41" s="469" t="s">
        <v>163</v>
      </c>
      <c r="AA41" s="469" t="s">
        <v>163</v>
      </c>
      <c r="AB41" s="469" t="s">
        <v>163</v>
      </c>
      <c r="AC41" s="469" t="s">
        <v>163</v>
      </c>
      <c r="AD41" s="469" t="s">
        <v>163</v>
      </c>
      <c r="AE41" s="469" t="s">
        <v>163</v>
      </c>
      <c r="AF41" s="469">
        <v>2980</v>
      </c>
      <c r="AG41" s="469">
        <v>2713</v>
      </c>
      <c r="AH41" s="469">
        <v>3353</v>
      </c>
      <c r="AI41" s="469">
        <v>2949</v>
      </c>
      <c r="AJ41" s="469">
        <v>3042</v>
      </c>
      <c r="AK41" s="469">
        <v>3218</v>
      </c>
      <c r="AL41" s="469">
        <v>3021</v>
      </c>
      <c r="AM41" s="469">
        <v>2171</v>
      </c>
      <c r="AN41" s="469">
        <v>3553</v>
      </c>
      <c r="AO41" s="472"/>
      <c r="AP41" s="473" t="s">
        <v>2337</v>
      </c>
    </row>
    <row r="42" spans="1:42" ht="13.5" customHeight="1">
      <c r="A42" s="33" t="s">
        <v>2284</v>
      </c>
      <c r="B42" s="33" t="s">
        <v>160</v>
      </c>
      <c r="C42" s="33" t="s">
        <v>161</v>
      </c>
      <c r="D42" s="33" t="s">
        <v>2285</v>
      </c>
      <c r="E42" s="33"/>
      <c r="F42" s="466">
        <v>27</v>
      </c>
      <c r="G42" s="18"/>
      <c r="H42" s="18"/>
      <c r="I42" s="18"/>
      <c r="J42" s="18"/>
      <c r="K42" s="1738" t="s">
        <v>2338</v>
      </c>
      <c r="L42" s="1738"/>
      <c r="M42" s="1738"/>
      <c r="N42" s="1738"/>
      <c r="O42" s="1738"/>
      <c r="P42" s="23"/>
      <c r="Q42" s="469" t="s">
        <v>163</v>
      </c>
      <c r="R42" s="469" t="s">
        <v>163</v>
      </c>
      <c r="S42" s="469" t="s">
        <v>163</v>
      </c>
      <c r="T42" s="469" t="s">
        <v>163</v>
      </c>
      <c r="U42" s="469" t="s">
        <v>163</v>
      </c>
      <c r="V42" s="469" t="s">
        <v>163</v>
      </c>
      <c r="W42" s="469" t="s">
        <v>163</v>
      </c>
      <c r="X42" s="469" t="s">
        <v>163</v>
      </c>
      <c r="Y42" s="469" t="s">
        <v>163</v>
      </c>
      <c r="Z42" s="469" t="s">
        <v>163</v>
      </c>
      <c r="AA42" s="469" t="s">
        <v>163</v>
      </c>
      <c r="AB42" s="469" t="s">
        <v>163</v>
      </c>
      <c r="AC42" s="469" t="s">
        <v>163</v>
      </c>
      <c r="AD42" s="469" t="s">
        <v>163</v>
      </c>
      <c r="AE42" s="469" t="s">
        <v>163</v>
      </c>
      <c r="AF42" s="469">
        <v>737</v>
      </c>
      <c r="AG42" s="469">
        <v>706</v>
      </c>
      <c r="AH42" s="469">
        <v>635</v>
      </c>
      <c r="AI42" s="469">
        <v>418</v>
      </c>
      <c r="AJ42" s="469">
        <v>604</v>
      </c>
      <c r="AK42" s="469">
        <v>251</v>
      </c>
      <c r="AL42" s="469">
        <v>1165</v>
      </c>
      <c r="AM42" s="469">
        <v>804</v>
      </c>
      <c r="AN42" s="469">
        <v>1324</v>
      </c>
      <c r="AO42" s="472"/>
      <c r="AP42" s="473" t="s">
        <v>2339</v>
      </c>
    </row>
    <row r="43" spans="1:42" ht="13.5" customHeight="1">
      <c r="A43" s="33" t="s">
        <v>2284</v>
      </c>
      <c r="B43" s="33" t="s">
        <v>160</v>
      </c>
      <c r="C43" s="33" t="s">
        <v>161</v>
      </c>
      <c r="D43" s="33" t="s">
        <v>2285</v>
      </c>
      <c r="E43" s="33"/>
      <c r="F43" s="466">
        <v>28</v>
      </c>
      <c r="G43" s="18"/>
      <c r="H43" s="18"/>
      <c r="I43" s="18"/>
      <c r="J43" s="18"/>
      <c r="K43" s="1749" t="s">
        <v>2340</v>
      </c>
      <c r="L43" s="1738"/>
      <c r="M43" s="1738"/>
      <c r="N43" s="1738"/>
      <c r="O43" s="1738"/>
      <c r="P43" s="23"/>
      <c r="Q43" s="469" t="s">
        <v>163</v>
      </c>
      <c r="R43" s="469" t="s">
        <v>163</v>
      </c>
      <c r="S43" s="469" t="s">
        <v>163</v>
      </c>
      <c r="T43" s="469" t="s">
        <v>163</v>
      </c>
      <c r="U43" s="469" t="s">
        <v>163</v>
      </c>
      <c r="V43" s="469" t="s">
        <v>163</v>
      </c>
      <c r="W43" s="469" t="s">
        <v>163</v>
      </c>
      <c r="X43" s="469" t="s">
        <v>163</v>
      </c>
      <c r="Y43" s="469" t="s">
        <v>163</v>
      </c>
      <c r="Z43" s="469" t="s">
        <v>163</v>
      </c>
      <c r="AA43" s="469" t="s">
        <v>163</v>
      </c>
      <c r="AB43" s="469" t="s">
        <v>163</v>
      </c>
      <c r="AC43" s="469" t="s">
        <v>163</v>
      </c>
      <c r="AD43" s="469" t="s">
        <v>163</v>
      </c>
      <c r="AE43" s="469" t="s">
        <v>163</v>
      </c>
      <c r="AF43" s="469">
        <v>2242</v>
      </c>
      <c r="AG43" s="469">
        <v>2007</v>
      </c>
      <c r="AH43" s="469">
        <v>2718</v>
      </c>
      <c r="AI43" s="469">
        <v>2531</v>
      </c>
      <c r="AJ43" s="469">
        <v>2438</v>
      </c>
      <c r="AK43" s="469">
        <v>2967</v>
      </c>
      <c r="AL43" s="469">
        <v>1855</v>
      </c>
      <c r="AM43" s="469">
        <v>1367</v>
      </c>
      <c r="AN43" s="469">
        <v>2229</v>
      </c>
      <c r="AO43" s="472"/>
      <c r="AP43" s="473" t="s">
        <v>2341</v>
      </c>
    </row>
    <row r="44" spans="1:42" ht="27" customHeight="1">
      <c r="A44" s="33" t="s">
        <v>2284</v>
      </c>
      <c r="B44" s="33" t="s">
        <v>160</v>
      </c>
      <c r="C44" s="33" t="s">
        <v>161</v>
      </c>
      <c r="D44" s="33" t="s">
        <v>2285</v>
      </c>
      <c r="E44" s="33"/>
      <c r="F44" s="466">
        <v>29</v>
      </c>
      <c r="G44" s="18"/>
      <c r="H44" s="18" t="s">
        <v>2342</v>
      </c>
      <c r="I44" s="1738" t="s">
        <v>2343</v>
      </c>
      <c r="J44" s="1738"/>
      <c r="K44" s="1738"/>
      <c r="L44" s="1738"/>
      <c r="M44" s="1738"/>
      <c r="N44" s="1738"/>
      <c r="O44" s="1738"/>
      <c r="P44" s="23"/>
      <c r="Q44" s="469" t="s">
        <v>163</v>
      </c>
      <c r="R44" s="469" t="s">
        <v>163</v>
      </c>
      <c r="S44" s="469" t="s">
        <v>163</v>
      </c>
      <c r="T44" s="469" t="s">
        <v>163</v>
      </c>
      <c r="U44" s="469" t="s">
        <v>163</v>
      </c>
      <c r="V44" s="469" t="s">
        <v>163</v>
      </c>
      <c r="W44" s="469" t="s">
        <v>163</v>
      </c>
      <c r="X44" s="469" t="s">
        <v>163</v>
      </c>
      <c r="Y44" s="469" t="s">
        <v>163</v>
      </c>
      <c r="Z44" s="469" t="s">
        <v>163</v>
      </c>
      <c r="AA44" s="469" t="s">
        <v>163</v>
      </c>
      <c r="AB44" s="469" t="s">
        <v>163</v>
      </c>
      <c r="AC44" s="469" t="s">
        <v>163</v>
      </c>
      <c r="AD44" s="469" t="s">
        <v>163</v>
      </c>
      <c r="AE44" s="469" t="s">
        <v>163</v>
      </c>
      <c r="AF44" s="469">
        <v>208071</v>
      </c>
      <c r="AG44" s="469">
        <v>175755</v>
      </c>
      <c r="AH44" s="469">
        <v>243669</v>
      </c>
      <c r="AI44" s="469">
        <v>200424</v>
      </c>
      <c r="AJ44" s="469">
        <v>174684</v>
      </c>
      <c r="AK44" s="469">
        <v>224887</v>
      </c>
      <c r="AL44" s="469">
        <v>218714</v>
      </c>
      <c r="AM44" s="469">
        <v>177169</v>
      </c>
      <c r="AN44" s="469">
        <v>274406</v>
      </c>
      <c r="AO44" s="472"/>
      <c r="AP44" s="473" t="s">
        <v>2344</v>
      </c>
    </row>
    <row r="45" spans="1:42" ht="27" customHeight="1">
      <c r="A45" s="33" t="s">
        <v>2284</v>
      </c>
      <c r="B45" s="33" t="s">
        <v>160</v>
      </c>
      <c r="C45" s="33" t="s">
        <v>161</v>
      </c>
      <c r="D45" s="33" t="s">
        <v>2285</v>
      </c>
      <c r="E45" s="33"/>
      <c r="F45" s="466">
        <v>30</v>
      </c>
      <c r="G45" s="18"/>
      <c r="H45" s="18"/>
      <c r="I45" s="18"/>
      <c r="J45" s="1738" t="s">
        <v>2345</v>
      </c>
      <c r="K45" s="1738"/>
      <c r="L45" s="1738"/>
      <c r="M45" s="1738"/>
      <c r="N45" s="1738"/>
      <c r="O45" s="1738"/>
      <c r="P45" s="23"/>
      <c r="Q45" s="469" t="s">
        <v>163</v>
      </c>
      <c r="R45" s="469" t="s">
        <v>163</v>
      </c>
      <c r="S45" s="469" t="s">
        <v>163</v>
      </c>
      <c r="T45" s="469" t="s">
        <v>163</v>
      </c>
      <c r="U45" s="469" t="s">
        <v>163</v>
      </c>
      <c r="V45" s="469" t="s">
        <v>163</v>
      </c>
      <c r="W45" s="469" t="s">
        <v>163</v>
      </c>
      <c r="X45" s="469" t="s">
        <v>163</v>
      </c>
      <c r="Y45" s="469" t="s">
        <v>163</v>
      </c>
      <c r="Z45" s="469" t="s">
        <v>163</v>
      </c>
      <c r="AA45" s="469" t="s">
        <v>163</v>
      </c>
      <c r="AB45" s="469" t="s">
        <v>163</v>
      </c>
      <c r="AC45" s="469" t="s">
        <v>163</v>
      </c>
      <c r="AD45" s="469" t="s">
        <v>163</v>
      </c>
      <c r="AE45" s="469" t="s">
        <v>163</v>
      </c>
      <c r="AF45" s="469">
        <v>163723</v>
      </c>
      <c r="AG45" s="469">
        <v>133566</v>
      </c>
      <c r="AH45" s="469">
        <v>193282</v>
      </c>
      <c r="AI45" s="469">
        <v>160714</v>
      </c>
      <c r="AJ45" s="469">
        <v>138188</v>
      </c>
      <c r="AK45" s="469">
        <v>181021</v>
      </c>
      <c r="AL45" s="469">
        <v>168088</v>
      </c>
      <c r="AM45" s="469">
        <v>126943</v>
      </c>
      <c r="AN45" s="469">
        <v>213703</v>
      </c>
      <c r="AO45" s="472"/>
      <c r="AP45" s="473" t="s">
        <v>2346</v>
      </c>
    </row>
    <row r="46" spans="1:42" ht="27" customHeight="1">
      <c r="A46" s="33" t="s">
        <v>2284</v>
      </c>
      <c r="B46" s="33" t="s">
        <v>160</v>
      </c>
      <c r="C46" s="33" t="s">
        <v>161</v>
      </c>
      <c r="D46" s="33" t="s">
        <v>2285</v>
      </c>
      <c r="E46" s="33"/>
      <c r="F46" s="466">
        <v>31</v>
      </c>
      <c r="G46" s="18"/>
      <c r="H46" s="18"/>
      <c r="I46" s="18"/>
      <c r="J46" s="1749" t="s">
        <v>2347</v>
      </c>
      <c r="K46" s="1738"/>
      <c r="L46" s="1738"/>
      <c r="M46" s="1738"/>
      <c r="N46" s="1738"/>
      <c r="O46" s="1738"/>
      <c r="P46" s="23"/>
      <c r="Q46" s="469" t="s">
        <v>163</v>
      </c>
      <c r="R46" s="469" t="s">
        <v>163</v>
      </c>
      <c r="S46" s="469" t="s">
        <v>163</v>
      </c>
      <c r="T46" s="469" t="s">
        <v>163</v>
      </c>
      <c r="U46" s="469" t="s">
        <v>163</v>
      </c>
      <c r="V46" s="469" t="s">
        <v>163</v>
      </c>
      <c r="W46" s="469" t="s">
        <v>163</v>
      </c>
      <c r="X46" s="469" t="s">
        <v>163</v>
      </c>
      <c r="Y46" s="469" t="s">
        <v>163</v>
      </c>
      <c r="Z46" s="469" t="s">
        <v>163</v>
      </c>
      <c r="AA46" s="469" t="s">
        <v>163</v>
      </c>
      <c r="AB46" s="469" t="s">
        <v>163</v>
      </c>
      <c r="AC46" s="469" t="s">
        <v>163</v>
      </c>
      <c r="AD46" s="469" t="s">
        <v>163</v>
      </c>
      <c r="AE46" s="469" t="s">
        <v>163</v>
      </c>
      <c r="AF46" s="469">
        <v>1897</v>
      </c>
      <c r="AG46" s="469">
        <v>1311</v>
      </c>
      <c r="AH46" s="469">
        <v>919</v>
      </c>
      <c r="AI46" s="469">
        <v>1648</v>
      </c>
      <c r="AJ46" s="469">
        <v>686</v>
      </c>
      <c r="AK46" s="469">
        <v>568</v>
      </c>
      <c r="AL46" s="469">
        <v>2206</v>
      </c>
      <c r="AM46" s="469">
        <v>2197</v>
      </c>
      <c r="AN46" s="469">
        <v>1445</v>
      </c>
      <c r="AO46" s="472"/>
      <c r="AP46" s="473" t="s">
        <v>2348</v>
      </c>
    </row>
    <row r="47" spans="1:42" ht="15" customHeight="1">
      <c r="A47" s="33" t="s">
        <v>2284</v>
      </c>
      <c r="B47" s="33" t="s">
        <v>160</v>
      </c>
      <c r="C47" s="33" t="s">
        <v>161</v>
      </c>
      <c r="D47" s="33" t="s">
        <v>2285</v>
      </c>
      <c r="E47" s="33"/>
      <c r="F47" s="466">
        <v>32</v>
      </c>
      <c r="G47" s="18"/>
      <c r="H47" s="18"/>
      <c r="I47" s="18"/>
      <c r="J47" s="18"/>
      <c r="K47" s="1749" t="s">
        <v>2349</v>
      </c>
      <c r="L47" s="1738"/>
      <c r="M47" s="1738"/>
      <c r="N47" s="1738"/>
      <c r="O47" s="1738"/>
      <c r="P47" s="23"/>
      <c r="Q47" s="469" t="s">
        <v>163</v>
      </c>
      <c r="R47" s="469" t="s">
        <v>163</v>
      </c>
      <c r="S47" s="469" t="s">
        <v>163</v>
      </c>
      <c r="T47" s="469" t="s">
        <v>163</v>
      </c>
      <c r="U47" s="469" t="s">
        <v>163</v>
      </c>
      <c r="V47" s="469" t="s">
        <v>163</v>
      </c>
      <c r="W47" s="469" t="s">
        <v>163</v>
      </c>
      <c r="X47" s="469" t="s">
        <v>163</v>
      </c>
      <c r="Y47" s="469" t="s">
        <v>163</v>
      </c>
      <c r="Z47" s="469" t="s">
        <v>163</v>
      </c>
      <c r="AA47" s="469" t="s">
        <v>163</v>
      </c>
      <c r="AB47" s="469" t="s">
        <v>163</v>
      </c>
      <c r="AC47" s="469" t="s">
        <v>163</v>
      </c>
      <c r="AD47" s="469" t="s">
        <v>163</v>
      </c>
      <c r="AE47" s="469" t="s">
        <v>163</v>
      </c>
      <c r="AF47" s="469">
        <v>988</v>
      </c>
      <c r="AG47" s="469">
        <v>0</v>
      </c>
      <c r="AH47" s="469">
        <v>641</v>
      </c>
      <c r="AI47" s="469">
        <v>809</v>
      </c>
      <c r="AJ47" s="469">
        <v>0</v>
      </c>
      <c r="AK47" s="469">
        <v>179</v>
      </c>
      <c r="AL47" s="469">
        <v>1196</v>
      </c>
      <c r="AM47" s="469">
        <v>0</v>
      </c>
      <c r="AN47" s="469">
        <v>1365</v>
      </c>
      <c r="AO47" s="472"/>
      <c r="AP47" s="473" t="s">
        <v>2350</v>
      </c>
    </row>
    <row r="48" spans="1:42" ht="15" customHeight="1">
      <c r="A48" s="33" t="s">
        <v>2284</v>
      </c>
      <c r="B48" s="33" t="s">
        <v>160</v>
      </c>
      <c r="C48" s="33" t="s">
        <v>161</v>
      </c>
      <c r="D48" s="33" t="s">
        <v>2285</v>
      </c>
      <c r="E48" s="33"/>
      <c r="F48" s="466">
        <v>33</v>
      </c>
      <c r="G48" s="18"/>
      <c r="H48" s="18"/>
      <c r="I48" s="18"/>
      <c r="J48" s="18"/>
      <c r="K48" s="1749" t="s">
        <v>2351</v>
      </c>
      <c r="L48" s="1738"/>
      <c r="M48" s="1738"/>
      <c r="N48" s="1738"/>
      <c r="O48" s="1738"/>
      <c r="P48" s="23"/>
      <c r="Q48" s="469" t="s">
        <v>163</v>
      </c>
      <c r="R48" s="469" t="s">
        <v>163</v>
      </c>
      <c r="S48" s="469" t="s">
        <v>163</v>
      </c>
      <c r="T48" s="469" t="s">
        <v>163</v>
      </c>
      <c r="U48" s="469" t="s">
        <v>163</v>
      </c>
      <c r="V48" s="469" t="s">
        <v>163</v>
      </c>
      <c r="W48" s="469" t="s">
        <v>163</v>
      </c>
      <c r="X48" s="469" t="s">
        <v>163</v>
      </c>
      <c r="Y48" s="469" t="s">
        <v>163</v>
      </c>
      <c r="Z48" s="469" t="s">
        <v>163</v>
      </c>
      <c r="AA48" s="469" t="s">
        <v>163</v>
      </c>
      <c r="AB48" s="469" t="s">
        <v>163</v>
      </c>
      <c r="AC48" s="469" t="s">
        <v>163</v>
      </c>
      <c r="AD48" s="469" t="s">
        <v>163</v>
      </c>
      <c r="AE48" s="469" t="s">
        <v>163</v>
      </c>
      <c r="AF48" s="469">
        <v>909</v>
      </c>
      <c r="AG48" s="469">
        <v>1311</v>
      </c>
      <c r="AH48" s="469">
        <v>278</v>
      </c>
      <c r="AI48" s="469">
        <v>839</v>
      </c>
      <c r="AJ48" s="469">
        <v>686</v>
      </c>
      <c r="AK48" s="469">
        <v>390</v>
      </c>
      <c r="AL48" s="469">
        <v>1009</v>
      </c>
      <c r="AM48" s="469">
        <v>2197</v>
      </c>
      <c r="AN48" s="469">
        <v>79</v>
      </c>
      <c r="AO48" s="472"/>
      <c r="AP48" s="473" t="s">
        <v>2352</v>
      </c>
    </row>
    <row r="49" spans="1:42" ht="27" customHeight="1">
      <c r="A49" s="33" t="s">
        <v>2284</v>
      </c>
      <c r="B49" s="33" t="s">
        <v>160</v>
      </c>
      <c r="C49" s="33" t="s">
        <v>161</v>
      </c>
      <c r="D49" s="33" t="s">
        <v>2285</v>
      </c>
      <c r="E49" s="33"/>
      <c r="F49" s="466">
        <v>34</v>
      </c>
      <c r="G49" s="18"/>
      <c r="H49" s="18"/>
      <c r="I49" s="18"/>
      <c r="J49" s="1738" t="s">
        <v>2353</v>
      </c>
      <c r="K49" s="1738"/>
      <c r="L49" s="1738"/>
      <c r="M49" s="1738"/>
      <c r="N49" s="1738"/>
      <c r="O49" s="1738"/>
      <c r="P49" s="23"/>
      <c r="Q49" s="469" t="s">
        <v>163</v>
      </c>
      <c r="R49" s="469" t="s">
        <v>163</v>
      </c>
      <c r="S49" s="469" t="s">
        <v>163</v>
      </c>
      <c r="T49" s="469" t="s">
        <v>163</v>
      </c>
      <c r="U49" s="469" t="s">
        <v>163</v>
      </c>
      <c r="V49" s="469" t="s">
        <v>163</v>
      </c>
      <c r="W49" s="469" t="s">
        <v>163</v>
      </c>
      <c r="X49" s="469" t="s">
        <v>163</v>
      </c>
      <c r="Y49" s="469" t="s">
        <v>163</v>
      </c>
      <c r="Z49" s="469" t="s">
        <v>163</v>
      </c>
      <c r="AA49" s="469" t="s">
        <v>163</v>
      </c>
      <c r="AB49" s="469" t="s">
        <v>163</v>
      </c>
      <c r="AC49" s="469" t="s">
        <v>163</v>
      </c>
      <c r="AD49" s="469" t="s">
        <v>163</v>
      </c>
      <c r="AE49" s="469" t="s">
        <v>163</v>
      </c>
      <c r="AF49" s="469">
        <v>88</v>
      </c>
      <c r="AG49" s="469">
        <v>97</v>
      </c>
      <c r="AH49" s="469">
        <v>121</v>
      </c>
      <c r="AI49" s="469">
        <v>58</v>
      </c>
      <c r="AJ49" s="469">
        <v>165</v>
      </c>
      <c r="AK49" s="469">
        <v>0</v>
      </c>
      <c r="AL49" s="469">
        <v>126</v>
      </c>
      <c r="AM49" s="469">
        <v>0</v>
      </c>
      <c r="AN49" s="469">
        <v>326</v>
      </c>
      <c r="AO49" s="472"/>
      <c r="AP49" s="473" t="s">
        <v>2354</v>
      </c>
    </row>
    <row r="50" spans="1:42" ht="13.5" customHeight="1">
      <c r="A50" s="33" t="s">
        <v>2284</v>
      </c>
      <c r="B50" s="33" t="s">
        <v>160</v>
      </c>
      <c r="C50" s="33" t="s">
        <v>161</v>
      </c>
      <c r="D50" s="33" t="s">
        <v>2285</v>
      </c>
      <c r="E50" s="33"/>
      <c r="F50" s="466">
        <v>35</v>
      </c>
      <c r="G50" s="18"/>
      <c r="H50" s="18"/>
      <c r="I50" s="18"/>
      <c r="J50" s="1738" t="s">
        <v>2355</v>
      </c>
      <c r="K50" s="1738"/>
      <c r="L50" s="1738"/>
      <c r="M50" s="1738"/>
      <c r="N50" s="1738"/>
      <c r="O50" s="1738"/>
      <c r="P50" s="23"/>
      <c r="Q50" s="469" t="s">
        <v>163</v>
      </c>
      <c r="R50" s="469" t="s">
        <v>163</v>
      </c>
      <c r="S50" s="469" t="s">
        <v>163</v>
      </c>
      <c r="T50" s="469" t="s">
        <v>163</v>
      </c>
      <c r="U50" s="469" t="s">
        <v>163</v>
      </c>
      <c r="V50" s="469" t="s">
        <v>163</v>
      </c>
      <c r="W50" s="469" t="s">
        <v>163</v>
      </c>
      <c r="X50" s="469" t="s">
        <v>163</v>
      </c>
      <c r="Y50" s="469" t="s">
        <v>163</v>
      </c>
      <c r="Z50" s="469" t="s">
        <v>163</v>
      </c>
      <c r="AA50" s="469" t="s">
        <v>163</v>
      </c>
      <c r="AB50" s="469" t="s">
        <v>163</v>
      </c>
      <c r="AC50" s="469" t="s">
        <v>163</v>
      </c>
      <c r="AD50" s="469" t="s">
        <v>163</v>
      </c>
      <c r="AE50" s="469" t="s">
        <v>163</v>
      </c>
      <c r="AF50" s="469">
        <v>0</v>
      </c>
      <c r="AG50" s="469">
        <v>0</v>
      </c>
      <c r="AH50" s="469">
        <v>0</v>
      </c>
      <c r="AI50" s="469">
        <v>0</v>
      </c>
      <c r="AJ50" s="469">
        <v>0</v>
      </c>
      <c r="AK50" s="469">
        <v>0</v>
      </c>
      <c r="AL50" s="469">
        <v>0</v>
      </c>
      <c r="AM50" s="469">
        <v>0</v>
      </c>
      <c r="AN50" s="469">
        <v>0</v>
      </c>
      <c r="AO50" s="472"/>
      <c r="AP50" s="473" t="s">
        <v>2356</v>
      </c>
    </row>
    <row r="51" spans="1:42" ht="13.5" customHeight="1">
      <c r="A51" s="33" t="s">
        <v>2284</v>
      </c>
      <c r="B51" s="33" t="s">
        <v>160</v>
      </c>
      <c r="C51" s="33" t="s">
        <v>161</v>
      </c>
      <c r="D51" s="33" t="s">
        <v>2285</v>
      </c>
      <c r="E51" s="33"/>
      <c r="F51" s="466">
        <v>36</v>
      </c>
      <c r="G51" s="18"/>
      <c r="H51" s="18"/>
      <c r="I51" s="18"/>
      <c r="J51" s="1738" t="s">
        <v>2357</v>
      </c>
      <c r="K51" s="1738"/>
      <c r="L51" s="1738"/>
      <c r="M51" s="1738"/>
      <c r="N51" s="1738"/>
      <c r="O51" s="1738"/>
      <c r="P51" s="23"/>
      <c r="Q51" s="469" t="s">
        <v>163</v>
      </c>
      <c r="R51" s="469" t="s">
        <v>163</v>
      </c>
      <c r="S51" s="469" t="s">
        <v>163</v>
      </c>
      <c r="T51" s="469" t="s">
        <v>163</v>
      </c>
      <c r="U51" s="469" t="s">
        <v>163</v>
      </c>
      <c r="V51" s="469" t="s">
        <v>163</v>
      </c>
      <c r="W51" s="469" t="s">
        <v>163</v>
      </c>
      <c r="X51" s="469" t="s">
        <v>163</v>
      </c>
      <c r="Y51" s="469" t="s">
        <v>163</v>
      </c>
      <c r="Z51" s="469" t="s">
        <v>163</v>
      </c>
      <c r="AA51" s="469" t="s">
        <v>163</v>
      </c>
      <c r="AB51" s="469" t="s">
        <v>163</v>
      </c>
      <c r="AC51" s="469" t="s">
        <v>163</v>
      </c>
      <c r="AD51" s="469" t="s">
        <v>163</v>
      </c>
      <c r="AE51" s="469" t="s">
        <v>163</v>
      </c>
      <c r="AF51" s="469">
        <v>596</v>
      </c>
      <c r="AG51" s="469">
        <v>555</v>
      </c>
      <c r="AH51" s="469">
        <v>847</v>
      </c>
      <c r="AI51" s="469">
        <v>897</v>
      </c>
      <c r="AJ51" s="469">
        <v>676</v>
      </c>
      <c r="AK51" s="469">
        <v>1344</v>
      </c>
      <c r="AL51" s="469">
        <v>200</v>
      </c>
      <c r="AM51" s="469">
        <v>408</v>
      </c>
      <c r="AN51" s="469">
        <v>26</v>
      </c>
      <c r="AO51" s="472"/>
      <c r="AP51" s="473" t="s">
        <v>2358</v>
      </c>
    </row>
    <row r="52" spans="1:42" ht="27" customHeight="1">
      <c r="A52" s="33" t="s">
        <v>2284</v>
      </c>
      <c r="B52" s="33" t="s">
        <v>160</v>
      </c>
      <c r="C52" s="33" t="s">
        <v>161</v>
      </c>
      <c r="D52" s="33" t="s">
        <v>2285</v>
      </c>
      <c r="E52" s="33"/>
      <c r="F52" s="466">
        <v>37</v>
      </c>
      <c r="G52" s="18"/>
      <c r="H52" s="18"/>
      <c r="I52" s="18"/>
      <c r="J52" s="1738" t="s">
        <v>2359</v>
      </c>
      <c r="K52" s="1738"/>
      <c r="L52" s="1738"/>
      <c r="M52" s="1738"/>
      <c r="N52" s="1738"/>
      <c r="O52" s="1738"/>
      <c r="P52" s="23"/>
      <c r="Q52" s="469" t="s">
        <v>163</v>
      </c>
      <c r="R52" s="469" t="s">
        <v>163</v>
      </c>
      <c r="S52" s="469" t="s">
        <v>163</v>
      </c>
      <c r="T52" s="469" t="s">
        <v>163</v>
      </c>
      <c r="U52" s="469" t="s">
        <v>163</v>
      </c>
      <c r="V52" s="469" t="s">
        <v>163</v>
      </c>
      <c r="W52" s="469" t="s">
        <v>163</v>
      </c>
      <c r="X52" s="469" t="s">
        <v>163</v>
      </c>
      <c r="Y52" s="469" t="s">
        <v>163</v>
      </c>
      <c r="Z52" s="469" t="s">
        <v>163</v>
      </c>
      <c r="AA52" s="469" t="s">
        <v>163</v>
      </c>
      <c r="AB52" s="469" t="s">
        <v>163</v>
      </c>
      <c r="AC52" s="469" t="s">
        <v>163</v>
      </c>
      <c r="AD52" s="469" t="s">
        <v>163</v>
      </c>
      <c r="AE52" s="469" t="s">
        <v>163</v>
      </c>
      <c r="AF52" s="469">
        <v>1303</v>
      </c>
      <c r="AG52" s="469">
        <v>1132</v>
      </c>
      <c r="AH52" s="469">
        <v>1630</v>
      </c>
      <c r="AI52" s="469">
        <v>1193</v>
      </c>
      <c r="AJ52" s="469">
        <v>750</v>
      </c>
      <c r="AK52" s="469">
        <v>1824</v>
      </c>
      <c r="AL52" s="469">
        <v>1490</v>
      </c>
      <c r="AM52" s="469">
        <v>1703</v>
      </c>
      <c r="AN52" s="469">
        <v>1313</v>
      </c>
      <c r="AO52" s="472"/>
      <c r="AP52" s="473" t="s">
        <v>2360</v>
      </c>
    </row>
    <row r="53" spans="1:42" ht="15" customHeight="1">
      <c r="A53" s="33" t="s">
        <v>2284</v>
      </c>
      <c r="B53" s="33" t="s">
        <v>160</v>
      </c>
      <c r="C53" s="33" t="s">
        <v>161</v>
      </c>
      <c r="D53" s="33" t="s">
        <v>2285</v>
      </c>
      <c r="E53" s="33"/>
      <c r="F53" s="466">
        <v>38</v>
      </c>
      <c r="G53" s="18"/>
      <c r="H53" s="18"/>
      <c r="I53" s="18"/>
      <c r="J53" s="1738" t="s">
        <v>2361</v>
      </c>
      <c r="K53" s="1738"/>
      <c r="L53" s="1738"/>
      <c r="M53" s="1738"/>
      <c r="N53" s="1738"/>
      <c r="O53" s="1738"/>
      <c r="P53" s="23"/>
      <c r="Q53" s="469" t="s">
        <v>163</v>
      </c>
      <c r="R53" s="469" t="s">
        <v>163</v>
      </c>
      <c r="S53" s="469" t="s">
        <v>163</v>
      </c>
      <c r="T53" s="469" t="s">
        <v>163</v>
      </c>
      <c r="U53" s="469" t="s">
        <v>163</v>
      </c>
      <c r="V53" s="469" t="s">
        <v>163</v>
      </c>
      <c r="W53" s="469" t="s">
        <v>163</v>
      </c>
      <c r="X53" s="469" t="s">
        <v>163</v>
      </c>
      <c r="Y53" s="469" t="s">
        <v>163</v>
      </c>
      <c r="Z53" s="469" t="s">
        <v>163</v>
      </c>
      <c r="AA53" s="469" t="s">
        <v>163</v>
      </c>
      <c r="AB53" s="469" t="s">
        <v>163</v>
      </c>
      <c r="AC53" s="469" t="s">
        <v>163</v>
      </c>
      <c r="AD53" s="469" t="s">
        <v>163</v>
      </c>
      <c r="AE53" s="469" t="s">
        <v>163</v>
      </c>
      <c r="AF53" s="469">
        <v>39130</v>
      </c>
      <c r="AG53" s="469">
        <v>37860</v>
      </c>
      <c r="AH53" s="469">
        <v>45684</v>
      </c>
      <c r="AI53" s="469">
        <v>34991</v>
      </c>
      <c r="AJ53" s="469">
        <v>33026</v>
      </c>
      <c r="AK53" s="469">
        <v>39750</v>
      </c>
      <c r="AL53" s="469">
        <v>44733</v>
      </c>
      <c r="AM53" s="469">
        <v>44626</v>
      </c>
      <c r="AN53" s="469">
        <v>55222</v>
      </c>
      <c r="AO53" s="472"/>
      <c r="AP53" s="473" t="s">
        <v>2362</v>
      </c>
    </row>
    <row r="54" spans="1:42" ht="13.5" customHeight="1">
      <c r="A54" s="33" t="s">
        <v>2284</v>
      </c>
      <c r="B54" s="33" t="s">
        <v>160</v>
      </c>
      <c r="C54" s="33" t="s">
        <v>161</v>
      </c>
      <c r="D54" s="33" t="s">
        <v>2285</v>
      </c>
      <c r="E54" s="33"/>
      <c r="F54" s="466">
        <v>39</v>
      </c>
      <c r="G54" s="18"/>
      <c r="H54" s="18"/>
      <c r="I54" s="18"/>
      <c r="J54" s="1738" t="s">
        <v>2363</v>
      </c>
      <c r="K54" s="1738"/>
      <c r="L54" s="1738"/>
      <c r="M54" s="1738"/>
      <c r="N54" s="1738"/>
      <c r="O54" s="1738"/>
      <c r="P54" s="23"/>
      <c r="Q54" s="469" t="s">
        <v>163</v>
      </c>
      <c r="R54" s="469" t="s">
        <v>163</v>
      </c>
      <c r="S54" s="469" t="s">
        <v>163</v>
      </c>
      <c r="T54" s="469" t="s">
        <v>163</v>
      </c>
      <c r="U54" s="469" t="s">
        <v>163</v>
      </c>
      <c r="V54" s="469" t="s">
        <v>163</v>
      </c>
      <c r="W54" s="469" t="s">
        <v>163</v>
      </c>
      <c r="X54" s="469" t="s">
        <v>163</v>
      </c>
      <c r="Y54" s="469" t="s">
        <v>163</v>
      </c>
      <c r="Z54" s="469" t="s">
        <v>163</v>
      </c>
      <c r="AA54" s="469" t="s">
        <v>163</v>
      </c>
      <c r="AB54" s="469" t="s">
        <v>163</v>
      </c>
      <c r="AC54" s="469" t="s">
        <v>163</v>
      </c>
      <c r="AD54" s="469" t="s">
        <v>163</v>
      </c>
      <c r="AE54" s="469" t="s">
        <v>163</v>
      </c>
      <c r="AF54" s="469">
        <v>0</v>
      </c>
      <c r="AG54" s="469">
        <v>0</v>
      </c>
      <c r="AH54" s="469">
        <v>0</v>
      </c>
      <c r="AI54" s="469">
        <v>0</v>
      </c>
      <c r="AJ54" s="469">
        <v>0</v>
      </c>
      <c r="AK54" s="469">
        <v>0</v>
      </c>
      <c r="AL54" s="469">
        <v>0</v>
      </c>
      <c r="AM54" s="469">
        <v>0</v>
      </c>
      <c r="AN54" s="469">
        <v>0</v>
      </c>
      <c r="AO54" s="472"/>
      <c r="AP54" s="473" t="s">
        <v>2364</v>
      </c>
    </row>
    <row r="55" spans="1:42" ht="13.5" customHeight="1">
      <c r="A55" s="33" t="s">
        <v>2284</v>
      </c>
      <c r="B55" s="33" t="s">
        <v>160</v>
      </c>
      <c r="C55" s="33" t="s">
        <v>161</v>
      </c>
      <c r="D55" s="33" t="s">
        <v>2285</v>
      </c>
      <c r="E55" s="33"/>
      <c r="F55" s="466">
        <v>40</v>
      </c>
      <c r="G55" s="18"/>
      <c r="H55" s="18"/>
      <c r="I55" s="18"/>
      <c r="J55" s="1749" t="s">
        <v>2365</v>
      </c>
      <c r="K55" s="1738"/>
      <c r="L55" s="1738"/>
      <c r="M55" s="1738"/>
      <c r="N55" s="1738"/>
      <c r="O55" s="1738"/>
      <c r="P55" s="23"/>
      <c r="Q55" s="469" t="s">
        <v>163</v>
      </c>
      <c r="R55" s="469" t="s">
        <v>163</v>
      </c>
      <c r="S55" s="469" t="s">
        <v>163</v>
      </c>
      <c r="T55" s="469" t="s">
        <v>163</v>
      </c>
      <c r="U55" s="469" t="s">
        <v>163</v>
      </c>
      <c r="V55" s="469" t="s">
        <v>163</v>
      </c>
      <c r="W55" s="469" t="s">
        <v>163</v>
      </c>
      <c r="X55" s="469" t="s">
        <v>163</v>
      </c>
      <c r="Y55" s="469" t="s">
        <v>163</v>
      </c>
      <c r="Z55" s="469" t="s">
        <v>163</v>
      </c>
      <c r="AA55" s="469" t="s">
        <v>163</v>
      </c>
      <c r="AB55" s="469" t="s">
        <v>163</v>
      </c>
      <c r="AC55" s="469" t="s">
        <v>163</v>
      </c>
      <c r="AD55" s="469" t="s">
        <v>163</v>
      </c>
      <c r="AE55" s="469" t="s">
        <v>163</v>
      </c>
      <c r="AF55" s="469">
        <v>1334</v>
      </c>
      <c r="AG55" s="469">
        <v>1233</v>
      </c>
      <c r="AH55" s="469">
        <v>1188</v>
      </c>
      <c r="AI55" s="469">
        <v>922</v>
      </c>
      <c r="AJ55" s="469">
        <v>1192</v>
      </c>
      <c r="AK55" s="469">
        <v>380</v>
      </c>
      <c r="AL55" s="469">
        <v>1872</v>
      </c>
      <c r="AM55" s="469">
        <v>1293</v>
      </c>
      <c r="AN55" s="469">
        <v>2372</v>
      </c>
      <c r="AO55" s="472"/>
      <c r="AP55" s="473" t="s">
        <v>2366</v>
      </c>
    </row>
    <row r="56" spans="1:42" ht="27" customHeight="1">
      <c r="A56" s="33" t="s">
        <v>2284</v>
      </c>
      <c r="B56" s="33" t="s">
        <v>160</v>
      </c>
      <c r="C56" s="33" t="s">
        <v>161</v>
      </c>
      <c r="D56" s="33" t="s">
        <v>2285</v>
      </c>
      <c r="E56" s="33"/>
      <c r="F56" s="466">
        <v>41</v>
      </c>
      <c r="G56" s="18"/>
      <c r="H56" s="18" t="s">
        <v>2367</v>
      </c>
      <c r="I56" s="1738" t="s">
        <v>2368</v>
      </c>
      <c r="J56" s="1738"/>
      <c r="K56" s="1738"/>
      <c r="L56" s="1738"/>
      <c r="M56" s="1738"/>
      <c r="N56" s="1738"/>
      <c r="O56" s="1738"/>
      <c r="P56" s="23"/>
      <c r="Q56" s="469" t="s">
        <v>163</v>
      </c>
      <c r="R56" s="469" t="s">
        <v>163</v>
      </c>
      <c r="S56" s="469" t="s">
        <v>163</v>
      </c>
      <c r="T56" s="469" t="s">
        <v>163</v>
      </c>
      <c r="U56" s="469" t="s">
        <v>163</v>
      </c>
      <c r="V56" s="469" t="s">
        <v>163</v>
      </c>
      <c r="W56" s="469" t="s">
        <v>163</v>
      </c>
      <c r="X56" s="469" t="s">
        <v>163</v>
      </c>
      <c r="Y56" s="469" t="s">
        <v>163</v>
      </c>
      <c r="Z56" s="469" t="s">
        <v>163</v>
      </c>
      <c r="AA56" s="469" t="s">
        <v>163</v>
      </c>
      <c r="AB56" s="469" t="s">
        <v>163</v>
      </c>
      <c r="AC56" s="469" t="s">
        <v>163</v>
      </c>
      <c r="AD56" s="469" t="s">
        <v>163</v>
      </c>
      <c r="AE56" s="469" t="s">
        <v>163</v>
      </c>
      <c r="AF56" s="469">
        <v>63721</v>
      </c>
      <c r="AG56" s="469">
        <v>62965</v>
      </c>
      <c r="AH56" s="469">
        <v>67503</v>
      </c>
      <c r="AI56" s="469">
        <v>77331</v>
      </c>
      <c r="AJ56" s="469">
        <v>72595</v>
      </c>
      <c r="AK56" s="469">
        <v>82196</v>
      </c>
      <c r="AL56" s="469">
        <v>45716</v>
      </c>
      <c r="AM56" s="469">
        <v>49320</v>
      </c>
      <c r="AN56" s="469">
        <v>42332</v>
      </c>
      <c r="AO56" s="472"/>
      <c r="AP56" s="473" t="s">
        <v>2369</v>
      </c>
    </row>
    <row r="57" spans="1:42" ht="27" customHeight="1">
      <c r="A57" s="33" t="s">
        <v>2284</v>
      </c>
      <c r="B57" s="33" t="s">
        <v>160</v>
      </c>
      <c r="C57" s="33" t="s">
        <v>161</v>
      </c>
      <c r="D57" s="33" t="s">
        <v>2285</v>
      </c>
      <c r="E57" s="33"/>
      <c r="F57" s="466">
        <v>42</v>
      </c>
      <c r="G57" s="18"/>
      <c r="H57" s="1738" t="s">
        <v>2370</v>
      </c>
      <c r="I57" s="1738"/>
      <c r="J57" s="1738"/>
      <c r="K57" s="1738"/>
      <c r="L57" s="1738"/>
      <c r="M57" s="1738"/>
      <c r="N57" s="1738"/>
      <c r="O57" s="1738"/>
      <c r="P57" s="23"/>
      <c r="Q57" s="469" t="s">
        <v>163</v>
      </c>
      <c r="R57" s="469" t="s">
        <v>163</v>
      </c>
      <c r="S57" s="469" t="s">
        <v>163</v>
      </c>
      <c r="T57" s="469" t="s">
        <v>163</v>
      </c>
      <c r="U57" s="469" t="s">
        <v>163</v>
      </c>
      <c r="V57" s="469" t="s">
        <v>163</v>
      </c>
      <c r="W57" s="469" t="s">
        <v>163</v>
      </c>
      <c r="X57" s="469" t="s">
        <v>163</v>
      </c>
      <c r="Y57" s="469" t="s">
        <v>163</v>
      </c>
      <c r="Z57" s="469" t="s">
        <v>163</v>
      </c>
      <c r="AA57" s="469" t="s">
        <v>163</v>
      </c>
      <c r="AB57" s="469" t="s">
        <v>163</v>
      </c>
      <c r="AC57" s="469" t="s">
        <v>163</v>
      </c>
      <c r="AD57" s="469" t="s">
        <v>163</v>
      </c>
      <c r="AE57" s="469" t="s">
        <v>163</v>
      </c>
      <c r="AF57" s="469">
        <v>617128</v>
      </c>
      <c r="AG57" s="469">
        <v>571253</v>
      </c>
      <c r="AH57" s="469">
        <v>712860</v>
      </c>
      <c r="AI57" s="469">
        <v>654593</v>
      </c>
      <c r="AJ57" s="469">
        <v>597177</v>
      </c>
      <c r="AK57" s="469">
        <v>732991</v>
      </c>
      <c r="AL57" s="469">
        <v>569334</v>
      </c>
      <c r="AM57" s="469">
        <v>534912</v>
      </c>
      <c r="AN57" s="469">
        <v>679093</v>
      </c>
      <c r="AO57" s="472"/>
      <c r="AP57" s="473" t="s">
        <v>2371</v>
      </c>
    </row>
    <row r="58" spans="1:42" ht="27" customHeight="1">
      <c r="A58" s="33" t="s">
        <v>2284</v>
      </c>
      <c r="B58" s="33" t="s">
        <v>160</v>
      </c>
      <c r="C58" s="33" t="s">
        <v>161</v>
      </c>
      <c r="D58" s="33" t="s">
        <v>2285</v>
      </c>
      <c r="E58" s="33"/>
      <c r="F58" s="466">
        <v>43</v>
      </c>
      <c r="G58" s="18"/>
      <c r="H58" s="18"/>
      <c r="I58" s="1738" t="s">
        <v>2372</v>
      </c>
      <c r="J58" s="1738"/>
      <c r="K58" s="1738"/>
      <c r="L58" s="1738"/>
      <c r="M58" s="1738"/>
      <c r="N58" s="1738"/>
      <c r="O58" s="1738"/>
      <c r="P58" s="23"/>
      <c r="Q58" s="469" t="s">
        <v>163</v>
      </c>
      <c r="R58" s="469" t="s">
        <v>163</v>
      </c>
      <c r="S58" s="469" t="s">
        <v>163</v>
      </c>
      <c r="T58" s="469" t="s">
        <v>163</v>
      </c>
      <c r="U58" s="469" t="s">
        <v>163</v>
      </c>
      <c r="V58" s="469" t="s">
        <v>163</v>
      </c>
      <c r="W58" s="469" t="s">
        <v>163</v>
      </c>
      <c r="X58" s="469" t="s">
        <v>163</v>
      </c>
      <c r="Y58" s="469" t="s">
        <v>163</v>
      </c>
      <c r="Z58" s="469" t="s">
        <v>163</v>
      </c>
      <c r="AA58" s="469" t="s">
        <v>163</v>
      </c>
      <c r="AB58" s="469" t="s">
        <v>163</v>
      </c>
      <c r="AC58" s="469" t="s">
        <v>163</v>
      </c>
      <c r="AD58" s="469" t="s">
        <v>163</v>
      </c>
      <c r="AE58" s="469" t="s">
        <v>163</v>
      </c>
      <c r="AF58" s="469">
        <v>245684</v>
      </c>
      <c r="AG58" s="469">
        <v>224958</v>
      </c>
      <c r="AH58" s="469">
        <v>283933</v>
      </c>
      <c r="AI58" s="469">
        <v>251437</v>
      </c>
      <c r="AJ58" s="469">
        <v>220993</v>
      </c>
      <c r="AK58" s="469">
        <v>288749</v>
      </c>
      <c r="AL58" s="469">
        <v>239252</v>
      </c>
      <c r="AM58" s="469">
        <v>231240</v>
      </c>
      <c r="AN58" s="469">
        <v>276860</v>
      </c>
      <c r="AO58" s="472"/>
      <c r="AP58" s="473" t="s">
        <v>2373</v>
      </c>
    </row>
    <row r="59" spans="1:42" ht="27" customHeight="1">
      <c r="A59" s="33" t="s">
        <v>2284</v>
      </c>
      <c r="B59" s="33" t="s">
        <v>160</v>
      </c>
      <c r="C59" s="33" t="s">
        <v>161</v>
      </c>
      <c r="D59" s="33" t="s">
        <v>2285</v>
      </c>
      <c r="E59" s="33"/>
      <c r="F59" s="466">
        <v>44</v>
      </c>
      <c r="G59" s="18"/>
      <c r="H59" s="18"/>
      <c r="I59" s="18"/>
      <c r="J59" s="1750" t="s">
        <v>2374</v>
      </c>
      <c r="K59" s="1750"/>
      <c r="L59" s="1750"/>
      <c r="M59" s="1750"/>
      <c r="N59" s="1750"/>
      <c r="O59" s="1750"/>
      <c r="P59" s="493"/>
      <c r="Q59" s="494">
        <v>163781</v>
      </c>
      <c r="R59" s="494">
        <v>172324</v>
      </c>
      <c r="S59" s="494">
        <v>188697</v>
      </c>
      <c r="T59" s="494">
        <v>148601</v>
      </c>
      <c r="U59" s="494">
        <v>146036</v>
      </c>
      <c r="V59" s="469">
        <v>168721</v>
      </c>
      <c r="W59" s="469">
        <v>167710</v>
      </c>
      <c r="X59" s="469">
        <v>187294</v>
      </c>
      <c r="Y59" s="469">
        <v>152747</v>
      </c>
      <c r="Z59" s="469">
        <v>150548</v>
      </c>
      <c r="AA59" s="469">
        <v>159473</v>
      </c>
      <c r="AB59" s="469">
        <v>178958</v>
      </c>
      <c r="AC59" s="469">
        <v>191028</v>
      </c>
      <c r="AD59" s="469">
        <v>146425</v>
      </c>
      <c r="AE59" s="469">
        <v>143810</v>
      </c>
      <c r="AF59" s="469">
        <v>181784</v>
      </c>
      <c r="AG59" s="469">
        <v>171297</v>
      </c>
      <c r="AH59" s="469">
        <v>198296</v>
      </c>
      <c r="AI59" s="469">
        <v>181239</v>
      </c>
      <c r="AJ59" s="469">
        <v>165739</v>
      </c>
      <c r="AK59" s="469">
        <v>197618</v>
      </c>
      <c r="AL59" s="469">
        <v>183274</v>
      </c>
      <c r="AM59" s="469">
        <v>179493</v>
      </c>
      <c r="AN59" s="469">
        <v>199914</v>
      </c>
      <c r="AO59" s="472"/>
      <c r="AP59" s="473" t="s">
        <v>2375</v>
      </c>
    </row>
    <row r="60" spans="1:42" ht="27" customHeight="1">
      <c r="A60" s="33" t="s">
        <v>2284</v>
      </c>
      <c r="B60" s="33" t="s">
        <v>160</v>
      </c>
      <c r="C60" s="33" t="s">
        <v>161</v>
      </c>
      <c r="D60" s="33" t="s">
        <v>2285</v>
      </c>
      <c r="E60" s="33"/>
      <c r="F60" s="466">
        <v>45</v>
      </c>
      <c r="G60" s="18"/>
      <c r="H60" s="18"/>
      <c r="I60" s="18"/>
      <c r="J60" s="18"/>
      <c r="K60" s="1738" t="s">
        <v>2376</v>
      </c>
      <c r="L60" s="1738"/>
      <c r="M60" s="1738"/>
      <c r="N60" s="1738"/>
      <c r="O60" s="1738"/>
      <c r="P60" s="23"/>
      <c r="Q60" s="469">
        <v>40331</v>
      </c>
      <c r="R60" s="469">
        <v>44048</v>
      </c>
      <c r="S60" s="469">
        <v>44074</v>
      </c>
      <c r="T60" s="469">
        <v>37210</v>
      </c>
      <c r="U60" s="469">
        <v>36496</v>
      </c>
      <c r="V60" s="469">
        <v>44466</v>
      </c>
      <c r="W60" s="469">
        <v>47553</v>
      </c>
      <c r="X60" s="469">
        <v>47376</v>
      </c>
      <c r="Y60" s="469">
        <v>40047</v>
      </c>
      <c r="Z60" s="469">
        <v>38880</v>
      </c>
      <c r="AA60" s="469">
        <v>36729</v>
      </c>
      <c r="AB60" s="469">
        <v>39055</v>
      </c>
      <c r="AC60" s="469">
        <v>38549</v>
      </c>
      <c r="AD60" s="469">
        <v>35719</v>
      </c>
      <c r="AE60" s="469">
        <v>35333</v>
      </c>
      <c r="AF60" s="469">
        <v>44348</v>
      </c>
      <c r="AG60" s="469">
        <v>43848</v>
      </c>
      <c r="AH60" s="469">
        <v>46703</v>
      </c>
      <c r="AI60" s="469">
        <v>48912</v>
      </c>
      <c r="AJ60" s="469">
        <v>46957</v>
      </c>
      <c r="AK60" s="469">
        <v>50969</v>
      </c>
      <c r="AL60" s="469">
        <v>38393</v>
      </c>
      <c r="AM60" s="469">
        <v>39388</v>
      </c>
      <c r="AN60" s="469">
        <v>39614</v>
      </c>
      <c r="AO60" s="472"/>
      <c r="AP60" s="473" t="s">
        <v>2377</v>
      </c>
    </row>
    <row r="61" spans="1:42" ht="27" customHeight="1">
      <c r="A61" s="33" t="s">
        <v>2284</v>
      </c>
      <c r="B61" s="33" t="s">
        <v>160</v>
      </c>
      <c r="C61" s="33" t="s">
        <v>161</v>
      </c>
      <c r="D61" s="33" t="s">
        <v>2285</v>
      </c>
      <c r="E61" s="33"/>
      <c r="F61" s="466">
        <v>46</v>
      </c>
      <c r="G61" s="18"/>
      <c r="H61" s="18"/>
      <c r="I61" s="18"/>
      <c r="J61" s="18"/>
      <c r="K61" s="18"/>
      <c r="L61" s="1738" t="s">
        <v>2378</v>
      </c>
      <c r="M61" s="1738"/>
      <c r="N61" s="1738"/>
      <c r="O61" s="1738"/>
      <c r="P61" s="23"/>
      <c r="Q61" s="469">
        <v>2581</v>
      </c>
      <c r="R61" s="469">
        <v>1618</v>
      </c>
      <c r="S61" s="469">
        <v>2693</v>
      </c>
      <c r="T61" s="469">
        <v>2862</v>
      </c>
      <c r="U61" s="469">
        <v>2818</v>
      </c>
      <c r="V61" s="469">
        <v>2493</v>
      </c>
      <c r="W61" s="469">
        <v>1646</v>
      </c>
      <c r="X61" s="469">
        <v>2587</v>
      </c>
      <c r="Y61" s="469">
        <v>2912</v>
      </c>
      <c r="Z61" s="469">
        <v>2906</v>
      </c>
      <c r="AA61" s="469">
        <v>2658</v>
      </c>
      <c r="AB61" s="469">
        <v>1576</v>
      </c>
      <c r="AC61" s="469">
        <v>2870</v>
      </c>
      <c r="AD61" s="469">
        <v>2837</v>
      </c>
      <c r="AE61" s="469">
        <v>2776</v>
      </c>
      <c r="AF61" s="469">
        <v>2321</v>
      </c>
      <c r="AG61" s="469">
        <v>1611</v>
      </c>
      <c r="AH61" s="469">
        <v>2663</v>
      </c>
      <c r="AI61" s="469">
        <v>2243</v>
      </c>
      <c r="AJ61" s="469">
        <v>1633</v>
      </c>
      <c r="AK61" s="469">
        <v>2536</v>
      </c>
      <c r="AL61" s="469">
        <v>2424</v>
      </c>
      <c r="AM61" s="469">
        <v>1577</v>
      </c>
      <c r="AN61" s="469">
        <v>2895</v>
      </c>
      <c r="AO61" s="472"/>
      <c r="AP61" s="473" t="s">
        <v>2379</v>
      </c>
    </row>
    <row r="62" spans="1:42" ht="13.5" customHeight="1">
      <c r="A62" s="33" t="s">
        <v>2284</v>
      </c>
      <c r="B62" s="33" t="s">
        <v>160</v>
      </c>
      <c r="C62" s="33" t="s">
        <v>161</v>
      </c>
      <c r="D62" s="33" t="s">
        <v>2285</v>
      </c>
      <c r="E62" s="33"/>
      <c r="F62" s="466">
        <v>47</v>
      </c>
      <c r="G62" s="18"/>
      <c r="H62" s="18"/>
      <c r="I62" s="18"/>
      <c r="J62" s="18"/>
      <c r="K62" s="18"/>
      <c r="L62" s="18"/>
      <c r="M62" s="1751" t="s">
        <v>2380</v>
      </c>
      <c r="N62" s="1751"/>
      <c r="O62" s="1751"/>
      <c r="P62" s="23"/>
      <c r="Q62" s="469">
        <v>621</v>
      </c>
      <c r="R62" s="469">
        <v>155</v>
      </c>
      <c r="S62" s="469">
        <v>500</v>
      </c>
      <c r="T62" s="469">
        <v>843</v>
      </c>
      <c r="U62" s="469">
        <v>858</v>
      </c>
      <c r="V62" s="469">
        <v>541</v>
      </c>
      <c r="W62" s="469">
        <v>135</v>
      </c>
      <c r="X62" s="469">
        <v>513</v>
      </c>
      <c r="Y62" s="469">
        <v>806</v>
      </c>
      <c r="Z62" s="469">
        <v>836</v>
      </c>
      <c r="AA62" s="469">
        <v>691</v>
      </c>
      <c r="AB62" s="469">
        <v>182</v>
      </c>
      <c r="AC62" s="469">
        <v>478</v>
      </c>
      <c r="AD62" s="469">
        <v>863</v>
      </c>
      <c r="AE62" s="469">
        <v>870</v>
      </c>
      <c r="AF62" s="469">
        <v>366</v>
      </c>
      <c r="AG62" s="469">
        <v>143</v>
      </c>
      <c r="AH62" s="469">
        <v>437</v>
      </c>
      <c r="AI62" s="469">
        <v>349</v>
      </c>
      <c r="AJ62" s="469">
        <v>119</v>
      </c>
      <c r="AK62" s="469">
        <v>447</v>
      </c>
      <c r="AL62" s="469">
        <v>389</v>
      </c>
      <c r="AM62" s="469">
        <v>176</v>
      </c>
      <c r="AN62" s="469">
        <v>425</v>
      </c>
      <c r="AO62" s="472"/>
      <c r="AP62" s="473" t="s">
        <v>2381</v>
      </c>
    </row>
    <row r="63" spans="1:42" ht="13.5" customHeight="1">
      <c r="A63" s="33" t="s">
        <v>2284</v>
      </c>
      <c r="B63" s="33" t="s">
        <v>160</v>
      </c>
      <c r="C63" s="33" t="s">
        <v>161</v>
      </c>
      <c r="D63" s="33" t="s">
        <v>2285</v>
      </c>
      <c r="E63" s="33"/>
      <c r="F63" s="466">
        <v>48</v>
      </c>
      <c r="G63" s="18"/>
      <c r="H63" s="18"/>
      <c r="I63" s="18"/>
      <c r="J63" s="18"/>
      <c r="K63" s="18"/>
      <c r="L63" s="18"/>
      <c r="M63" s="1738" t="s">
        <v>2382</v>
      </c>
      <c r="N63" s="1738"/>
      <c r="O63" s="1738"/>
      <c r="P63" s="23"/>
      <c r="Q63" s="469">
        <v>1209</v>
      </c>
      <c r="R63" s="469">
        <v>866</v>
      </c>
      <c r="S63" s="469">
        <v>1361</v>
      </c>
      <c r="T63" s="469">
        <v>1254</v>
      </c>
      <c r="U63" s="469">
        <v>1217</v>
      </c>
      <c r="V63" s="469">
        <v>1134</v>
      </c>
      <c r="W63" s="469">
        <v>873</v>
      </c>
      <c r="X63" s="469">
        <v>1172</v>
      </c>
      <c r="Y63" s="469">
        <v>1255</v>
      </c>
      <c r="Z63" s="469">
        <v>1233</v>
      </c>
      <c r="AA63" s="469">
        <v>1275</v>
      </c>
      <c r="AB63" s="469">
        <v>857</v>
      </c>
      <c r="AC63" s="469">
        <v>1677</v>
      </c>
      <c r="AD63" s="469">
        <v>1254</v>
      </c>
      <c r="AE63" s="469">
        <v>1209</v>
      </c>
      <c r="AF63" s="469">
        <v>1227</v>
      </c>
      <c r="AG63" s="469">
        <v>861</v>
      </c>
      <c r="AH63" s="469">
        <v>1423</v>
      </c>
      <c r="AI63" s="469">
        <v>1108</v>
      </c>
      <c r="AJ63" s="469">
        <v>863</v>
      </c>
      <c r="AK63" s="469">
        <v>1214</v>
      </c>
      <c r="AL63" s="469">
        <v>1390</v>
      </c>
      <c r="AM63" s="469">
        <v>863</v>
      </c>
      <c r="AN63" s="469">
        <v>1784</v>
      </c>
      <c r="AO63" s="472"/>
      <c r="AP63" s="473" t="s">
        <v>2383</v>
      </c>
    </row>
    <row r="64" spans="1:42" ht="13.5" customHeight="1">
      <c r="A64" s="33" t="s">
        <v>2284</v>
      </c>
      <c r="B64" s="33" t="s">
        <v>160</v>
      </c>
      <c r="C64" s="33" t="s">
        <v>161</v>
      </c>
      <c r="D64" s="33" t="s">
        <v>2285</v>
      </c>
      <c r="E64" s="33"/>
      <c r="F64" s="466">
        <v>49</v>
      </c>
      <c r="G64" s="18"/>
      <c r="H64" s="18"/>
      <c r="I64" s="18"/>
      <c r="J64" s="18"/>
      <c r="K64" s="18"/>
      <c r="L64" s="18"/>
      <c r="M64" s="1749" t="s">
        <v>2384</v>
      </c>
      <c r="N64" s="1738"/>
      <c r="O64" s="1738"/>
      <c r="P64" s="23"/>
      <c r="Q64" s="469">
        <v>579</v>
      </c>
      <c r="R64" s="469">
        <v>516</v>
      </c>
      <c r="S64" s="469">
        <v>669</v>
      </c>
      <c r="T64" s="469">
        <v>556</v>
      </c>
      <c r="U64" s="469">
        <v>535</v>
      </c>
      <c r="V64" s="469">
        <v>681</v>
      </c>
      <c r="W64" s="469">
        <v>577</v>
      </c>
      <c r="X64" s="469">
        <v>757</v>
      </c>
      <c r="Y64" s="469">
        <v>673</v>
      </c>
      <c r="Z64" s="469">
        <v>649</v>
      </c>
      <c r="AA64" s="469">
        <v>490</v>
      </c>
      <c r="AB64" s="469">
        <v>426</v>
      </c>
      <c r="AC64" s="469">
        <v>521</v>
      </c>
      <c r="AD64" s="469">
        <v>495</v>
      </c>
      <c r="AE64" s="469">
        <v>479</v>
      </c>
      <c r="AF64" s="469">
        <v>601</v>
      </c>
      <c r="AG64" s="469">
        <v>526</v>
      </c>
      <c r="AH64" s="469">
        <v>647</v>
      </c>
      <c r="AI64" s="469">
        <v>679</v>
      </c>
      <c r="AJ64" s="469">
        <v>591</v>
      </c>
      <c r="AK64" s="469">
        <v>730</v>
      </c>
      <c r="AL64" s="469">
        <v>494</v>
      </c>
      <c r="AM64" s="469">
        <v>429</v>
      </c>
      <c r="AN64" s="469">
        <v>517</v>
      </c>
      <c r="AO64" s="472"/>
      <c r="AP64" s="473" t="s">
        <v>2385</v>
      </c>
    </row>
    <row r="65" spans="1:42" ht="13.5" customHeight="1">
      <c r="A65" s="33" t="s">
        <v>2284</v>
      </c>
      <c r="B65" s="33" t="s">
        <v>160</v>
      </c>
      <c r="C65" s="33" t="s">
        <v>161</v>
      </c>
      <c r="D65" s="33" t="s">
        <v>2285</v>
      </c>
      <c r="E65" s="33"/>
      <c r="F65" s="466">
        <v>50</v>
      </c>
      <c r="G65" s="18"/>
      <c r="H65" s="18"/>
      <c r="I65" s="18"/>
      <c r="J65" s="18"/>
      <c r="K65" s="18"/>
      <c r="L65" s="18"/>
      <c r="M65" s="1738" t="s">
        <v>2386</v>
      </c>
      <c r="N65" s="1738"/>
      <c r="O65" s="1738"/>
      <c r="P65" s="23"/>
      <c r="Q65" s="469">
        <v>172</v>
      </c>
      <c r="R65" s="469">
        <v>81</v>
      </c>
      <c r="S65" s="469">
        <v>163</v>
      </c>
      <c r="T65" s="469">
        <v>209</v>
      </c>
      <c r="U65" s="469">
        <v>208</v>
      </c>
      <c r="V65" s="469">
        <v>138</v>
      </c>
      <c r="W65" s="469">
        <v>60</v>
      </c>
      <c r="X65" s="469">
        <v>145</v>
      </c>
      <c r="Y65" s="469">
        <v>177</v>
      </c>
      <c r="Z65" s="469">
        <v>188</v>
      </c>
      <c r="AA65" s="469">
        <v>203</v>
      </c>
      <c r="AB65" s="469">
        <v>111</v>
      </c>
      <c r="AC65" s="469">
        <v>193</v>
      </c>
      <c r="AD65" s="469">
        <v>225</v>
      </c>
      <c r="AE65" s="469">
        <v>218</v>
      </c>
      <c r="AF65" s="469">
        <v>127</v>
      </c>
      <c r="AG65" s="469">
        <v>81</v>
      </c>
      <c r="AH65" s="469">
        <v>155</v>
      </c>
      <c r="AI65" s="469">
        <v>108</v>
      </c>
      <c r="AJ65" s="469">
        <v>60</v>
      </c>
      <c r="AK65" s="469">
        <v>146</v>
      </c>
      <c r="AL65" s="469">
        <v>151</v>
      </c>
      <c r="AM65" s="469">
        <v>109</v>
      </c>
      <c r="AN65" s="469">
        <v>169</v>
      </c>
      <c r="AO65" s="472"/>
      <c r="AP65" s="473" t="s">
        <v>2387</v>
      </c>
    </row>
    <row r="66" spans="1:42" ht="27" customHeight="1">
      <c r="A66" s="33" t="s">
        <v>2284</v>
      </c>
      <c r="B66" s="33" t="s">
        <v>160</v>
      </c>
      <c r="C66" s="33" t="s">
        <v>161</v>
      </c>
      <c r="D66" s="33" t="s">
        <v>2285</v>
      </c>
      <c r="E66" s="33"/>
      <c r="F66" s="466">
        <v>51</v>
      </c>
      <c r="G66" s="18"/>
      <c r="H66" s="18"/>
      <c r="I66" s="18"/>
      <c r="J66" s="18"/>
      <c r="K66" s="18"/>
      <c r="L66" s="1738" t="s">
        <v>2388</v>
      </c>
      <c r="M66" s="1738"/>
      <c r="N66" s="1738"/>
      <c r="O66" s="1738"/>
      <c r="P66" s="23"/>
      <c r="Q66" s="469">
        <v>2129</v>
      </c>
      <c r="R66" s="469">
        <v>522</v>
      </c>
      <c r="S66" s="469">
        <v>1597</v>
      </c>
      <c r="T66" s="469">
        <v>2951</v>
      </c>
      <c r="U66" s="469">
        <v>3011</v>
      </c>
      <c r="V66" s="469">
        <v>1774</v>
      </c>
      <c r="W66" s="469">
        <v>472</v>
      </c>
      <c r="X66" s="469">
        <v>1562</v>
      </c>
      <c r="Y66" s="469">
        <v>2735</v>
      </c>
      <c r="Z66" s="469">
        <v>2808</v>
      </c>
      <c r="AA66" s="469">
        <v>2440</v>
      </c>
      <c r="AB66" s="469">
        <v>595</v>
      </c>
      <c r="AC66" s="469">
        <v>1654</v>
      </c>
      <c r="AD66" s="469">
        <v>3065</v>
      </c>
      <c r="AE66" s="469">
        <v>3114</v>
      </c>
      <c r="AF66" s="469">
        <v>1319</v>
      </c>
      <c r="AG66" s="469">
        <v>531</v>
      </c>
      <c r="AH66" s="469">
        <v>1519</v>
      </c>
      <c r="AI66" s="469">
        <v>1285</v>
      </c>
      <c r="AJ66" s="469">
        <v>471</v>
      </c>
      <c r="AK66" s="469">
        <v>1581</v>
      </c>
      <c r="AL66" s="469">
        <v>1361</v>
      </c>
      <c r="AM66" s="469">
        <v>612</v>
      </c>
      <c r="AN66" s="469">
        <v>1430</v>
      </c>
      <c r="AO66" s="472"/>
      <c r="AP66" s="473" t="s">
        <v>2389</v>
      </c>
    </row>
    <row r="67" spans="1:42" ht="13.5" customHeight="1">
      <c r="A67" s="33" t="s">
        <v>2284</v>
      </c>
      <c r="B67" s="33" t="s">
        <v>160</v>
      </c>
      <c r="C67" s="33" t="s">
        <v>161</v>
      </c>
      <c r="D67" s="33" t="s">
        <v>2285</v>
      </c>
      <c r="E67" s="33"/>
      <c r="F67" s="466">
        <v>52</v>
      </c>
      <c r="G67" s="18"/>
      <c r="H67" s="18"/>
      <c r="I67" s="18"/>
      <c r="J67" s="18"/>
      <c r="K67" s="18"/>
      <c r="L67" s="18"/>
      <c r="M67" s="1738" t="s">
        <v>2390</v>
      </c>
      <c r="N67" s="1738"/>
      <c r="O67" s="1738"/>
      <c r="P67" s="23"/>
      <c r="Q67" s="469">
        <v>1115</v>
      </c>
      <c r="R67" s="469">
        <v>228</v>
      </c>
      <c r="S67" s="469">
        <v>841</v>
      </c>
      <c r="T67" s="469">
        <v>1559</v>
      </c>
      <c r="U67" s="469">
        <v>1593</v>
      </c>
      <c r="V67" s="469">
        <v>970</v>
      </c>
      <c r="W67" s="469">
        <v>171</v>
      </c>
      <c r="X67" s="469">
        <v>814</v>
      </c>
      <c r="Y67" s="469">
        <v>1584</v>
      </c>
      <c r="Z67" s="469">
        <v>1636</v>
      </c>
      <c r="AA67" s="469">
        <v>1241</v>
      </c>
      <c r="AB67" s="469">
        <v>309</v>
      </c>
      <c r="AC67" s="469">
        <v>886</v>
      </c>
      <c r="AD67" s="469">
        <v>1545</v>
      </c>
      <c r="AE67" s="469">
        <v>1572</v>
      </c>
      <c r="AF67" s="469">
        <v>678</v>
      </c>
      <c r="AG67" s="469">
        <v>234</v>
      </c>
      <c r="AH67" s="469">
        <v>782</v>
      </c>
      <c r="AI67" s="469">
        <v>655</v>
      </c>
      <c r="AJ67" s="469">
        <v>174</v>
      </c>
      <c r="AK67" s="469">
        <v>800</v>
      </c>
      <c r="AL67" s="469">
        <v>710</v>
      </c>
      <c r="AM67" s="469">
        <v>318</v>
      </c>
      <c r="AN67" s="469">
        <v>771</v>
      </c>
      <c r="AO67" s="472"/>
      <c r="AP67" s="473" t="s">
        <v>2391</v>
      </c>
    </row>
    <row r="68" spans="1:42" ht="13.5" customHeight="1">
      <c r="A68" s="33" t="s">
        <v>2284</v>
      </c>
      <c r="B68" s="33" t="s">
        <v>160</v>
      </c>
      <c r="C68" s="33" t="s">
        <v>161</v>
      </c>
      <c r="D68" s="33" t="s">
        <v>2285</v>
      </c>
      <c r="E68" s="33"/>
      <c r="F68" s="466">
        <v>53</v>
      </c>
      <c r="G68" s="18"/>
      <c r="H68" s="18"/>
      <c r="I68" s="18"/>
      <c r="J68" s="18"/>
      <c r="K68" s="18"/>
      <c r="L68" s="18"/>
      <c r="M68" s="1738" t="s">
        <v>2392</v>
      </c>
      <c r="N68" s="1738"/>
      <c r="O68" s="1738"/>
      <c r="P68" s="23"/>
      <c r="Q68" s="469">
        <v>379</v>
      </c>
      <c r="R68" s="469">
        <v>48</v>
      </c>
      <c r="S68" s="469">
        <v>237</v>
      </c>
      <c r="T68" s="469">
        <v>565</v>
      </c>
      <c r="U68" s="469">
        <v>583</v>
      </c>
      <c r="V68" s="469">
        <v>277</v>
      </c>
      <c r="W68" s="469">
        <v>42</v>
      </c>
      <c r="X68" s="469">
        <v>216</v>
      </c>
      <c r="Y68" s="469">
        <v>471</v>
      </c>
      <c r="Z68" s="469">
        <v>495</v>
      </c>
      <c r="AA68" s="469">
        <v>469</v>
      </c>
      <c r="AB68" s="469">
        <v>57</v>
      </c>
      <c r="AC68" s="469">
        <v>272</v>
      </c>
      <c r="AD68" s="469">
        <v>614</v>
      </c>
      <c r="AE68" s="469">
        <v>628</v>
      </c>
      <c r="AF68" s="469">
        <v>193</v>
      </c>
      <c r="AG68" s="469">
        <v>50</v>
      </c>
      <c r="AH68" s="469">
        <v>216</v>
      </c>
      <c r="AI68" s="469">
        <v>176</v>
      </c>
      <c r="AJ68" s="469">
        <v>43</v>
      </c>
      <c r="AK68" s="469">
        <v>212</v>
      </c>
      <c r="AL68" s="469">
        <v>216</v>
      </c>
      <c r="AM68" s="469">
        <v>59</v>
      </c>
      <c r="AN68" s="469">
        <v>222</v>
      </c>
      <c r="AO68" s="472"/>
      <c r="AP68" s="473" t="s">
        <v>2393</v>
      </c>
    </row>
    <row r="69" spans="1:42" ht="15" customHeight="1">
      <c r="A69" s="33" t="s">
        <v>2284</v>
      </c>
      <c r="B69" s="33" t="s">
        <v>160</v>
      </c>
      <c r="C69" s="33" t="s">
        <v>161</v>
      </c>
      <c r="D69" s="33" t="s">
        <v>2285</v>
      </c>
      <c r="E69" s="33"/>
      <c r="F69" s="466">
        <v>54</v>
      </c>
      <c r="G69" s="18"/>
      <c r="H69" s="18"/>
      <c r="I69" s="18"/>
      <c r="J69" s="18"/>
      <c r="K69" s="18"/>
      <c r="L69" s="18"/>
      <c r="M69" s="1738" t="s">
        <v>2394</v>
      </c>
      <c r="N69" s="1738"/>
      <c r="O69" s="1738"/>
      <c r="P69" s="23"/>
      <c r="Q69" s="469">
        <v>271</v>
      </c>
      <c r="R69" s="469">
        <v>62</v>
      </c>
      <c r="S69" s="469">
        <v>207</v>
      </c>
      <c r="T69" s="469">
        <v>376</v>
      </c>
      <c r="U69" s="469">
        <v>380</v>
      </c>
      <c r="V69" s="469">
        <v>206</v>
      </c>
      <c r="W69" s="469">
        <v>47</v>
      </c>
      <c r="X69" s="469">
        <v>208</v>
      </c>
      <c r="Y69" s="469">
        <v>299</v>
      </c>
      <c r="Z69" s="469">
        <v>294</v>
      </c>
      <c r="AA69" s="469">
        <v>329</v>
      </c>
      <c r="AB69" s="469">
        <v>84</v>
      </c>
      <c r="AC69" s="469">
        <v>204</v>
      </c>
      <c r="AD69" s="469">
        <v>417</v>
      </c>
      <c r="AE69" s="469">
        <v>424</v>
      </c>
      <c r="AF69" s="469">
        <v>180</v>
      </c>
      <c r="AG69" s="469">
        <v>64</v>
      </c>
      <c r="AH69" s="469">
        <v>222</v>
      </c>
      <c r="AI69" s="469">
        <v>168</v>
      </c>
      <c r="AJ69" s="469">
        <v>47</v>
      </c>
      <c r="AK69" s="469">
        <v>237</v>
      </c>
      <c r="AL69" s="469">
        <v>192</v>
      </c>
      <c r="AM69" s="469">
        <v>85</v>
      </c>
      <c r="AN69" s="469">
        <v>190</v>
      </c>
      <c r="AO69" s="472"/>
      <c r="AP69" s="473" t="s">
        <v>2395</v>
      </c>
    </row>
    <row r="70" spans="1:42" ht="15" customHeight="1">
      <c r="A70" s="33" t="s">
        <v>2284</v>
      </c>
      <c r="B70" s="33" t="s">
        <v>160</v>
      </c>
      <c r="C70" s="33" t="s">
        <v>161</v>
      </c>
      <c r="D70" s="33" t="s">
        <v>2285</v>
      </c>
      <c r="E70" s="33"/>
      <c r="F70" s="466">
        <v>55</v>
      </c>
      <c r="G70" s="18"/>
      <c r="H70" s="18"/>
      <c r="I70" s="18"/>
      <c r="J70" s="18"/>
      <c r="K70" s="18"/>
      <c r="L70" s="18"/>
      <c r="M70" s="1738" t="s">
        <v>2396</v>
      </c>
      <c r="N70" s="1738"/>
      <c r="O70" s="1738"/>
      <c r="P70" s="23"/>
      <c r="Q70" s="469">
        <v>363</v>
      </c>
      <c r="R70" s="469">
        <v>184</v>
      </c>
      <c r="S70" s="469">
        <v>312</v>
      </c>
      <c r="T70" s="469">
        <v>451</v>
      </c>
      <c r="U70" s="469">
        <v>456</v>
      </c>
      <c r="V70" s="469">
        <v>320</v>
      </c>
      <c r="W70" s="469">
        <v>211</v>
      </c>
      <c r="X70" s="469">
        <v>325</v>
      </c>
      <c r="Y70" s="469">
        <v>381</v>
      </c>
      <c r="Z70" s="469">
        <v>383</v>
      </c>
      <c r="AA70" s="469">
        <v>401</v>
      </c>
      <c r="AB70" s="469">
        <v>144</v>
      </c>
      <c r="AC70" s="469">
        <v>292</v>
      </c>
      <c r="AD70" s="469">
        <v>489</v>
      </c>
      <c r="AE70" s="469">
        <v>491</v>
      </c>
      <c r="AF70" s="469">
        <v>268</v>
      </c>
      <c r="AG70" s="469">
        <v>183</v>
      </c>
      <c r="AH70" s="469">
        <v>298</v>
      </c>
      <c r="AI70" s="469">
        <v>286</v>
      </c>
      <c r="AJ70" s="469">
        <v>206</v>
      </c>
      <c r="AK70" s="469">
        <v>331</v>
      </c>
      <c r="AL70" s="469">
        <v>243</v>
      </c>
      <c r="AM70" s="469">
        <v>150</v>
      </c>
      <c r="AN70" s="469">
        <v>247</v>
      </c>
      <c r="AO70" s="472"/>
      <c r="AP70" s="473" t="s">
        <v>2397</v>
      </c>
    </row>
    <row r="71" spans="1:42" ht="27" customHeight="1">
      <c r="A71" s="33" t="s">
        <v>2284</v>
      </c>
      <c r="B71" s="33" t="s">
        <v>160</v>
      </c>
      <c r="C71" s="33" t="s">
        <v>161</v>
      </c>
      <c r="D71" s="33" t="s">
        <v>2285</v>
      </c>
      <c r="E71" s="33"/>
      <c r="F71" s="466">
        <v>56</v>
      </c>
      <c r="G71" s="18"/>
      <c r="H71" s="18"/>
      <c r="I71" s="18"/>
      <c r="J71" s="18"/>
      <c r="K71" s="18"/>
      <c r="L71" s="1738" t="s">
        <v>2398</v>
      </c>
      <c r="M71" s="1738"/>
      <c r="N71" s="1738"/>
      <c r="O71" s="1738"/>
      <c r="P71" s="23"/>
      <c r="Q71" s="469">
        <v>2026</v>
      </c>
      <c r="R71" s="469">
        <v>1031</v>
      </c>
      <c r="S71" s="469">
        <v>1921</v>
      </c>
      <c r="T71" s="469">
        <v>2426</v>
      </c>
      <c r="U71" s="469">
        <v>2408</v>
      </c>
      <c r="V71" s="469">
        <v>1667</v>
      </c>
      <c r="W71" s="469">
        <v>928</v>
      </c>
      <c r="X71" s="469">
        <v>1810</v>
      </c>
      <c r="Y71" s="469">
        <v>1977</v>
      </c>
      <c r="Z71" s="469">
        <v>1972</v>
      </c>
      <c r="AA71" s="469">
        <v>2341</v>
      </c>
      <c r="AB71" s="469">
        <v>1177</v>
      </c>
      <c r="AC71" s="469">
        <v>2105</v>
      </c>
      <c r="AD71" s="469">
        <v>2663</v>
      </c>
      <c r="AE71" s="469">
        <v>2628</v>
      </c>
      <c r="AF71" s="469">
        <v>1609</v>
      </c>
      <c r="AG71" s="469">
        <v>1023</v>
      </c>
      <c r="AH71" s="469">
        <v>1889</v>
      </c>
      <c r="AI71" s="469">
        <v>1467</v>
      </c>
      <c r="AJ71" s="469">
        <v>936</v>
      </c>
      <c r="AK71" s="469">
        <v>1792</v>
      </c>
      <c r="AL71" s="469">
        <v>1797</v>
      </c>
      <c r="AM71" s="469">
        <v>1141</v>
      </c>
      <c r="AN71" s="469">
        <v>2042</v>
      </c>
      <c r="AO71" s="472"/>
      <c r="AP71" s="473" t="s">
        <v>2399</v>
      </c>
    </row>
    <row r="72" spans="1:42" ht="13.5" customHeight="1">
      <c r="A72" s="33" t="s">
        <v>2284</v>
      </c>
      <c r="B72" s="33" t="s">
        <v>160</v>
      </c>
      <c r="C72" s="33" t="s">
        <v>161</v>
      </c>
      <c r="D72" s="33" t="s">
        <v>2285</v>
      </c>
      <c r="E72" s="33"/>
      <c r="F72" s="466">
        <v>57</v>
      </c>
      <c r="G72" s="18"/>
      <c r="H72" s="18"/>
      <c r="I72" s="18"/>
      <c r="J72" s="18"/>
      <c r="K72" s="18"/>
      <c r="L72" s="18"/>
      <c r="M72" s="1738" t="s">
        <v>2400</v>
      </c>
      <c r="N72" s="1738"/>
      <c r="O72" s="1738"/>
      <c r="P72" s="23"/>
      <c r="Q72" s="469">
        <v>1563</v>
      </c>
      <c r="R72" s="469">
        <v>793</v>
      </c>
      <c r="S72" s="469">
        <v>1409</v>
      </c>
      <c r="T72" s="469">
        <v>1907</v>
      </c>
      <c r="U72" s="469">
        <v>1899</v>
      </c>
      <c r="V72" s="469">
        <v>1234</v>
      </c>
      <c r="W72" s="469">
        <v>719</v>
      </c>
      <c r="X72" s="469">
        <v>1325</v>
      </c>
      <c r="Y72" s="469">
        <v>1459</v>
      </c>
      <c r="Z72" s="469">
        <v>1459</v>
      </c>
      <c r="AA72" s="469">
        <v>1851</v>
      </c>
      <c r="AB72" s="469">
        <v>898</v>
      </c>
      <c r="AC72" s="469">
        <v>1551</v>
      </c>
      <c r="AD72" s="469">
        <v>2144</v>
      </c>
      <c r="AE72" s="469">
        <v>2121</v>
      </c>
      <c r="AF72" s="469">
        <v>1219</v>
      </c>
      <c r="AG72" s="469">
        <v>788</v>
      </c>
      <c r="AH72" s="469">
        <v>1406</v>
      </c>
      <c r="AI72" s="469">
        <v>1101</v>
      </c>
      <c r="AJ72" s="469">
        <v>728</v>
      </c>
      <c r="AK72" s="469">
        <v>1324</v>
      </c>
      <c r="AL72" s="469">
        <v>1374</v>
      </c>
      <c r="AM72" s="469">
        <v>867</v>
      </c>
      <c r="AN72" s="469">
        <v>1530</v>
      </c>
      <c r="AO72" s="472"/>
      <c r="AP72" s="473" t="s">
        <v>2401</v>
      </c>
    </row>
    <row r="73" spans="1:42" ht="15" customHeight="1">
      <c r="A73" s="33" t="s">
        <v>2284</v>
      </c>
      <c r="B73" s="33" t="s">
        <v>160</v>
      </c>
      <c r="C73" s="33" t="s">
        <v>161</v>
      </c>
      <c r="D73" s="33" t="s">
        <v>2285</v>
      </c>
      <c r="E73" s="33"/>
      <c r="F73" s="466">
        <v>58</v>
      </c>
      <c r="G73" s="18"/>
      <c r="H73" s="18"/>
      <c r="I73" s="18"/>
      <c r="J73" s="18"/>
      <c r="K73" s="18"/>
      <c r="L73" s="18"/>
      <c r="M73" s="1738" t="s">
        <v>2402</v>
      </c>
      <c r="N73" s="1738"/>
      <c r="O73" s="1738"/>
      <c r="P73" s="23"/>
      <c r="Q73" s="469">
        <v>463</v>
      </c>
      <c r="R73" s="469">
        <v>238</v>
      </c>
      <c r="S73" s="469">
        <v>512</v>
      </c>
      <c r="T73" s="469">
        <v>518</v>
      </c>
      <c r="U73" s="469">
        <v>509</v>
      </c>
      <c r="V73" s="469">
        <v>433</v>
      </c>
      <c r="W73" s="469">
        <v>209</v>
      </c>
      <c r="X73" s="469">
        <v>486</v>
      </c>
      <c r="Y73" s="469">
        <v>518</v>
      </c>
      <c r="Z73" s="469">
        <v>512</v>
      </c>
      <c r="AA73" s="469">
        <v>490</v>
      </c>
      <c r="AB73" s="469">
        <v>279</v>
      </c>
      <c r="AC73" s="469">
        <v>555</v>
      </c>
      <c r="AD73" s="469">
        <v>519</v>
      </c>
      <c r="AE73" s="469">
        <v>507</v>
      </c>
      <c r="AF73" s="469">
        <v>390</v>
      </c>
      <c r="AG73" s="469">
        <v>236</v>
      </c>
      <c r="AH73" s="469">
        <v>483</v>
      </c>
      <c r="AI73" s="469">
        <v>366</v>
      </c>
      <c r="AJ73" s="469">
        <v>207</v>
      </c>
      <c r="AK73" s="469">
        <v>468</v>
      </c>
      <c r="AL73" s="469">
        <v>423</v>
      </c>
      <c r="AM73" s="469">
        <v>274</v>
      </c>
      <c r="AN73" s="469">
        <v>513</v>
      </c>
      <c r="AO73" s="472"/>
      <c r="AP73" s="473" t="s">
        <v>2403</v>
      </c>
    </row>
    <row r="74" spans="1:42" ht="27" customHeight="1">
      <c r="A74" s="33" t="s">
        <v>2284</v>
      </c>
      <c r="B74" s="33" t="s">
        <v>160</v>
      </c>
      <c r="C74" s="33" t="s">
        <v>161</v>
      </c>
      <c r="D74" s="33" t="s">
        <v>2285</v>
      </c>
      <c r="E74" s="33"/>
      <c r="F74" s="466">
        <v>59</v>
      </c>
      <c r="G74" s="18"/>
      <c r="H74" s="18"/>
      <c r="I74" s="18"/>
      <c r="J74" s="18"/>
      <c r="K74" s="18"/>
      <c r="L74" s="1738" t="s">
        <v>2404</v>
      </c>
      <c r="M74" s="1738"/>
      <c r="N74" s="1738"/>
      <c r="O74" s="1738"/>
      <c r="P74" s="23"/>
      <c r="Q74" s="469">
        <v>1665</v>
      </c>
      <c r="R74" s="469">
        <v>880</v>
      </c>
      <c r="S74" s="469">
        <v>1355</v>
      </c>
      <c r="T74" s="469">
        <v>2093</v>
      </c>
      <c r="U74" s="469">
        <v>2100</v>
      </c>
      <c r="V74" s="469">
        <v>1288</v>
      </c>
      <c r="W74" s="469">
        <v>676</v>
      </c>
      <c r="X74" s="469">
        <v>1092</v>
      </c>
      <c r="Y74" s="469">
        <v>1827</v>
      </c>
      <c r="Z74" s="469">
        <v>1812</v>
      </c>
      <c r="AA74" s="469">
        <v>1996</v>
      </c>
      <c r="AB74" s="469">
        <v>1173</v>
      </c>
      <c r="AC74" s="469">
        <v>1795</v>
      </c>
      <c r="AD74" s="469">
        <v>2233</v>
      </c>
      <c r="AE74" s="469">
        <v>2242</v>
      </c>
      <c r="AF74" s="469">
        <v>1232</v>
      </c>
      <c r="AG74" s="469">
        <v>887</v>
      </c>
      <c r="AH74" s="469">
        <v>1324</v>
      </c>
      <c r="AI74" s="469">
        <v>1004</v>
      </c>
      <c r="AJ74" s="469">
        <v>678</v>
      </c>
      <c r="AK74" s="469">
        <v>1099</v>
      </c>
      <c r="AL74" s="469">
        <v>1533</v>
      </c>
      <c r="AM74" s="469">
        <v>1178</v>
      </c>
      <c r="AN74" s="469">
        <v>1698</v>
      </c>
      <c r="AO74" s="472"/>
      <c r="AP74" s="473" t="s">
        <v>2405</v>
      </c>
    </row>
    <row r="75" spans="1:42" ht="13.5" customHeight="1">
      <c r="A75" s="33" t="s">
        <v>2284</v>
      </c>
      <c r="B75" s="33" t="s">
        <v>160</v>
      </c>
      <c r="C75" s="33" t="s">
        <v>161</v>
      </c>
      <c r="D75" s="33" t="s">
        <v>2285</v>
      </c>
      <c r="E75" s="33"/>
      <c r="F75" s="466">
        <v>60</v>
      </c>
      <c r="G75" s="18"/>
      <c r="H75" s="18"/>
      <c r="I75" s="18"/>
      <c r="J75" s="18"/>
      <c r="K75" s="18"/>
      <c r="L75" s="18"/>
      <c r="M75" s="1738" t="s">
        <v>2406</v>
      </c>
      <c r="N75" s="1738"/>
      <c r="O75" s="1738"/>
      <c r="P75" s="23"/>
      <c r="Q75" s="469">
        <v>573</v>
      </c>
      <c r="R75" s="469">
        <v>252</v>
      </c>
      <c r="S75" s="469">
        <v>378</v>
      </c>
      <c r="T75" s="469">
        <v>782</v>
      </c>
      <c r="U75" s="469">
        <v>787</v>
      </c>
      <c r="V75" s="469">
        <v>465</v>
      </c>
      <c r="W75" s="469">
        <v>193</v>
      </c>
      <c r="X75" s="469">
        <v>307</v>
      </c>
      <c r="Y75" s="469">
        <v>768</v>
      </c>
      <c r="Z75" s="469">
        <v>767</v>
      </c>
      <c r="AA75" s="469">
        <v>668</v>
      </c>
      <c r="AB75" s="469">
        <v>336</v>
      </c>
      <c r="AC75" s="469">
        <v>499</v>
      </c>
      <c r="AD75" s="469">
        <v>789</v>
      </c>
      <c r="AE75" s="469">
        <v>797</v>
      </c>
      <c r="AF75" s="469">
        <v>355</v>
      </c>
      <c r="AG75" s="469">
        <v>255</v>
      </c>
      <c r="AH75" s="469">
        <v>346</v>
      </c>
      <c r="AI75" s="469">
        <v>286</v>
      </c>
      <c r="AJ75" s="469">
        <v>194</v>
      </c>
      <c r="AK75" s="469">
        <v>287</v>
      </c>
      <c r="AL75" s="469">
        <v>444</v>
      </c>
      <c r="AM75" s="469">
        <v>343</v>
      </c>
      <c r="AN75" s="469">
        <v>441</v>
      </c>
      <c r="AO75" s="472"/>
      <c r="AP75" s="473" t="s">
        <v>2407</v>
      </c>
    </row>
    <row r="76" spans="1:42" ht="13.5" customHeight="1">
      <c r="A76" s="33" t="s">
        <v>2284</v>
      </c>
      <c r="B76" s="33" t="s">
        <v>160</v>
      </c>
      <c r="C76" s="33" t="s">
        <v>161</v>
      </c>
      <c r="D76" s="33" t="s">
        <v>2285</v>
      </c>
      <c r="E76" s="33"/>
      <c r="F76" s="466">
        <v>61</v>
      </c>
      <c r="G76" s="18"/>
      <c r="H76" s="18"/>
      <c r="I76" s="18"/>
      <c r="J76" s="18"/>
      <c r="K76" s="18"/>
      <c r="L76" s="18"/>
      <c r="M76" s="1738" t="s">
        <v>2408</v>
      </c>
      <c r="N76" s="1738"/>
      <c r="O76" s="1738"/>
      <c r="P76" s="23"/>
      <c r="Q76" s="469">
        <v>797</v>
      </c>
      <c r="R76" s="469">
        <v>485</v>
      </c>
      <c r="S76" s="469">
        <v>747</v>
      </c>
      <c r="T76" s="469">
        <v>932</v>
      </c>
      <c r="U76" s="469">
        <v>935</v>
      </c>
      <c r="V76" s="469">
        <v>594</v>
      </c>
      <c r="W76" s="469">
        <v>379</v>
      </c>
      <c r="X76" s="469">
        <v>595</v>
      </c>
      <c r="Y76" s="469">
        <v>721</v>
      </c>
      <c r="Z76" s="469">
        <v>719</v>
      </c>
      <c r="AA76" s="469">
        <v>975</v>
      </c>
      <c r="AB76" s="469">
        <v>635</v>
      </c>
      <c r="AC76" s="469">
        <v>1000</v>
      </c>
      <c r="AD76" s="469">
        <v>1042</v>
      </c>
      <c r="AE76" s="469">
        <v>1042</v>
      </c>
      <c r="AF76" s="469">
        <v>667</v>
      </c>
      <c r="AG76" s="469">
        <v>492</v>
      </c>
      <c r="AH76" s="469">
        <v>750</v>
      </c>
      <c r="AI76" s="469">
        <v>561</v>
      </c>
      <c r="AJ76" s="469">
        <v>384</v>
      </c>
      <c r="AK76" s="469">
        <v>635</v>
      </c>
      <c r="AL76" s="469">
        <v>809</v>
      </c>
      <c r="AM76" s="469">
        <v>638</v>
      </c>
      <c r="AN76" s="469">
        <v>943</v>
      </c>
      <c r="AO76" s="472"/>
      <c r="AP76" s="473" t="s">
        <v>2409</v>
      </c>
    </row>
    <row r="77" spans="1:42" ht="15" customHeight="1">
      <c r="A77" s="33" t="s">
        <v>2284</v>
      </c>
      <c r="B77" s="33" t="s">
        <v>160</v>
      </c>
      <c r="C77" s="33" t="s">
        <v>161</v>
      </c>
      <c r="D77" s="33" t="s">
        <v>2285</v>
      </c>
      <c r="E77" s="33"/>
      <c r="F77" s="466">
        <v>62</v>
      </c>
      <c r="G77" s="18"/>
      <c r="H77" s="18"/>
      <c r="I77" s="18"/>
      <c r="J77" s="18"/>
      <c r="K77" s="18"/>
      <c r="L77" s="18"/>
      <c r="M77" s="1751" t="s">
        <v>201</v>
      </c>
      <c r="N77" s="1751"/>
      <c r="O77" s="1751"/>
      <c r="P77" s="23"/>
      <c r="Q77" s="469">
        <v>295</v>
      </c>
      <c r="R77" s="469">
        <v>144</v>
      </c>
      <c r="S77" s="469">
        <v>230</v>
      </c>
      <c r="T77" s="469">
        <v>379</v>
      </c>
      <c r="U77" s="469">
        <v>377</v>
      </c>
      <c r="V77" s="469">
        <v>229</v>
      </c>
      <c r="W77" s="469">
        <v>103</v>
      </c>
      <c r="X77" s="469">
        <v>190</v>
      </c>
      <c r="Y77" s="469">
        <v>338</v>
      </c>
      <c r="Z77" s="469">
        <v>326</v>
      </c>
      <c r="AA77" s="469">
        <v>352</v>
      </c>
      <c r="AB77" s="469">
        <v>201</v>
      </c>
      <c r="AC77" s="469">
        <v>296</v>
      </c>
      <c r="AD77" s="469">
        <v>401</v>
      </c>
      <c r="AE77" s="469">
        <v>403</v>
      </c>
      <c r="AF77" s="469">
        <v>210</v>
      </c>
      <c r="AG77" s="469">
        <v>140</v>
      </c>
      <c r="AH77" s="469">
        <v>228</v>
      </c>
      <c r="AI77" s="469">
        <v>157</v>
      </c>
      <c r="AJ77" s="469">
        <v>100</v>
      </c>
      <c r="AK77" s="469">
        <v>178</v>
      </c>
      <c r="AL77" s="469">
        <v>280</v>
      </c>
      <c r="AM77" s="469">
        <v>197</v>
      </c>
      <c r="AN77" s="469">
        <v>314</v>
      </c>
      <c r="AO77" s="472"/>
      <c r="AP77" s="473" t="s">
        <v>2410</v>
      </c>
    </row>
    <row r="78" spans="1:42" ht="27" customHeight="1">
      <c r="A78" s="33" t="s">
        <v>2284</v>
      </c>
      <c r="B78" s="33" t="s">
        <v>160</v>
      </c>
      <c r="C78" s="33" t="s">
        <v>161</v>
      </c>
      <c r="D78" s="33" t="s">
        <v>2285</v>
      </c>
      <c r="E78" s="33"/>
      <c r="F78" s="466">
        <v>63</v>
      </c>
      <c r="G78" s="18"/>
      <c r="H78" s="18"/>
      <c r="I78" s="18"/>
      <c r="J78" s="18"/>
      <c r="K78" s="18"/>
      <c r="L78" s="1738" t="s">
        <v>2411</v>
      </c>
      <c r="M78" s="1738"/>
      <c r="N78" s="1738"/>
      <c r="O78" s="1738"/>
      <c r="P78" s="23"/>
      <c r="Q78" s="469">
        <v>3538</v>
      </c>
      <c r="R78" s="469">
        <v>1198</v>
      </c>
      <c r="S78" s="469">
        <v>2466</v>
      </c>
      <c r="T78" s="469">
        <v>4881</v>
      </c>
      <c r="U78" s="469">
        <v>4921</v>
      </c>
      <c r="V78" s="469">
        <v>2400</v>
      </c>
      <c r="W78" s="469">
        <v>766</v>
      </c>
      <c r="X78" s="469">
        <v>1990</v>
      </c>
      <c r="Y78" s="469">
        <v>3736</v>
      </c>
      <c r="Z78" s="469">
        <v>3699</v>
      </c>
      <c r="AA78" s="469">
        <v>4532</v>
      </c>
      <c r="AB78" s="469">
        <v>1816</v>
      </c>
      <c r="AC78" s="469">
        <v>3262</v>
      </c>
      <c r="AD78" s="469">
        <v>5485</v>
      </c>
      <c r="AE78" s="469">
        <v>5530</v>
      </c>
      <c r="AF78" s="469">
        <v>2199</v>
      </c>
      <c r="AG78" s="469">
        <v>1198</v>
      </c>
      <c r="AH78" s="469">
        <v>2493</v>
      </c>
      <c r="AI78" s="469">
        <v>1647</v>
      </c>
      <c r="AJ78" s="469">
        <v>772</v>
      </c>
      <c r="AK78" s="469">
        <v>2087</v>
      </c>
      <c r="AL78" s="469">
        <v>2932</v>
      </c>
      <c r="AM78" s="469">
        <v>1797</v>
      </c>
      <c r="AN78" s="469">
        <v>3192</v>
      </c>
      <c r="AO78" s="472"/>
      <c r="AP78" s="473" t="s">
        <v>2412</v>
      </c>
    </row>
    <row r="79" spans="1:42" ht="15" customHeight="1">
      <c r="A79" s="33" t="s">
        <v>2284</v>
      </c>
      <c r="B79" s="33" t="s">
        <v>160</v>
      </c>
      <c r="C79" s="33" t="s">
        <v>161</v>
      </c>
      <c r="D79" s="33" t="s">
        <v>2285</v>
      </c>
      <c r="E79" s="33"/>
      <c r="F79" s="466">
        <v>64</v>
      </c>
      <c r="G79" s="18"/>
      <c r="H79" s="18"/>
      <c r="I79" s="18"/>
      <c r="J79" s="18"/>
      <c r="K79" s="18"/>
      <c r="L79" s="18"/>
      <c r="M79" s="1738" t="s">
        <v>2413</v>
      </c>
      <c r="N79" s="1738"/>
      <c r="O79" s="1738"/>
      <c r="P79" s="23"/>
      <c r="Q79" s="469">
        <v>2281</v>
      </c>
      <c r="R79" s="469">
        <v>786</v>
      </c>
      <c r="S79" s="469">
        <v>1546</v>
      </c>
      <c r="T79" s="469">
        <v>3164</v>
      </c>
      <c r="U79" s="469">
        <v>3207</v>
      </c>
      <c r="V79" s="469">
        <v>1462</v>
      </c>
      <c r="W79" s="469">
        <v>491</v>
      </c>
      <c r="X79" s="469">
        <v>1193</v>
      </c>
      <c r="Y79" s="469">
        <v>2276</v>
      </c>
      <c r="Z79" s="469">
        <v>2303</v>
      </c>
      <c r="AA79" s="469">
        <v>2998</v>
      </c>
      <c r="AB79" s="469">
        <v>1209</v>
      </c>
      <c r="AC79" s="469">
        <v>2137</v>
      </c>
      <c r="AD79" s="469">
        <v>3632</v>
      </c>
      <c r="AE79" s="469">
        <v>3658</v>
      </c>
      <c r="AF79" s="469">
        <v>1391</v>
      </c>
      <c r="AG79" s="469">
        <v>783</v>
      </c>
      <c r="AH79" s="469">
        <v>1538</v>
      </c>
      <c r="AI79" s="469">
        <v>987</v>
      </c>
      <c r="AJ79" s="469">
        <v>495</v>
      </c>
      <c r="AK79" s="469">
        <v>1225</v>
      </c>
      <c r="AL79" s="469">
        <v>1925</v>
      </c>
      <c r="AM79" s="469">
        <v>1188</v>
      </c>
      <c r="AN79" s="469">
        <v>2066</v>
      </c>
      <c r="AO79" s="472"/>
      <c r="AP79" s="473" t="s">
        <v>2414</v>
      </c>
    </row>
    <row r="80" spans="1:42" ht="15" customHeight="1">
      <c r="A80" s="33" t="s">
        <v>2284</v>
      </c>
      <c r="B80" s="33" t="s">
        <v>160</v>
      </c>
      <c r="C80" s="33" t="s">
        <v>161</v>
      </c>
      <c r="D80" s="33" t="s">
        <v>2285</v>
      </c>
      <c r="E80" s="33"/>
      <c r="F80" s="466">
        <v>65</v>
      </c>
      <c r="G80" s="18"/>
      <c r="H80" s="18"/>
      <c r="I80" s="18"/>
      <c r="J80" s="18"/>
      <c r="K80" s="18"/>
      <c r="L80" s="18"/>
      <c r="M80" s="1738" t="s">
        <v>2415</v>
      </c>
      <c r="N80" s="1738"/>
      <c r="O80" s="1738"/>
      <c r="P80" s="23"/>
      <c r="Q80" s="469">
        <v>294</v>
      </c>
      <c r="R80" s="469">
        <v>91</v>
      </c>
      <c r="S80" s="469">
        <v>177</v>
      </c>
      <c r="T80" s="469">
        <v>422</v>
      </c>
      <c r="U80" s="469">
        <v>431</v>
      </c>
      <c r="V80" s="469">
        <v>161</v>
      </c>
      <c r="W80" s="469">
        <v>50</v>
      </c>
      <c r="X80" s="469">
        <v>128</v>
      </c>
      <c r="Y80" s="469">
        <v>257</v>
      </c>
      <c r="Z80" s="469">
        <v>252</v>
      </c>
      <c r="AA80" s="469">
        <v>409</v>
      </c>
      <c r="AB80" s="469">
        <v>151</v>
      </c>
      <c r="AC80" s="469">
        <v>260</v>
      </c>
      <c r="AD80" s="469">
        <v>509</v>
      </c>
      <c r="AE80" s="469">
        <v>520</v>
      </c>
      <c r="AF80" s="469">
        <v>157</v>
      </c>
      <c r="AG80" s="469">
        <v>92</v>
      </c>
      <c r="AH80" s="469">
        <v>167</v>
      </c>
      <c r="AI80" s="469">
        <v>104</v>
      </c>
      <c r="AJ80" s="469">
        <v>50</v>
      </c>
      <c r="AK80" s="469">
        <v>128</v>
      </c>
      <c r="AL80" s="469">
        <v>229</v>
      </c>
      <c r="AM80" s="469">
        <v>151</v>
      </c>
      <c r="AN80" s="469">
        <v>239</v>
      </c>
      <c r="AO80" s="472"/>
      <c r="AP80" s="473" t="s">
        <v>2416</v>
      </c>
    </row>
    <row r="81" spans="1:42" ht="15" customHeight="1">
      <c r="A81" s="33" t="s">
        <v>2284</v>
      </c>
      <c r="B81" s="33" t="s">
        <v>160</v>
      </c>
      <c r="C81" s="33" t="s">
        <v>161</v>
      </c>
      <c r="D81" s="33" t="s">
        <v>2285</v>
      </c>
      <c r="E81" s="33"/>
      <c r="F81" s="466">
        <v>66</v>
      </c>
      <c r="G81" s="18"/>
      <c r="H81" s="18"/>
      <c r="I81" s="18"/>
      <c r="J81" s="18"/>
      <c r="K81" s="18"/>
      <c r="L81" s="18"/>
      <c r="M81" s="1738" t="s">
        <v>2417</v>
      </c>
      <c r="N81" s="1738"/>
      <c r="O81" s="1738"/>
      <c r="P81" s="23"/>
      <c r="Q81" s="469">
        <v>475</v>
      </c>
      <c r="R81" s="469">
        <v>168</v>
      </c>
      <c r="S81" s="469">
        <v>390</v>
      </c>
      <c r="T81" s="469">
        <v>624</v>
      </c>
      <c r="U81" s="469">
        <v>614</v>
      </c>
      <c r="V81" s="469">
        <v>401</v>
      </c>
      <c r="W81" s="469">
        <v>136</v>
      </c>
      <c r="X81" s="469">
        <v>374</v>
      </c>
      <c r="Y81" s="469">
        <v>581</v>
      </c>
      <c r="Z81" s="469">
        <v>548</v>
      </c>
      <c r="AA81" s="469">
        <v>540</v>
      </c>
      <c r="AB81" s="469">
        <v>215</v>
      </c>
      <c r="AC81" s="469">
        <v>416</v>
      </c>
      <c r="AD81" s="469">
        <v>647</v>
      </c>
      <c r="AE81" s="469">
        <v>647</v>
      </c>
      <c r="AF81" s="469">
        <v>337</v>
      </c>
      <c r="AG81" s="469">
        <v>169</v>
      </c>
      <c r="AH81" s="469">
        <v>414</v>
      </c>
      <c r="AI81" s="469">
        <v>307</v>
      </c>
      <c r="AJ81" s="469">
        <v>136</v>
      </c>
      <c r="AK81" s="469">
        <v>406</v>
      </c>
      <c r="AL81" s="469">
        <v>379</v>
      </c>
      <c r="AM81" s="469">
        <v>215</v>
      </c>
      <c r="AN81" s="469">
        <v>432</v>
      </c>
      <c r="AO81" s="472"/>
      <c r="AP81" s="473" t="s">
        <v>2418</v>
      </c>
    </row>
    <row r="82" spans="1:42" ht="15" customHeight="1">
      <c r="A82" s="33" t="s">
        <v>2284</v>
      </c>
      <c r="B82" s="33" t="s">
        <v>160</v>
      </c>
      <c r="C82" s="33" t="s">
        <v>161</v>
      </c>
      <c r="D82" s="33" t="s">
        <v>2285</v>
      </c>
      <c r="E82" s="33"/>
      <c r="F82" s="466">
        <v>67</v>
      </c>
      <c r="G82" s="18"/>
      <c r="H82" s="18"/>
      <c r="I82" s="18"/>
      <c r="J82" s="18"/>
      <c r="K82" s="18"/>
      <c r="L82" s="18"/>
      <c r="M82" s="1738" t="s">
        <v>2419</v>
      </c>
      <c r="N82" s="1738"/>
      <c r="O82" s="1738"/>
      <c r="P82" s="23"/>
      <c r="Q82" s="469">
        <v>488</v>
      </c>
      <c r="R82" s="469">
        <v>152</v>
      </c>
      <c r="S82" s="469">
        <v>352</v>
      </c>
      <c r="T82" s="469">
        <v>671</v>
      </c>
      <c r="U82" s="469">
        <v>669</v>
      </c>
      <c r="V82" s="469">
        <v>377</v>
      </c>
      <c r="W82" s="469">
        <v>89</v>
      </c>
      <c r="X82" s="469">
        <v>294</v>
      </c>
      <c r="Y82" s="469">
        <v>621</v>
      </c>
      <c r="Z82" s="469">
        <v>596</v>
      </c>
      <c r="AA82" s="469">
        <v>585</v>
      </c>
      <c r="AB82" s="469">
        <v>242</v>
      </c>
      <c r="AC82" s="469">
        <v>449</v>
      </c>
      <c r="AD82" s="469">
        <v>698</v>
      </c>
      <c r="AE82" s="469">
        <v>705</v>
      </c>
      <c r="AF82" s="469">
        <v>314</v>
      </c>
      <c r="AG82" s="469">
        <v>154</v>
      </c>
      <c r="AH82" s="469">
        <v>375</v>
      </c>
      <c r="AI82" s="469">
        <v>249</v>
      </c>
      <c r="AJ82" s="469">
        <v>91</v>
      </c>
      <c r="AK82" s="469">
        <v>327</v>
      </c>
      <c r="AL82" s="469">
        <v>399</v>
      </c>
      <c r="AM82" s="469">
        <v>243</v>
      </c>
      <c r="AN82" s="469">
        <v>455</v>
      </c>
      <c r="AO82" s="472"/>
      <c r="AP82" s="473" t="s">
        <v>2420</v>
      </c>
    </row>
    <row r="83" spans="1:42" ht="27" customHeight="1">
      <c r="A83" s="33" t="s">
        <v>2284</v>
      </c>
      <c r="B83" s="33" t="s">
        <v>160</v>
      </c>
      <c r="C83" s="33" t="s">
        <v>161</v>
      </c>
      <c r="D83" s="33" t="s">
        <v>2285</v>
      </c>
      <c r="E83" s="33"/>
      <c r="F83" s="466">
        <v>68</v>
      </c>
      <c r="G83" s="18"/>
      <c r="H83" s="18"/>
      <c r="I83" s="18"/>
      <c r="J83" s="18"/>
      <c r="K83" s="18"/>
      <c r="L83" s="1738" t="s">
        <v>2421</v>
      </c>
      <c r="M83" s="1738"/>
      <c r="N83" s="1738"/>
      <c r="O83" s="1738"/>
      <c r="P83" s="23"/>
      <c r="Q83" s="469">
        <v>1496</v>
      </c>
      <c r="R83" s="469">
        <v>299</v>
      </c>
      <c r="S83" s="469">
        <v>882</v>
      </c>
      <c r="T83" s="469">
        <v>2216</v>
      </c>
      <c r="U83" s="469">
        <v>2277</v>
      </c>
      <c r="V83" s="469">
        <v>949</v>
      </c>
      <c r="W83" s="469">
        <v>178</v>
      </c>
      <c r="X83" s="469">
        <v>579</v>
      </c>
      <c r="Y83" s="469">
        <v>1738</v>
      </c>
      <c r="Z83" s="469">
        <v>1839</v>
      </c>
      <c r="AA83" s="469">
        <v>1974</v>
      </c>
      <c r="AB83" s="469">
        <v>472</v>
      </c>
      <c r="AC83" s="469">
        <v>1388</v>
      </c>
      <c r="AD83" s="469">
        <v>2468</v>
      </c>
      <c r="AE83" s="469">
        <v>2494</v>
      </c>
      <c r="AF83" s="469">
        <v>789</v>
      </c>
      <c r="AG83" s="469">
        <v>305</v>
      </c>
      <c r="AH83" s="469">
        <v>848</v>
      </c>
      <c r="AI83" s="469">
        <v>517</v>
      </c>
      <c r="AJ83" s="469">
        <v>183</v>
      </c>
      <c r="AK83" s="469">
        <v>589</v>
      </c>
      <c r="AL83" s="469">
        <v>1147</v>
      </c>
      <c r="AM83" s="469">
        <v>477</v>
      </c>
      <c r="AN83" s="469">
        <v>1280</v>
      </c>
      <c r="AO83" s="472"/>
      <c r="AP83" s="473" t="s">
        <v>2422</v>
      </c>
    </row>
    <row r="84" spans="1:42" ht="13.5" customHeight="1">
      <c r="A84" s="33" t="s">
        <v>2284</v>
      </c>
      <c r="B84" s="33" t="s">
        <v>160</v>
      </c>
      <c r="C84" s="33" t="s">
        <v>161</v>
      </c>
      <c r="D84" s="33" t="s">
        <v>2285</v>
      </c>
      <c r="E84" s="33"/>
      <c r="F84" s="466">
        <v>69</v>
      </c>
      <c r="G84" s="18"/>
      <c r="H84" s="18"/>
      <c r="I84" s="18"/>
      <c r="J84" s="18"/>
      <c r="K84" s="18"/>
      <c r="L84" s="18"/>
      <c r="M84" s="1738" t="s">
        <v>2423</v>
      </c>
      <c r="N84" s="1738"/>
      <c r="O84" s="1738"/>
      <c r="P84" s="23"/>
      <c r="Q84" s="469">
        <v>1337</v>
      </c>
      <c r="R84" s="469">
        <v>238</v>
      </c>
      <c r="S84" s="469">
        <v>701</v>
      </c>
      <c r="T84" s="469">
        <v>2033</v>
      </c>
      <c r="U84" s="469">
        <v>2098</v>
      </c>
      <c r="V84" s="469">
        <v>828</v>
      </c>
      <c r="W84" s="469">
        <v>122</v>
      </c>
      <c r="X84" s="469">
        <v>443</v>
      </c>
      <c r="Y84" s="469">
        <v>1590</v>
      </c>
      <c r="Z84" s="469">
        <v>1694</v>
      </c>
      <c r="AA84" s="469">
        <v>1782</v>
      </c>
      <c r="AB84" s="469">
        <v>404</v>
      </c>
      <c r="AC84" s="469">
        <v>1134</v>
      </c>
      <c r="AD84" s="469">
        <v>2266</v>
      </c>
      <c r="AE84" s="469">
        <v>2298</v>
      </c>
      <c r="AF84" s="469">
        <v>654</v>
      </c>
      <c r="AG84" s="469">
        <v>242</v>
      </c>
      <c r="AH84" s="469">
        <v>661</v>
      </c>
      <c r="AI84" s="469">
        <v>404</v>
      </c>
      <c r="AJ84" s="469">
        <v>126</v>
      </c>
      <c r="AK84" s="469">
        <v>438</v>
      </c>
      <c r="AL84" s="469">
        <v>983</v>
      </c>
      <c r="AM84" s="469">
        <v>406</v>
      </c>
      <c r="AN84" s="469">
        <v>1038</v>
      </c>
      <c r="AO84" s="472"/>
      <c r="AP84" s="473" t="s">
        <v>2424</v>
      </c>
    </row>
    <row r="85" spans="1:42" ht="13.5" customHeight="1">
      <c r="A85" s="33" t="s">
        <v>2284</v>
      </c>
      <c r="B85" s="33" t="s">
        <v>160</v>
      </c>
      <c r="C85" s="33" t="s">
        <v>161</v>
      </c>
      <c r="D85" s="33" t="s">
        <v>2285</v>
      </c>
      <c r="E85" s="33"/>
      <c r="F85" s="466">
        <v>70</v>
      </c>
      <c r="G85" s="18"/>
      <c r="H85" s="18"/>
      <c r="I85" s="18"/>
      <c r="J85" s="18"/>
      <c r="K85" s="18"/>
      <c r="L85" s="18"/>
      <c r="M85" s="1738" t="s">
        <v>2425</v>
      </c>
      <c r="N85" s="1738"/>
      <c r="O85" s="1738"/>
      <c r="P85" s="23"/>
      <c r="Q85" s="469">
        <v>159</v>
      </c>
      <c r="R85" s="469">
        <v>61</v>
      </c>
      <c r="S85" s="469">
        <v>181</v>
      </c>
      <c r="T85" s="469">
        <v>183</v>
      </c>
      <c r="U85" s="469">
        <v>179</v>
      </c>
      <c r="V85" s="469">
        <v>122</v>
      </c>
      <c r="W85" s="469">
        <v>56</v>
      </c>
      <c r="X85" s="469">
        <v>137</v>
      </c>
      <c r="Y85" s="469">
        <v>148</v>
      </c>
      <c r="Z85" s="469">
        <v>145</v>
      </c>
      <c r="AA85" s="469">
        <v>192</v>
      </c>
      <c r="AB85" s="469">
        <v>68</v>
      </c>
      <c r="AC85" s="469">
        <v>254</v>
      </c>
      <c r="AD85" s="469">
        <v>202</v>
      </c>
      <c r="AE85" s="469">
        <v>196</v>
      </c>
      <c r="AF85" s="469">
        <v>135</v>
      </c>
      <c r="AG85" s="469">
        <v>63</v>
      </c>
      <c r="AH85" s="469">
        <v>187</v>
      </c>
      <c r="AI85" s="469">
        <v>112</v>
      </c>
      <c r="AJ85" s="469">
        <v>57</v>
      </c>
      <c r="AK85" s="469">
        <v>151</v>
      </c>
      <c r="AL85" s="469">
        <v>164</v>
      </c>
      <c r="AM85" s="469">
        <v>71</v>
      </c>
      <c r="AN85" s="469">
        <v>242</v>
      </c>
      <c r="AO85" s="472"/>
      <c r="AP85" s="473" t="s">
        <v>2426</v>
      </c>
    </row>
    <row r="86" spans="1:42" ht="27" customHeight="1">
      <c r="A86" s="33" t="s">
        <v>2284</v>
      </c>
      <c r="B86" s="33" t="s">
        <v>160</v>
      </c>
      <c r="C86" s="33" t="s">
        <v>161</v>
      </c>
      <c r="D86" s="33" t="s">
        <v>2285</v>
      </c>
      <c r="E86" s="33"/>
      <c r="F86" s="466">
        <v>71</v>
      </c>
      <c r="G86" s="18"/>
      <c r="H86" s="18"/>
      <c r="I86" s="18"/>
      <c r="J86" s="18"/>
      <c r="K86" s="18"/>
      <c r="L86" s="1738" t="s">
        <v>2427</v>
      </c>
      <c r="M86" s="1738"/>
      <c r="N86" s="1738"/>
      <c r="O86" s="1738"/>
      <c r="P86" s="23"/>
      <c r="Q86" s="469">
        <v>1357</v>
      </c>
      <c r="R86" s="469">
        <v>696</v>
      </c>
      <c r="S86" s="469">
        <v>1186</v>
      </c>
      <c r="T86" s="469">
        <v>1671</v>
      </c>
      <c r="U86" s="469">
        <v>1667</v>
      </c>
      <c r="V86" s="469">
        <v>1040</v>
      </c>
      <c r="W86" s="469">
        <v>498</v>
      </c>
      <c r="X86" s="469">
        <v>1059</v>
      </c>
      <c r="Y86" s="469">
        <v>1343</v>
      </c>
      <c r="Z86" s="469">
        <v>1326</v>
      </c>
      <c r="AA86" s="469">
        <v>1634</v>
      </c>
      <c r="AB86" s="469">
        <v>978</v>
      </c>
      <c r="AC86" s="469">
        <v>1398</v>
      </c>
      <c r="AD86" s="469">
        <v>1844</v>
      </c>
      <c r="AE86" s="469">
        <v>1836</v>
      </c>
      <c r="AF86" s="469">
        <v>1041</v>
      </c>
      <c r="AG86" s="469">
        <v>700</v>
      </c>
      <c r="AH86" s="469">
        <v>1181</v>
      </c>
      <c r="AI86" s="469">
        <v>852</v>
      </c>
      <c r="AJ86" s="469">
        <v>494</v>
      </c>
      <c r="AK86" s="469">
        <v>1044</v>
      </c>
      <c r="AL86" s="469">
        <v>1294</v>
      </c>
      <c r="AM86" s="469">
        <v>989</v>
      </c>
      <c r="AN86" s="469">
        <v>1408</v>
      </c>
      <c r="AO86" s="472"/>
      <c r="AP86" s="473" t="s">
        <v>2428</v>
      </c>
    </row>
    <row r="87" spans="1:42" ht="13.5" customHeight="1">
      <c r="A87" s="33" t="s">
        <v>2284</v>
      </c>
      <c r="B87" s="33" t="s">
        <v>160</v>
      </c>
      <c r="C87" s="33" t="s">
        <v>161</v>
      </c>
      <c r="D87" s="33" t="s">
        <v>2285</v>
      </c>
      <c r="E87" s="33"/>
      <c r="F87" s="466">
        <v>72</v>
      </c>
      <c r="G87" s="18"/>
      <c r="H87" s="18"/>
      <c r="I87" s="18"/>
      <c r="J87" s="18"/>
      <c r="K87" s="18"/>
      <c r="L87" s="18"/>
      <c r="M87" s="1738" t="s">
        <v>2429</v>
      </c>
      <c r="N87" s="1738"/>
      <c r="O87" s="1738"/>
      <c r="P87" s="23"/>
      <c r="Q87" s="469">
        <v>153</v>
      </c>
      <c r="R87" s="469">
        <v>42</v>
      </c>
      <c r="S87" s="469">
        <v>123</v>
      </c>
      <c r="T87" s="469">
        <v>207</v>
      </c>
      <c r="U87" s="469">
        <v>210</v>
      </c>
      <c r="V87" s="469">
        <v>93</v>
      </c>
      <c r="W87" s="469">
        <v>33</v>
      </c>
      <c r="X87" s="469">
        <v>89</v>
      </c>
      <c r="Y87" s="469">
        <v>133</v>
      </c>
      <c r="Z87" s="469">
        <v>132</v>
      </c>
      <c r="AA87" s="469">
        <v>206</v>
      </c>
      <c r="AB87" s="469">
        <v>56</v>
      </c>
      <c r="AC87" s="469">
        <v>179</v>
      </c>
      <c r="AD87" s="469">
        <v>246</v>
      </c>
      <c r="AE87" s="469">
        <v>248</v>
      </c>
      <c r="AF87" s="469">
        <v>88</v>
      </c>
      <c r="AG87" s="469">
        <v>41</v>
      </c>
      <c r="AH87" s="469">
        <v>109</v>
      </c>
      <c r="AI87" s="469">
        <v>59</v>
      </c>
      <c r="AJ87" s="469">
        <v>29</v>
      </c>
      <c r="AK87" s="469">
        <v>71</v>
      </c>
      <c r="AL87" s="469">
        <v>129</v>
      </c>
      <c r="AM87" s="469">
        <v>57</v>
      </c>
      <c r="AN87" s="469">
        <v>175</v>
      </c>
      <c r="AO87" s="472"/>
      <c r="AP87" s="473" t="s">
        <v>2430</v>
      </c>
    </row>
    <row r="88" spans="1:42" ht="15" customHeight="1">
      <c r="A88" s="33" t="s">
        <v>2284</v>
      </c>
      <c r="B88" s="33" t="s">
        <v>160</v>
      </c>
      <c r="C88" s="33" t="s">
        <v>161</v>
      </c>
      <c r="D88" s="33" t="s">
        <v>2285</v>
      </c>
      <c r="E88" s="33"/>
      <c r="F88" s="466">
        <v>73</v>
      </c>
      <c r="G88" s="18"/>
      <c r="H88" s="18"/>
      <c r="I88" s="18"/>
      <c r="J88" s="18"/>
      <c r="K88" s="18"/>
      <c r="L88" s="18"/>
      <c r="M88" s="1738" t="s">
        <v>2431</v>
      </c>
      <c r="N88" s="1738"/>
      <c r="O88" s="1738"/>
      <c r="P88" s="23"/>
      <c r="Q88" s="469">
        <v>1204</v>
      </c>
      <c r="R88" s="469">
        <v>653</v>
      </c>
      <c r="S88" s="469">
        <v>1063</v>
      </c>
      <c r="T88" s="469">
        <v>1464</v>
      </c>
      <c r="U88" s="469">
        <v>1457</v>
      </c>
      <c r="V88" s="469">
        <v>946</v>
      </c>
      <c r="W88" s="469">
        <v>465</v>
      </c>
      <c r="X88" s="469">
        <v>970</v>
      </c>
      <c r="Y88" s="469">
        <v>1210</v>
      </c>
      <c r="Z88" s="469">
        <v>1194</v>
      </c>
      <c r="AA88" s="469">
        <v>1428</v>
      </c>
      <c r="AB88" s="469">
        <v>921</v>
      </c>
      <c r="AC88" s="469">
        <v>1219</v>
      </c>
      <c r="AD88" s="469">
        <v>1598</v>
      </c>
      <c r="AE88" s="469">
        <v>1588</v>
      </c>
      <c r="AF88" s="469">
        <v>952</v>
      </c>
      <c r="AG88" s="469">
        <v>660</v>
      </c>
      <c r="AH88" s="469">
        <v>1072</v>
      </c>
      <c r="AI88" s="469">
        <v>793</v>
      </c>
      <c r="AJ88" s="469">
        <v>466</v>
      </c>
      <c r="AK88" s="469">
        <v>974</v>
      </c>
      <c r="AL88" s="469">
        <v>1165</v>
      </c>
      <c r="AM88" s="469">
        <v>931</v>
      </c>
      <c r="AN88" s="469">
        <v>1233</v>
      </c>
      <c r="AO88" s="472"/>
      <c r="AP88" s="473" t="s">
        <v>2432</v>
      </c>
    </row>
    <row r="89" spans="1:42" ht="27" customHeight="1">
      <c r="A89" s="33" t="s">
        <v>2284</v>
      </c>
      <c r="B89" s="33" t="s">
        <v>160</v>
      </c>
      <c r="C89" s="33" t="s">
        <v>161</v>
      </c>
      <c r="D89" s="33" t="s">
        <v>2285</v>
      </c>
      <c r="E89" s="33"/>
      <c r="F89" s="466">
        <v>74</v>
      </c>
      <c r="G89" s="18"/>
      <c r="H89" s="18"/>
      <c r="I89" s="18"/>
      <c r="J89" s="18"/>
      <c r="K89" s="18"/>
      <c r="L89" s="1738" t="s">
        <v>2433</v>
      </c>
      <c r="M89" s="1738"/>
      <c r="N89" s="1738"/>
      <c r="O89" s="1738"/>
      <c r="P89" s="23"/>
      <c r="Q89" s="469">
        <v>2740</v>
      </c>
      <c r="R89" s="469">
        <v>2982</v>
      </c>
      <c r="S89" s="469">
        <v>2806</v>
      </c>
      <c r="T89" s="469">
        <v>2626</v>
      </c>
      <c r="U89" s="469">
        <v>2600</v>
      </c>
      <c r="V89" s="469">
        <v>2384</v>
      </c>
      <c r="W89" s="469">
        <v>2791</v>
      </c>
      <c r="X89" s="469">
        <v>2471</v>
      </c>
      <c r="Y89" s="469">
        <v>2069</v>
      </c>
      <c r="Z89" s="469">
        <v>2044</v>
      </c>
      <c r="AA89" s="469">
        <v>3052</v>
      </c>
      <c r="AB89" s="469">
        <v>3256</v>
      </c>
      <c r="AC89" s="469">
        <v>3367</v>
      </c>
      <c r="AD89" s="469">
        <v>2919</v>
      </c>
      <c r="AE89" s="469">
        <v>2874</v>
      </c>
      <c r="AF89" s="469">
        <v>2884</v>
      </c>
      <c r="AG89" s="469">
        <v>3002</v>
      </c>
      <c r="AH89" s="469">
        <v>2890</v>
      </c>
      <c r="AI89" s="469">
        <v>2599</v>
      </c>
      <c r="AJ89" s="469">
        <v>2827</v>
      </c>
      <c r="AK89" s="469">
        <v>2537</v>
      </c>
      <c r="AL89" s="469">
        <v>3268</v>
      </c>
      <c r="AM89" s="469">
        <v>3256</v>
      </c>
      <c r="AN89" s="469">
        <v>3489</v>
      </c>
      <c r="AO89" s="472"/>
      <c r="AP89" s="473" t="s">
        <v>2434</v>
      </c>
    </row>
    <row r="90" spans="1:42" ht="27" customHeight="1">
      <c r="A90" s="33" t="s">
        <v>2284</v>
      </c>
      <c r="B90" s="33" t="s">
        <v>160</v>
      </c>
      <c r="C90" s="33" t="s">
        <v>161</v>
      </c>
      <c r="D90" s="33" t="s">
        <v>2285</v>
      </c>
      <c r="E90" s="33"/>
      <c r="F90" s="466">
        <v>75</v>
      </c>
      <c r="G90" s="18"/>
      <c r="H90" s="18"/>
      <c r="I90" s="18"/>
      <c r="J90" s="18"/>
      <c r="K90" s="18"/>
      <c r="L90" s="1738" t="s">
        <v>2435</v>
      </c>
      <c r="M90" s="1738"/>
      <c r="N90" s="1738"/>
      <c r="O90" s="1738"/>
      <c r="P90" s="23"/>
      <c r="Q90" s="469">
        <v>6616</v>
      </c>
      <c r="R90" s="469">
        <v>6662</v>
      </c>
      <c r="S90" s="469">
        <v>8481</v>
      </c>
      <c r="T90" s="469">
        <v>5684</v>
      </c>
      <c r="U90" s="469">
        <v>5512</v>
      </c>
      <c r="V90" s="469">
        <v>8147</v>
      </c>
      <c r="W90" s="469">
        <v>7049</v>
      </c>
      <c r="X90" s="469">
        <v>9842</v>
      </c>
      <c r="Y90" s="469">
        <v>7284</v>
      </c>
      <c r="Z90" s="469">
        <v>7039</v>
      </c>
      <c r="AA90" s="469">
        <v>5279</v>
      </c>
      <c r="AB90" s="469">
        <v>6109</v>
      </c>
      <c r="AC90" s="469">
        <v>6202</v>
      </c>
      <c r="AD90" s="469">
        <v>4843</v>
      </c>
      <c r="AE90" s="469">
        <v>4758</v>
      </c>
      <c r="AF90" s="469">
        <v>7731</v>
      </c>
      <c r="AG90" s="469">
        <v>6699</v>
      </c>
      <c r="AH90" s="469">
        <v>8813</v>
      </c>
      <c r="AI90" s="469">
        <v>8986</v>
      </c>
      <c r="AJ90" s="469">
        <v>7032</v>
      </c>
      <c r="AK90" s="469">
        <v>10363</v>
      </c>
      <c r="AL90" s="469">
        <v>6088</v>
      </c>
      <c r="AM90" s="469">
        <v>6224</v>
      </c>
      <c r="AN90" s="469">
        <v>6286</v>
      </c>
      <c r="AO90" s="472"/>
      <c r="AP90" s="473" t="s">
        <v>2436</v>
      </c>
    </row>
    <row r="91" spans="1:42" ht="13.5" customHeight="1">
      <c r="A91" s="33" t="s">
        <v>2284</v>
      </c>
      <c r="B91" s="33" t="s">
        <v>160</v>
      </c>
      <c r="C91" s="33" t="s">
        <v>161</v>
      </c>
      <c r="D91" s="33" t="s">
        <v>2285</v>
      </c>
      <c r="E91" s="33"/>
      <c r="F91" s="466">
        <v>76</v>
      </c>
      <c r="G91" s="18"/>
      <c r="H91" s="18"/>
      <c r="I91" s="18"/>
      <c r="J91" s="18"/>
      <c r="K91" s="18"/>
      <c r="L91" s="18"/>
      <c r="M91" s="1738" t="s">
        <v>2437</v>
      </c>
      <c r="N91" s="1738"/>
      <c r="O91" s="1738"/>
      <c r="P91" s="23"/>
      <c r="Q91" s="469">
        <v>3365</v>
      </c>
      <c r="R91" s="469">
        <v>4140</v>
      </c>
      <c r="S91" s="469">
        <v>4692</v>
      </c>
      <c r="T91" s="469">
        <v>2444</v>
      </c>
      <c r="U91" s="469">
        <v>2352</v>
      </c>
      <c r="V91" s="469">
        <v>4528</v>
      </c>
      <c r="W91" s="469">
        <v>4840</v>
      </c>
      <c r="X91" s="469">
        <v>5593</v>
      </c>
      <c r="Y91" s="469">
        <v>3392</v>
      </c>
      <c r="Z91" s="469">
        <v>3309</v>
      </c>
      <c r="AA91" s="469">
        <v>2349</v>
      </c>
      <c r="AB91" s="469">
        <v>3140</v>
      </c>
      <c r="AC91" s="469">
        <v>3185</v>
      </c>
      <c r="AD91" s="469">
        <v>1945</v>
      </c>
      <c r="AE91" s="469">
        <v>1882</v>
      </c>
      <c r="AF91" s="469">
        <v>4379</v>
      </c>
      <c r="AG91" s="469">
        <v>4214</v>
      </c>
      <c r="AH91" s="469">
        <v>4839</v>
      </c>
      <c r="AI91" s="469">
        <v>5382</v>
      </c>
      <c r="AJ91" s="469">
        <v>4950</v>
      </c>
      <c r="AK91" s="469">
        <v>5778</v>
      </c>
      <c r="AL91" s="469">
        <v>3058</v>
      </c>
      <c r="AM91" s="469">
        <v>3196</v>
      </c>
      <c r="AN91" s="469">
        <v>3297</v>
      </c>
      <c r="AO91" s="472"/>
      <c r="AP91" s="473" t="s">
        <v>2438</v>
      </c>
    </row>
    <row r="92" spans="1:42" ht="13.5" customHeight="1">
      <c r="A92" s="33" t="s">
        <v>2284</v>
      </c>
      <c r="B92" s="33" t="s">
        <v>160</v>
      </c>
      <c r="C92" s="33" t="s">
        <v>161</v>
      </c>
      <c r="D92" s="33" t="s">
        <v>2285</v>
      </c>
      <c r="E92" s="33"/>
      <c r="F92" s="466">
        <v>77</v>
      </c>
      <c r="G92" s="18"/>
      <c r="H92" s="18"/>
      <c r="I92" s="18"/>
      <c r="J92" s="18"/>
      <c r="K92" s="18"/>
      <c r="L92" s="18"/>
      <c r="M92" s="1738" t="s">
        <v>2439</v>
      </c>
      <c r="N92" s="1738"/>
      <c r="O92" s="1738"/>
      <c r="P92" s="23"/>
      <c r="Q92" s="469">
        <v>3251</v>
      </c>
      <c r="R92" s="469">
        <v>2522</v>
      </c>
      <c r="S92" s="469">
        <v>3789</v>
      </c>
      <c r="T92" s="469">
        <v>3241</v>
      </c>
      <c r="U92" s="469">
        <v>3159</v>
      </c>
      <c r="V92" s="469">
        <v>3619</v>
      </c>
      <c r="W92" s="469">
        <v>2208</v>
      </c>
      <c r="X92" s="469">
        <v>4249</v>
      </c>
      <c r="Y92" s="469">
        <v>3892</v>
      </c>
      <c r="Z92" s="469">
        <v>3730</v>
      </c>
      <c r="AA92" s="469">
        <v>2930</v>
      </c>
      <c r="AB92" s="469">
        <v>2969</v>
      </c>
      <c r="AC92" s="469">
        <v>3017</v>
      </c>
      <c r="AD92" s="469">
        <v>2898</v>
      </c>
      <c r="AE92" s="469">
        <v>2876</v>
      </c>
      <c r="AF92" s="469">
        <v>3352</v>
      </c>
      <c r="AG92" s="469">
        <v>2485</v>
      </c>
      <c r="AH92" s="469">
        <v>3974</v>
      </c>
      <c r="AI92" s="469">
        <v>3604</v>
      </c>
      <c r="AJ92" s="469">
        <v>2082</v>
      </c>
      <c r="AK92" s="469">
        <v>4585</v>
      </c>
      <c r="AL92" s="469">
        <v>3029</v>
      </c>
      <c r="AM92" s="469">
        <v>3028</v>
      </c>
      <c r="AN92" s="469">
        <v>2989</v>
      </c>
      <c r="AO92" s="472"/>
      <c r="AP92" s="473" t="s">
        <v>2440</v>
      </c>
    </row>
    <row r="93" spans="1:42" ht="27" customHeight="1">
      <c r="A93" s="33" t="s">
        <v>2284</v>
      </c>
      <c r="B93" s="33" t="s">
        <v>160</v>
      </c>
      <c r="C93" s="33" t="s">
        <v>161</v>
      </c>
      <c r="D93" s="33" t="s">
        <v>2285</v>
      </c>
      <c r="E93" s="33"/>
      <c r="F93" s="466">
        <v>78</v>
      </c>
      <c r="G93" s="18"/>
      <c r="H93" s="18"/>
      <c r="I93" s="18"/>
      <c r="J93" s="18"/>
      <c r="K93" s="18"/>
      <c r="L93" s="1738" t="s">
        <v>2441</v>
      </c>
      <c r="M93" s="1738"/>
      <c r="N93" s="1738"/>
      <c r="O93" s="1738"/>
      <c r="P93" s="23"/>
      <c r="Q93" s="469">
        <v>3088</v>
      </c>
      <c r="R93" s="469">
        <v>3578</v>
      </c>
      <c r="S93" s="469">
        <v>4008</v>
      </c>
      <c r="T93" s="469">
        <v>2467</v>
      </c>
      <c r="U93" s="469">
        <v>2372</v>
      </c>
      <c r="V93" s="469">
        <v>3640</v>
      </c>
      <c r="W93" s="469">
        <v>4027</v>
      </c>
      <c r="X93" s="469">
        <v>4423</v>
      </c>
      <c r="Y93" s="469">
        <v>2713</v>
      </c>
      <c r="Z93" s="469">
        <v>2516</v>
      </c>
      <c r="AA93" s="469">
        <v>2607</v>
      </c>
      <c r="AB93" s="469">
        <v>2936</v>
      </c>
      <c r="AC93" s="469">
        <v>3314</v>
      </c>
      <c r="AD93" s="469">
        <v>2338</v>
      </c>
      <c r="AE93" s="469">
        <v>2304</v>
      </c>
      <c r="AF93" s="469">
        <v>3805</v>
      </c>
      <c r="AG93" s="469">
        <v>3581</v>
      </c>
      <c r="AH93" s="469">
        <v>4327</v>
      </c>
      <c r="AI93" s="469">
        <v>4390</v>
      </c>
      <c r="AJ93" s="469">
        <v>4052</v>
      </c>
      <c r="AK93" s="469">
        <v>4797</v>
      </c>
      <c r="AL93" s="469">
        <v>3028</v>
      </c>
      <c r="AM93" s="469">
        <v>2916</v>
      </c>
      <c r="AN93" s="469">
        <v>3545</v>
      </c>
      <c r="AO93" s="472"/>
      <c r="AP93" s="473" t="s">
        <v>2442</v>
      </c>
    </row>
    <row r="94" spans="1:42" ht="13.5" customHeight="1">
      <c r="A94" s="33" t="s">
        <v>2284</v>
      </c>
      <c r="B94" s="33" t="s">
        <v>160</v>
      </c>
      <c r="C94" s="33" t="s">
        <v>161</v>
      </c>
      <c r="D94" s="33" t="s">
        <v>2285</v>
      </c>
      <c r="E94" s="33"/>
      <c r="F94" s="466">
        <v>79</v>
      </c>
      <c r="G94" s="18"/>
      <c r="H94" s="18"/>
      <c r="I94" s="18"/>
      <c r="J94" s="18"/>
      <c r="K94" s="18"/>
      <c r="L94" s="18"/>
      <c r="M94" s="1738" t="s">
        <v>2443</v>
      </c>
      <c r="N94" s="1738"/>
      <c r="O94" s="1738"/>
      <c r="P94" s="23"/>
      <c r="Q94" s="469">
        <v>730</v>
      </c>
      <c r="R94" s="469">
        <v>758</v>
      </c>
      <c r="S94" s="469">
        <v>882</v>
      </c>
      <c r="T94" s="469">
        <v>645</v>
      </c>
      <c r="U94" s="469">
        <v>639</v>
      </c>
      <c r="V94" s="469">
        <v>791</v>
      </c>
      <c r="W94" s="469">
        <v>748</v>
      </c>
      <c r="X94" s="469">
        <v>949</v>
      </c>
      <c r="Y94" s="469">
        <v>676</v>
      </c>
      <c r="Z94" s="469">
        <v>667</v>
      </c>
      <c r="AA94" s="469">
        <v>676</v>
      </c>
      <c r="AB94" s="469">
        <v>771</v>
      </c>
      <c r="AC94" s="469">
        <v>768</v>
      </c>
      <c r="AD94" s="469">
        <v>629</v>
      </c>
      <c r="AE94" s="469">
        <v>626</v>
      </c>
      <c r="AF94" s="469">
        <v>846</v>
      </c>
      <c r="AG94" s="469">
        <v>761</v>
      </c>
      <c r="AH94" s="469">
        <v>933</v>
      </c>
      <c r="AI94" s="469">
        <v>904</v>
      </c>
      <c r="AJ94" s="469">
        <v>750</v>
      </c>
      <c r="AK94" s="469">
        <v>1002</v>
      </c>
      <c r="AL94" s="469">
        <v>770</v>
      </c>
      <c r="AM94" s="469">
        <v>773</v>
      </c>
      <c r="AN94" s="469">
        <v>829</v>
      </c>
      <c r="AO94" s="472"/>
      <c r="AP94" s="473" t="s">
        <v>2444</v>
      </c>
    </row>
    <row r="95" spans="1:42" ht="13.5" customHeight="1">
      <c r="A95" s="33" t="s">
        <v>2284</v>
      </c>
      <c r="B95" s="33" t="s">
        <v>160</v>
      </c>
      <c r="C95" s="33" t="s">
        <v>161</v>
      </c>
      <c r="D95" s="33" t="s">
        <v>2285</v>
      </c>
      <c r="E95" s="33"/>
      <c r="F95" s="466">
        <v>80</v>
      </c>
      <c r="G95" s="18"/>
      <c r="H95" s="18"/>
      <c r="I95" s="18"/>
      <c r="J95" s="18"/>
      <c r="K95" s="18"/>
      <c r="L95" s="18"/>
      <c r="M95" s="1738" t="s">
        <v>2445</v>
      </c>
      <c r="N95" s="1738"/>
      <c r="O95" s="1738"/>
      <c r="P95" s="23"/>
      <c r="Q95" s="469">
        <v>707</v>
      </c>
      <c r="R95" s="469">
        <v>684</v>
      </c>
      <c r="S95" s="469">
        <v>1076</v>
      </c>
      <c r="T95" s="469">
        <v>534</v>
      </c>
      <c r="U95" s="469">
        <v>471</v>
      </c>
      <c r="V95" s="469">
        <v>945</v>
      </c>
      <c r="W95" s="469">
        <v>902</v>
      </c>
      <c r="X95" s="469">
        <v>1269</v>
      </c>
      <c r="Y95" s="469">
        <v>682</v>
      </c>
      <c r="Z95" s="469">
        <v>562</v>
      </c>
      <c r="AA95" s="469">
        <v>500</v>
      </c>
      <c r="AB95" s="469">
        <v>372</v>
      </c>
      <c r="AC95" s="469">
        <v>753</v>
      </c>
      <c r="AD95" s="469">
        <v>456</v>
      </c>
      <c r="AE95" s="469">
        <v>426</v>
      </c>
      <c r="AF95" s="469">
        <v>937</v>
      </c>
      <c r="AG95" s="469">
        <v>683</v>
      </c>
      <c r="AH95" s="469">
        <v>1177</v>
      </c>
      <c r="AI95" s="469">
        <v>1187</v>
      </c>
      <c r="AJ95" s="469">
        <v>903</v>
      </c>
      <c r="AK95" s="469">
        <v>1405</v>
      </c>
      <c r="AL95" s="469">
        <v>600</v>
      </c>
      <c r="AM95" s="469">
        <v>376</v>
      </c>
      <c r="AN95" s="469">
        <v>796</v>
      </c>
      <c r="AO95" s="472"/>
      <c r="AP95" s="473" t="s">
        <v>2446</v>
      </c>
    </row>
    <row r="96" spans="1:42" ht="15" customHeight="1">
      <c r="A96" s="33" t="s">
        <v>2284</v>
      </c>
      <c r="B96" s="33" t="s">
        <v>160</v>
      </c>
      <c r="C96" s="33" t="s">
        <v>161</v>
      </c>
      <c r="D96" s="33" t="s">
        <v>2285</v>
      </c>
      <c r="E96" s="33"/>
      <c r="F96" s="466">
        <v>81</v>
      </c>
      <c r="G96" s="18"/>
      <c r="H96" s="18"/>
      <c r="I96" s="18"/>
      <c r="J96" s="18"/>
      <c r="K96" s="18"/>
      <c r="L96" s="18"/>
      <c r="M96" s="1738" t="s">
        <v>2447</v>
      </c>
      <c r="N96" s="1738"/>
      <c r="O96" s="1738"/>
      <c r="P96" s="23"/>
      <c r="Q96" s="469">
        <v>1652</v>
      </c>
      <c r="R96" s="469">
        <v>2136</v>
      </c>
      <c r="S96" s="469">
        <v>2050</v>
      </c>
      <c r="T96" s="469">
        <v>1288</v>
      </c>
      <c r="U96" s="469">
        <v>1263</v>
      </c>
      <c r="V96" s="469">
        <v>1904</v>
      </c>
      <c r="W96" s="469">
        <v>2377</v>
      </c>
      <c r="X96" s="469">
        <v>2205</v>
      </c>
      <c r="Y96" s="469">
        <v>1355</v>
      </c>
      <c r="Z96" s="469">
        <v>1286</v>
      </c>
      <c r="AA96" s="469">
        <v>1432</v>
      </c>
      <c r="AB96" s="469">
        <v>1793</v>
      </c>
      <c r="AC96" s="469">
        <v>1792</v>
      </c>
      <c r="AD96" s="469">
        <v>1253</v>
      </c>
      <c r="AE96" s="469">
        <v>1253</v>
      </c>
      <c r="AF96" s="469">
        <v>2021</v>
      </c>
      <c r="AG96" s="469">
        <v>2137</v>
      </c>
      <c r="AH96" s="469">
        <v>2216</v>
      </c>
      <c r="AI96" s="469">
        <v>2299</v>
      </c>
      <c r="AJ96" s="469">
        <v>2399</v>
      </c>
      <c r="AK96" s="469">
        <v>2390</v>
      </c>
      <c r="AL96" s="469">
        <v>1658</v>
      </c>
      <c r="AM96" s="469">
        <v>1767</v>
      </c>
      <c r="AN96" s="469">
        <v>1920</v>
      </c>
      <c r="AO96" s="472"/>
      <c r="AP96" s="473" t="s">
        <v>2448</v>
      </c>
    </row>
    <row r="97" spans="1:42" ht="27" customHeight="1">
      <c r="A97" s="33" t="s">
        <v>2284</v>
      </c>
      <c r="B97" s="33" t="s">
        <v>160</v>
      </c>
      <c r="C97" s="33" t="s">
        <v>161</v>
      </c>
      <c r="D97" s="33" t="s">
        <v>2285</v>
      </c>
      <c r="E97" s="33"/>
      <c r="F97" s="466">
        <v>82</v>
      </c>
      <c r="G97" s="18"/>
      <c r="H97" s="18"/>
      <c r="I97" s="18"/>
      <c r="J97" s="18"/>
      <c r="K97" s="18"/>
      <c r="L97" s="1738" t="s">
        <v>2449</v>
      </c>
      <c r="M97" s="1738"/>
      <c r="N97" s="1738"/>
      <c r="O97" s="1738"/>
      <c r="P97" s="23"/>
      <c r="Q97" s="469">
        <v>1905</v>
      </c>
      <c r="R97" s="469">
        <v>964</v>
      </c>
      <c r="S97" s="469">
        <v>2915</v>
      </c>
      <c r="T97" s="469">
        <v>1736</v>
      </c>
      <c r="U97" s="469">
        <v>1566</v>
      </c>
      <c r="V97" s="469">
        <v>3007</v>
      </c>
      <c r="W97" s="469">
        <v>1203</v>
      </c>
      <c r="X97" s="469">
        <v>3640</v>
      </c>
      <c r="Y97" s="469">
        <v>3510</v>
      </c>
      <c r="Z97" s="469">
        <v>3175</v>
      </c>
      <c r="AA97" s="469">
        <v>944</v>
      </c>
      <c r="AB97" s="469">
        <v>623</v>
      </c>
      <c r="AC97" s="469">
        <v>1700</v>
      </c>
      <c r="AD97" s="469">
        <v>802</v>
      </c>
      <c r="AE97" s="469">
        <v>771</v>
      </c>
      <c r="AF97" s="469">
        <v>2136</v>
      </c>
      <c r="AG97" s="469">
        <v>988</v>
      </c>
      <c r="AH97" s="469">
        <v>3057</v>
      </c>
      <c r="AI97" s="469">
        <v>2880</v>
      </c>
      <c r="AJ97" s="469">
        <v>1226</v>
      </c>
      <c r="AK97" s="469">
        <v>3981</v>
      </c>
      <c r="AL97" s="469">
        <v>1132</v>
      </c>
      <c r="AM97" s="469">
        <v>642</v>
      </c>
      <c r="AN97" s="469">
        <v>1549</v>
      </c>
      <c r="AO97" s="472"/>
      <c r="AP97" s="473" t="s">
        <v>2450</v>
      </c>
    </row>
    <row r="98" spans="1:42" ht="27" customHeight="1">
      <c r="A98" s="33" t="s">
        <v>2284</v>
      </c>
      <c r="B98" s="33" t="s">
        <v>160</v>
      </c>
      <c r="C98" s="33" t="s">
        <v>161</v>
      </c>
      <c r="D98" s="33" t="s">
        <v>2285</v>
      </c>
      <c r="E98" s="33"/>
      <c r="F98" s="466">
        <v>83</v>
      </c>
      <c r="G98" s="18"/>
      <c r="H98" s="18"/>
      <c r="I98" s="18"/>
      <c r="J98" s="18"/>
      <c r="K98" s="18"/>
      <c r="L98" s="1738" t="s">
        <v>2451</v>
      </c>
      <c r="M98" s="1738"/>
      <c r="N98" s="1738"/>
      <c r="O98" s="1738"/>
      <c r="P98" s="23"/>
      <c r="Q98" s="469">
        <v>11060</v>
      </c>
      <c r="R98" s="469">
        <v>23004</v>
      </c>
      <c r="S98" s="469">
        <v>13724</v>
      </c>
      <c r="T98" s="469">
        <v>5595</v>
      </c>
      <c r="U98" s="469">
        <v>5244</v>
      </c>
      <c r="V98" s="469">
        <v>15439</v>
      </c>
      <c r="W98" s="469">
        <v>26437</v>
      </c>
      <c r="X98" s="469">
        <v>16252</v>
      </c>
      <c r="Y98" s="469">
        <v>8199</v>
      </c>
      <c r="Z98" s="469">
        <v>7741</v>
      </c>
      <c r="AA98" s="469">
        <v>7238</v>
      </c>
      <c r="AB98" s="469">
        <v>18117</v>
      </c>
      <c r="AC98" s="469">
        <v>9494</v>
      </c>
      <c r="AD98" s="469">
        <v>4222</v>
      </c>
      <c r="AE98" s="469">
        <v>4006</v>
      </c>
      <c r="AF98" s="469">
        <v>17012</v>
      </c>
      <c r="AG98" s="469">
        <v>22695</v>
      </c>
      <c r="AH98" s="469">
        <v>15645</v>
      </c>
      <c r="AI98" s="469">
        <v>20632</v>
      </c>
      <c r="AJ98" s="469">
        <v>25751</v>
      </c>
      <c r="AK98" s="469">
        <v>18477</v>
      </c>
      <c r="AL98" s="469">
        <v>12303</v>
      </c>
      <c r="AM98" s="469">
        <v>18350</v>
      </c>
      <c r="AN98" s="469">
        <v>10799</v>
      </c>
      <c r="AO98" s="472"/>
      <c r="AP98" s="473" t="s">
        <v>2452</v>
      </c>
    </row>
    <row r="99" spans="1:42" ht="27" customHeight="1">
      <c r="A99" s="33" t="s">
        <v>2284</v>
      </c>
      <c r="B99" s="33" t="s">
        <v>160</v>
      </c>
      <c r="C99" s="33" t="s">
        <v>161</v>
      </c>
      <c r="D99" s="33" t="s">
        <v>2285</v>
      </c>
      <c r="E99" s="33"/>
      <c r="F99" s="466">
        <v>84</v>
      </c>
      <c r="G99" s="18"/>
      <c r="H99" s="18"/>
      <c r="I99" s="18"/>
      <c r="J99" s="18"/>
      <c r="K99" s="18"/>
      <c r="L99" s="1738" t="s">
        <v>2453</v>
      </c>
      <c r="M99" s="1738"/>
      <c r="N99" s="1738"/>
      <c r="O99" s="1738"/>
      <c r="P99" s="23"/>
      <c r="Q99" s="469">
        <v>128</v>
      </c>
      <c r="R99" s="469">
        <v>614</v>
      </c>
      <c r="S99" s="469">
        <v>42</v>
      </c>
      <c r="T99" s="469">
        <v>2</v>
      </c>
      <c r="U99" s="469">
        <v>1</v>
      </c>
      <c r="V99" s="469">
        <v>237</v>
      </c>
      <c r="W99" s="469">
        <v>885</v>
      </c>
      <c r="X99" s="469">
        <v>66</v>
      </c>
      <c r="Y99" s="469">
        <v>6</v>
      </c>
      <c r="Z99" s="469">
        <v>2</v>
      </c>
      <c r="AA99" s="469">
        <v>33</v>
      </c>
      <c r="AB99" s="469">
        <v>228</v>
      </c>
      <c r="AC99" s="469">
        <v>0</v>
      </c>
      <c r="AD99" s="469">
        <v>0</v>
      </c>
      <c r="AE99" s="469">
        <v>0</v>
      </c>
      <c r="AF99" s="469">
        <v>271</v>
      </c>
      <c r="AG99" s="469">
        <v>629</v>
      </c>
      <c r="AH99" s="469">
        <v>53</v>
      </c>
      <c r="AI99" s="469">
        <v>410</v>
      </c>
      <c r="AJ99" s="469">
        <v>902</v>
      </c>
      <c r="AK99" s="469">
        <v>86</v>
      </c>
      <c r="AL99" s="469">
        <v>86</v>
      </c>
      <c r="AM99" s="469">
        <v>231</v>
      </c>
      <c r="AN99" s="469">
        <v>0</v>
      </c>
      <c r="AO99" s="472"/>
      <c r="AP99" s="473" t="s">
        <v>2454</v>
      </c>
    </row>
    <row r="100" spans="1:42" ht="27" customHeight="1">
      <c r="A100" s="33" t="s">
        <v>2284</v>
      </c>
      <c r="B100" s="33" t="s">
        <v>160</v>
      </c>
      <c r="C100" s="33" t="s">
        <v>161</v>
      </c>
      <c r="D100" s="33" t="s">
        <v>2285</v>
      </c>
      <c r="E100" s="33"/>
      <c r="F100" s="466">
        <v>85</v>
      </c>
      <c r="G100" s="18"/>
      <c r="H100" s="18"/>
      <c r="I100" s="18"/>
      <c r="J100" s="18"/>
      <c r="K100" s="1738" t="s">
        <v>2455</v>
      </c>
      <c r="L100" s="1738"/>
      <c r="M100" s="1738"/>
      <c r="N100" s="1738"/>
      <c r="O100" s="1738"/>
      <c r="P100" s="23"/>
      <c r="Q100" s="469">
        <v>20847</v>
      </c>
      <c r="R100" s="469">
        <v>33458</v>
      </c>
      <c r="S100" s="469">
        <v>25277</v>
      </c>
      <c r="T100" s="469">
        <v>14309</v>
      </c>
      <c r="U100" s="469">
        <v>14297</v>
      </c>
      <c r="V100" s="469">
        <v>24227</v>
      </c>
      <c r="W100" s="469">
        <v>32474</v>
      </c>
      <c r="X100" s="469">
        <v>28006</v>
      </c>
      <c r="Y100" s="469">
        <v>15961</v>
      </c>
      <c r="Z100" s="469">
        <v>15519</v>
      </c>
      <c r="AA100" s="469">
        <v>17893</v>
      </c>
      <c r="AB100" s="469">
        <v>34873</v>
      </c>
      <c r="AC100" s="469">
        <v>20699</v>
      </c>
      <c r="AD100" s="469">
        <v>13443</v>
      </c>
      <c r="AE100" s="469">
        <v>13680</v>
      </c>
      <c r="AF100" s="469">
        <v>27437</v>
      </c>
      <c r="AG100" s="469">
        <v>32312</v>
      </c>
      <c r="AH100" s="469">
        <v>26268</v>
      </c>
      <c r="AI100" s="469">
        <v>28946</v>
      </c>
      <c r="AJ100" s="469">
        <v>31694</v>
      </c>
      <c r="AK100" s="469">
        <v>28883</v>
      </c>
      <c r="AL100" s="469">
        <v>25649</v>
      </c>
      <c r="AM100" s="469">
        <v>33288</v>
      </c>
      <c r="AN100" s="469">
        <v>22199</v>
      </c>
      <c r="AO100" s="472"/>
      <c r="AP100" s="473" t="s">
        <v>2456</v>
      </c>
    </row>
    <row r="101" spans="1:42" ht="27" customHeight="1">
      <c r="A101" s="33" t="s">
        <v>2284</v>
      </c>
      <c r="B101" s="33" t="s">
        <v>160</v>
      </c>
      <c r="C101" s="33" t="s">
        <v>161</v>
      </c>
      <c r="D101" s="33" t="s">
        <v>2285</v>
      </c>
      <c r="E101" s="33"/>
      <c r="F101" s="466">
        <v>86</v>
      </c>
      <c r="G101" s="18"/>
      <c r="H101" s="18"/>
      <c r="I101" s="18"/>
      <c r="J101" s="18"/>
      <c r="K101" s="18"/>
      <c r="L101" s="1738" t="s">
        <v>2457</v>
      </c>
      <c r="M101" s="1738"/>
      <c r="N101" s="1738"/>
      <c r="O101" s="1738"/>
      <c r="P101" s="23"/>
      <c r="Q101" s="469">
        <v>16283</v>
      </c>
      <c r="R101" s="469">
        <v>33169</v>
      </c>
      <c r="S101" s="469">
        <v>23612</v>
      </c>
      <c r="T101" s="469">
        <v>6823</v>
      </c>
      <c r="U101" s="469">
        <v>6367</v>
      </c>
      <c r="V101" s="469">
        <v>20233</v>
      </c>
      <c r="W101" s="469">
        <v>32179</v>
      </c>
      <c r="X101" s="469">
        <v>26293</v>
      </c>
      <c r="Y101" s="469">
        <v>7733</v>
      </c>
      <c r="Z101" s="469">
        <v>6738</v>
      </c>
      <c r="AA101" s="469">
        <v>12827</v>
      </c>
      <c r="AB101" s="469">
        <v>34593</v>
      </c>
      <c r="AC101" s="469">
        <v>19115</v>
      </c>
      <c r="AD101" s="469">
        <v>6345</v>
      </c>
      <c r="AE101" s="469">
        <v>6197</v>
      </c>
      <c r="AF101" s="469">
        <v>26062</v>
      </c>
      <c r="AG101" s="469">
        <v>32180</v>
      </c>
      <c r="AH101" s="469">
        <v>25070</v>
      </c>
      <c r="AI101" s="469">
        <v>28090</v>
      </c>
      <c r="AJ101" s="469">
        <v>31591</v>
      </c>
      <c r="AK101" s="469">
        <v>27760</v>
      </c>
      <c r="AL101" s="469">
        <v>23564</v>
      </c>
      <c r="AM101" s="469">
        <v>33112</v>
      </c>
      <c r="AN101" s="469">
        <v>20883</v>
      </c>
      <c r="AO101" s="472"/>
      <c r="AP101" s="473" t="s">
        <v>2458</v>
      </c>
    </row>
    <row r="102" spans="1:42" ht="13.5" customHeight="1">
      <c r="A102" s="33" t="s">
        <v>2284</v>
      </c>
      <c r="B102" s="33" t="s">
        <v>160</v>
      </c>
      <c r="C102" s="33" t="s">
        <v>161</v>
      </c>
      <c r="D102" s="33" t="s">
        <v>2285</v>
      </c>
      <c r="E102" s="33"/>
      <c r="F102" s="466">
        <v>87</v>
      </c>
      <c r="G102" s="18"/>
      <c r="H102" s="18"/>
      <c r="I102" s="18"/>
      <c r="J102" s="18"/>
      <c r="K102" s="18"/>
      <c r="L102" s="1738" t="s">
        <v>2459</v>
      </c>
      <c r="M102" s="1738"/>
      <c r="N102" s="1738"/>
      <c r="O102" s="1738"/>
      <c r="P102" s="23"/>
      <c r="Q102" s="469">
        <v>4564</v>
      </c>
      <c r="R102" s="469">
        <v>288</v>
      </c>
      <c r="S102" s="469">
        <v>1665</v>
      </c>
      <c r="T102" s="469">
        <v>7486</v>
      </c>
      <c r="U102" s="469">
        <v>7930</v>
      </c>
      <c r="V102" s="469">
        <v>3994</v>
      </c>
      <c r="W102" s="469">
        <v>294</v>
      </c>
      <c r="X102" s="469">
        <v>1713</v>
      </c>
      <c r="Y102" s="469">
        <v>8228</v>
      </c>
      <c r="Z102" s="469">
        <v>8781</v>
      </c>
      <c r="AA102" s="469">
        <v>5066</v>
      </c>
      <c r="AB102" s="469">
        <v>279</v>
      </c>
      <c r="AC102" s="469">
        <v>1585</v>
      </c>
      <c r="AD102" s="469">
        <v>7098</v>
      </c>
      <c r="AE102" s="469">
        <v>7483</v>
      </c>
      <c r="AF102" s="469">
        <v>1375</v>
      </c>
      <c r="AG102" s="469">
        <v>132</v>
      </c>
      <c r="AH102" s="469">
        <v>1198</v>
      </c>
      <c r="AI102" s="469">
        <v>857</v>
      </c>
      <c r="AJ102" s="469">
        <v>103</v>
      </c>
      <c r="AK102" s="469">
        <v>1123</v>
      </c>
      <c r="AL102" s="469">
        <v>2085</v>
      </c>
      <c r="AM102" s="469">
        <v>177</v>
      </c>
      <c r="AN102" s="469">
        <v>1317</v>
      </c>
      <c r="AO102" s="472"/>
      <c r="AP102" s="473" t="s">
        <v>2460</v>
      </c>
    </row>
    <row r="103" spans="1:42" ht="15" customHeight="1">
      <c r="A103" s="33" t="s">
        <v>2284</v>
      </c>
      <c r="B103" s="33" t="s">
        <v>160</v>
      </c>
      <c r="C103" s="33" t="s">
        <v>161</v>
      </c>
      <c r="D103" s="33" t="s">
        <v>2285</v>
      </c>
      <c r="E103" s="33"/>
      <c r="F103" s="466">
        <v>88</v>
      </c>
      <c r="G103" s="18"/>
      <c r="H103" s="18"/>
      <c r="I103" s="18"/>
      <c r="J103" s="18"/>
      <c r="K103" s="18"/>
      <c r="L103" s="18"/>
      <c r="M103" s="1738" t="s">
        <v>2461</v>
      </c>
      <c r="N103" s="1738"/>
      <c r="O103" s="1738"/>
      <c r="P103" s="23"/>
      <c r="Q103" s="469">
        <v>1154</v>
      </c>
      <c r="R103" s="469">
        <v>169</v>
      </c>
      <c r="S103" s="469">
        <v>365</v>
      </c>
      <c r="T103" s="469">
        <v>1885</v>
      </c>
      <c r="U103" s="469">
        <v>2035</v>
      </c>
      <c r="V103" s="469">
        <v>1069</v>
      </c>
      <c r="W103" s="469">
        <v>274</v>
      </c>
      <c r="X103" s="469">
        <v>296</v>
      </c>
      <c r="Y103" s="469">
        <v>2233</v>
      </c>
      <c r="Z103" s="469">
        <v>2467</v>
      </c>
      <c r="AA103" s="469">
        <v>1229</v>
      </c>
      <c r="AB103" s="469">
        <v>18</v>
      </c>
      <c r="AC103" s="469">
        <v>480</v>
      </c>
      <c r="AD103" s="469">
        <v>1703</v>
      </c>
      <c r="AE103" s="469">
        <v>1806</v>
      </c>
      <c r="AF103" s="469">
        <v>345</v>
      </c>
      <c r="AG103" s="469">
        <v>50</v>
      </c>
      <c r="AH103" s="469">
        <v>209</v>
      </c>
      <c r="AI103" s="469">
        <v>120</v>
      </c>
      <c r="AJ103" s="469">
        <v>80</v>
      </c>
      <c r="AK103" s="469">
        <v>122</v>
      </c>
      <c r="AL103" s="469">
        <v>643</v>
      </c>
      <c r="AM103" s="469">
        <v>9</v>
      </c>
      <c r="AN103" s="469">
        <v>339</v>
      </c>
      <c r="AO103" s="472"/>
      <c r="AP103" s="473" t="s">
        <v>2462</v>
      </c>
    </row>
    <row r="104" spans="1:42" ht="15" customHeight="1">
      <c r="A104" s="33" t="s">
        <v>2284</v>
      </c>
      <c r="B104" s="33" t="s">
        <v>160</v>
      </c>
      <c r="C104" s="33" t="s">
        <v>161</v>
      </c>
      <c r="D104" s="33" t="s">
        <v>2285</v>
      </c>
      <c r="E104" s="33"/>
      <c r="F104" s="466">
        <v>89</v>
      </c>
      <c r="G104" s="18"/>
      <c r="H104" s="18"/>
      <c r="I104" s="18"/>
      <c r="J104" s="18"/>
      <c r="K104" s="18"/>
      <c r="L104" s="18"/>
      <c r="M104" s="1738" t="s">
        <v>257</v>
      </c>
      <c r="N104" s="1738"/>
      <c r="O104" s="1738"/>
      <c r="P104" s="23"/>
      <c r="Q104" s="469">
        <v>3410</v>
      </c>
      <c r="R104" s="469">
        <v>119</v>
      </c>
      <c r="S104" s="469">
        <v>1300</v>
      </c>
      <c r="T104" s="469">
        <v>5600</v>
      </c>
      <c r="U104" s="469">
        <v>5896</v>
      </c>
      <c r="V104" s="469">
        <v>2925</v>
      </c>
      <c r="W104" s="469">
        <v>20</v>
      </c>
      <c r="X104" s="469">
        <v>1417</v>
      </c>
      <c r="Y104" s="469">
        <v>5996</v>
      </c>
      <c r="Z104" s="469">
        <v>6314</v>
      </c>
      <c r="AA104" s="469">
        <v>3838</v>
      </c>
      <c r="AB104" s="469">
        <v>261</v>
      </c>
      <c r="AC104" s="469">
        <v>1105</v>
      </c>
      <c r="AD104" s="469">
        <v>5395</v>
      </c>
      <c r="AE104" s="469">
        <v>5678</v>
      </c>
      <c r="AF104" s="469">
        <v>1030</v>
      </c>
      <c r="AG104" s="469">
        <v>82</v>
      </c>
      <c r="AH104" s="469">
        <v>989</v>
      </c>
      <c r="AI104" s="469">
        <v>736</v>
      </c>
      <c r="AJ104" s="469">
        <v>23</v>
      </c>
      <c r="AK104" s="469">
        <v>1001</v>
      </c>
      <c r="AL104" s="469">
        <v>1442</v>
      </c>
      <c r="AM104" s="469">
        <v>168</v>
      </c>
      <c r="AN104" s="469">
        <v>978</v>
      </c>
      <c r="AO104" s="472"/>
      <c r="AP104" s="473" t="s">
        <v>2463</v>
      </c>
    </row>
    <row r="105" spans="1:42" ht="27" customHeight="1">
      <c r="A105" s="33" t="s">
        <v>2284</v>
      </c>
      <c r="B105" s="33" t="s">
        <v>160</v>
      </c>
      <c r="C105" s="33" t="s">
        <v>161</v>
      </c>
      <c r="D105" s="33" t="s">
        <v>2285</v>
      </c>
      <c r="E105" s="33"/>
      <c r="F105" s="466">
        <v>90</v>
      </c>
      <c r="G105" s="18"/>
      <c r="H105" s="18"/>
      <c r="I105" s="18"/>
      <c r="J105" s="18"/>
      <c r="K105" s="1738" t="s">
        <v>2464</v>
      </c>
      <c r="L105" s="1738"/>
      <c r="M105" s="1738"/>
      <c r="N105" s="1738"/>
      <c r="O105" s="1738"/>
      <c r="P105" s="23"/>
      <c r="Q105" s="469">
        <v>11652</v>
      </c>
      <c r="R105" s="469">
        <v>7265</v>
      </c>
      <c r="S105" s="469">
        <v>11743</v>
      </c>
      <c r="T105" s="469">
        <v>13126</v>
      </c>
      <c r="U105" s="469">
        <v>13061</v>
      </c>
      <c r="V105" s="469">
        <v>11114</v>
      </c>
      <c r="W105" s="469">
        <v>7109</v>
      </c>
      <c r="X105" s="469">
        <v>11679</v>
      </c>
      <c r="Y105" s="469">
        <v>12974</v>
      </c>
      <c r="Z105" s="469">
        <v>12912</v>
      </c>
      <c r="AA105" s="469">
        <v>12121</v>
      </c>
      <c r="AB105" s="469">
        <v>7497</v>
      </c>
      <c r="AC105" s="469">
        <v>11849</v>
      </c>
      <c r="AD105" s="469">
        <v>13206</v>
      </c>
      <c r="AE105" s="469">
        <v>13142</v>
      </c>
      <c r="AF105" s="469">
        <v>9972</v>
      </c>
      <c r="AG105" s="469">
        <v>7206</v>
      </c>
      <c r="AH105" s="469">
        <v>11521</v>
      </c>
      <c r="AI105" s="469">
        <v>9779</v>
      </c>
      <c r="AJ105" s="469">
        <v>7074</v>
      </c>
      <c r="AK105" s="469">
        <v>11473</v>
      </c>
      <c r="AL105" s="469">
        <v>10258</v>
      </c>
      <c r="AM105" s="469">
        <v>7433</v>
      </c>
      <c r="AN105" s="469">
        <v>11633</v>
      </c>
      <c r="AO105" s="472"/>
      <c r="AP105" s="473" t="s">
        <v>2465</v>
      </c>
    </row>
    <row r="106" spans="1:42" ht="27" customHeight="1">
      <c r="A106" s="33" t="s">
        <v>2284</v>
      </c>
      <c r="B106" s="33" t="s">
        <v>160</v>
      </c>
      <c r="C106" s="33" t="s">
        <v>161</v>
      </c>
      <c r="D106" s="33" t="s">
        <v>2285</v>
      </c>
      <c r="E106" s="33"/>
      <c r="F106" s="466">
        <v>91</v>
      </c>
      <c r="G106" s="18"/>
      <c r="H106" s="18"/>
      <c r="I106" s="18"/>
      <c r="J106" s="18"/>
      <c r="K106" s="18"/>
      <c r="L106" s="1738" t="s">
        <v>2466</v>
      </c>
      <c r="M106" s="1738"/>
      <c r="N106" s="1738"/>
      <c r="O106" s="1738"/>
      <c r="P106" s="23"/>
      <c r="Q106" s="469">
        <v>5700</v>
      </c>
      <c r="R106" s="469">
        <v>3512</v>
      </c>
      <c r="S106" s="469">
        <v>5671</v>
      </c>
      <c r="T106" s="469">
        <v>6473</v>
      </c>
      <c r="U106" s="469">
        <v>6435</v>
      </c>
      <c r="V106" s="469">
        <v>5501</v>
      </c>
      <c r="W106" s="469">
        <v>3544</v>
      </c>
      <c r="X106" s="469">
        <v>5784</v>
      </c>
      <c r="Y106" s="469">
        <v>6406</v>
      </c>
      <c r="Z106" s="469">
        <v>6331</v>
      </c>
      <c r="AA106" s="469">
        <v>5874</v>
      </c>
      <c r="AB106" s="469">
        <v>3468</v>
      </c>
      <c r="AC106" s="469">
        <v>5484</v>
      </c>
      <c r="AD106" s="469">
        <v>6508</v>
      </c>
      <c r="AE106" s="469">
        <v>6489</v>
      </c>
      <c r="AF106" s="469">
        <v>4739</v>
      </c>
      <c r="AG106" s="469">
        <v>3497</v>
      </c>
      <c r="AH106" s="469">
        <v>5392</v>
      </c>
      <c r="AI106" s="469">
        <v>4756</v>
      </c>
      <c r="AJ106" s="469">
        <v>3490</v>
      </c>
      <c r="AK106" s="469">
        <v>5478</v>
      </c>
      <c r="AL106" s="469">
        <v>4720</v>
      </c>
      <c r="AM106" s="469">
        <v>3497</v>
      </c>
      <c r="AN106" s="469">
        <v>5266</v>
      </c>
      <c r="AO106" s="472"/>
      <c r="AP106" s="473" t="s">
        <v>2467</v>
      </c>
    </row>
    <row r="107" spans="1:42" ht="13.5" customHeight="1">
      <c r="A107" s="33" t="s">
        <v>2284</v>
      </c>
      <c r="B107" s="33" t="s">
        <v>160</v>
      </c>
      <c r="C107" s="33" t="s">
        <v>161</v>
      </c>
      <c r="D107" s="33" t="s">
        <v>2285</v>
      </c>
      <c r="E107" s="33"/>
      <c r="F107" s="466">
        <v>92</v>
      </c>
      <c r="G107" s="18"/>
      <c r="H107" s="18"/>
      <c r="I107" s="18"/>
      <c r="J107" s="18"/>
      <c r="K107" s="18"/>
      <c r="L107" s="1738" t="s">
        <v>2468</v>
      </c>
      <c r="M107" s="1738"/>
      <c r="N107" s="1738"/>
      <c r="O107" s="1738"/>
      <c r="P107" s="23"/>
      <c r="Q107" s="469">
        <v>3012</v>
      </c>
      <c r="R107" s="469">
        <v>2140</v>
      </c>
      <c r="S107" s="469">
        <v>3203</v>
      </c>
      <c r="T107" s="469">
        <v>3217</v>
      </c>
      <c r="U107" s="469">
        <v>3184</v>
      </c>
      <c r="V107" s="469">
        <v>2836</v>
      </c>
      <c r="W107" s="469">
        <v>1985</v>
      </c>
      <c r="X107" s="469">
        <v>2980</v>
      </c>
      <c r="Y107" s="469">
        <v>3204</v>
      </c>
      <c r="Z107" s="469">
        <v>3188</v>
      </c>
      <c r="AA107" s="469">
        <v>3164</v>
      </c>
      <c r="AB107" s="469">
        <v>2365</v>
      </c>
      <c r="AC107" s="469">
        <v>3574</v>
      </c>
      <c r="AD107" s="469">
        <v>3225</v>
      </c>
      <c r="AE107" s="469">
        <v>3182</v>
      </c>
      <c r="AF107" s="469">
        <v>2781</v>
      </c>
      <c r="AG107" s="469">
        <v>2146</v>
      </c>
      <c r="AH107" s="469">
        <v>3134</v>
      </c>
      <c r="AI107" s="469">
        <v>2595</v>
      </c>
      <c r="AJ107" s="469">
        <v>2058</v>
      </c>
      <c r="AK107" s="469">
        <v>2892</v>
      </c>
      <c r="AL107" s="469">
        <v>3054</v>
      </c>
      <c r="AM107" s="469">
        <v>2307</v>
      </c>
      <c r="AN107" s="469">
        <v>3554</v>
      </c>
      <c r="AO107" s="472"/>
      <c r="AP107" s="473" t="s">
        <v>2469</v>
      </c>
    </row>
    <row r="108" spans="1:42" ht="13.5" customHeight="1">
      <c r="A108" s="33" t="s">
        <v>2284</v>
      </c>
      <c r="B108" s="33" t="s">
        <v>160</v>
      </c>
      <c r="C108" s="33" t="s">
        <v>161</v>
      </c>
      <c r="D108" s="33" t="s">
        <v>2285</v>
      </c>
      <c r="E108" s="33"/>
      <c r="F108" s="466">
        <v>93</v>
      </c>
      <c r="G108" s="18"/>
      <c r="H108" s="18"/>
      <c r="I108" s="18"/>
      <c r="J108" s="18"/>
      <c r="K108" s="18"/>
      <c r="L108" s="1738" t="s">
        <v>2470</v>
      </c>
      <c r="M108" s="1738"/>
      <c r="N108" s="1738"/>
      <c r="O108" s="1738"/>
      <c r="P108" s="23"/>
      <c r="Q108" s="469">
        <v>821</v>
      </c>
      <c r="R108" s="469">
        <v>98</v>
      </c>
      <c r="S108" s="469">
        <v>774</v>
      </c>
      <c r="T108" s="469">
        <v>1094</v>
      </c>
      <c r="U108" s="469">
        <v>1104</v>
      </c>
      <c r="V108" s="469">
        <v>825</v>
      </c>
      <c r="W108" s="469">
        <v>104</v>
      </c>
      <c r="X108" s="469">
        <v>839</v>
      </c>
      <c r="Y108" s="469">
        <v>1239</v>
      </c>
      <c r="Z108" s="469">
        <v>1292</v>
      </c>
      <c r="AA108" s="469">
        <v>818</v>
      </c>
      <c r="AB108" s="469">
        <v>91</v>
      </c>
      <c r="AC108" s="469">
        <v>667</v>
      </c>
      <c r="AD108" s="469">
        <v>1018</v>
      </c>
      <c r="AE108" s="469">
        <v>1014</v>
      </c>
      <c r="AF108" s="469">
        <v>531</v>
      </c>
      <c r="AG108" s="469">
        <v>62</v>
      </c>
      <c r="AH108" s="469">
        <v>800</v>
      </c>
      <c r="AI108" s="469">
        <v>566</v>
      </c>
      <c r="AJ108" s="469">
        <v>91</v>
      </c>
      <c r="AK108" s="469">
        <v>904</v>
      </c>
      <c r="AL108" s="469">
        <v>478</v>
      </c>
      <c r="AM108" s="469">
        <v>21</v>
      </c>
      <c r="AN108" s="469">
        <v>616</v>
      </c>
      <c r="AO108" s="472"/>
      <c r="AP108" s="473" t="s">
        <v>2471</v>
      </c>
    </row>
    <row r="109" spans="1:42" ht="15" customHeight="1">
      <c r="A109" s="33" t="s">
        <v>2284</v>
      </c>
      <c r="B109" s="33" t="s">
        <v>160</v>
      </c>
      <c r="C109" s="33" t="s">
        <v>161</v>
      </c>
      <c r="D109" s="33" t="s">
        <v>2285</v>
      </c>
      <c r="E109" s="33"/>
      <c r="F109" s="466">
        <v>94</v>
      </c>
      <c r="G109" s="18"/>
      <c r="H109" s="18"/>
      <c r="I109" s="18"/>
      <c r="J109" s="18"/>
      <c r="K109" s="18"/>
      <c r="L109" s="1738" t="s">
        <v>2472</v>
      </c>
      <c r="M109" s="1738"/>
      <c r="N109" s="1738"/>
      <c r="O109" s="1738"/>
      <c r="P109" s="23"/>
      <c r="Q109" s="469">
        <v>2120</v>
      </c>
      <c r="R109" s="469">
        <v>1515</v>
      </c>
      <c r="S109" s="469">
        <v>2094</v>
      </c>
      <c r="T109" s="469">
        <v>2342</v>
      </c>
      <c r="U109" s="469">
        <v>2339</v>
      </c>
      <c r="V109" s="469">
        <v>1953</v>
      </c>
      <c r="W109" s="469">
        <v>1477</v>
      </c>
      <c r="X109" s="469">
        <v>2076</v>
      </c>
      <c r="Y109" s="469">
        <v>2125</v>
      </c>
      <c r="Z109" s="469">
        <v>2099</v>
      </c>
      <c r="AA109" s="469">
        <v>2265</v>
      </c>
      <c r="AB109" s="469">
        <v>1573</v>
      </c>
      <c r="AC109" s="469">
        <v>2124</v>
      </c>
      <c r="AD109" s="469">
        <v>2456</v>
      </c>
      <c r="AE109" s="469">
        <v>2457</v>
      </c>
      <c r="AF109" s="469">
        <v>1921</v>
      </c>
      <c r="AG109" s="469">
        <v>1501</v>
      </c>
      <c r="AH109" s="469">
        <v>2194</v>
      </c>
      <c r="AI109" s="469">
        <v>1863</v>
      </c>
      <c r="AJ109" s="469">
        <v>1435</v>
      </c>
      <c r="AK109" s="469">
        <v>2198</v>
      </c>
      <c r="AL109" s="469">
        <v>2005</v>
      </c>
      <c r="AM109" s="469">
        <v>1609</v>
      </c>
      <c r="AN109" s="469">
        <v>2197</v>
      </c>
      <c r="AO109" s="472"/>
      <c r="AP109" s="473" t="s">
        <v>2473</v>
      </c>
    </row>
    <row r="110" spans="1:42" ht="27" customHeight="1">
      <c r="A110" s="33" t="s">
        <v>2284</v>
      </c>
      <c r="B110" s="33" t="s">
        <v>160</v>
      </c>
      <c r="C110" s="33" t="s">
        <v>161</v>
      </c>
      <c r="D110" s="33" t="s">
        <v>2285</v>
      </c>
      <c r="E110" s="33"/>
      <c r="F110" s="466">
        <v>95</v>
      </c>
      <c r="G110" s="18"/>
      <c r="H110" s="18"/>
      <c r="I110" s="18"/>
      <c r="J110" s="18"/>
      <c r="K110" s="1738" t="s">
        <v>2474</v>
      </c>
      <c r="L110" s="1738"/>
      <c r="M110" s="1738"/>
      <c r="N110" s="1738"/>
      <c r="O110" s="1738"/>
      <c r="P110" s="23"/>
      <c r="Q110" s="469">
        <v>5308</v>
      </c>
      <c r="R110" s="469">
        <v>3682</v>
      </c>
      <c r="S110" s="469">
        <v>5492</v>
      </c>
      <c r="T110" s="469">
        <v>5781</v>
      </c>
      <c r="U110" s="469">
        <v>5672</v>
      </c>
      <c r="V110" s="469">
        <v>4506</v>
      </c>
      <c r="W110" s="469">
        <v>3773</v>
      </c>
      <c r="X110" s="469">
        <v>4494</v>
      </c>
      <c r="Y110" s="469">
        <v>4944</v>
      </c>
      <c r="Z110" s="469">
        <v>4797</v>
      </c>
      <c r="AA110" s="469">
        <v>6010</v>
      </c>
      <c r="AB110" s="469">
        <v>3551</v>
      </c>
      <c r="AC110" s="469">
        <v>7162</v>
      </c>
      <c r="AD110" s="469">
        <v>6226</v>
      </c>
      <c r="AE110" s="469">
        <v>6126</v>
      </c>
      <c r="AF110" s="469">
        <v>4731</v>
      </c>
      <c r="AG110" s="469">
        <v>3630</v>
      </c>
      <c r="AH110" s="469">
        <v>5402</v>
      </c>
      <c r="AI110" s="469">
        <v>4200</v>
      </c>
      <c r="AJ110" s="469">
        <v>3671</v>
      </c>
      <c r="AK110" s="469">
        <v>4230</v>
      </c>
      <c r="AL110" s="469">
        <v>5403</v>
      </c>
      <c r="AM110" s="469">
        <v>3582</v>
      </c>
      <c r="AN110" s="469">
        <v>7228</v>
      </c>
      <c r="AO110" s="472"/>
      <c r="AP110" s="473" t="s">
        <v>2475</v>
      </c>
    </row>
    <row r="111" spans="1:42" ht="27" customHeight="1">
      <c r="A111" s="33" t="s">
        <v>2284</v>
      </c>
      <c r="B111" s="33" t="s">
        <v>160</v>
      </c>
      <c r="C111" s="33" t="s">
        <v>161</v>
      </c>
      <c r="D111" s="33" t="s">
        <v>2285</v>
      </c>
      <c r="E111" s="33"/>
      <c r="F111" s="466">
        <v>96</v>
      </c>
      <c r="G111" s="18"/>
      <c r="H111" s="18"/>
      <c r="I111" s="18"/>
      <c r="J111" s="18"/>
      <c r="K111" s="18"/>
      <c r="L111" s="1738" t="s">
        <v>2476</v>
      </c>
      <c r="M111" s="1738"/>
      <c r="N111" s="1738"/>
      <c r="O111" s="1738"/>
      <c r="P111" s="23"/>
      <c r="Q111" s="469">
        <v>1898</v>
      </c>
      <c r="R111" s="469">
        <v>765</v>
      </c>
      <c r="S111" s="469">
        <v>2014</v>
      </c>
      <c r="T111" s="469">
        <v>2236</v>
      </c>
      <c r="U111" s="469">
        <v>2222</v>
      </c>
      <c r="V111" s="469">
        <v>1663</v>
      </c>
      <c r="W111" s="469">
        <v>1114</v>
      </c>
      <c r="X111" s="469">
        <v>1553</v>
      </c>
      <c r="Y111" s="469">
        <v>2081</v>
      </c>
      <c r="Z111" s="469">
        <v>2145</v>
      </c>
      <c r="AA111" s="469">
        <v>2106</v>
      </c>
      <c r="AB111" s="469">
        <v>267</v>
      </c>
      <c r="AC111" s="469">
        <v>2784</v>
      </c>
      <c r="AD111" s="469">
        <v>2321</v>
      </c>
      <c r="AE111" s="469">
        <v>2274</v>
      </c>
      <c r="AF111" s="469">
        <v>1665</v>
      </c>
      <c r="AG111" s="469">
        <v>771</v>
      </c>
      <c r="AH111" s="469">
        <v>2275</v>
      </c>
      <c r="AI111" s="469">
        <v>1546</v>
      </c>
      <c r="AJ111" s="469">
        <v>1121</v>
      </c>
      <c r="AK111" s="469">
        <v>1625</v>
      </c>
      <c r="AL111" s="469">
        <v>1774</v>
      </c>
      <c r="AM111" s="469">
        <v>279</v>
      </c>
      <c r="AN111" s="469">
        <v>3227</v>
      </c>
      <c r="AO111" s="472"/>
      <c r="AP111" s="473" t="s">
        <v>2477</v>
      </c>
    </row>
    <row r="112" spans="1:42" ht="13.5" customHeight="1">
      <c r="A112" s="33" t="s">
        <v>2284</v>
      </c>
      <c r="B112" s="33" t="s">
        <v>160</v>
      </c>
      <c r="C112" s="33" t="s">
        <v>161</v>
      </c>
      <c r="D112" s="33" t="s">
        <v>2285</v>
      </c>
      <c r="E112" s="33"/>
      <c r="F112" s="466">
        <v>97</v>
      </c>
      <c r="G112" s="18"/>
      <c r="H112" s="18"/>
      <c r="I112" s="18"/>
      <c r="J112" s="18"/>
      <c r="K112" s="18"/>
      <c r="L112" s="18"/>
      <c r="M112" s="1738" t="s">
        <v>2478</v>
      </c>
      <c r="N112" s="1738"/>
      <c r="O112" s="1738"/>
      <c r="P112" s="23"/>
      <c r="Q112" s="469">
        <v>1001</v>
      </c>
      <c r="R112" s="469">
        <v>326</v>
      </c>
      <c r="S112" s="469">
        <v>1414</v>
      </c>
      <c r="T112" s="469">
        <v>1032</v>
      </c>
      <c r="U112" s="469">
        <v>935</v>
      </c>
      <c r="V112" s="469">
        <v>699</v>
      </c>
      <c r="W112" s="469">
        <v>551</v>
      </c>
      <c r="X112" s="469">
        <v>810</v>
      </c>
      <c r="Y112" s="469">
        <v>688</v>
      </c>
      <c r="Z112" s="469">
        <v>547</v>
      </c>
      <c r="AA112" s="469">
        <v>1265</v>
      </c>
      <c r="AB112" s="469">
        <v>4</v>
      </c>
      <c r="AC112" s="469">
        <v>2424</v>
      </c>
      <c r="AD112" s="469">
        <v>1214</v>
      </c>
      <c r="AE112" s="469">
        <v>1134</v>
      </c>
      <c r="AF112" s="469">
        <v>1056</v>
      </c>
      <c r="AG112" s="469">
        <v>342</v>
      </c>
      <c r="AH112" s="469">
        <v>1622</v>
      </c>
      <c r="AI112" s="469">
        <v>780</v>
      </c>
      <c r="AJ112" s="469">
        <v>580</v>
      </c>
      <c r="AK112" s="469">
        <v>768</v>
      </c>
      <c r="AL112" s="469">
        <v>1383</v>
      </c>
      <c r="AM112" s="469">
        <v>4</v>
      </c>
      <c r="AN112" s="469">
        <v>2911</v>
      </c>
      <c r="AO112" s="472"/>
      <c r="AP112" s="473" t="s">
        <v>2479</v>
      </c>
    </row>
    <row r="113" spans="1:42" ht="15" customHeight="1">
      <c r="A113" s="33" t="s">
        <v>2284</v>
      </c>
      <c r="B113" s="33" t="s">
        <v>160</v>
      </c>
      <c r="C113" s="33" t="s">
        <v>161</v>
      </c>
      <c r="D113" s="33" t="s">
        <v>2285</v>
      </c>
      <c r="E113" s="33"/>
      <c r="F113" s="466">
        <v>98</v>
      </c>
      <c r="G113" s="18"/>
      <c r="H113" s="18"/>
      <c r="I113" s="18"/>
      <c r="J113" s="18"/>
      <c r="K113" s="18"/>
      <c r="L113" s="18"/>
      <c r="M113" s="1738" t="s">
        <v>2480</v>
      </c>
      <c r="N113" s="1738"/>
      <c r="O113" s="1738"/>
      <c r="P113" s="23"/>
      <c r="Q113" s="469">
        <v>567</v>
      </c>
      <c r="R113" s="469">
        <v>245</v>
      </c>
      <c r="S113" s="469">
        <v>282</v>
      </c>
      <c r="T113" s="469">
        <v>818</v>
      </c>
      <c r="U113" s="469">
        <v>892</v>
      </c>
      <c r="V113" s="469">
        <v>659</v>
      </c>
      <c r="W113" s="469">
        <v>348</v>
      </c>
      <c r="X113" s="469">
        <v>310</v>
      </c>
      <c r="Y113" s="469">
        <v>1152</v>
      </c>
      <c r="Z113" s="469">
        <v>1327</v>
      </c>
      <c r="AA113" s="469">
        <v>487</v>
      </c>
      <c r="AB113" s="469">
        <v>97</v>
      </c>
      <c r="AC113" s="469">
        <v>236</v>
      </c>
      <c r="AD113" s="469">
        <v>644</v>
      </c>
      <c r="AE113" s="469">
        <v>681</v>
      </c>
      <c r="AF113" s="469">
        <v>351</v>
      </c>
      <c r="AG113" s="469">
        <v>260</v>
      </c>
      <c r="AH113" s="469">
        <v>300</v>
      </c>
      <c r="AI113" s="469">
        <v>449</v>
      </c>
      <c r="AJ113" s="469">
        <v>371</v>
      </c>
      <c r="AK113" s="469">
        <v>364</v>
      </c>
      <c r="AL113" s="469">
        <v>218</v>
      </c>
      <c r="AM113" s="469">
        <v>98</v>
      </c>
      <c r="AN113" s="469">
        <v>210</v>
      </c>
      <c r="AO113" s="472"/>
      <c r="AP113" s="473" t="s">
        <v>2481</v>
      </c>
    </row>
    <row r="114" spans="1:42" ht="13.5" customHeight="1">
      <c r="A114" s="33" t="s">
        <v>2284</v>
      </c>
      <c r="B114" s="33" t="s">
        <v>160</v>
      </c>
      <c r="C114" s="33" t="s">
        <v>161</v>
      </c>
      <c r="D114" s="33" t="s">
        <v>2285</v>
      </c>
      <c r="E114" s="33"/>
      <c r="F114" s="466">
        <v>99</v>
      </c>
      <c r="G114" s="18"/>
      <c r="H114" s="18"/>
      <c r="I114" s="18"/>
      <c r="J114" s="18"/>
      <c r="K114" s="18"/>
      <c r="L114" s="18"/>
      <c r="M114" s="1738" t="s">
        <v>2482</v>
      </c>
      <c r="N114" s="1738"/>
      <c r="O114" s="1738"/>
      <c r="P114" s="23"/>
      <c r="Q114" s="469">
        <v>331</v>
      </c>
      <c r="R114" s="469">
        <v>194</v>
      </c>
      <c r="S114" s="469">
        <v>317</v>
      </c>
      <c r="T114" s="469">
        <v>385</v>
      </c>
      <c r="U114" s="469">
        <v>395</v>
      </c>
      <c r="V114" s="469">
        <v>304</v>
      </c>
      <c r="W114" s="469">
        <v>215</v>
      </c>
      <c r="X114" s="469">
        <v>433</v>
      </c>
      <c r="Y114" s="469">
        <v>241</v>
      </c>
      <c r="Z114" s="469">
        <v>271</v>
      </c>
      <c r="AA114" s="469">
        <v>354</v>
      </c>
      <c r="AB114" s="469">
        <v>165</v>
      </c>
      <c r="AC114" s="469">
        <v>123</v>
      </c>
      <c r="AD114" s="469">
        <v>462</v>
      </c>
      <c r="AE114" s="469">
        <v>459</v>
      </c>
      <c r="AF114" s="469">
        <v>257</v>
      </c>
      <c r="AG114" s="469">
        <v>169</v>
      </c>
      <c r="AH114" s="469">
        <v>354</v>
      </c>
      <c r="AI114" s="469">
        <v>318</v>
      </c>
      <c r="AJ114" s="469">
        <v>170</v>
      </c>
      <c r="AK114" s="469">
        <v>493</v>
      </c>
      <c r="AL114" s="469">
        <v>173</v>
      </c>
      <c r="AM114" s="469">
        <v>176</v>
      </c>
      <c r="AN114" s="469">
        <v>107</v>
      </c>
      <c r="AO114" s="472"/>
      <c r="AP114" s="473" t="s">
        <v>2483</v>
      </c>
    </row>
    <row r="115" spans="1:42" ht="27" customHeight="1">
      <c r="A115" s="33" t="s">
        <v>2284</v>
      </c>
      <c r="B115" s="33" t="s">
        <v>160</v>
      </c>
      <c r="C115" s="33" t="s">
        <v>161</v>
      </c>
      <c r="D115" s="33" t="s">
        <v>2285</v>
      </c>
      <c r="E115" s="33"/>
      <c r="F115" s="466">
        <v>100</v>
      </c>
      <c r="G115" s="18"/>
      <c r="H115" s="18"/>
      <c r="I115" s="18"/>
      <c r="J115" s="18"/>
      <c r="K115" s="18"/>
      <c r="L115" s="1738" t="s">
        <v>2484</v>
      </c>
      <c r="M115" s="1738"/>
      <c r="N115" s="1738"/>
      <c r="O115" s="1738"/>
      <c r="P115" s="23"/>
      <c r="Q115" s="469">
        <v>341</v>
      </c>
      <c r="R115" s="469">
        <v>355</v>
      </c>
      <c r="S115" s="469">
        <v>378</v>
      </c>
      <c r="T115" s="469">
        <v>316</v>
      </c>
      <c r="U115" s="469">
        <v>315</v>
      </c>
      <c r="V115" s="469">
        <v>357</v>
      </c>
      <c r="W115" s="469">
        <v>320</v>
      </c>
      <c r="X115" s="469">
        <v>419</v>
      </c>
      <c r="Y115" s="469">
        <v>321</v>
      </c>
      <c r="Z115" s="469">
        <v>324</v>
      </c>
      <c r="AA115" s="469">
        <v>327</v>
      </c>
      <c r="AB115" s="469">
        <v>406</v>
      </c>
      <c r="AC115" s="469">
        <v>308</v>
      </c>
      <c r="AD115" s="469">
        <v>314</v>
      </c>
      <c r="AE115" s="469">
        <v>311</v>
      </c>
      <c r="AF115" s="469">
        <v>320</v>
      </c>
      <c r="AG115" s="469">
        <v>367</v>
      </c>
      <c r="AH115" s="469">
        <v>249</v>
      </c>
      <c r="AI115" s="469">
        <v>310</v>
      </c>
      <c r="AJ115" s="469">
        <v>347</v>
      </c>
      <c r="AK115" s="469">
        <v>195</v>
      </c>
      <c r="AL115" s="469">
        <v>340</v>
      </c>
      <c r="AM115" s="469">
        <v>408</v>
      </c>
      <c r="AN115" s="469">
        <v>332</v>
      </c>
      <c r="AO115" s="472"/>
      <c r="AP115" s="473" t="s">
        <v>2485</v>
      </c>
    </row>
    <row r="116" spans="1:42" ht="15" customHeight="1">
      <c r="A116" s="33" t="s">
        <v>2284</v>
      </c>
      <c r="B116" s="33" t="s">
        <v>160</v>
      </c>
      <c r="C116" s="33" t="s">
        <v>161</v>
      </c>
      <c r="D116" s="33" t="s">
        <v>2285</v>
      </c>
      <c r="E116" s="33"/>
      <c r="F116" s="466">
        <v>101</v>
      </c>
      <c r="G116" s="18"/>
      <c r="H116" s="18"/>
      <c r="I116" s="18"/>
      <c r="J116" s="18"/>
      <c r="K116" s="18"/>
      <c r="L116" s="1738" t="s">
        <v>2486</v>
      </c>
      <c r="M116" s="1738"/>
      <c r="N116" s="1738"/>
      <c r="O116" s="1738"/>
      <c r="P116" s="23"/>
      <c r="Q116" s="469">
        <v>272</v>
      </c>
      <c r="R116" s="469">
        <v>394</v>
      </c>
      <c r="S116" s="469">
        <v>210</v>
      </c>
      <c r="T116" s="469">
        <v>260</v>
      </c>
      <c r="U116" s="469">
        <v>231</v>
      </c>
      <c r="V116" s="469">
        <v>279</v>
      </c>
      <c r="W116" s="469">
        <v>542</v>
      </c>
      <c r="X116" s="469">
        <v>168</v>
      </c>
      <c r="Y116" s="469">
        <v>222</v>
      </c>
      <c r="Z116" s="469">
        <v>159</v>
      </c>
      <c r="AA116" s="469">
        <v>265</v>
      </c>
      <c r="AB116" s="469">
        <v>181</v>
      </c>
      <c r="AC116" s="469">
        <v>281</v>
      </c>
      <c r="AD116" s="469">
        <v>279</v>
      </c>
      <c r="AE116" s="469">
        <v>268</v>
      </c>
      <c r="AF116" s="469">
        <v>260</v>
      </c>
      <c r="AG116" s="469">
        <v>307</v>
      </c>
      <c r="AH116" s="469">
        <v>227</v>
      </c>
      <c r="AI116" s="469">
        <v>295</v>
      </c>
      <c r="AJ116" s="469">
        <v>400</v>
      </c>
      <c r="AK116" s="469">
        <v>209</v>
      </c>
      <c r="AL116" s="469">
        <v>220</v>
      </c>
      <c r="AM116" s="469">
        <v>182</v>
      </c>
      <c r="AN116" s="469">
        <v>265</v>
      </c>
      <c r="AO116" s="472"/>
      <c r="AP116" s="473" t="s">
        <v>2487</v>
      </c>
    </row>
    <row r="117" spans="1:42" ht="13.5" customHeight="1">
      <c r="A117" s="33" t="s">
        <v>2284</v>
      </c>
      <c r="B117" s="33" t="s">
        <v>160</v>
      </c>
      <c r="C117" s="33" t="s">
        <v>161</v>
      </c>
      <c r="D117" s="33" t="s">
        <v>2285</v>
      </c>
      <c r="E117" s="33"/>
      <c r="F117" s="466">
        <v>102</v>
      </c>
      <c r="G117" s="18"/>
      <c r="H117" s="18"/>
      <c r="I117" s="18"/>
      <c r="J117" s="18"/>
      <c r="K117" s="18"/>
      <c r="L117" s="1738" t="s">
        <v>2488</v>
      </c>
      <c r="M117" s="1738"/>
      <c r="N117" s="1738"/>
      <c r="O117" s="1738"/>
      <c r="P117" s="23"/>
      <c r="Q117" s="469">
        <v>1070</v>
      </c>
      <c r="R117" s="469">
        <v>1165</v>
      </c>
      <c r="S117" s="469">
        <v>1356</v>
      </c>
      <c r="T117" s="469">
        <v>896</v>
      </c>
      <c r="U117" s="469">
        <v>847</v>
      </c>
      <c r="V117" s="469">
        <v>901</v>
      </c>
      <c r="W117" s="469">
        <v>839</v>
      </c>
      <c r="X117" s="469">
        <v>1127</v>
      </c>
      <c r="Y117" s="469">
        <v>734</v>
      </c>
      <c r="Z117" s="469">
        <v>674</v>
      </c>
      <c r="AA117" s="469">
        <v>1218</v>
      </c>
      <c r="AB117" s="469">
        <v>1630</v>
      </c>
      <c r="AC117" s="469">
        <v>1737</v>
      </c>
      <c r="AD117" s="469">
        <v>981</v>
      </c>
      <c r="AE117" s="469">
        <v>935</v>
      </c>
      <c r="AF117" s="469">
        <v>1132</v>
      </c>
      <c r="AG117" s="469">
        <v>1168</v>
      </c>
      <c r="AH117" s="469">
        <v>1201</v>
      </c>
      <c r="AI117" s="469">
        <v>906</v>
      </c>
      <c r="AJ117" s="469">
        <v>817</v>
      </c>
      <c r="AK117" s="469">
        <v>978</v>
      </c>
      <c r="AL117" s="469">
        <v>1430</v>
      </c>
      <c r="AM117" s="469">
        <v>1649</v>
      </c>
      <c r="AN117" s="469">
        <v>1565</v>
      </c>
      <c r="AO117" s="472"/>
      <c r="AP117" s="473" t="s">
        <v>2489</v>
      </c>
    </row>
    <row r="118" spans="1:42" ht="15" customHeight="1">
      <c r="A118" s="33" t="s">
        <v>2284</v>
      </c>
      <c r="B118" s="33" t="s">
        <v>160</v>
      </c>
      <c r="C118" s="33" t="s">
        <v>161</v>
      </c>
      <c r="D118" s="33" t="s">
        <v>2285</v>
      </c>
      <c r="E118" s="33"/>
      <c r="F118" s="466">
        <v>103</v>
      </c>
      <c r="G118" s="18"/>
      <c r="H118" s="18"/>
      <c r="I118" s="18"/>
      <c r="J118" s="18"/>
      <c r="K118" s="18"/>
      <c r="L118" s="1738" t="s">
        <v>2490</v>
      </c>
      <c r="M118" s="1738"/>
      <c r="N118" s="1738"/>
      <c r="O118" s="1738"/>
      <c r="P118" s="23"/>
      <c r="Q118" s="469">
        <v>1227</v>
      </c>
      <c r="R118" s="469">
        <v>889</v>
      </c>
      <c r="S118" s="469">
        <v>1194</v>
      </c>
      <c r="T118" s="469">
        <v>1360</v>
      </c>
      <c r="U118" s="469">
        <v>1331</v>
      </c>
      <c r="V118" s="469">
        <v>970</v>
      </c>
      <c r="W118" s="469">
        <v>791</v>
      </c>
      <c r="X118" s="469">
        <v>987</v>
      </c>
      <c r="Y118" s="469">
        <v>1060</v>
      </c>
      <c r="Z118" s="469">
        <v>1009</v>
      </c>
      <c r="AA118" s="469">
        <v>1451</v>
      </c>
      <c r="AB118" s="469">
        <v>1031</v>
      </c>
      <c r="AC118" s="469">
        <v>1539</v>
      </c>
      <c r="AD118" s="469">
        <v>1519</v>
      </c>
      <c r="AE118" s="469">
        <v>1491</v>
      </c>
      <c r="AF118" s="469">
        <v>1103</v>
      </c>
      <c r="AG118" s="469">
        <v>891</v>
      </c>
      <c r="AH118" s="469">
        <v>1156</v>
      </c>
      <c r="AI118" s="469">
        <v>930</v>
      </c>
      <c r="AJ118" s="469">
        <v>792</v>
      </c>
      <c r="AK118" s="469">
        <v>1001</v>
      </c>
      <c r="AL118" s="469">
        <v>1334</v>
      </c>
      <c r="AM118" s="469">
        <v>1026</v>
      </c>
      <c r="AN118" s="469">
        <v>1415</v>
      </c>
      <c r="AO118" s="472"/>
      <c r="AP118" s="473" t="s">
        <v>2491</v>
      </c>
    </row>
    <row r="119" spans="1:42" ht="13.5" customHeight="1">
      <c r="A119" s="33" t="s">
        <v>2284</v>
      </c>
      <c r="B119" s="33" t="s">
        <v>160</v>
      </c>
      <c r="C119" s="33" t="s">
        <v>161</v>
      </c>
      <c r="D119" s="33" t="s">
        <v>2285</v>
      </c>
      <c r="E119" s="33"/>
      <c r="F119" s="466">
        <v>104</v>
      </c>
      <c r="G119" s="18"/>
      <c r="H119" s="18"/>
      <c r="I119" s="18"/>
      <c r="J119" s="18"/>
      <c r="K119" s="18"/>
      <c r="L119" s="1738" t="s">
        <v>2492</v>
      </c>
      <c r="M119" s="1738"/>
      <c r="N119" s="1738"/>
      <c r="O119" s="1738"/>
      <c r="P119" s="23"/>
      <c r="Q119" s="469">
        <v>501</v>
      </c>
      <c r="R119" s="469">
        <v>114</v>
      </c>
      <c r="S119" s="469">
        <v>341</v>
      </c>
      <c r="T119" s="469">
        <v>714</v>
      </c>
      <c r="U119" s="469">
        <v>727</v>
      </c>
      <c r="V119" s="469">
        <v>338</v>
      </c>
      <c r="W119" s="469">
        <v>167</v>
      </c>
      <c r="X119" s="469">
        <v>239</v>
      </c>
      <c r="Y119" s="469">
        <v>526</v>
      </c>
      <c r="Z119" s="469">
        <v>487</v>
      </c>
      <c r="AA119" s="469">
        <v>644</v>
      </c>
      <c r="AB119" s="469">
        <v>37</v>
      </c>
      <c r="AC119" s="469">
        <v>512</v>
      </c>
      <c r="AD119" s="469">
        <v>812</v>
      </c>
      <c r="AE119" s="469">
        <v>847</v>
      </c>
      <c r="AF119" s="469">
        <v>252</v>
      </c>
      <c r="AG119" s="469">
        <v>126</v>
      </c>
      <c r="AH119" s="469">
        <v>294</v>
      </c>
      <c r="AI119" s="469">
        <v>212</v>
      </c>
      <c r="AJ119" s="469">
        <v>194</v>
      </c>
      <c r="AK119" s="469">
        <v>222</v>
      </c>
      <c r="AL119" s="469">
        <v>305</v>
      </c>
      <c r="AM119" s="469">
        <v>37</v>
      </c>
      <c r="AN119" s="469">
        <v>424</v>
      </c>
      <c r="AO119" s="472"/>
      <c r="AP119" s="473" t="s">
        <v>2493</v>
      </c>
    </row>
    <row r="120" spans="1:42" ht="27" customHeight="1">
      <c r="A120" s="33" t="s">
        <v>2284</v>
      </c>
      <c r="B120" s="33" t="s">
        <v>160</v>
      </c>
      <c r="C120" s="33" t="s">
        <v>161</v>
      </c>
      <c r="D120" s="33" t="s">
        <v>2285</v>
      </c>
      <c r="E120" s="33"/>
      <c r="F120" s="466">
        <v>105</v>
      </c>
      <c r="G120" s="18"/>
      <c r="H120" s="18"/>
      <c r="I120" s="18"/>
      <c r="J120" s="18"/>
      <c r="K120" s="1738" t="s">
        <v>2494</v>
      </c>
      <c r="L120" s="1738"/>
      <c r="M120" s="1738"/>
      <c r="N120" s="1738"/>
      <c r="O120" s="1738"/>
      <c r="P120" s="23"/>
      <c r="Q120" s="469">
        <v>5720</v>
      </c>
      <c r="R120" s="469">
        <v>8217</v>
      </c>
      <c r="S120" s="469">
        <v>7125</v>
      </c>
      <c r="T120" s="469">
        <v>4168</v>
      </c>
      <c r="U120" s="469">
        <v>4025</v>
      </c>
      <c r="V120" s="469">
        <v>4028</v>
      </c>
      <c r="W120" s="469">
        <v>6029</v>
      </c>
      <c r="X120" s="469">
        <v>4567</v>
      </c>
      <c r="Y120" s="469">
        <v>2371</v>
      </c>
      <c r="Z120" s="469">
        <v>2152</v>
      </c>
      <c r="AA120" s="469">
        <v>7198</v>
      </c>
      <c r="AB120" s="469">
        <v>11357</v>
      </c>
      <c r="AC120" s="469">
        <v>11405</v>
      </c>
      <c r="AD120" s="469">
        <v>5114</v>
      </c>
      <c r="AE120" s="469">
        <v>4945</v>
      </c>
      <c r="AF120" s="469">
        <v>7233</v>
      </c>
      <c r="AG120" s="469">
        <v>8401</v>
      </c>
      <c r="AH120" s="469">
        <v>7300</v>
      </c>
      <c r="AI120" s="469">
        <v>5124</v>
      </c>
      <c r="AJ120" s="469">
        <v>6146</v>
      </c>
      <c r="AK120" s="469">
        <v>4636</v>
      </c>
      <c r="AL120" s="469">
        <v>10080</v>
      </c>
      <c r="AM120" s="469">
        <v>11619</v>
      </c>
      <c r="AN120" s="469">
        <v>11651</v>
      </c>
      <c r="AO120" s="472"/>
      <c r="AP120" s="473" t="s">
        <v>2495</v>
      </c>
    </row>
    <row r="121" spans="1:42" ht="27" customHeight="1">
      <c r="A121" s="33" t="s">
        <v>2284</v>
      </c>
      <c r="B121" s="33" t="s">
        <v>160</v>
      </c>
      <c r="C121" s="33" t="s">
        <v>161</v>
      </c>
      <c r="D121" s="33" t="s">
        <v>2285</v>
      </c>
      <c r="E121" s="33"/>
      <c r="F121" s="466">
        <v>106</v>
      </c>
      <c r="G121" s="18"/>
      <c r="H121" s="18"/>
      <c r="I121" s="18"/>
      <c r="J121" s="18"/>
      <c r="K121" s="18"/>
      <c r="L121" s="1738" t="s">
        <v>2496</v>
      </c>
      <c r="M121" s="1738"/>
      <c r="N121" s="1738"/>
      <c r="O121" s="1738"/>
      <c r="P121" s="23"/>
      <c r="Q121" s="469">
        <v>99</v>
      </c>
      <c r="R121" s="469">
        <v>65</v>
      </c>
      <c r="S121" s="469">
        <v>74</v>
      </c>
      <c r="T121" s="469">
        <v>122</v>
      </c>
      <c r="U121" s="469">
        <v>140</v>
      </c>
      <c r="V121" s="469">
        <v>14</v>
      </c>
      <c r="W121" s="469">
        <v>0</v>
      </c>
      <c r="X121" s="469">
        <v>40</v>
      </c>
      <c r="Y121" s="469">
        <v>1</v>
      </c>
      <c r="Z121" s="469">
        <v>1</v>
      </c>
      <c r="AA121" s="469">
        <v>172</v>
      </c>
      <c r="AB121" s="469">
        <v>156</v>
      </c>
      <c r="AC121" s="469">
        <v>132</v>
      </c>
      <c r="AD121" s="469">
        <v>185</v>
      </c>
      <c r="AE121" s="469">
        <v>207</v>
      </c>
      <c r="AF121" s="469">
        <v>65</v>
      </c>
      <c r="AG121" s="469">
        <v>65</v>
      </c>
      <c r="AH121" s="469">
        <v>88</v>
      </c>
      <c r="AI121" s="469">
        <v>26</v>
      </c>
      <c r="AJ121" s="469">
        <v>0</v>
      </c>
      <c r="AK121" s="469">
        <v>51</v>
      </c>
      <c r="AL121" s="469">
        <v>116</v>
      </c>
      <c r="AM121" s="469">
        <v>156</v>
      </c>
      <c r="AN121" s="469">
        <v>157</v>
      </c>
      <c r="AO121" s="472"/>
      <c r="AP121" s="473" t="s">
        <v>2497</v>
      </c>
    </row>
    <row r="122" spans="1:42" ht="15" customHeight="1">
      <c r="A122" s="33" t="s">
        <v>2284</v>
      </c>
      <c r="B122" s="33" t="s">
        <v>160</v>
      </c>
      <c r="C122" s="33" t="s">
        <v>161</v>
      </c>
      <c r="D122" s="33" t="s">
        <v>2285</v>
      </c>
      <c r="E122" s="33"/>
      <c r="F122" s="466">
        <v>107</v>
      </c>
      <c r="G122" s="18"/>
      <c r="H122" s="18"/>
      <c r="I122" s="18"/>
      <c r="J122" s="18"/>
      <c r="K122" s="18"/>
      <c r="L122" s="1738" t="s">
        <v>2498</v>
      </c>
      <c r="M122" s="1738"/>
      <c r="N122" s="1738"/>
      <c r="O122" s="1738"/>
      <c r="P122" s="23"/>
      <c r="Q122" s="469">
        <v>2409</v>
      </c>
      <c r="R122" s="469">
        <v>4186</v>
      </c>
      <c r="S122" s="469">
        <v>3018</v>
      </c>
      <c r="T122" s="469">
        <v>1497</v>
      </c>
      <c r="U122" s="469">
        <v>1399</v>
      </c>
      <c r="V122" s="469">
        <v>1615</v>
      </c>
      <c r="W122" s="469">
        <v>2832</v>
      </c>
      <c r="X122" s="469">
        <v>1683</v>
      </c>
      <c r="Y122" s="469">
        <v>838</v>
      </c>
      <c r="Z122" s="469">
        <v>750</v>
      </c>
      <c r="AA122" s="469">
        <v>3102</v>
      </c>
      <c r="AB122" s="469">
        <v>6126</v>
      </c>
      <c r="AC122" s="469">
        <v>5251</v>
      </c>
      <c r="AD122" s="469">
        <v>1844</v>
      </c>
      <c r="AE122" s="469">
        <v>1720</v>
      </c>
      <c r="AF122" s="469">
        <v>3378</v>
      </c>
      <c r="AG122" s="469">
        <v>4272</v>
      </c>
      <c r="AH122" s="469">
        <v>3117</v>
      </c>
      <c r="AI122" s="469">
        <v>2277</v>
      </c>
      <c r="AJ122" s="469">
        <v>2875</v>
      </c>
      <c r="AK122" s="469">
        <v>1938</v>
      </c>
      <c r="AL122" s="469">
        <v>4855</v>
      </c>
      <c r="AM122" s="469">
        <v>6246</v>
      </c>
      <c r="AN122" s="469">
        <v>5061</v>
      </c>
      <c r="AO122" s="472"/>
      <c r="AP122" s="473" t="s">
        <v>2499</v>
      </c>
    </row>
    <row r="123" spans="1:42" ht="13.5" customHeight="1">
      <c r="A123" s="33" t="s">
        <v>2284</v>
      </c>
      <c r="B123" s="33" t="s">
        <v>160</v>
      </c>
      <c r="C123" s="33" t="s">
        <v>161</v>
      </c>
      <c r="D123" s="33" t="s">
        <v>2285</v>
      </c>
      <c r="E123" s="33"/>
      <c r="F123" s="466">
        <v>108</v>
      </c>
      <c r="G123" s="18"/>
      <c r="H123" s="18"/>
      <c r="I123" s="18"/>
      <c r="J123" s="18"/>
      <c r="K123" s="18"/>
      <c r="L123" s="1738" t="s">
        <v>2500</v>
      </c>
      <c r="M123" s="1738"/>
      <c r="N123" s="1738"/>
      <c r="O123" s="1738"/>
      <c r="P123" s="23"/>
      <c r="Q123" s="469">
        <v>1246</v>
      </c>
      <c r="R123" s="469">
        <v>1336</v>
      </c>
      <c r="S123" s="469">
        <v>1698</v>
      </c>
      <c r="T123" s="469">
        <v>993</v>
      </c>
      <c r="U123" s="469">
        <v>950</v>
      </c>
      <c r="V123" s="469">
        <v>954</v>
      </c>
      <c r="W123" s="469">
        <v>1051</v>
      </c>
      <c r="X123" s="469">
        <v>1349</v>
      </c>
      <c r="Y123" s="469">
        <v>548</v>
      </c>
      <c r="Z123" s="469">
        <v>458</v>
      </c>
      <c r="AA123" s="469">
        <v>1501</v>
      </c>
      <c r="AB123" s="469">
        <v>1751</v>
      </c>
      <c r="AC123" s="469">
        <v>2283</v>
      </c>
      <c r="AD123" s="469">
        <v>1228</v>
      </c>
      <c r="AE123" s="469">
        <v>1192</v>
      </c>
      <c r="AF123" s="469">
        <v>1391</v>
      </c>
      <c r="AG123" s="469">
        <v>1384</v>
      </c>
      <c r="AH123" s="469">
        <v>1609</v>
      </c>
      <c r="AI123" s="469">
        <v>1045</v>
      </c>
      <c r="AJ123" s="469">
        <v>1080</v>
      </c>
      <c r="AK123" s="469">
        <v>1093</v>
      </c>
      <c r="AL123" s="469">
        <v>1861</v>
      </c>
      <c r="AM123" s="469">
        <v>1816</v>
      </c>
      <c r="AN123" s="469">
        <v>2430</v>
      </c>
      <c r="AO123" s="472"/>
      <c r="AP123" s="473" t="s">
        <v>2501</v>
      </c>
    </row>
    <row r="124" spans="1:42" ht="13.5" customHeight="1">
      <c r="A124" s="33" t="s">
        <v>2284</v>
      </c>
      <c r="B124" s="33" t="s">
        <v>160</v>
      </c>
      <c r="C124" s="33" t="s">
        <v>161</v>
      </c>
      <c r="D124" s="33" t="s">
        <v>2285</v>
      </c>
      <c r="E124" s="33"/>
      <c r="F124" s="466">
        <v>109</v>
      </c>
      <c r="G124" s="18"/>
      <c r="H124" s="18"/>
      <c r="I124" s="18"/>
      <c r="J124" s="18"/>
      <c r="K124" s="18"/>
      <c r="L124" s="1738" t="s">
        <v>2502</v>
      </c>
      <c r="M124" s="1738"/>
      <c r="N124" s="1738"/>
      <c r="O124" s="1738"/>
      <c r="P124" s="23"/>
      <c r="Q124" s="469">
        <v>431</v>
      </c>
      <c r="R124" s="469">
        <v>511</v>
      </c>
      <c r="S124" s="469">
        <v>424</v>
      </c>
      <c r="T124" s="469">
        <v>407</v>
      </c>
      <c r="U124" s="469">
        <v>425</v>
      </c>
      <c r="V124" s="469">
        <v>198</v>
      </c>
      <c r="W124" s="469">
        <v>214</v>
      </c>
      <c r="X124" s="469">
        <v>150</v>
      </c>
      <c r="Y124" s="469">
        <v>232</v>
      </c>
      <c r="Z124" s="469">
        <v>239</v>
      </c>
      <c r="AA124" s="469">
        <v>635</v>
      </c>
      <c r="AB124" s="469">
        <v>939</v>
      </c>
      <c r="AC124" s="469">
        <v>882</v>
      </c>
      <c r="AD124" s="469">
        <v>500</v>
      </c>
      <c r="AE124" s="469">
        <v>517</v>
      </c>
      <c r="AF124" s="469">
        <v>479</v>
      </c>
      <c r="AG124" s="469">
        <v>527</v>
      </c>
      <c r="AH124" s="469">
        <v>471</v>
      </c>
      <c r="AI124" s="469">
        <v>206</v>
      </c>
      <c r="AJ124" s="469">
        <v>219</v>
      </c>
      <c r="AK124" s="469">
        <v>167</v>
      </c>
      <c r="AL124" s="469">
        <v>849</v>
      </c>
      <c r="AM124" s="469">
        <v>976</v>
      </c>
      <c r="AN124" s="469">
        <v>987</v>
      </c>
      <c r="AO124" s="472"/>
      <c r="AP124" s="473" t="s">
        <v>2503</v>
      </c>
    </row>
    <row r="125" spans="1:42" ht="27" customHeight="1">
      <c r="A125" s="33" t="s">
        <v>2284</v>
      </c>
      <c r="B125" s="33" t="s">
        <v>160</v>
      </c>
      <c r="C125" s="33" t="s">
        <v>161</v>
      </c>
      <c r="D125" s="33" t="s">
        <v>2285</v>
      </c>
      <c r="E125" s="33"/>
      <c r="F125" s="466">
        <v>110</v>
      </c>
      <c r="G125" s="18"/>
      <c r="H125" s="18"/>
      <c r="I125" s="18"/>
      <c r="J125" s="18"/>
      <c r="K125" s="18"/>
      <c r="L125" s="1738" t="s">
        <v>2504</v>
      </c>
      <c r="M125" s="1738"/>
      <c r="N125" s="1738"/>
      <c r="O125" s="1738"/>
      <c r="P125" s="23"/>
      <c r="Q125" s="469">
        <v>74</v>
      </c>
      <c r="R125" s="469">
        <v>9</v>
      </c>
      <c r="S125" s="469">
        <v>80</v>
      </c>
      <c r="T125" s="469">
        <v>93</v>
      </c>
      <c r="U125" s="469">
        <v>94</v>
      </c>
      <c r="V125" s="469">
        <v>7</v>
      </c>
      <c r="W125" s="469">
        <v>8</v>
      </c>
      <c r="X125" s="469">
        <v>2</v>
      </c>
      <c r="Y125" s="469">
        <v>10</v>
      </c>
      <c r="Z125" s="469">
        <v>10</v>
      </c>
      <c r="AA125" s="469">
        <v>133</v>
      </c>
      <c r="AB125" s="469">
        <v>11</v>
      </c>
      <c r="AC125" s="469">
        <v>210</v>
      </c>
      <c r="AD125" s="469">
        <v>137</v>
      </c>
      <c r="AE125" s="469">
        <v>136</v>
      </c>
      <c r="AF125" s="469">
        <v>34</v>
      </c>
      <c r="AG125" s="469">
        <v>10</v>
      </c>
      <c r="AH125" s="469">
        <v>55</v>
      </c>
      <c r="AI125" s="469">
        <v>7</v>
      </c>
      <c r="AJ125" s="469">
        <v>9</v>
      </c>
      <c r="AK125" s="469">
        <v>3</v>
      </c>
      <c r="AL125" s="469">
        <v>69</v>
      </c>
      <c r="AM125" s="469">
        <v>11</v>
      </c>
      <c r="AN125" s="469">
        <v>138</v>
      </c>
      <c r="AO125" s="472"/>
      <c r="AP125" s="473" t="s">
        <v>2505</v>
      </c>
    </row>
    <row r="126" spans="1:42" ht="15" customHeight="1">
      <c r="A126" s="33" t="s">
        <v>2284</v>
      </c>
      <c r="B126" s="33" t="s">
        <v>160</v>
      </c>
      <c r="C126" s="33" t="s">
        <v>161</v>
      </c>
      <c r="D126" s="33" t="s">
        <v>2285</v>
      </c>
      <c r="E126" s="33"/>
      <c r="F126" s="466">
        <v>111</v>
      </c>
      <c r="G126" s="18"/>
      <c r="H126" s="18"/>
      <c r="I126" s="18"/>
      <c r="J126" s="18"/>
      <c r="K126" s="18"/>
      <c r="L126" s="1738" t="s">
        <v>2506</v>
      </c>
      <c r="M126" s="1738"/>
      <c r="N126" s="1738"/>
      <c r="O126" s="1738"/>
      <c r="P126" s="23"/>
      <c r="Q126" s="469">
        <v>402</v>
      </c>
      <c r="R126" s="469">
        <v>441</v>
      </c>
      <c r="S126" s="469">
        <v>580</v>
      </c>
      <c r="T126" s="469">
        <v>300</v>
      </c>
      <c r="U126" s="469">
        <v>288</v>
      </c>
      <c r="V126" s="469">
        <v>314</v>
      </c>
      <c r="W126" s="469">
        <v>306</v>
      </c>
      <c r="X126" s="469">
        <v>476</v>
      </c>
      <c r="Y126" s="469">
        <v>175</v>
      </c>
      <c r="Z126" s="469">
        <v>166</v>
      </c>
      <c r="AA126" s="469">
        <v>478</v>
      </c>
      <c r="AB126" s="469">
        <v>634</v>
      </c>
      <c r="AC126" s="469">
        <v>754</v>
      </c>
      <c r="AD126" s="469">
        <v>366</v>
      </c>
      <c r="AE126" s="469">
        <v>348</v>
      </c>
      <c r="AF126" s="469">
        <v>487</v>
      </c>
      <c r="AG126" s="469">
        <v>448</v>
      </c>
      <c r="AH126" s="469">
        <v>600</v>
      </c>
      <c r="AI126" s="469">
        <v>385</v>
      </c>
      <c r="AJ126" s="469">
        <v>313</v>
      </c>
      <c r="AK126" s="469">
        <v>491</v>
      </c>
      <c r="AL126" s="469">
        <v>625</v>
      </c>
      <c r="AM126" s="469">
        <v>641</v>
      </c>
      <c r="AN126" s="469">
        <v>779</v>
      </c>
      <c r="AO126" s="472"/>
      <c r="AP126" s="473" t="s">
        <v>2507</v>
      </c>
    </row>
    <row r="127" spans="1:42" ht="13.5" customHeight="1">
      <c r="A127" s="33" t="s">
        <v>2284</v>
      </c>
      <c r="B127" s="33" t="s">
        <v>160</v>
      </c>
      <c r="C127" s="33" t="s">
        <v>161</v>
      </c>
      <c r="D127" s="33" t="s">
        <v>2285</v>
      </c>
      <c r="E127" s="33"/>
      <c r="F127" s="466">
        <v>112</v>
      </c>
      <c r="G127" s="18"/>
      <c r="H127" s="18"/>
      <c r="I127" s="18"/>
      <c r="J127" s="18"/>
      <c r="K127" s="18"/>
      <c r="L127" s="1738" t="s">
        <v>2508</v>
      </c>
      <c r="M127" s="1738"/>
      <c r="N127" s="1738"/>
      <c r="O127" s="1738"/>
      <c r="P127" s="23"/>
      <c r="Q127" s="469">
        <v>773</v>
      </c>
      <c r="R127" s="469">
        <v>1416</v>
      </c>
      <c r="S127" s="469">
        <v>881</v>
      </c>
      <c r="T127" s="469">
        <v>497</v>
      </c>
      <c r="U127" s="469">
        <v>473</v>
      </c>
      <c r="V127" s="469">
        <v>674</v>
      </c>
      <c r="W127" s="469">
        <v>1406</v>
      </c>
      <c r="X127" s="469">
        <v>601</v>
      </c>
      <c r="Y127" s="469">
        <v>305</v>
      </c>
      <c r="Z127" s="469">
        <v>272</v>
      </c>
      <c r="AA127" s="469">
        <v>860</v>
      </c>
      <c r="AB127" s="469">
        <v>1430</v>
      </c>
      <c r="AC127" s="469">
        <v>1350</v>
      </c>
      <c r="AD127" s="469">
        <v>598</v>
      </c>
      <c r="AE127" s="469">
        <v>571</v>
      </c>
      <c r="AF127" s="469">
        <v>1065</v>
      </c>
      <c r="AG127" s="469">
        <v>1436</v>
      </c>
      <c r="AH127" s="469">
        <v>946</v>
      </c>
      <c r="AI127" s="469">
        <v>893</v>
      </c>
      <c r="AJ127" s="469">
        <v>1427</v>
      </c>
      <c r="AK127" s="469">
        <v>612</v>
      </c>
      <c r="AL127" s="469">
        <v>1306</v>
      </c>
      <c r="AM127" s="469">
        <v>1461</v>
      </c>
      <c r="AN127" s="469">
        <v>1490</v>
      </c>
      <c r="AO127" s="472"/>
      <c r="AP127" s="473" t="s">
        <v>2509</v>
      </c>
    </row>
    <row r="128" spans="1:42" ht="15" customHeight="1">
      <c r="A128" s="33" t="s">
        <v>2284</v>
      </c>
      <c r="B128" s="33" t="s">
        <v>160</v>
      </c>
      <c r="C128" s="33" t="s">
        <v>161</v>
      </c>
      <c r="D128" s="33" t="s">
        <v>2285</v>
      </c>
      <c r="E128" s="33"/>
      <c r="F128" s="466">
        <v>113</v>
      </c>
      <c r="G128" s="18"/>
      <c r="H128" s="18"/>
      <c r="I128" s="18"/>
      <c r="J128" s="18"/>
      <c r="K128" s="18"/>
      <c r="L128" s="1738" t="s">
        <v>2510</v>
      </c>
      <c r="M128" s="1738"/>
      <c r="N128" s="1738"/>
      <c r="O128" s="1738"/>
      <c r="P128" s="23"/>
      <c r="Q128" s="469">
        <v>287</v>
      </c>
      <c r="R128" s="469">
        <v>253</v>
      </c>
      <c r="S128" s="469">
        <v>370</v>
      </c>
      <c r="T128" s="469">
        <v>258</v>
      </c>
      <c r="U128" s="469">
        <v>256</v>
      </c>
      <c r="V128" s="469">
        <v>252</v>
      </c>
      <c r="W128" s="469">
        <v>213</v>
      </c>
      <c r="X128" s="469">
        <v>267</v>
      </c>
      <c r="Y128" s="469">
        <v>263</v>
      </c>
      <c r="Z128" s="469">
        <v>255</v>
      </c>
      <c r="AA128" s="469">
        <v>317</v>
      </c>
      <c r="AB128" s="469">
        <v>309</v>
      </c>
      <c r="AC128" s="469">
        <v>543</v>
      </c>
      <c r="AD128" s="469">
        <v>256</v>
      </c>
      <c r="AE128" s="469">
        <v>255</v>
      </c>
      <c r="AF128" s="469">
        <v>334</v>
      </c>
      <c r="AG128" s="469">
        <v>259</v>
      </c>
      <c r="AH128" s="469">
        <v>412</v>
      </c>
      <c r="AI128" s="469">
        <v>284</v>
      </c>
      <c r="AJ128" s="469">
        <v>223</v>
      </c>
      <c r="AK128" s="469">
        <v>281</v>
      </c>
      <c r="AL128" s="469">
        <v>401</v>
      </c>
      <c r="AM128" s="469">
        <v>313</v>
      </c>
      <c r="AN128" s="469">
        <v>608</v>
      </c>
      <c r="AO128" s="472"/>
      <c r="AP128" s="473" t="s">
        <v>2511</v>
      </c>
    </row>
    <row r="129" spans="1:42" ht="27" customHeight="1">
      <c r="A129" s="33" t="s">
        <v>2284</v>
      </c>
      <c r="B129" s="33" t="s">
        <v>160</v>
      </c>
      <c r="C129" s="33" t="s">
        <v>161</v>
      </c>
      <c r="D129" s="33" t="s">
        <v>2285</v>
      </c>
      <c r="E129" s="33"/>
      <c r="F129" s="466">
        <v>114</v>
      </c>
      <c r="G129" s="18"/>
      <c r="H129" s="18"/>
      <c r="I129" s="18"/>
      <c r="J129" s="18"/>
      <c r="K129" s="1738" t="s">
        <v>2512</v>
      </c>
      <c r="L129" s="1738"/>
      <c r="M129" s="1738"/>
      <c r="N129" s="1738"/>
      <c r="O129" s="1738"/>
      <c r="P129" s="23"/>
      <c r="Q129" s="469">
        <v>7666</v>
      </c>
      <c r="R129" s="469">
        <v>4580</v>
      </c>
      <c r="S129" s="469">
        <v>7304</v>
      </c>
      <c r="T129" s="469">
        <v>8922</v>
      </c>
      <c r="U129" s="469">
        <v>9078</v>
      </c>
      <c r="V129" s="469">
        <v>6435</v>
      </c>
      <c r="W129" s="469">
        <v>3396</v>
      </c>
      <c r="X129" s="469">
        <v>6111</v>
      </c>
      <c r="Y129" s="469">
        <v>8526</v>
      </c>
      <c r="Z129" s="469">
        <v>8736</v>
      </c>
      <c r="AA129" s="469">
        <v>8743</v>
      </c>
      <c r="AB129" s="469">
        <v>6268</v>
      </c>
      <c r="AC129" s="469">
        <v>9297</v>
      </c>
      <c r="AD129" s="469">
        <v>9132</v>
      </c>
      <c r="AE129" s="469">
        <v>9239</v>
      </c>
      <c r="AF129" s="469">
        <v>6647</v>
      </c>
      <c r="AG129" s="469">
        <v>4708</v>
      </c>
      <c r="AH129" s="469">
        <v>7367</v>
      </c>
      <c r="AI129" s="469">
        <v>5669</v>
      </c>
      <c r="AJ129" s="469">
        <v>3470</v>
      </c>
      <c r="AK129" s="469">
        <v>6548</v>
      </c>
      <c r="AL129" s="469">
        <v>7907</v>
      </c>
      <c r="AM129" s="469">
        <v>6474</v>
      </c>
      <c r="AN129" s="469">
        <v>8503</v>
      </c>
      <c r="AO129" s="472"/>
      <c r="AP129" s="473" t="s">
        <v>2513</v>
      </c>
    </row>
    <row r="130" spans="1:42" ht="27" customHeight="1">
      <c r="A130" s="33" t="s">
        <v>2284</v>
      </c>
      <c r="B130" s="33" t="s">
        <v>160</v>
      </c>
      <c r="C130" s="33" t="s">
        <v>161</v>
      </c>
      <c r="D130" s="33" t="s">
        <v>2285</v>
      </c>
      <c r="E130" s="33"/>
      <c r="F130" s="466">
        <v>115</v>
      </c>
      <c r="G130" s="18"/>
      <c r="H130" s="18"/>
      <c r="I130" s="18"/>
      <c r="J130" s="18"/>
      <c r="K130" s="18"/>
      <c r="L130" s="1738" t="s">
        <v>2514</v>
      </c>
      <c r="M130" s="1738"/>
      <c r="N130" s="1738"/>
      <c r="O130" s="1738"/>
      <c r="P130" s="23"/>
      <c r="Q130" s="469">
        <v>1549</v>
      </c>
      <c r="R130" s="469">
        <v>783</v>
      </c>
      <c r="S130" s="469">
        <v>1363</v>
      </c>
      <c r="T130" s="469">
        <v>1908</v>
      </c>
      <c r="U130" s="469">
        <v>1910</v>
      </c>
      <c r="V130" s="469">
        <v>1518</v>
      </c>
      <c r="W130" s="469">
        <v>640</v>
      </c>
      <c r="X130" s="469">
        <v>1350</v>
      </c>
      <c r="Y130" s="469">
        <v>2189</v>
      </c>
      <c r="Z130" s="469">
        <v>2210</v>
      </c>
      <c r="AA130" s="469">
        <v>1577</v>
      </c>
      <c r="AB130" s="469">
        <v>988</v>
      </c>
      <c r="AC130" s="469">
        <v>1383</v>
      </c>
      <c r="AD130" s="469">
        <v>1759</v>
      </c>
      <c r="AE130" s="469">
        <v>1759</v>
      </c>
      <c r="AF130" s="469">
        <v>1248</v>
      </c>
      <c r="AG130" s="469">
        <v>782</v>
      </c>
      <c r="AH130" s="469">
        <v>1310</v>
      </c>
      <c r="AI130" s="469">
        <v>1184</v>
      </c>
      <c r="AJ130" s="469">
        <v>621</v>
      </c>
      <c r="AK130" s="469">
        <v>1311</v>
      </c>
      <c r="AL130" s="469">
        <v>1330</v>
      </c>
      <c r="AM130" s="469">
        <v>1018</v>
      </c>
      <c r="AN130" s="469">
        <v>1303</v>
      </c>
      <c r="AO130" s="472"/>
      <c r="AP130" s="473" t="s">
        <v>2515</v>
      </c>
    </row>
    <row r="131" spans="1:42" ht="13.5" customHeight="1">
      <c r="A131" s="33" t="s">
        <v>2284</v>
      </c>
      <c r="B131" s="33" t="s">
        <v>160</v>
      </c>
      <c r="C131" s="33" t="s">
        <v>161</v>
      </c>
      <c r="D131" s="33" t="s">
        <v>2285</v>
      </c>
      <c r="E131" s="33"/>
      <c r="F131" s="466">
        <v>116</v>
      </c>
      <c r="G131" s="18"/>
      <c r="H131" s="18"/>
      <c r="I131" s="18"/>
      <c r="J131" s="18"/>
      <c r="K131" s="18"/>
      <c r="L131" s="1738" t="s">
        <v>2516</v>
      </c>
      <c r="M131" s="1738"/>
      <c r="N131" s="1738"/>
      <c r="O131" s="1738"/>
      <c r="P131" s="23"/>
      <c r="Q131" s="469">
        <v>1056</v>
      </c>
      <c r="R131" s="469">
        <v>551</v>
      </c>
      <c r="S131" s="469">
        <v>738</v>
      </c>
      <c r="T131" s="469">
        <v>1388</v>
      </c>
      <c r="U131" s="469">
        <v>1450</v>
      </c>
      <c r="V131" s="469">
        <v>653</v>
      </c>
      <c r="W131" s="469">
        <v>505</v>
      </c>
      <c r="X131" s="469">
        <v>607</v>
      </c>
      <c r="Y131" s="469">
        <v>780</v>
      </c>
      <c r="Z131" s="469">
        <v>763</v>
      </c>
      <c r="AA131" s="469">
        <v>1408</v>
      </c>
      <c r="AB131" s="469">
        <v>617</v>
      </c>
      <c r="AC131" s="469">
        <v>958</v>
      </c>
      <c r="AD131" s="469">
        <v>1708</v>
      </c>
      <c r="AE131" s="469">
        <v>1789</v>
      </c>
      <c r="AF131" s="469">
        <v>782</v>
      </c>
      <c r="AG131" s="469">
        <v>599</v>
      </c>
      <c r="AH131" s="469">
        <v>729</v>
      </c>
      <c r="AI131" s="469">
        <v>552</v>
      </c>
      <c r="AJ131" s="469">
        <v>555</v>
      </c>
      <c r="AK131" s="469">
        <v>536</v>
      </c>
      <c r="AL131" s="469">
        <v>1081</v>
      </c>
      <c r="AM131" s="469">
        <v>663</v>
      </c>
      <c r="AN131" s="469">
        <v>1033</v>
      </c>
      <c r="AO131" s="472"/>
      <c r="AP131" s="473" t="s">
        <v>2517</v>
      </c>
    </row>
    <row r="132" spans="1:42" ht="13.5" customHeight="1">
      <c r="A132" s="33" t="s">
        <v>2284</v>
      </c>
      <c r="B132" s="33" t="s">
        <v>160</v>
      </c>
      <c r="C132" s="33" t="s">
        <v>161</v>
      </c>
      <c r="D132" s="33" t="s">
        <v>2285</v>
      </c>
      <c r="E132" s="33"/>
      <c r="F132" s="466">
        <v>117</v>
      </c>
      <c r="G132" s="18"/>
      <c r="H132" s="18"/>
      <c r="I132" s="18"/>
      <c r="J132" s="18"/>
      <c r="K132" s="18"/>
      <c r="L132" s="1738" t="s">
        <v>2518</v>
      </c>
      <c r="M132" s="1738"/>
      <c r="N132" s="1738"/>
      <c r="O132" s="1738"/>
      <c r="P132" s="23"/>
      <c r="Q132" s="469">
        <v>1105</v>
      </c>
      <c r="R132" s="469">
        <v>1359</v>
      </c>
      <c r="S132" s="469">
        <v>1167</v>
      </c>
      <c r="T132" s="469">
        <v>986</v>
      </c>
      <c r="U132" s="469">
        <v>1036</v>
      </c>
      <c r="V132" s="469">
        <v>1053</v>
      </c>
      <c r="W132" s="469">
        <v>1181</v>
      </c>
      <c r="X132" s="469">
        <v>1069</v>
      </c>
      <c r="Y132" s="469">
        <v>960</v>
      </c>
      <c r="Z132" s="469">
        <v>1004</v>
      </c>
      <c r="AA132" s="469">
        <v>1152</v>
      </c>
      <c r="AB132" s="469">
        <v>1612</v>
      </c>
      <c r="AC132" s="469">
        <v>1331</v>
      </c>
      <c r="AD132" s="469">
        <v>1001</v>
      </c>
      <c r="AE132" s="469">
        <v>1050</v>
      </c>
      <c r="AF132" s="469">
        <v>1296</v>
      </c>
      <c r="AG132" s="469">
        <v>1422</v>
      </c>
      <c r="AH132" s="469">
        <v>1324</v>
      </c>
      <c r="AI132" s="469">
        <v>1183</v>
      </c>
      <c r="AJ132" s="469">
        <v>1233</v>
      </c>
      <c r="AK132" s="469">
        <v>1226</v>
      </c>
      <c r="AL132" s="469">
        <v>1446</v>
      </c>
      <c r="AM132" s="469">
        <v>1679</v>
      </c>
      <c r="AN132" s="469">
        <v>1444</v>
      </c>
      <c r="AO132" s="472"/>
      <c r="AP132" s="473" t="s">
        <v>2519</v>
      </c>
    </row>
    <row r="133" spans="1:42" ht="13.5" customHeight="1">
      <c r="A133" s="33" t="s">
        <v>2284</v>
      </c>
      <c r="B133" s="33" t="s">
        <v>160</v>
      </c>
      <c r="C133" s="33" t="s">
        <v>161</v>
      </c>
      <c r="D133" s="33" t="s">
        <v>2285</v>
      </c>
      <c r="E133" s="33"/>
      <c r="F133" s="466">
        <v>118</v>
      </c>
      <c r="G133" s="18"/>
      <c r="H133" s="18"/>
      <c r="I133" s="18"/>
      <c r="J133" s="18"/>
      <c r="K133" s="18"/>
      <c r="L133" s="1738" t="s">
        <v>2520</v>
      </c>
      <c r="M133" s="1738"/>
      <c r="N133" s="1738"/>
      <c r="O133" s="1738"/>
      <c r="P133" s="23"/>
      <c r="Q133" s="469">
        <v>3955</v>
      </c>
      <c r="R133" s="469">
        <v>1886</v>
      </c>
      <c r="S133" s="469">
        <v>4036</v>
      </c>
      <c r="T133" s="469">
        <v>4640</v>
      </c>
      <c r="U133" s="469">
        <v>4682</v>
      </c>
      <c r="V133" s="469">
        <v>3211</v>
      </c>
      <c r="W133" s="469">
        <v>1070</v>
      </c>
      <c r="X133" s="469">
        <v>3085</v>
      </c>
      <c r="Y133" s="469">
        <v>4597</v>
      </c>
      <c r="Z133" s="469">
        <v>4759</v>
      </c>
      <c r="AA133" s="469">
        <v>4606</v>
      </c>
      <c r="AB133" s="469">
        <v>3051</v>
      </c>
      <c r="AC133" s="469">
        <v>5625</v>
      </c>
      <c r="AD133" s="469">
        <v>4663</v>
      </c>
      <c r="AE133" s="469">
        <v>4641</v>
      </c>
      <c r="AF133" s="469">
        <v>3321</v>
      </c>
      <c r="AG133" s="469">
        <v>1905</v>
      </c>
      <c r="AH133" s="469">
        <v>4004</v>
      </c>
      <c r="AI133" s="469">
        <v>2750</v>
      </c>
      <c r="AJ133" s="469">
        <v>1061</v>
      </c>
      <c r="AK133" s="469">
        <v>3475</v>
      </c>
      <c r="AL133" s="469">
        <v>4050</v>
      </c>
      <c r="AM133" s="469">
        <v>3113</v>
      </c>
      <c r="AN133" s="469">
        <v>4723</v>
      </c>
      <c r="AO133" s="472"/>
      <c r="AP133" s="473" t="s">
        <v>2521</v>
      </c>
    </row>
    <row r="134" spans="1:42" ht="27" customHeight="1">
      <c r="A134" s="33" t="s">
        <v>2284</v>
      </c>
      <c r="B134" s="33" t="s">
        <v>160</v>
      </c>
      <c r="C134" s="33" t="s">
        <v>161</v>
      </c>
      <c r="D134" s="33" t="s">
        <v>2285</v>
      </c>
      <c r="E134" s="33"/>
      <c r="F134" s="466">
        <v>119</v>
      </c>
      <c r="G134" s="18"/>
      <c r="H134" s="18"/>
      <c r="I134" s="18"/>
      <c r="J134" s="18"/>
      <c r="K134" s="1738" t="s">
        <v>2522</v>
      </c>
      <c r="L134" s="1738"/>
      <c r="M134" s="1738"/>
      <c r="N134" s="1738"/>
      <c r="O134" s="1738"/>
      <c r="P134" s="23"/>
      <c r="Q134" s="469">
        <v>20989</v>
      </c>
      <c r="R134" s="469">
        <v>27205</v>
      </c>
      <c r="S134" s="469">
        <v>29129</v>
      </c>
      <c r="T134" s="469">
        <v>14819</v>
      </c>
      <c r="U134" s="469">
        <v>13899</v>
      </c>
      <c r="V134" s="469">
        <v>25249</v>
      </c>
      <c r="W134" s="469">
        <v>27422</v>
      </c>
      <c r="X134" s="469">
        <v>31643</v>
      </c>
      <c r="Y134" s="469">
        <v>18248</v>
      </c>
      <c r="Z134" s="469">
        <v>17587</v>
      </c>
      <c r="AA134" s="469">
        <v>17264</v>
      </c>
      <c r="AB134" s="469">
        <v>26877</v>
      </c>
      <c r="AC134" s="469">
        <v>24918</v>
      </c>
      <c r="AD134" s="469">
        <v>13011</v>
      </c>
      <c r="AE134" s="469">
        <v>12072</v>
      </c>
      <c r="AF134" s="469">
        <v>27905</v>
      </c>
      <c r="AG134" s="469">
        <v>27460</v>
      </c>
      <c r="AH134" s="469">
        <v>31115</v>
      </c>
      <c r="AI134" s="469">
        <v>29899</v>
      </c>
      <c r="AJ134" s="469">
        <v>27658</v>
      </c>
      <c r="AK134" s="469">
        <v>33389</v>
      </c>
      <c r="AL134" s="469">
        <v>25302</v>
      </c>
      <c r="AM134" s="469">
        <v>27203</v>
      </c>
      <c r="AN134" s="469">
        <v>27330</v>
      </c>
      <c r="AO134" s="472"/>
      <c r="AP134" s="473" t="s">
        <v>2523</v>
      </c>
    </row>
    <row r="135" spans="1:42" ht="27" customHeight="1">
      <c r="A135" s="33" t="s">
        <v>2284</v>
      </c>
      <c r="B135" s="33" t="s">
        <v>160</v>
      </c>
      <c r="C135" s="33" t="s">
        <v>161</v>
      </c>
      <c r="D135" s="33" t="s">
        <v>2285</v>
      </c>
      <c r="E135" s="33"/>
      <c r="F135" s="466">
        <v>120</v>
      </c>
      <c r="G135" s="18"/>
      <c r="H135" s="18"/>
      <c r="I135" s="18"/>
      <c r="J135" s="18"/>
      <c r="K135" s="18"/>
      <c r="L135" s="1738" t="s">
        <v>2524</v>
      </c>
      <c r="M135" s="1738"/>
      <c r="N135" s="1738"/>
      <c r="O135" s="1738"/>
      <c r="P135" s="23"/>
      <c r="Q135" s="469">
        <v>5270</v>
      </c>
      <c r="R135" s="469">
        <v>10823</v>
      </c>
      <c r="S135" s="469">
        <v>6769</v>
      </c>
      <c r="T135" s="469">
        <v>2604</v>
      </c>
      <c r="U135" s="469">
        <v>2371</v>
      </c>
      <c r="V135" s="469">
        <v>5749</v>
      </c>
      <c r="W135" s="469">
        <v>9701</v>
      </c>
      <c r="X135" s="469">
        <v>6805</v>
      </c>
      <c r="Y135" s="469">
        <v>2465</v>
      </c>
      <c r="Z135" s="469">
        <v>2129</v>
      </c>
      <c r="AA135" s="469">
        <v>4851</v>
      </c>
      <c r="AB135" s="469">
        <v>12394</v>
      </c>
      <c r="AC135" s="469">
        <v>6709</v>
      </c>
      <c r="AD135" s="469">
        <v>2678</v>
      </c>
      <c r="AE135" s="469">
        <v>2486</v>
      </c>
      <c r="AF135" s="469">
        <v>8184</v>
      </c>
      <c r="AG135" s="469">
        <v>11070</v>
      </c>
      <c r="AH135" s="469">
        <v>7566</v>
      </c>
      <c r="AI135" s="469">
        <v>7966</v>
      </c>
      <c r="AJ135" s="469">
        <v>9902</v>
      </c>
      <c r="AK135" s="469">
        <v>7518</v>
      </c>
      <c r="AL135" s="469">
        <v>8452</v>
      </c>
      <c r="AM135" s="469">
        <v>12657</v>
      </c>
      <c r="AN135" s="469">
        <v>7658</v>
      </c>
      <c r="AO135" s="472"/>
      <c r="AP135" s="473" t="s">
        <v>2525</v>
      </c>
    </row>
    <row r="136" spans="1:42" ht="13.5" customHeight="1">
      <c r="A136" s="33" t="s">
        <v>2284</v>
      </c>
      <c r="B136" s="33" t="s">
        <v>160</v>
      </c>
      <c r="C136" s="33" t="s">
        <v>161</v>
      </c>
      <c r="D136" s="33" t="s">
        <v>2285</v>
      </c>
      <c r="E136" s="33"/>
      <c r="F136" s="466">
        <v>121</v>
      </c>
      <c r="G136" s="18"/>
      <c r="H136" s="18"/>
      <c r="I136" s="18"/>
      <c r="J136" s="18"/>
      <c r="K136" s="18"/>
      <c r="L136" s="1738" t="s">
        <v>2526</v>
      </c>
      <c r="M136" s="1738"/>
      <c r="N136" s="1738"/>
      <c r="O136" s="1738"/>
      <c r="P136" s="23"/>
      <c r="Q136" s="469">
        <v>8925</v>
      </c>
      <c r="R136" s="469">
        <v>9665</v>
      </c>
      <c r="S136" s="469">
        <v>13731</v>
      </c>
      <c r="T136" s="469">
        <v>6297</v>
      </c>
      <c r="U136" s="469">
        <v>5817</v>
      </c>
      <c r="V136" s="469">
        <v>12448</v>
      </c>
      <c r="W136" s="469">
        <v>11021</v>
      </c>
      <c r="X136" s="469">
        <v>16576</v>
      </c>
      <c r="Y136" s="469">
        <v>9602</v>
      </c>
      <c r="Z136" s="469">
        <v>9458</v>
      </c>
      <c r="AA136" s="469">
        <v>5845</v>
      </c>
      <c r="AB136" s="469">
        <v>7729</v>
      </c>
      <c r="AC136" s="469">
        <v>8964</v>
      </c>
      <c r="AD136" s="469">
        <v>4554</v>
      </c>
      <c r="AE136" s="469">
        <v>4021</v>
      </c>
      <c r="AF136" s="469">
        <v>11897</v>
      </c>
      <c r="AG136" s="469">
        <v>9656</v>
      </c>
      <c r="AH136" s="469">
        <v>14622</v>
      </c>
      <c r="AI136" s="469">
        <v>14221</v>
      </c>
      <c r="AJ136" s="469">
        <v>10936</v>
      </c>
      <c r="AK136" s="469">
        <v>17455</v>
      </c>
      <c r="AL136" s="469">
        <v>8866</v>
      </c>
      <c r="AM136" s="469">
        <v>7881</v>
      </c>
      <c r="AN136" s="469">
        <v>9957</v>
      </c>
      <c r="AO136" s="472"/>
      <c r="AP136" s="473" t="s">
        <v>2527</v>
      </c>
    </row>
    <row r="137" spans="1:42" ht="13.5" customHeight="1">
      <c r="A137" s="33" t="s">
        <v>2284</v>
      </c>
      <c r="B137" s="33" t="s">
        <v>160</v>
      </c>
      <c r="C137" s="33" t="s">
        <v>161</v>
      </c>
      <c r="D137" s="33" t="s">
        <v>2285</v>
      </c>
      <c r="E137" s="33"/>
      <c r="F137" s="466">
        <v>122</v>
      </c>
      <c r="G137" s="18"/>
      <c r="H137" s="18"/>
      <c r="I137" s="18"/>
      <c r="J137" s="18"/>
      <c r="K137" s="18"/>
      <c r="L137" s="18"/>
      <c r="M137" s="1738" t="s">
        <v>2528</v>
      </c>
      <c r="N137" s="1738"/>
      <c r="O137" s="1738"/>
      <c r="P137" s="23"/>
      <c r="Q137" s="469">
        <v>760</v>
      </c>
      <c r="R137" s="469">
        <v>1360</v>
      </c>
      <c r="S137" s="469">
        <v>1805</v>
      </c>
      <c r="T137" s="469">
        <v>33</v>
      </c>
      <c r="U137" s="469">
        <v>37</v>
      </c>
      <c r="V137" s="469">
        <v>1317</v>
      </c>
      <c r="W137" s="469">
        <v>1176</v>
      </c>
      <c r="X137" s="469">
        <v>2885</v>
      </c>
      <c r="Y137" s="469">
        <v>0</v>
      </c>
      <c r="Z137" s="469">
        <v>0</v>
      </c>
      <c r="AA137" s="469">
        <v>273</v>
      </c>
      <c r="AB137" s="469">
        <v>1629</v>
      </c>
      <c r="AC137" s="469">
        <v>0</v>
      </c>
      <c r="AD137" s="469">
        <v>51</v>
      </c>
      <c r="AE137" s="469">
        <v>56</v>
      </c>
      <c r="AF137" s="469">
        <v>1066</v>
      </c>
      <c r="AG137" s="469">
        <v>1161</v>
      </c>
      <c r="AH137" s="469">
        <v>1452</v>
      </c>
      <c r="AI137" s="469">
        <v>1410</v>
      </c>
      <c r="AJ137" s="469">
        <v>689</v>
      </c>
      <c r="AK137" s="469">
        <v>2390</v>
      </c>
      <c r="AL137" s="469">
        <v>648</v>
      </c>
      <c r="AM137" s="469">
        <v>1808</v>
      </c>
      <c r="AN137" s="469">
        <v>0</v>
      </c>
      <c r="AO137" s="472"/>
      <c r="AP137" s="473" t="s">
        <v>2529</v>
      </c>
    </row>
    <row r="138" spans="1:42" ht="13.5" customHeight="1">
      <c r="A138" s="33" t="s">
        <v>2284</v>
      </c>
      <c r="B138" s="33" t="s">
        <v>160</v>
      </c>
      <c r="C138" s="33" t="s">
        <v>161</v>
      </c>
      <c r="D138" s="33" t="s">
        <v>2285</v>
      </c>
      <c r="E138" s="33"/>
      <c r="F138" s="466">
        <v>123</v>
      </c>
      <c r="G138" s="18"/>
      <c r="H138" s="18"/>
      <c r="I138" s="18"/>
      <c r="J138" s="18"/>
      <c r="K138" s="18"/>
      <c r="L138" s="18"/>
      <c r="M138" s="1738" t="s">
        <v>2530</v>
      </c>
      <c r="N138" s="1738"/>
      <c r="O138" s="1738"/>
      <c r="P138" s="23"/>
      <c r="Q138" s="469">
        <v>182</v>
      </c>
      <c r="R138" s="469">
        <v>569</v>
      </c>
      <c r="S138" s="469">
        <v>51</v>
      </c>
      <c r="T138" s="469">
        <v>110</v>
      </c>
      <c r="U138" s="469">
        <v>124</v>
      </c>
      <c r="V138" s="469">
        <v>96</v>
      </c>
      <c r="W138" s="469">
        <v>7</v>
      </c>
      <c r="X138" s="469">
        <v>82</v>
      </c>
      <c r="Y138" s="469">
        <v>162</v>
      </c>
      <c r="Z138" s="469">
        <v>187</v>
      </c>
      <c r="AA138" s="469">
        <v>258</v>
      </c>
      <c r="AB138" s="469">
        <v>1376</v>
      </c>
      <c r="AC138" s="469">
        <v>0</v>
      </c>
      <c r="AD138" s="469">
        <v>83</v>
      </c>
      <c r="AE138" s="469">
        <v>91</v>
      </c>
      <c r="AF138" s="469">
        <v>283</v>
      </c>
      <c r="AG138" s="469">
        <v>582</v>
      </c>
      <c r="AH138" s="469">
        <v>65</v>
      </c>
      <c r="AI138" s="469">
        <v>54</v>
      </c>
      <c r="AJ138" s="469">
        <v>7</v>
      </c>
      <c r="AK138" s="469">
        <v>102</v>
      </c>
      <c r="AL138" s="469">
        <v>576</v>
      </c>
      <c r="AM138" s="469">
        <v>1376</v>
      </c>
      <c r="AN138" s="469">
        <v>0</v>
      </c>
      <c r="AO138" s="472"/>
      <c r="AP138" s="473" t="s">
        <v>2531</v>
      </c>
    </row>
    <row r="139" spans="1:42" ht="13.5" customHeight="1">
      <c r="A139" s="33" t="s">
        <v>2284</v>
      </c>
      <c r="B139" s="33" t="s">
        <v>160</v>
      </c>
      <c r="C139" s="33" t="s">
        <v>161</v>
      </c>
      <c r="D139" s="33" t="s">
        <v>2285</v>
      </c>
      <c r="E139" s="33"/>
      <c r="F139" s="466">
        <v>124</v>
      </c>
      <c r="G139" s="18"/>
      <c r="H139" s="18"/>
      <c r="I139" s="18"/>
      <c r="J139" s="18"/>
      <c r="K139" s="18"/>
      <c r="L139" s="18"/>
      <c r="M139" s="1738" t="s">
        <v>2532</v>
      </c>
      <c r="N139" s="1738"/>
      <c r="O139" s="1738"/>
      <c r="P139" s="23"/>
      <c r="Q139" s="469">
        <v>7983</v>
      </c>
      <c r="R139" s="469">
        <v>7736</v>
      </c>
      <c r="S139" s="469">
        <v>11874</v>
      </c>
      <c r="T139" s="469">
        <v>6153</v>
      </c>
      <c r="U139" s="469">
        <v>5655</v>
      </c>
      <c r="V139" s="469">
        <v>11035</v>
      </c>
      <c r="W139" s="469">
        <v>9838</v>
      </c>
      <c r="X139" s="469">
        <v>13609</v>
      </c>
      <c r="Y139" s="469">
        <v>9441</v>
      </c>
      <c r="Z139" s="469">
        <v>9271</v>
      </c>
      <c r="AA139" s="469">
        <v>5314</v>
      </c>
      <c r="AB139" s="469">
        <v>4724</v>
      </c>
      <c r="AC139" s="469">
        <v>8964</v>
      </c>
      <c r="AD139" s="469">
        <v>4420</v>
      </c>
      <c r="AE139" s="469">
        <v>3873</v>
      </c>
      <c r="AF139" s="469">
        <v>10547</v>
      </c>
      <c r="AG139" s="469">
        <v>7913</v>
      </c>
      <c r="AH139" s="469">
        <v>13105</v>
      </c>
      <c r="AI139" s="469">
        <v>12757</v>
      </c>
      <c r="AJ139" s="469">
        <v>10240</v>
      </c>
      <c r="AK139" s="469">
        <v>14963</v>
      </c>
      <c r="AL139" s="469">
        <v>7642</v>
      </c>
      <c r="AM139" s="469">
        <v>4698</v>
      </c>
      <c r="AN139" s="469">
        <v>9957</v>
      </c>
      <c r="AO139" s="472"/>
      <c r="AP139" s="473" t="s">
        <v>2533</v>
      </c>
    </row>
    <row r="140" spans="1:42" ht="27" customHeight="1">
      <c r="A140" s="33" t="s">
        <v>2284</v>
      </c>
      <c r="B140" s="33" t="s">
        <v>160</v>
      </c>
      <c r="C140" s="33" t="s">
        <v>161</v>
      </c>
      <c r="D140" s="33" t="s">
        <v>2285</v>
      </c>
      <c r="E140" s="33"/>
      <c r="F140" s="466">
        <v>125</v>
      </c>
      <c r="G140" s="18"/>
      <c r="H140" s="18"/>
      <c r="I140" s="18"/>
      <c r="J140" s="18"/>
      <c r="K140" s="18"/>
      <c r="L140" s="1738" t="s">
        <v>2534</v>
      </c>
      <c r="M140" s="1738"/>
      <c r="N140" s="1738"/>
      <c r="O140" s="1738"/>
      <c r="P140" s="23"/>
      <c r="Q140" s="469">
        <v>6793</v>
      </c>
      <c r="R140" s="469">
        <v>6717</v>
      </c>
      <c r="S140" s="469">
        <v>8629</v>
      </c>
      <c r="T140" s="469">
        <v>5918</v>
      </c>
      <c r="U140" s="469">
        <v>5711</v>
      </c>
      <c r="V140" s="469">
        <v>7052</v>
      </c>
      <c r="W140" s="469">
        <v>6700</v>
      </c>
      <c r="X140" s="469">
        <v>8262</v>
      </c>
      <c r="Y140" s="469">
        <v>6180</v>
      </c>
      <c r="Z140" s="469">
        <v>5999</v>
      </c>
      <c r="AA140" s="469">
        <v>6568</v>
      </c>
      <c r="AB140" s="469">
        <v>6754</v>
      </c>
      <c r="AC140" s="469">
        <v>9244</v>
      </c>
      <c r="AD140" s="469">
        <v>5780</v>
      </c>
      <c r="AE140" s="469">
        <v>5565</v>
      </c>
      <c r="AF140" s="469">
        <v>7825</v>
      </c>
      <c r="AG140" s="469">
        <v>6734</v>
      </c>
      <c r="AH140" s="469">
        <v>8927</v>
      </c>
      <c r="AI140" s="469">
        <v>7712</v>
      </c>
      <c r="AJ140" s="469">
        <v>6820</v>
      </c>
      <c r="AK140" s="469">
        <v>8415</v>
      </c>
      <c r="AL140" s="469">
        <v>7985</v>
      </c>
      <c r="AM140" s="469">
        <v>6664</v>
      </c>
      <c r="AN140" s="469">
        <v>9714</v>
      </c>
      <c r="AO140" s="472"/>
      <c r="AP140" s="473" t="s">
        <v>2535</v>
      </c>
    </row>
    <row r="141" spans="1:42" ht="27" customHeight="1">
      <c r="A141" s="33" t="s">
        <v>2284</v>
      </c>
      <c r="B141" s="33" t="s">
        <v>160</v>
      </c>
      <c r="C141" s="33" t="s">
        <v>161</v>
      </c>
      <c r="D141" s="33" t="s">
        <v>2285</v>
      </c>
      <c r="E141" s="33"/>
      <c r="F141" s="466">
        <v>126</v>
      </c>
      <c r="G141" s="18"/>
      <c r="H141" s="18"/>
      <c r="I141" s="18"/>
      <c r="J141" s="18"/>
      <c r="K141" s="1738" t="s">
        <v>2536</v>
      </c>
      <c r="L141" s="1738"/>
      <c r="M141" s="1738"/>
      <c r="N141" s="1738"/>
      <c r="O141" s="1738"/>
      <c r="P141" s="23"/>
      <c r="Q141" s="469">
        <v>19</v>
      </c>
      <c r="R141" s="469">
        <v>0</v>
      </c>
      <c r="S141" s="469">
        <v>0</v>
      </c>
      <c r="T141" s="469">
        <v>36</v>
      </c>
      <c r="U141" s="469">
        <v>40</v>
      </c>
      <c r="V141" s="469">
        <v>0</v>
      </c>
      <c r="W141" s="469">
        <v>0</v>
      </c>
      <c r="X141" s="469">
        <v>0</v>
      </c>
      <c r="Y141" s="469">
        <v>0</v>
      </c>
      <c r="Z141" s="469">
        <v>0</v>
      </c>
      <c r="AA141" s="469">
        <v>36</v>
      </c>
      <c r="AB141" s="469">
        <v>0</v>
      </c>
      <c r="AC141" s="469">
        <v>0</v>
      </c>
      <c r="AD141" s="469">
        <v>54</v>
      </c>
      <c r="AE141" s="469">
        <v>60</v>
      </c>
      <c r="AF141" s="469">
        <v>0</v>
      </c>
      <c r="AG141" s="469">
        <v>0</v>
      </c>
      <c r="AH141" s="469">
        <v>0</v>
      </c>
      <c r="AI141" s="469">
        <v>0</v>
      </c>
      <c r="AJ141" s="469">
        <v>0</v>
      </c>
      <c r="AK141" s="469">
        <v>0</v>
      </c>
      <c r="AL141" s="469">
        <v>0</v>
      </c>
      <c r="AM141" s="469">
        <v>0</v>
      </c>
      <c r="AN141" s="469">
        <v>0</v>
      </c>
      <c r="AO141" s="472"/>
      <c r="AP141" s="473" t="s">
        <v>2537</v>
      </c>
    </row>
    <row r="142" spans="1:42" ht="27" customHeight="1">
      <c r="A142" s="33" t="s">
        <v>2284</v>
      </c>
      <c r="B142" s="33" t="s">
        <v>160</v>
      </c>
      <c r="C142" s="33" t="s">
        <v>161</v>
      </c>
      <c r="D142" s="33" t="s">
        <v>2285</v>
      </c>
      <c r="E142" s="33"/>
      <c r="F142" s="466">
        <v>127</v>
      </c>
      <c r="G142" s="18"/>
      <c r="H142" s="18"/>
      <c r="I142" s="18"/>
      <c r="J142" s="18"/>
      <c r="K142" s="1738" t="s">
        <v>2538</v>
      </c>
      <c r="L142" s="1738"/>
      <c r="M142" s="1738"/>
      <c r="N142" s="1738"/>
      <c r="O142" s="1738"/>
      <c r="P142" s="23"/>
      <c r="Q142" s="469">
        <v>18746</v>
      </c>
      <c r="R142" s="469">
        <v>20096</v>
      </c>
      <c r="S142" s="469">
        <v>20904</v>
      </c>
      <c r="T142" s="469">
        <v>17213</v>
      </c>
      <c r="U142" s="469">
        <v>16855</v>
      </c>
      <c r="V142" s="469">
        <v>21158</v>
      </c>
      <c r="W142" s="469">
        <v>20960</v>
      </c>
      <c r="X142" s="469">
        <v>20584</v>
      </c>
      <c r="Y142" s="469">
        <v>21793</v>
      </c>
      <c r="Z142" s="469">
        <v>21438</v>
      </c>
      <c r="AA142" s="469">
        <v>16635</v>
      </c>
      <c r="AB142" s="469">
        <v>18841</v>
      </c>
      <c r="AC142" s="469">
        <v>21440</v>
      </c>
      <c r="AD142" s="469">
        <v>14795</v>
      </c>
      <c r="AE142" s="469">
        <v>14580</v>
      </c>
      <c r="AF142" s="469">
        <v>19727</v>
      </c>
      <c r="AG142" s="469">
        <v>19285</v>
      </c>
      <c r="AH142" s="469">
        <v>21565</v>
      </c>
      <c r="AI142" s="469">
        <v>20392</v>
      </c>
      <c r="AJ142" s="469">
        <v>19161</v>
      </c>
      <c r="AK142" s="469">
        <v>21251</v>
      </c>
      <c r="AL142" s="469">
        <v>18972</v>
      </c>
      <c r="AM142" s="469">
        <v>19351</v>
      </c>
      <c r="AN142" s="469">
        <v>22182</v>
      </c>
      <c r="AO142" s="472"/>
      <c r="AP142" s="473" t="s">
        <v>2539</v>
      </c>
    </row>
    <row r="143" spans="1:42" ht="27" customHeight="1">
      <c r="A143" s="33" t="s">
        <v>2284</v>
      </c>
      <c r="B143" s="33" t="s">
        <v>160</v>
      </c>
      <c r="C143" s="33" t="s">
        <v>161</v>
      </c>
      <c r="D143" s="33" t="s">
        <v>2285</v>
      </c>
      <c r="E143" s="33"/>
      <c r="F143" s="466">
        <v>128</v>
      </c>
      <c r="G143" s="18"/>
      <c r="H143" s="18"/>
      <c r="I143" s="18"/>
      <c r="J143" s="18"/>
      <c r="K143" s="18"/>
      <c r="L143" s="1738" t="s">
        <v>2540</v>
      </c>
      <c r="M143" s="1738"/>
      <c r="N143" s="1738"/>
      <c r="O143" s="1738"/>
      <c r="P143" s="23"/>
      <c r="Q143" s="469">
        <v>1045</v>
      </c>
      <c r="R143" s="469">
        <v>1135</v>
      </c>
      <c r="S143" s="469">
        <v>1294</v>
      </c>
      <c r="T143" s="469">
        <v>891</v>
      </c>
      <c r="U143" s="469">
        <v>786</v>
      </c>
      <c r="V143" s="469">
        <v>1529</v>
      </c>
      <c r="W143" s="469">
        <v>1641</v>
      </c>
      <c r="X143" s="469">
        <v>1533</v>
      </c>
      <c r="Y143" s="469">
        <v>1460</v>
      </c>
      <c r="Z143" s="469">
        <v>1237</v>
      </c>
      <c r="AA143" s="469">
        <v>623</v>
      </c>
      <c r="AB143" s="469">
        <v>411</v>
      </c>
      <c r="AC143" s="469">
        <v>896</v>
      </c>
      <c r="AD143" s="469">
        <v>592</v>
      </c>
      <c r="AE143" s="469">
        <v>565</v>
      </c>
      <c r="AF143" s="469">
        <v>1168</v>
      </c>
      <c r="AG143" s="469">
        <v>1128</v>
      </c>
      <c r="AH143" s="469">
        <v>1395</v>
      </c>
      <c r="AI143" s="469">
        <v>1594</v>
      </c>
      <c r="AJ143" s="469">
        <v>1622</v>
      </c>
      <c r="AK143" s="469">
        <v>1676</v>
      </c>
      <c r="AL143" s="469">
        <v>633</v>
      </c>
      <c r="AM143" s="469">
        <v>419</v>
      </c>
      <c r="AN143" s="469">
        <v>962</v>
      </c>
      <c r="AO143" s="472"/>
      <c r="AP143" s="473" t="s">
        <v>2541</v>
      </c>
    </row>
    <row r="144" spans="1:42" ht="15" customHeight="1">
      <c r="A144" s="33" t="s">
        <v>2284</v>
      </c>
      <c r="B144" s="33" t="s">
        <v>160</v>
      </c>
      <c r="C144" s="33" t="s">
        <v>161</v>
      </c>
      <c r="D144" s="33" t="s">
        <v>2285</v>
      </c>
      <c r="E144" s="33"/>
      <c r="F144" s="466">
        <v>129</v>
      </c>
      <c r="G144" s="18"/>
      <c r="H144" s="18"/>
      <c r="I144" s="18"/>
      <c r="J144" s="18"/>
      <c r="K144" s="18"/>
      <c r="L144" s="1738" t="s">
        <v>2542</v>
      </c>
      <c r="M144" s="1738"/>
      <c r="N144" s="1738"/>
      <c r="O144" s="1738"/>
      <c r="P144" s="23"/>
      <c r="Q144" s="469">
        <v>3790</v>
      </c>
      <c r="R144" s="469">
        <v>3494</v>
      </c>
      <c r="S144" s="469">
        <v>5106</v>
      </c>
      <c r="T144" s="469">
        <v>3246</v>
      </c>
      <c r="U144" s="469">
        <v>3113</v>
      </c>
      <c r="V144" s="469">
        <v>4109</v>
      </c>
      <c r="W144" s="469">
        <v>3922</v>
      </c>
      <c r="X144" s="469">
        <v>5195</v>
      </c>
      <c r="Y144" s="469">
        <v>3256</v>
      </c>
      <c r="Z144" s="469">
        <v>3054</v>
      </c>
      <c r="AA144" s="469">
        <v>3511</v>
      </c>
      <c r="AB144" s="469">
        <v>2881</v>
      </c>
      <c r="AC144" s="469">
        <v>4959</v>
      </c>
      <c r="AD144" s="469">
        <v>3239</v>
      </c>
      <c r="AE144" s="469">
        <v>3136</v>
      </c>
      <c r="AF144" s="469">
        <v>3781</v>
      </c>
      <c r="AG144" s="469">
        <v>3301</v>
      </c>
      <c r="AH144" s="469">
        <v>4329</v>
      </c>
      <c r="AI144" s="469">
        <v>4036</v>
      </c>
      <c r="AJ144" s="469">
        <v>3549</v>
      </c>
      <c r="AK144" s="469">
        <v>4307</v>
      </c>
      <c r="AL144" s="469">
        <v>3475</v>
      </c>
      <c r="AM144" s="469">
        <v>2936</v>
      </c>
      <c r="AN144" s="469">
        <v>4428</v>
      </c>
      <c r="AO144" s="472"/>
      <c r="AP144" s="473" t="s">
        <v>2543</v>
      </c>
    </row>
    <row r="145" spans="1:42" ht="15" customHeight="1">
      <c r="A145" s="33" t="s">
        <v>2284</v>
      </c>
      <c r="B145" s="33" t="s">
        <v>160</v>
      </c>
      <c r="C145" s="33" t="s">
        <v>161</v>
      </c>
      <c r="D145" s="33" t="s">
        <v>2285</v>
      </c>
      <c r="E145" s="33"/>
      <c r="F145" s="466">
        <v>130</v>
      </c>
      <c r="G145" s="18"/>
      <c r="H145" s="18"/>
      <c r="I145" s="18"/>
      <c r="J145" s="18"/>
      <c r="K145" s="18"/>
      <c r="L145" s="1738" t="s">
        <v>2544</v>
      </c>
      <c r="M145" s="1738"/>
      <c r="N145" s="1738"/>
      <c r="O145" s="1738"/>
      <c r="P145" s="23"/>
      <c r="Q145" s="469">
        <v>2397</v>
      </c>
      <c r="R145" s="469">
        <v>1554</v>
      </c>
      <c r="S145" s="469">
        <v>2130</v>
      </c>
      <c r="T145" s="469">
        <v>2820</v>
      </c>
      <c r="U145" s="469">
        <v>2844</v>
      </c>
      <c r="V145" s="469">
        <v>2286</v>
      </c>
      <c r="W145" s="469">
        <v>1215</v>
      </c>
      <c r="X145" s="469">
        <v>2168</v>
      </c>
      <c r="Y145" s="469">
        <v>3024</v>
      </c>
      <c r="Z145" s="469">
        <v>3005</v>
      </c>
      <c r="AA145" s="469">
        <v>2494</v>
      </c>
      <c r="AB145" s="469">
        <v>2042</v>
      </c>
      <c r="AC145" s="469">
        <v>2065</v>
      </c>
      <c r="AD145" s="469">
        <v>2713</v>
      </c>
      <c r="AE145" s="469">
        <v>2764</v>
      </c>
      <c r="AF145" s="469">
        <v>1953</v>
      </c>
      <c r="AG145" s="469">
        <v>1374</v>
      </c>
      <c r="AH145" s="469">
        <v>2122</v>
      </c>
      <c r="AI145" s="469">
        <v>1897</v>
      </c>
      <c r="AJ145" s="469">
        <v>876</v>
      </c>
      <c r="AK145" s="469">
        <v>2320</v>
      </c>
      <c r="AL145" s="469">
        <v>2045</v>
      </c>
      <c r="AM145" s="469">
        <v>2097</v>
      </c>
      <c r="AN145" s="469">
        <v>1841</v>
      </c>
      <c r="AO145" s="472"/>
      <c r="AP145" s="473" t="s">
        <v>2545</v>
      </c>
    </row>
    <row r="146" spans="1:42" ht="27" customHeight="1">
      <c r="A146" s="33" t="s">
        <v>2284</v>
      </c>
      <c r="B146" s="33" t="s">
        <v>160</v>
      </c>
      <c r="C146" s="33" t="s">
        <v>161</v>
      </c>
      <c r="D146" s="33" t="s">
        <v>2285</v>
      </c>
      <c r="E146" s="33"/>
      <c r="F146" s="466">
        <v>131</v>
      </c>
      <c r="G146" s="18"/>
      <c r="H146" s="18"/>
      <c r="I146" s="18"/>
      <c r="J146" s="18"/>
      <c r="K146" s="18"/>
      <c r="L146" s="1738" t="s">
        <v>2546</v>
      </c>
      <c r="M146" s="1738"/>
      <c r="N146" s="1738"/>
      <c r="O146" s="1738"/>
      <c r="P146" s="23"/>
      <c r="Q146" s="469">
        <v>11514</v>
      </c>
      <c r="R146" s="469">
        <v>13912</v>
      </c>
      <c r="S146" s="469">
        <v>12373</v>
      </c>
      <c r="T146" s="469">
        <v>10256</v>
      </c>
      <c r="U146" s="469">
        <v>10113</v>
      </c>
      <c r="V146" s="469">
        <v>13235</v>
      </c>
      <c r="W146" s="469">
        <v>14182</v>
      </c>
      <c r="X146" s="469">
        <v>11688</v>
      </c>
      <c r="Y146" s="469">
        <v>14054</v>
      </c>
      <c r="Z146" s="469">
        <v>14143</v>
      </c>
      <c r="AA146" s="469">
        <v>10007</v>
      </c>
      <c r="AB146" s="469">
        <v>13507</v>
      </c>
      <c r="AC146" s="469">
        <v>13520</v>
      </c>
      <c r="AD146" s="469">
        <v>8251</v>
      </c>
      <c r="AE146" s="469">
        <v>8115</v>
      </c>
      <c r="AF146" s="469">
        <v>12826</v>
      </c>
      <c r="AG146" s="469">
        <v>13482</v>
      </c>
      <c r="AH146" s="469">
        <v>13718</v>
      </c>
      <c r="AI146" s="469">
        <v>12864</v>
      </c>
      <c r="AJ146" s="469">
        <v>13113</v>
      </c>
      <c r="AK146" s="469">
        <v>12948</v>
      </c>
      <c r="AL146" s="469">
        <v>12818</v>
      </c>
      <c r="AM146" s="469">
        <v>13899</v>
      </c>
      <c r="AN146" s="469">
        <v>14951</v>
      </c>
      <c r="AO146" s="472"/>
      <c r="AP146" s="473" t="s">
        <v>2547</v>
      </c>
    </row>
    <row r="147" spans="1:42" ht="15" customHeight="1">
      <c r="A147" s="33" t="s">
        <v>2284</v>
      </c>
      <c r="B147" s="33" t="s">
        <v>160</v>
      </c>
      <c r="C147" s="33" t="s">
        <v>161</v>
      </c>
      <c r="D147" s="33" t="s">
        <v>2285</v>
      </c>
      <c r="E147" s="33"/>
      <c r="F147" s="466">
        <v>132</v>
      </c>
      <c r="G147" s="18"/>
      <c r="H147" s="18"/>
      <c r="I147" s="18"/>
      <c r="J147" s="18"/>
      <c r="K147" s="18"/>
      <c r="L147" s="18"/>
      <c r="M147" s="1738" t="s">
        <v>2548</v>
      </c>
      <c r="N147" s="1738"/>
      <c r="O147" s="1738"/>
      <c r="P147" s="23"/>
      <c r="Q147" s="469">
        <v>911</v>
      </c>
      <c r="R147" s="469">
        <v>1845</v>
      </c>
      <c r="S147" s="469">
        <v>886</v>
      </c>
      <c r="T147" s="469">
        <v>599</v>
      </c>
      <c r="U147" s="469">
        <v>512</v>
      </c>
      <c r="V147" s="469">
        <v>992</v>
      </c>
      <c r="W147" s="469">
        <v>1801</v>
      </c>
      <c r="X147" s="469">
        <v>791</v>
      </c>
      <c r="Y147" s="469">
        <v>692</v>
      </c>
      <c r="Z147" s="469">
        <v>464</v>
      </c>
      <c r="AA147" s="469">
        <v>841</v>
      </c>
      <c r="AB147" s="469">
        <v>1903</v>
      </c>
      <c r="AC147" s="469">
        <v>1045</v>
      </c>
      <c r="AD147" s="469">
        <v>549</v>
      </c>
      <c r="AE147" s="469">
        <v>532</v>
      </c>
      <c r="AF147" s="469">
        <v>1341</v>
      </c>
      <c r="AG147" s="469">
        <v>1900</v>
      </c>
      <c r="AH147" s="469">
        <v>1007</v>
      </c>
      <c r="AI147" s="469">
        <v>1310</v>
      </c>
      <c r="AJ147" s="469">
        <v>1854</v>
      </c>
      <c r="AK147" s="469">
        <v>821</v>
      </c>
      <c r="AL147" s="469">
        <v>1384</v>
      </c>
      <c r="AM147" s="469">
        <v>1942</v>
      </c>
      <c r="AN147" s="469">
        <v>1270</v>
      </c>
      <c r="AO147" s="472"/>
      <c r="AP147" s="473" t="s">
        <v>2549</v>
      </c>
    </row>
    <row r="148" spans="1:42" ht="13.5" customHeight="1">
      <c r="A148" s="33" t="s">
        <v>2284</v>
      </c>
      <c r="B148" s="33" t="s">
        <v>160</v>
      </c>
      <c r="C148" s="33" t="s">
        <v>161</v>
      </c>
      <c r="D148" s="33" t="s">
        <v>2285</v>
      </c>
      <c r="E148" s="33"/>
      <c r="F148" s="466">
        <v>133</v>
      </c>
      <c r="G148" s="18"/>
      <c r="H148" s="18"/>
      <c r="I148" s="18"/>
      <c r="J148" s="18"/>
      <c r="K148" s="18"/>
      <c r="L148" s="18"/>
      <c r="M148" s="1738" t="s">
        <v>2550</v>
      </c>
      <c r="N148" s="1738"/>
      <c r="O148" s="1738"/>
      <c r="P148" s="23"/>
      <c r="Q148" s="469">
        <v>2275</v>
      </c>
      <c r="R148" s="469">
        <v>928</v>
      </c>
      <c r="S148" s="469">
        <v>1711</v>
      </c>
      <c r="T148" s="469">
        <v>3019</v>
      </c>
      <c r="U148" s="469">
        <v>3239</v>
      </c>
      <c r="V148" s="469">
        <v>2369</v>
      </c>
      <c r="W148" s="469">
        <v>304</v>
      </c>
      <c r="X148" s="469">
        <v>943</v>
      </c>
      <c r="Y148" s="469">
        <v>4866</v>
      </c>
      <c r="Z148" s="469">
        <v>5662</v>
      </c>
      <c r="AA148" s="469">
        <v>2189</v>
      </c>
      <c r="AB148" s="469">
        <v>1820</v>
      </c>
      <c r="AC148" s="469">
        <v>2996</v>
      </c>
      <c r="AD148" s="469">
        <v>2043</v>
      </c>
      <c r="AE148" s="469">
        <v>2042</v>
      </c>
      <c r="AF148" s="469">
        <v>1523</v>
      </c>
      <c r="AG148" s="469">
        <v>959</v>
      </c>
      <c r="AH148" s="469">
        <v>1984</v>
      </c>
      <c r="AI148" s="469">
        <v>928</v>
      </c>
      <c r="AJ148" s="469">
        <v>306</v>
      </c>
      <c r="AK148" s="469">
        <v>1112</v>
      </c>
      <c r="AL148" s="469">
        <v>2339</v>
      </c>
      <c r="AM148" s="469">
        <v>1880</v>
      </c>
      <c r="AN148" s="469">
        <v>3317</v>
      </c>
      <c r="AO148" s="472"/>
      <c r="AP148" s="473" t="s">
        <v>2551</v>
      </c>
    </row>
    <row r="149" spans="1:42" ht="13.5" customHeight="1">
      <c r="A149" s="33" t="s">
        <v>2284</v>
      </c>
      <c r="B149" s="33" t="s">
        <v>160</v>
      </c>
      <c r="C149" s="33" t="s">
        <v>161</v>
      </c>
      <c r="D149" s="33" t="s">
        <v>2285</v>
      </c>
      <c r="E149" s="33"/>
      <c r="F149" s="466">
        <v>134</v>
      </c>
      <c r="G149" s="18"/>
      <c r="H149" s="18"/>
      <c r="I149" s="18"/>
      <c r="J149" s="18"/>
      <c r="K149" s="18"/>
      <c r="L149" s="18"/>
      <c r="M149" s="1738" t="s">
        <v>2552</v>
      </c>
      <c r="N149" s="1738"/>
      <c r="O149" s="1738"/>
      <c r="P149" s="23"/>
      <c r="Q149" s="469">
        <v>1044</v>
      </c>
      <c r="R149" s="469">
        <v>1347</v>
      </c>
      <c r="S149" s="469">
        <v>1000</v>
      </c>
      <c r="T149" s="469">
        <v>960</v>
      </c>
      <c r="U149" s="469">
        <v>960</v>
      </c>
      <c r="V149" s="469">
        <v>619</v>
      </c>
      <c r="W149" s="469">
        <v>1067</v>
      </c>
      <c r="X149" s="469">
        <v>533</v>
      </c>
      <c r="Y149" s="469">
        <v>427</v>
      </c>
      <c r="Z149" s="469">
        <v>396</v>
      </c>
      <c r="AA149" s="469">
        <v>1416</v>
      </c>
      <c r="AB149" s="469">
        <v>1744</v>
      </c>
      <c r="AC149" s="469">
        <v>1781</v>
      </c>
      <c r="AD149" s="469">
        <v>1242</v>
      </c>
      <c r="AE149" s="469">
        <v>1243</v>
      </c>
      <c r="AF149" s="469">
        <v>1113</v>
      </c>
      <c r="AG149" s="469">
        <v>1292</v>
      </c>
      <c r="AH149" s="469">
        <v>1083</v>
      </c>
      <c r="AI149" s="469">
        <v>744</v>
      </c>
      <c r="AJ149" s="469">
        <v>937</v>
      </c>
      <c r="AK149" s="469">
        <v>618</v>
      </c>
      <c r="AL149" s="469">
        <v>1594</v>
      </c>
      <c r="AM149" s="469">
        <v>1787</v>
      </c>
      <c r="AN149" s="469">
        <v>1881</v>
      </c>
      <c r="AO149" s="472"/>
      <c r="AP149" s="473" t="s">
        <v>2553</v>
      </c>
    </row>
    <row r="150" spans="1:42" ht="13.5" customHeight="1">
      <c r="A150" s="33" t="s">
        <v>2284</v>
      </c>
      <c r="B150" s="33" t="s">
        <v>160</v>
      </c>
      <c r="C150" s="33" t="s">
        <v>161</v>
      </c>
      <c r="D150" s="33" t="s">
        <v>2285</v>
      </c>
      <c r="E150" s="33"/>
      <c r="F150" s="466">
        <v>135</v>
      </c>
      <c r="G150" s="18"/>
      <c r="H150" s="18"/>
      <c r="I150" s="18"/>
      <c r="J150" s="18"/>
      <c r="K150" s="18"/>
      <c r="L150" s="18"/>
      <c r="M150" s="1738" t="s">
        <v>2554</v>
      </c>
      <c r="N150" s="1738"/>
      <c r="O150" s="1738"/>
      <c r="P150" s="23"/>
      <c r="Q150" s="469">
        <v>7284</v>
      </c>
      <c r="R150" s="469">
        <v>9792</v>
      </c>
      <c r="S150" s="469">
        <v>8777</v>
      </c>
      <c r="T150" s="469">
        <v>5679</v>
      </c>
      <c r="U150" s="469">
        <v>5402</v>
      </c>
      <c r="V150" s="469">
        <v>9255</v>
      </c>
      <c r="W150" s="469">
        <v>11010</v>
      </c>
      <c r="X150" s="469">
        <v>9420</v>
      </c>
      <c r="Y150" s="469">
        <v>8069</v>
      </c>
      <c r="Z150" s="469">
        <v>7621</v>
      </c>
      <c r="AA150" s="469">
        <v>5561</v>
      </c>
      <c r="AB150" s="469">
        <v>8040</v>
      </c>
      <c r="AC150" s="469">
        <v>7698</v>
      </c>
      <c r="AD150" s="469">
        <v>4418</v>
      </c>
      <c r="AE150" s="469">
        <v>4297</v>
      </c>
      <c r="AF150" s="469">
        <v>8849</v>
      </c>
      <c r="AG150" s="469">
        <v>9331</v>
      </c>
      <c r="AH150" s="469">
        <v>9644</v>
      </c>
      <c r="AI150" s="469">
        <v>9883</v>
      </c>
      <c r="AJ150" s="469">
        <v>10016</v>
      </c>
      <c r="AK150" s="469">
        <v>10397</v>
      </c>
      <c r="AL150" s="469">
        <v>7502</v>
      </c>
      <c r="AM150" s="469">
        <v>8288</v>
      </c>
      <c r="AN150" s="469">
        <v>8484</v>
      </c>
      <c r="AO150" s="472"/>
      <c r="AP150" s="473" t="s">
        <v>2555</v>
      </c>
    </row>
    <row r="151" spans="1:42" ht="27" customHeight="1">
      <c r="A151" s="33" t="s">
        <v>2284</v>
      </c>
      <c r="B151" s="33" t="s">
        <v>160</v>
      </c>
      <c r="C151" s="33" t="s">
        <v>161</v>
      </c>
      <c r="D151" s="33" t="s">
        <v>2285</v>
      </c>
      <c r="E151" s="33"/>
      <c r="F151" s="466">
        <v>136</v>
      </c>
      <c r="G151" s="18"/>
      <c r="H151" s="18"/>
      <c r="I151" s="18"/>
      <c r="J151" s="18"/>
      <c r="K151" s="1738" t="s">
        <v>2556</v>
      </c>
      <c r="L151" s="1738"/>
      <c r="M151" s="1738"/>
      <c r="N151" s="1738"/>
      <c r="O151" s="1738"/>
      <c r="P151" s="23"/>
      <c r="Q151" s="469">
        <v>32503</v>
      </c>
      <c r="R151" s="469">
        <v>23774</v>
      </c>
      <c r="S151" s="469">
        <v>37650</v>
      </c>
      <c r="T151" s="469">
        <v>33018</v>
      </c>
      <c r="U151" s="469">
        <v>32612</v>
      </c>
      <c r="V151" s="469">
        <v>27537</v>
      </c>
      <c r="W151" s="469">
        <v>18993</v>
      </c>
      <c r="X151" s="469">
        <v>32835</v>
      </c>
      <c r="Y151" s="469">
        <v>27882</v>
      </c>
      <c r="Z151" s="469">
        <v>28527</v>
      </c>
      <c r="AA151" s="469">
        <v>36845</v>
      </c>
      <c r="AB151" s="469">
        <v>30641</v>
      </c>
      <c r="AC151" s="469">
        <v>45708</v>
      </c>
      <c r="AD151" s="469">
        <v>35724</v>
      </c>
      <c r="AE151" s="469">
        <v>34631</v>
      </c>
      <c r="AF151" s="469">
        <v>33783</v>
      </c>
      <c r="AG151" s="469">
        <v>24447</v>
      </c>
      <c r="AH151" s="469">
        <v>41055</v>
      </c>
      <c r="AI151" s="469">
        <v>28319</v>
      </c>
      <c r="AJ151" s="469">
        <v>19907</v>
      </c>
      <c r="AK151" s="469">
        <v>36240</v>
      </c>
      <c r="AL151" s="469">
        <v>41311</v>
      </c>
      <c r="AM151" s="469">
        <v>31155</v>
      </c>
      <c r="AN151" s="469">
        <v>49573</v>
      </c>
      <c r="AO151" s="472"/>
      <c r="AP151" s="473" t="s">
        <v>2557</v>
      </c>
    </row>
    <row r="152" spans="1:42" ht="27" customHeight="1">
      <c r="A152" s="33" t="s">
        <v>2284</v>
      </c>
      <c r="B152" s="33" t="s">
        <v>160</v>
      </c>
      <c r="C152" s="33" t="s">
        <v>161</v>
      </c>
      <c r="D152" s="33" t="s">
        <v>2285</v>
      </c>
      <c r="E152" s="33"/>
      <c r="F152" s="466">
        <v>137</v>
      </c>
      <c r="G152" s="18"/>
      <c r="H152" s="18"/>
      <c r="I152" s="18"/>
      <c r="J152" s="18"/>
      <c r="K152" s="18"/>
      <c r="L152" s="1738" t="s">
        <v>2558</v>
      </c>
      <c r="M152" s="1738"/>
      <c r="N152" s="1738"/>
      <c r="O152" s="1738"/>
      <c r="P152" s="23"/>
      <c r="Q152" s="469">
        <v>14730</v>
      </c>
      <c r="R152" s="469">
        <v>11845</v>
      </c>
      <c r="S152" s="469">
        <v>16099</v>
      </c>
      <c r="T152" s="469">
        <v>15075</v>
      </c>
      <c r="U152" s="469">
        <v>14888</v>
      </c>
      <c r="V152" s="469">
        <v>11748</v>
      </c>
      <c r="W152" s="469">
        <v>8745</v>
      </c>
      <c r="X152" s="469">
        <v>12656</v>
      </c>
      <c r="Y152" s="469">
        <v>12729</v>
      </c>
      <c r="Z152" s="469">
        <v>12566</v>
      </c>
      <c r="AA152" s="469">
        <v>17338</v>
      </c>
      <c r="AB152" s="469">
        <v>16295</v>
      </c>
      <c r="AC152" s="469">
        <v>21859</v>
      </c>
      <c r="AD152" s="469">
        <v>16311</v>
      </c>
      <c r="AE152" s="469">
        <v>16046</v>
      </c>
      <c r="AF152" s="469">
        <v>14696</v>
      </c>
      <c r="AG152" s="469">
        <v>12118</v>
      </c>
      <c r="AH152" s="469">
        <v>16523</v>
      </c>
      <c r="AI152" s="469">
        <v>11246</v>
      </c>
      <c r="AJ152" s="469">
        <v>9023</v>
      </c>
      <c r="AK152" s="469">
        <v>13051</v>
      </c>
      <c r="AL152" s="469">
        <v>19294</v>
      </c>
      <c r="AM152" s="469">
        <v>16601</v>
      </c>
      <c r="AN152" s="469">
        <v>22283</v>
      </c>
      <c r="AO152" s="472"/>
      <c r="AP152" s="473" t="s">
        <v>2559</v>
      </c>
    </row>
    <row r="153" spans="1:42" ht="13.5" customHeight="1">
      <c r="A153" s="33" t="s">
        <v>2284</v>
      </c>
      <c r="B153" s="33" t="s">
        <v>160</v>
      </c>
      <c r="C153" s="33" t="s">
        <v>161</v>
      </c>
      <c r="D153" s="33" t="s">
        <v>2285</v>
      </c>
      <c r="E153" s="33"/>
      <c r="F153" s="466">
        <v>138</v>
      </c>
      <c r="G153" s="18"/>
      <c r="H153" s="18"/>
      <c r="I153" s="18"/>
      <c r="J153" s="18"/>
      <c r="K153" s="18"/>
      <c r="L153" s="18"/>
      <c r="M153" s="1738" t="s">
        <v>2560</v>
      </c>
      <c r="N153" s="1738"/>
      <c r="O153" s="1738"/>
      <c r="P153" s="23"/>
      <c r="Q153" s="469">
        <v>2261</v>
      </c>
      <c r="R153" s="469">
        <v>2250</v>
      </c>
      <c r="S153" s="469">
        <v>2565</v>
      </c>
      <c r="T153" s="469">
        <v>2115</v>
      </c>
      <c r="U153" s="469">
        <v>2104</v>
      </c>
      <c r="V153" s="469">
        <v>1170</v>
      </c>
      <c r="W153" s="469">
        <v>996</v>
      </c>
      <c r="X153" s="469">
        <v>1411</v>
      </c>
      <c r="Y153" s="469">
        <v>1057</v>
      </c>
      <c r="Z153" s="469">
        <v>1014</v>
      </c>
      <c r="AA153" s="469">
        <v>3215</v>
      </c>
      <c r="AB153" s="469">
        <v>4048</v>
      </c>
      <c r="AC153" s="469">
        <v>4495</v>
      </c>
      <c r="AD153" s="469">
        <v>2673</v>
      </c>
      <c r="AE153" s="469">
        <v>2647</v>
      </c>
      <c r="AF153" s="469">
        <v>2524</v>
      </c>
      <c r="AG153" s="469">
        <v>2352</v>
      </c>
      <c r="AH153" s="469">
        <v>2828</v>
      </c>
      <c r="AI153" s="469">
        <v>1365</v>
      </c>
      <c r="AJ153" s="469">
        <v>1039</v>
      </c>
      <c r="AK153" s="469">
        <v>1644</v>
      </c>
      <c r="AL153" s="469">
        <v>4052</v>
      </c>
      <c r="AM153" s="469">
        <v>4179</v>
      </c>
      <c r="AN153" s="469">
        <v>4743</v>
      </c>
      <c r="AO153" s="472"/>
      <c r="AP153" s="473" t="s">
        <v>2561</v>
      </c>
    </row>
    <row r="154" spans="1:42" ht="13.5" customHeight="1">
      <c r="A154" s="33" t="s">
        <v>2284</v>
      </c>
      <c r="B154" s="33" t="s">
        <v>160</v>
      </c>
      <c r="C154" s="33" t="s">
        <v>161</v>
      </c>
      <c r="D154" s="33" t="s">
        <v>2285</v>
      </c>
      <c r="E154" s="33"/>
      <c r="F154" s="466">
        <v>139</v>
      </c>
      <c r="G154" s="18"/>
      <c r="H154" s="18"/>
      <c r="I154" s="18"/>
      <c r="J154" s="18"/>
      <c r="K154" s="18"/>
      <c r="L154" s="18"/>
      <c r="M154" s="1738" t="s">
        <v>2562</v>
      </c>
      <c r="N154" s="1738"/>
      <c r="O154" s="1738"/>
      <c r="P154" s="23"/>
      <c r="Q154" s="469">
        <v>2699</v>
      </c>
      <c r="R154" s="469">
        <v>3351</v>
      </c>
      <c r="S154" s="469">
        <v>2906</v>
      </c>
      <c r="T154" s="469">
        <v>2374</v>
      </c>
      <c r="U154" s="469">
        <v>2260</v>
      </c>
      <c r="V154" s="469">
        <v>794</v>
      </c>
      <c r="W154" s="469">
        <v>1027</v>
      </c>
      <c r="X154" s="469">
        <v>759</v>
      </c>
      <c r="Y154" s="469">
        <v>688</v>
      </c>
      <c r="Z154" s="469">
        <v>633</v>
      </c>
      <c r="AA154" s="469">
        <v>4361</v>
      </c>
      <c r="AB154" s="469">
        <v>6673</v>
      </c>
      <c r="AC154" s="469">
        <v>6497</v>
      </c>
      <c r="AD154" s="469">
        <v>3263</v>
      </c>
      <c r="AE154" s="469">
        <v>3070</v>
      </c>
      <c r="AF154" s="469">
        <v>3158</v>
      </c>
      <c r="AG154" s="469">
        <v>3425</v>
      </c>
      <c r="AH154" s="469">
        <v>3205</v>
      </c>
      <c r="AI154" s="469">
        <v>922</v>
      </c>
      <c r="AJ154" s="469">
        <v>1051</v>
      </c>
      <c r="AK154" s="469">
        <v>827</v>
      </c>
      <c r="AL154" s="469">
        <v>6151</v>
      </c>
      <c r="AM154" s="469">
        <v>6789</v>
      </c>
      <c r="AN154" s="469">
        <v>7201</v>
      </c>
      <c r="AO154" s="472"/>
      <c r="AP154" s="473" t="s">
        <v>2563</v>
      </c>
    </row>
    <row r="155" spans="1:42" ht="13.5" customHeight="1">
      <c r="A155" s="33" t="s">
        <v>2284</v>
      </c>
      <c r="B155" s="33" t="s">
        <v>160</v>
      </c>
      <c r="C155" s="33" t="s">
        <v>161</v>
      </c>
      <c r="D155" s="33" t="s">
        <v>2285</v>
      </c>
      <c r="E155" s="33"/>
      <c r="F155" s="466">
        <v>140</v>
      </c>
      <c r="G155" s="18"/>
      <c r="H155" s="18"/>
      <c r="I155" s="18"/>
      <c r="J155" s="18"/>
      <c r="K155" s="18"/>
      <c r="L155" s="18"/>
      <c r="M155" s="1738" t="s">
        <v>2564</v>
      </c>
      <c r="N155" s="1738"/>
      <c r="O155" s="1738"/>
      <c r="P155" s="23"/>
      <c r="Q155" s="469">
        <v>1010</v>
      </c>
      <c r="R155" s="469">
        <v>2020</v>
      </c>
      <c r="S155" s="469">
        <v>1211</v>
      </c>
      <c r="T155" s="469">
        <v>561</v>
      </c>
      <c r="U155" s="469">
        <v>527</v>
      </c>
      <c r="V155" s="469">
        <v>778</v>
      </c>
      <c r="W155" s="469">
        <v>1317</v>
      </c>
      <c r="X155" s="469">
        <v>978</v>
      </c>
      <c r="Y155" s="469">
        <v>280</v>
      </c>
      <c r="Z155" s="469">
        <v>269</v>
      </c>
      <c r="AA155" s="469">
        <v>1211</v>
      </c>
      <c r="AB155" s="469">
        <v>3036</v>
      </c>
      <c r="AC155" s="469">
        <v>1600</v>
      </c>
      <c r="AD155" s="469">
        <v>709</v>
      </c>
      <c r="AE155" s="469">
        <v>654</v>
      </c>
      <c r="AF155" s="469">
        <v>1516</v>
      </c>
      <c r="AG155" s="469">
        <v>2081</v>
      </c>
      <c r="AH155" s="469">
        <v>1334</v>
      </c>
      <c r="AI155" s="469">
        <v>1099</v>
      </c>
      <c r="AJ155" s="469">
        <v>1382</v>
      </c>
      <c r="AK155" s="469">
        <v>1026</v>
      </c>
      <c r="AL155" s="469">
        <v>2109</v>
      </c>
      <c r="AM155" s="469">
        <v>3150</v>
      </c>
      <c r="AN155" s="469">
        <v>1827</v>
      </c>
      <c r="AO155" s="472"/>
      <c r="AP155" s="473" t="s">
        <v>2565</v>
      </c>
    </row>
    <row r="156" spans="1:42" ht="13.5" customHeight="1">
      <c r="A156" s="33" t="s">
        <v>2284</v>
      </c>
      <c r="B156" s="33" t="s">
        <v>160</v>
      </c>
      <c r="C156" s="33" t="s">
        <v>161</v>
      </c>
      <c r="D156" s="33" t="s">
        <v>2285</v>
      </c>
      <c r="E156" s="33"/>
      <c r="F156" s="466">
        <v>141</v>
      </c>
      <c r="G156" s="18"/>
      <c r="H156" s="18"/>
      <c r="I156" s="18"/>
      <c r="J156" s="18"/>
      <c r="K156" s="18"/>
      <c r="L156" s="18"/>
      <c r="M156" s="1738" t="s">
        <v>2566</v>
      </c>
      <c r="N156" s="1738"/>
      <c r="O156" s="1738"/>
      <c r="P156" s="23"/>
      <c r="Q156" s="469">
        <v>1496</v>
      </c>
      <c r="R156" s="469">
        <v>859</v>
      </c>
      <c r="S156" s="469">
        <v>2992</v>
      </c>
      <c r="T156" s="469">
        <v>982</v>
      </c>
      <c r="U156" s="469">
        <v>914</v>
      </c>
      <c r="V156" s="469">
        <v>2661</v>
      </c>
      <c r="W156" s="469">
        <v>1194</v>
      </c>
      <c r="X156" s="469">
        <v>4037</v>
      </c>
      <c r="Y156" s="469">
        <v>2305</v>
      </c>
      <c r="Z156" s="469">
        <v>2253</v>
      </c>
      <c r="AA156" s="469">
        <v>479</v>
      </c>
      <c r="AB156" s="469">
        <v>382</v>
      </c>
      <c r="AC156" s="469">
        <v>1244</v>
      </c>
      <c r="AD156" s="469">
        <v>286</v>
      </c>
      <c r="AE156" s="469">
        <v>253</v>
      </c>
      <c r="AF156" s="469">
        <v>1869</v>
      </c>
      <c r="AG156" s="469">
        <v>819</v>
      </c>
      <c r="AH156" s="469">
        <v>2855</v>
      </c>
      <c r="AI156" s="469">
        <v>2835</v>
      </c>
      <c r="AJ156" s="469">
        <v>1193</v>
      </c>
      <c r="AK156" s="469">
        <v>4047</v>
      </c>
      <c r="AL156" s="469">
        <v>591</v>
      </c>
      <c r="AM156" s="469">
        <v>287</v>
      </c>
      <c r="AN156" s="469">
        <v>866</v>
      </c>
      <c r="AO156" s="472"/>
      <c r="AP156" s="473" t="s">
        <v>2567</v>
      </c>
    </row>
    <row r="157" spans="1:42" ht="13.5" customHeight="1">
      <c r="A157" s="33" t="s">
        <v>2284</v>
      </c>
      <c r="B157" s="33" t="s">
        <v>160</v>
      </c>
      <c r="C157" s="33" t="s">
        <v>161</v>
      </c>
      <c r="D157" s="33" t="s">
        <v>2285</v>
      </c>
      <c r="E157" s="33"/>
      <c r="F157" s="466">
        <v>142</v>
      </c>
      <c r="G157" s="18"/>
      <c r="H157" s="18"/>
      <c r="I157" s="18"/>
      <c r="J157" s="18"/>
      <c r="K157" s="18"/>
      <c r="L157" s="18"/>
      <c r="M157" s="1738" t="s">
        <v>403</v>
      </c>
      <c r="N157" s="1738"/>
      <c r="O157" s="1738"/>
      <c r="P157" s="23"/>
      <c r="Q157" s="469">
        <v>7265</v>
      </c>
      <c r="R157" s="469">
        <v>3365</v>
      </c>
      <c r="S157" s="469">
        <v>6425</v>
      </c>
      <c r="T157" s="469">
        <v>9042</v>
      </c>
      <c r="U157" s="469">
        <v>9083</v>
      </c>
      <c r="V157" s="469">
        <v>6345</v>
      </c>
      <c r="W157" s="469">
        <v>4211</v>
      </c>
      <c r="X157" s="469">
        <v>5471</v>
      </c>
      <c r="Y157" s="469">
        <v>8399</v>
      </c>
      <c r="Z157" s="469">
        <v>8396</v>
      </c>
      <c r="AA157" s="469">
        <v>8071</v>
      </c>
      <c r="AB157" s="469">
        <v>2156</v>
      </c>
      <c r="AC157" s="469">
        <v>8023</v>
      </c>
      <c r="AD157" s="469">
        <v>9379</v>
      </c>
      <c r="AE157" s="469">
        <v>9422</v>
      </c>
      <c r="AF157" s="469">
        <v>5629</v>
      </c>
      <c r="AG157" s="469">
        <v>3441</v>
      </c>
      <c r="AH157" s="469">
        <v>6301</v>
      </c>
      <c r="AI157" s="469">
        <v>5026</v>
      </c>
      <c r="AJ157" s="469">
        <v>4358</v>
      </c>
      <c r="AK157" s="469">
        <v>5506</v>
      </c>
      <c r="AL157" s="469">
        <v>6392</v>
      </c>
      <c r="AM157" s="469">
        <v>2196</v>
      </c>
      <c r="AN157" s="469">
        <v>7646</v>
      </c>
      <c r="AO157" s="472"/>
      <c r="AP157" s="473" t="s">
        <v>2568</v>
      </c>
    </row>
    <row r="158" spans="1:42" ht="27" customHeight="1">
      <c r="A158" s="33" t="s">
        <v>2284</v>
      </c>
      <c r="B158" s="33" t="s">
        <v>160</v>
      </c>
      <c r="C158" s="33" t="s">
        <v>161</v>
      </c>
      <c r="D158" s="33" t="s">
        <v>2285</v>
      </c>
      <c r="E158" s="33"/>
      <c r="F158" s="466">
        <v>143</v>
      </c>
      <c r="G158" s="18"/>
      <c r="H158" s="18"/>
      <c r="I158" s="18"/>
      <c r="J158" s="18"/>
      <c r="K158" s="18"/>
      <c r="L158" s="1738" t="s">
        <v>2569</v>
      </c>
      <c r="M158" s="1738"/>
      <c r="N158" s="1738"/>
      <c r="O158" s="1738"/>
      <c r="P158" s="23"/>
      <c r="Q158" s="469">
        <v>117</v>
      </c>
      <c r="R158" s="469">
        <v>58</v>
      </c>
      <c r="S158" s="469">
        <v>46</v>
      </c>
      <c r="T158" s="469">
        <v>170</v>
      </c>
      <c r="U158" s="469">
        <v>186</v>
      </c>
      <c r="V158" s="469">
        <v>181</v>
      </c>
      <c r="W158" s="469">
        <v>26</v>
      </c>
      <c r="X158" s="469">
        <v>19</v>
      </c>
      <c r="Y158" s="469">
        <v>414</v>
      </c>
      <c r="Z158" s="469">
        <v>486</v>
      </c>
      <c r="AA158" s="469">
        <v>61</v>
      </c>
      <c r="AB158" s="469">
        <v>105</v>
      </c>
      <c r="AC158" s="469">
        <v>91</v>
      </c>
      <c r="AD158" s="469">
        <v>43</v>
      </c>
      <c r="AE158" s="469">
        <v>45</v>
      </c>
      <c r="AF158" s="469">
        <v>52</v>
      </c>
      <c r="AG158" s="469">
        <v>50</v>
      </c>
      <c r="AH158" s="469">
        <v>27</v>
      </c>
      <c r="AI158" s="469">
        <v>15</v>
      </c>
      <c r="AJ158" s="469">
        <v>7</v>
      </c>
      <c r="AK158" s="469">
        <v>24</v>
      </c>
      <c r="AL158" s="469">
        <v>97</v>
      </c>
      <c r="AM158" s="469">
        <v>107</v>
      </c>
      <c r="AN158" s="469">
        <v>32</v>
      </c>
      <c r="AO158" s="472"/>
      <c r="AP158" s="473" t="s">
        <v>2570</v>
      </c>
    </row>
    <row r="159" spans="1:42" ht="27" customHeight="1">
      <c r="A159" s="33" t="s">
        <v>2284</v>
      </c>
      <c r="B159" s="33" t="s">
        <v>160</v>
      </c>
      <c r="C159" s="33" t="s">
        <v>161</v>
      </c>
      <c r="D159" s="33" t="s">
        <v>2285</v>
      </c>
      <c r="E159" s="33"/>
      <c r="F159" s="466">
        <v>144</v>
      </c>
      <c r="G159" s="18"/>
      <c r="H159" s="18"/>
      <c r="I159" s="18"/>
      <c r="J159" s="18"/>
      <c r="K159" s="18"/>
      <c r="L159" s="1738" t="s">
        <v>2571</v>
      </c>
      <c r="M159" s="1738"/>
      <c r="N159" s="1738"/>
      <c r="O159" s="1738"/>
      <c r="P159" s="23"/>
      <c r="Q159" s="469">
        <v>14683</v>
      </c>
      <c r="R159" s="469">
        <v>11230</v>
      </c>
      <c r="S159" s="469">
        <v>12561</v>
      </c>
      <c r="T159" s="469">
        <v>16923</v>
      </c>
      <c r="U159" s="469">
        <v>16956</v>
      </c>
      <c r="V159" s="469">
        <v>11244</v>
      </c>
      <c r="W159" s="469">
        <v>9230</v>
      </c>
      <c r="X159" s="469">
        <v>10281</v>
      </c>
      <c r="Y159" s="469">
        <v>13296</v>
      </c>
      <c r="Z159" s="469">
        <v>14075</v>
      </c>
      <c r="AA159" s="469">
        <v>17684</v>
      </c>
      <c r="AB159" s="469">
        <v>14099</v>
      </c>
      <c r="AC159" s="469">
        <v>16379</v>
      </c>
      <c r="AD159" s="469">
        <v>18833</v>
      </c>
      <c r="AE159" s="469">
        <v>18367</v>
      </c>
      <c r="AF159" s="469">
        <v>13864</v>
      </c>
      <c r="AG159" s="469">
        <v>11593</v>
      </c>
      <c r="AH159" s="469">
        <v>13893</v>
      </c>
      <c r="AI159" s="469">
        <v>10786</v>
      </c>
      <c r="AJ159" s="469">
        <v>9794</v>
      </c>
      <c r="AK159" s="469">
        <v>11574</v>
      </c>
      <c r="AL159" s="469">
        <v>18014</v>
      </c>
      <c r="AM159" s="469">
        <v>14305</v>
      </c>
      <c r="AN159" s="469">
        <v>17560</v>
      </c>
      <c r="AO159" s="472"/>
      <c r="AP159" s="473" t="s">
        <v>2572</v>
      </c>
    </row>
    <row r="160" spans="1:42" ht="13.5" customHeight="1">
      <c r="A160" s="33" t="s">
        <v>2284</v>
      </c>
      <c r="B160" s="33" t="s">
        <v>160</v>
      </c>
      <c r="C160" s="33" t="s">
        <v>161</v>
      </c>
      <c r="D160" s="33" t="s">
        <v>2285</v>
      </c>
      <c r="E160" s="33"/>
      <c r="F160" s="466">
        <v>145</v>
      </c>
      <c r="G160" s="18"/>
      <c r="H160" s="18"/>
      <c r="I160" s="18"/>
      <c r="J160" s="18"/>
      <c r="K160" s="18"/>
      <c r="L160" s="18"/>
      <c r="M160" s="1738" t="s">
        <v>2376</v>
      </c>
      <c r="N160" s="1738"/>
      <c r="O160" s="1738"/>
      <c r="P160" s="23"/>
      <c r="Q160" s="469">
        <v>3932</v>
      </c>
      <c r="R160" s="469">
        <v>2802</v>
      </c>
      <c r="S160" s="469">
        <v>3465</v>
      </c>
      <c r="T160" s="469">
        <v>4563</v>
      </c>
      <c r="U160" s="469">
        <v>4468</v>
      </c>
      <c r="V160" s="469">
        <v>3226</v>
      </c>
      <c r="W160" s="469">
        <v>2609</v>
      </c>
      <c r="X160" s="469">
        <v>3401</v>
      </c>
      <c r="Y160" s="469">
        <v>3446</v>
      </c>
      <c r="Z160" s="469">
        <v>3519</v>
      </c>
      <c r="AA160" s="469">
        <v>4551</v>
      </c>
      <c r="AB160" s="469">
        <v>3082</v>
      </c>
      <c r="AC160" s="469">
        <v>3575</v>
      </c>
      <c r="AD160" s="469">
        <v>5151</v>
      </c>
      <c r="AE160" s="469">
        <v>4933</v>
      </c>
      <c r="AF160" s="469">
        <v>3624</v>
      </c>
      <c r="AG160" s="469">
        <v>2893</v>
      </c>
      <c r="AH160" s="469">
        <v>3731</v>
      </c>
      <c r="AI160" s="469">
        <v>3316</v>
      </c>
      <c r="AJ160" s="469">
        <v>2754</v>
      </c>
      <c r="AK160" s="469">
        <v>3793</v>
      </c>
      <c r="AL160" s="469">
        <v>4045</v>
      </c>
      <c r="AM160" s="469">
        <v>3140</v>
      </c>
      <c r="AN160" s="469">
        <v>3566</v>
      </c>
      <c r="AO160" s="472"/>
      <c r="AP160" s="473" t="s">
        <v>2377</v>
      </c>
    </row>
    <row r="161" spans="1:42" ht="13.5" customHeight="1">
      <c r="A161" s="33" t="s">
        <v>2284</v>
      </c>
      <c r="B161" s="33" t="s">
        <v>160</v>
      </c>
      <c r="C161" s="33" t="s">
        <v>161</v>
      </c>
      <c r="D161" s="33" t="s">
        <v>2285</v>
      </c>
      <c r="E161" s="33"/>
      <c r="F161" s="466">
        <v>146</v>
      </c>
      <c r="G161" s="18"/>
      <c r="H161" s="18"/>
      <c r="I161" s="18"/>
      <c r="J161" s="18"/>
      <c r="K161" s="18"/>
      <c r="L161" s="18"/>
      <c r="M161" s="1752" t="s">
        <v>2474</v>
      </c>
      <c r="N161" s="1752"/>
      <c r="O161" s="1752"/>
      <c r="P161" s="23"/>
      <c r="Q161" s="469">
        <v>135</v>
      </c>
      <c r="R161" s="469">
        <v>41</v>
      </c>
      <c r="S161" s="469">
        <v>310</v>
      </c>
      <c r="T161" s="469">
        <v>82</v>
      </c>
      <c r="U161" s="469">
        <v>81</v>
      </c>
      <c r="V161" s="469">
        <v>137</v>
      </c>
      <c r="W161" s="469">
        <v>10</v>
      </c>
      <c r="X161" s="469">
        <v>345</v>
      </c>
      <c r="Y161" s="469">
        <v>25</v>
      </c>
      <c r="Z161" s="469">
        <v>20</v>
      </c>
      <c r="AA161" s="469">
        <v>134</v>
      </c>
      <c r="AB161" s="469">
        <v>86</v>
      </c>
      <c r="AC161" s="469">
        <v>249</v>
      </c>
      <c r="AD161" s="469">
        <v>113</v>
      </c>
      <c r="AE161" s="469">
        <v>112</v>
      </c>
      <c r="AF161" s="469">
        <v>213</v>
      </c>
      <c r="AG161" s="469">
        <v>42</v>
      </c>
      <c r="AH161" s="469">
        <v>372</v>
      </c>
      <c r="AI161" s="469">
        <v>214</v>
      </c>
      <c r="AJ161" s="469">
        <v>10</v>
      </c>
      <c r="AK161" s="469">
        <v>403</v>
      </c>
      <c r="AL161" s="469">
        <v>207</v>
      </c>
      <c r="AM161" s="469">
        <v>89</v>
      </c>
      <c r="AN161" s="469">
        <v>291</v>
      </c>
      <c r="AO161" s="472"/>
      <c r="AP161" s="473" t="s">
        <v>2475</v>
      </c>
    </row>
    <row r="162" spans="1:42" ht="14.25" customHeight="1">
      <c r="A162" s="33" t="s">
        <v>2284</v>
      </c>
      <c r="B162" s="33" t="s">
        <v>160</v>
      </c>
      <c r="C162" s="33" t="s">
        <v>161</v>
      </c>
      <c r="D162" s="33" t="s">
        <v>2285</v>
      </c>
      <c r="E162" s="33"/>
      <c r="F162" s="466">
        <v>147</v>
      </c>
      <c r="G162" s="18"/>
      <c r="H162" s="18"/>
      <c r="I162" s="18"/>
      <c r="J162" s="18"/>
      <c r="K162" s="18"/>
      <c r="L162" s="18"/>
      <c r="M162" s="1752" t="s">
        <v>2494</v>
      </c>
      <c r="N162" s="1752"/>
      <c r="O162" s="1752"/>
      <c r="P162" s="23"/>
      <c r="Q162" s="469">
        <v>265</v>
      </c>
      <c r="R162" s="469">
        <v>132</v>
      </c>
      <c r="S162" s="469">
        <v>366</v>
      </c>
      <c r="T162" s="469">
        <v>262</v>
      </c>
      <c r="U162" s="469">
        <v>241</v>
      </c>
      <c r="V162" s="469">
        <v>133</v>
      </c>
      <c r="W162" s="469">
        <v>50</v>
      </c>
      <c r="X162" s="469">
        <v>114</v>
      </c>
      <c r="Y162" s="469">
        <v>201</v>
      </c>
      <c r="Z162" s="469">
        <v>229</v>
      </c>
      <c r="AA162" s="469">
        <v>379</v>
      </c>
      <c r="AB162" s="469">
        <v>248</v>
      </c>
      <c r="AC162" s="469">
        <v>788</v>
      </c>
      <c r="AD162" s="469">
        <v>294</v>
      </c>
      <c r="AE162" s="469">
        <v>246</v>
      </c>
      <c r="AF162" s="469">
        <v>229</v>
      </c>
      <c r="AG162" s="469">
        <v>133</v>
      </c>
      <c r="AH162" s="469">
        <v>275</v>
      </c>
      <c r="AI162" s="469">
        <v>90</v>
      </c>
      <c r="AJ162" s="469">
        <v>50</v>
      </c>
      <c r="AK162" s="469">
        <v>139</v>
      </c>
      <c r="AL162" s="469">
        <v>414</v>
      </c>
      <c r="AM162" s="469">
        <v>251</v>
      </c>
      <c r="AN162" s="469">
        <v>493</v>
      </c>
      <c r="AO162" s="472"/>
      <c r="AP162" s="473" t="s">
        <v>2495</v>
      </c>
    </row>
    <row r="163" spans="1:42" ht="15" customHeight="1">
      <c r="A163" s="33" t="s">
        <v>2284</v>
      </c>
      <c r="B163" s="33" t="s">
        <v>160</v>
      </c>
      <c r="C163" s="33" t="s">
        <v>161</v>
      </c>
      <c r="D163" s="33" t="s">
        <v>2285</v>
      </c>
      <c r="E163" s="33"/>
      <c r="F163" s="466">
        <v>148</v>
      </c>
      <c r="G163" s="18"/>
      <c r="H163" s="18"/>
      <c r="I163" s="18"/>
      <c r="J163" s="18"/>
      <c r="K163" s="18"/>
      <c r="L163" s="18"/>
      <c r="M163" s="1752" t="s">
        <v>2538</v>
      </c>
      <c r="N163" s="1752"/>
      <c r="O163" s="1752"/>
      <c r="P163" s="23"/>
      <c r="Q163" s="469">
        <v>680</v>
      </c>
      <c r="R163" s="469">
        <v>632</v>
      </c>
      <c r="S163" s="469">
        <v>684</v>
      </c>
      <c r="T163" s="469">
        <v>694</v>
      </c>
      <c r="U163" s="469">
        <v>687</v>
      </c>
      <c r="V163" s="469">
        <v>457</v>
      </c>
      <c r="W163" s="469">
        <v>351</v>
      </c>
      <c r="X163" s="469">
        <v>454</v>
      </c>
      <c r="Y163" s="469">
        <v>523</v>
      </c>
      <c r="Z163" s="469">
        <v>528</v>
      </c>
      <c r="AA163" s="469">
        <v>875</v>
      </c>
      <c r="AB163" s="469">
        <v>1037</v>
      </c>
      <c r="AC163" s="469">
        <v>1070</v>
      </c>
      <c r="AD163" s="469">
        <v>783</v>
      </c>
      <c r="AE163" s="469">
        <v>760</v>
      </c>
      <c r="AF163" s="469">
        <v>775</v>
      </c>
      <c r="AG163" s="469">
        <v>654</v>
      </c>
      <c r="AH163" s="469">
        <v>757</v>
      </c>
      <c r="AI163" s="469">
        <v>507</v>
      </c>
      <c r="AJ163" s="469">
        <v>374</v>
      </c>
      <c r="AK163" s="469">
        <v>516</v>
      </c>
      <c r="AL163" s="469">
        <v>1136</v>
      </c>
      <c r="AM163" s="469">
        <v>1078</v>
      </c>
      <c r="AN163" s="469">
        <v>1168</v>
      </c>
      <c r="AO163" s="472"/>
      <c r="AP163" s="473" t="s">
        <v>2539</v>
      </c>
    </row>
    <row r="164" spans="1:42" ht="27" customHeight="1">
      <c r="A164" s="33" t="s">
        <v>2284</v>
      </c>
      <c r="B164" s="33" t="s">
        <v>160</v>
      </c>
      <c r="C164" s="33" t="s">
        <v>161</v>
      </c>
      <c r="D164" s="33" t="s">
        <v>2285</v>
      </c>
      <c r="E164" s="33"/>
      <c r="F164" s="466">
        <v>149</v>
      </c>
      <c r="G164" s="18"/>
      <c r="H164" s="18"/>
      <c r="I164" s="18"/>
      <c r="J164" s="18"/>
      <c r="K164" s="18"/>
      <c r="L164" s="18"/>
      <c r="M164" s="1752" t="s">
        <v>2573</v>
      </c>
      <c r="N164" s="1752"/>
      <c r="O164" s="1752"/>
      <c r="P164" s="23"/>
      <c r="Q164" s="469">
        <v>414</v>
      </c>
      <c r="R164" s="469">
        <v>537</v>
      </c>
      <c r="S164" s="469">
        <v>557</v>
      </c>
      <c r="T164" s="469">
        <v>301</v>
      </c>
      <c r="U164" s="469">
        <v>289</v>
      </c>
      <c r="V164" s="469">
        <v>419</v>
      </c>
      <c r="W164" s="469">
        <v>446</v>
      </c>
      <c r="X164" s="469">
        <v>538</v>
      </c>
      <c r="Y164" s="469">
        <v>297</v>
      </c>
      <c r="Z164" s="469">
        <v>316</v>
      </c>
      <c r="AA164" s="469">
        <v>409</v>
      </c>
      <c r="AB164" s="469">
        <v>665</v>
      </c>
      <c r="AC164" s="469">
        <v>589</v>
      </c>
      <c r="AD164" s="469">
        <v>302</v>
      </c>
      <c r="AE164" s="469">
        <v>274</v>
      </c>
      <c r="AF164" s="469">
        <v>474</v>
      </c>
      <c r="AG164" s="469">
        <v>540</v>
      </c>
      <c r="AH164" s="469">
        <v>326</v>
      </c>
      <c r="AI164" s="469">
        <v>376</v>
      </c>
      <c r="AJ164" s="469">
        <v>458</v>
      </c>
      <c r="AK164" s="469">
        <v>173</v>
      </c>
      <c r="AL164" s="469">
        <v>597</v>
      </c>
      <c r="AM164" s="469">
        <v>655</v>
      </c>
      <c r="AN164" s="469">
        <v>567</v>
      </c>
      <c r="AO164" s="472"/>
      <c r="AP164" s="473" t="s">
        <v>2574</v>
      </c>
    </row>
    <row r="165" spans="1:42" ht="15" customHeight="1">
      <c r="A165" s="33" t="s">
        <v>2284</v>
      </c>
      <c r="B165" s="33" t="s">
        <v>160</v>
      </c>
      <c r="C165" s="33" t="s">
        <v>161</v>
      </c>
      <c r="D165" s="33" t="s">
        <v>2285</v>
      </c>
      <c r="E165" s="33"/>
      <c r="F165" s="466">
        <v>150</v>
      </c>
      <c r="G165" s="18"/>
      <c r="H165" s="18"/>
      <c r="I165" s="18"/>
      <c r="J165" s="18"/>
      <c r="K165" s="18"/>
      <c r="L165" s="18"/>
      <c r="M165" s="1752" t="s">
        <v>2575</v>
      </c>
      <c r="N165" s="1752"/>
      <c r="O165" s="1752"/>
      <c r="P165" s="23"/>
      <c r="Q165" s="469">
        <v>6390</v>
      </c>
      <c r="R165" s="469">
        <v>3486</v>
      </c>
      <c r="S165" s="469">
        <v>3316</v>
      </c>
      <c r="T165" s="469">
        <v>8902</v>
      </c>
      <c r="U165" s="469">
        <v>9147</v>
      </c>
      <c r="V165" s="469">
        <v>4029</v>
      </c>
      <c r="W165" s="469">
        <v>2677</v>
      </c>
      <c r="X165" s="469">
        <v>2005</v>
      </c>
      <c r="Y165" s="469">
        <v>6625</v>
      </c>
      <c r="Z165" s="469">
        <v>7251</v>
      </c>
      <c r="AA165" s="469">
        <v>8449</v>
      </c>
      <c r="AB165" s="469">
        <v>4647</v>
      </c>
      <c r="AC165" s="469">
        <v>5509</v>
      </c>
      <c r="AD165" s="469">
        <v>10102</v>
      </c>
      <c r="AE165" s="469">
        <v>10084</v>
      </c>
      <c r="AF165" s="469">
        <v>4543</v>
      </c>
      <c r="AG165" s="469">
        <v>3612</v>
      </c>
      <c r="AH165" s="469">
        <v>3622</v>
      </c>
      <c r="AI165" s="469">
        <v>2718</v>
      </c>
      <c r="AJ165" s="469">
        <v>2886</v>
      </c>
      <c r="AK165" s="469">
        <v>2192</v>
      </c>
      <c r="AL165" s="469">
        <v>7029</v>
      </c>
      <c r="AM165" s="469">
        <v>4711</v>
      </c>
      <c r="AN165" s="469">
        <v>5889</v>
      </c>
      <c r="AO165" s="472"/>
      <c r="AP165" s="473" t="s">
        <v>2576</v>
      </c>
    </row>
    <row r="166" spans="1:42" ht="13.5" customHeight="1">
      <c r="A166" s="33" t="s">
        <v>2284</v>
      </c>
      <c r="B166" s="33" t="s">
        <v>160</v>
      </c>
      <c r="C166" s="33" t="s">
        <v>161</v>
      </c>
      <c r="D166" s="33" t="s">
        <v>2285</v>
      </c>
      <c r="E166" s="33"/>
      <c r="F166" s="466">
        <v>151</v>
      </c>
      <c r="G166" s="18"/>
      <c r="H166" s="18"/>
      <c r="I166" s="18"/>
      <c r="J166" s="18"/>
      <c r="K166" s="18"/>
      <c r="L166" s="18"/>
      <c r="M166" s="1752" t="s">
        <v>2577</v>
      </c>
      <c r="N166" s="1752"/>
      <c r="O166" s="1752"/>
      <c r="P166" s="23"/>
      <c r="Q166" s="469">
        <v>2867</v>
      </c>
      <c r="R166" s="469">
        <v>3599</v>
      </c>
      <c r="S166" s="469">
        <v>3863</v>
      </c>
      <c r="T166" s="469">
        <v>2118</v>
      </c>
      <c r="U166" s="469">
        <v>2042</v>
      </c>
      <c r="V166" s="469">
        <v>2845</v>
      </c>
      <c r="W166" s="469">
        <v>3087</v>
      </c>
      <c r="X166" s="469">
        <v>3424</v>
      </c>
      <c r="Y166" s="469">
        <v>2179</v>
      </c>
      <c r="Z166" s="469">
        <v>2211</v>
      </c>
      <c r="AA166" s="469">
        <v>2886</v>
      </c>
      <c r="AB166" s="469">
        <v>4334</v>
      </c>
      <c r="AC166" s="469">
        <v>4600</v>
      </c>
      <c r="AD166" s="469">
        <v>2087</v>
      </c>
      <c r="AE166" s="469">
        <v>1957</v>
      </c>
      <c r="AF166" s="469">
        <v>4005</v>
      </c>
      <c r="AG166" s="469">
        <v>3718</v>
      </c>
      <c r="AH166" s="469">
        <v>4810</v>
      </c>
      <c r="AI166" s="469">
        <v>3566</v>
      </c>
      <c r="AJ166" s="469">
        <v>3261</v>
      </c>
      <c r="AK166" s="469">
        <v>4359</v>
      </c>
      <c r="AL166" s="469">
        <v>4586</v>
      </c>
      <c r="AM166" s="469">
        <v>4381</v>
      </c>
      <c r="AN166" s="469">
        <v>5586</v>
      </c>
      <c r="AO166" s="472"/>
      <c r="AP166" s="473" t="s">
        <v>2578</v>
      </c>
    </row>
    <row r="167" spans="1:42" ht="27" customHeight="1">
      <c r="A167" s="33" t="s">
        <v>2284</v>
      </c>
      <c r="B167" s="33" t="s">
        <v>160</v>
      </c>
      <c r="C167" s="33" t="s">
        <v>161</v>
      </c>
      <c r="D167" s="33" t="s">
        <v>2285</v>
      </c>
      <c r="E167" s="33"/>
      <c r="F167" s="466">
        <v>152</v>
      </c>
      <c r="G167" s="18"/>
      <c r="H167" s="18"/>
      <c r="I167" s="18"/>
      <c r="J167" s="18"/>
      <c r="K167" s="18"/>
      <c r="L167" s="1752" t="s">
        <v>2334</v>
      </c>
      <c r="M167" s="1752"/>
      <c r="N167" s="1752"/>
      <c r="O167" s="1752"/>
      <c r="P167" s="23"/>
      <c r="Q167" s="469">
        <v>2973</v>
      </c>
      <c r="R167" s="469">
        <v>641</v>
      </c>
      <c r="S167" s="469">
        <v>8944</v>
      </c>
      <c r="T167" s="469">
        <v>851</v>
      </c>
      <c r="U167" s="469">
        <v>582</v>
      </c>
      <c r="V167" s="469">
        <v>4364</v>
      </c>
      <c r="W167" s="469">
        <v>992</v>
      </c>
      <c r="X167" s="469">
        <v>9880</v>
      </c>
      <c r="Y167" s="469">
        <v>1443</v>
      </c>
      <c r="Z167" s="469">
        <v>1401</v>
      </c>
      <c r="AA167" s="469">
        <v>1763</v>
      </c>
      <c r="AB167" s="469">
        <v>142</v>
      </c>
      <c r="AC167" s="469">
        <v>7380</v>
      </c>
      <c r="AD167" s="469">
        <v>538</v>
      </c>
      <c r="AE167" s="469">
        <v>173</v>
      </c>
      <c r="AF167" s="469">
        <v>5171</v>
      </c>
      <c r="AG167" s="469">
        <v>686</v>
      </c>
      <c r="AH167" s="469">
        <v>10611</v>
      </c>
      <c r="AI167" s="469">
        <v>6272</v>
      </c>
      <c r="AJ167" s="469">
        <v>1083</v>
      </c>
      <c r="AK167" s="469">
        <v>11592</v>
      </c>
      <c r="AL167" s="469">
        <v>3906</v>
      </c>
      <c r="AM167" s="469">
        <v>142</v>
      </c>
      <c r="AN167" s="469">
        <v>9698</v>
      </c>
      <c r="AO167" s="472"/>
      <c r="AP167" s="473" t="s">
        <v>2335</v>
      </c>
    </row>
    <row r="168" spans="1:42" ht="27" customHeight="1">
      <c r="A168" s="33" t="s">
        <v>2284</v>
      </c>
      <c r="B168" s="33" t="s">
        <v>160</v>
      </c>
      <c r="C168" s="33" t="s">
        <v>161</v>
      </c>
      <c r="D168" s="33" t="s">
        <v>2285</v>
      </c>
      <c r="E168" s="33"/>
      <c r="F168" s="466">
        <v>153</v>
      </c>
      <c r="G168" s="18"/>
      <c r="H168" s="18"/>
      <c r="I168" s="18"/>
      <c r="J168" s="1753" t="s">
        <v>2579</v>
      </c>
      <c r="K168" s="1753"/>
      <c r="L168" s="1753"/>
      <c r="M168" s="1754" t="s">
        <v>2580</v>
      </c>
      <c r="N168" s="1754"/>
      <c r="O168" s="1754"/>
      <c r="P168" s="23"/>
      <c r="Q168" s="469">
        <v>22841</v>
      </c>
      <c r="R168" s="469">
        <v>28508</v>
      </c>
      <c r="S168" s="469">
        <v>26018</v>
      </c>
      <c r="T168" s="469">
        <v>19301</v>
      </c>
      <c r="U168" s="469">
        <v>18840</v>
      </c>
      <c r="V168" s="469">
        <v>25441</v>
      </c>
      <c r="W168" s="469">
        <v>28419</v>
      </c>
      <c r="X168" s="469">
        <v>25575</v>
      </c>
      <c r="Y168" s="469">
        <v>23555</v>
      </c>
      <c r="Z168" s="469">
        <v>23047</v>
      </c>
      <c r="AA168" s="469">
        <v>20563</v>
      </c>
      <c r="AB168" s="469">
        <v>28608</v>
      </c>
      <c r="AC168" s="469">
        <v>26763</v>
      </c>
      <c r="AD168" s="469">
        <v>17054</v>
      </c>
      <c r="AE168" s="469">
        <v>16741</v>
      </c>
      <c r="AF168" s="469">
        <v>26190</v>
      </c>
      <c r="AG168" s="469">
        <v>27872</v>
      </c>
      <c r="AH168" s="469">
        <v>27429</v>
      </c>
      <c r="AI168" s="469">
        <v>26514</v>
      </c>
      <c r="AJ168" s="469">
        <v>26787</v>
      </c>
      <c r="AK168" s="469">
        <v>26988</v>
      </c>
      <c r="AL168" s="469">
        <v>25929</v>
      </c>
      <c r="AM168" s="469">
        <v>29379</v>
      </c>
      <c r="AN168" s="469">
        <v>28296</v>
      </c>
      <c r="AO168" s="472"/>
      <c r="AP168" s="473" t="s">
        <v>2581</v>
      </c>
    </row>
    <row r="169" spans="1:42" ht="27" customHeight="1">
      <c r="A169" s="33" t="s">
        <v>2284</v>
      </c>
      <c r="B169" s="33" t="s">
        <v>160</v>
      </c>
      <c r="C169" s="33" t="s">
        <v>161</v>
      </c>
      <c r="D169" s="33" t="s">
        <v>2285</v>
      </c>
      <c r="E169" s="33"/>
      <c r="F169" s="466">
        <v>154</v>
      </c>
      <c r="G169" s="18"/>
      <c r="H169" s="18"/>
      <c r="I169" s="18"/>
      <c r="J169" s="1753" t="s">
        <v>2579</v>
      </c>
      <c r="K169" s="1753"/>
      <c r="L169" s="1753"/>
      <c r="M169" s="1754" t="s">
        <v>2582</v>
      </c>
      <c r="N169" s="1754"/>
      <c r="O169" s="1754"/>
      <c r="P169" s="23"/>
      <c r="Q169" s="469">
        <v>9219</v>
      </c>
      <c r="R169" s="469">
        <v>8748</v>
      </c>
      <c r="S169" s="469">
        <v>12013</v>
      </c>
      <c r="T169" s="469">
        <v>8008</v>
      </c>
      <c r="U169" s="469">
        <v>7637</v>
      </c>
      <c r="V169" s="469">
        <v>9852</v>
      </c>
      <c r="W169" s="469">
        <v>8689</v>
      </c>
      <c r="X169" s="469">
        <v>11688</v>
      </c>
      <c r="Y169" s="469">
        <v>8903</v>
      </c>
      <c r="Z169" s="469">
        <v>8515</v>
      </c>
      <c r="AA169" s="469">
        <v>8666</v>
      </c>
      <c r="AB169" s="469">
        <v>8842</v>
      </c>
      <c r="AC169" s="469">
        <v>12557</v>
      </c>
      <c r="AD169" s="469">
        <v>7538</v>
      </c>
      <c r="AE169" s="469">
        <v>7198</v>
      </c>
      <c r="AF169" s="469">
        <v>10522</v>
      </c>
      <c r="AG169" s="469">
        <v>8718</v>
      </c>
      <c r="AH169" s="469">
        <v>12352</v>
      </c>
      <c r="AI169" s="469">
        <v>10419</v>
      </c>
      <c r="AJ169" s="469">
        <v>8653</v>
      </c>
      <c r="AK169" s="469">
        <v>11779</v>
      </c>
      <c r="AL169" s="469">
        <v>10682</v>
      </c>
      <c r="AM169" s="469">
        <v>8811</v>
      </c>
      <c r="AN169" s="469">
        <v>13367</v>
      </c>
      <c r="AO169" s="472"/>
      <c r="AP169" s="473" t="s">
        <v>2583</v>
      </c>
    </row>
    <row r="170" spans="1:42" ht="27" customHeight="1">
      <c r="A170" s="33" t="s">
        <v>2284</v>
      </c>
      <c r="B170" s="33" t="s">
        <v>160</v>
      </c>
      <c r="C170" s="33" t="s">
        <v>161</v>
      </c>
      <c r="D170" s="33" t="s">
        <v>2285</v>
      </c>
      <c r="E170" s="33"/>
      <c r="F170" s="466">
        <v>155</v>
      </c>
      <c r="G170" s="18"/>
      <c r="H170" s="18"/>
      <c r="I170" s="18"/>
      <c r="J170" s="1753" t="s">
        <v>2579</v>
      </c>
      <c r="K170" s="1753"/>
      <c r="L170" s="1753"/>
      <c r="M170" s="1754" t="s">
        <v>2584</v>
      </c>
      <c r="N170" s="1754"/>
      <c r="O170" s="1754"/>
      <c r="P170" s="23"/>
      <c r="Q170" s="469">
        <v>132811</v>
      </c>
      <c r="R170" s="469">
        <v>133379</v>
      </c>
      <c r="S170" s="469">
        <v>149355</v>
      </c>
      <c r="T170" s="469">
        <v>124506</v>
      </c>
      <c r="U170" s="469">
        <v>121972</v>
      </c>
      <c r="V170" s="469">
        <v>134783</v>
      </c>
      <c r="W170" s="469">
        <v>130392</v>
      </c>
      <c r="X170" s="469">
        <v>144519</v>
      </c>
      <c r="Y170" s="469">
        <v>128718</v>
      </c>
      <c r="Z170" s="469">
        <v>126377</v>
      </c>
      <c r="AA170" s="469">
        <v>131095</v>
      </c>
      <c r="AB170" s="469">
        <v>137668</v>
      </c>
      <c r="AC170" s="469">
        <v>157440</v>
      </c>
      <c r="AD170" s="469">
        <v>122291</v>
      </c>
      <c r="AE170" s="469">
        <v>119816</v>
      </c>
      <c r="AF170" s="469">
        <v>143566</v>
      </c>
      <c r="AG170" s="469">
        <v>133528</v>
      </c>
      <c r="AH170" s="469">
        <v>156343</v>
      </c>
      <c r="AI170" s="469">
        <v>141893</v>
      </c>
      <c r="AJ170" s="469">
        <v>129386</v>
      </c>
      <c r="AK170" s="469">
        <v>152562</v>
      </c>
      <c r="AL170" s="469">
        <v>146043</v>
      </c>
      <c r="AM170" s="469">
        <v>139543</v>
      </c>
      <c r="AN170" s="469">
        <v>162128</v>
      </c>
      <c r="AO170" s="472"/>
      <c r="AP170" s="473" t="s">
        <v>2585</v>
      </c>
    </row>
    <row r="171" spans="1:42" ht="27" customHeight="1">
      <c r="A171" s="33" t="s">
        <v>2284</v>
      </c>
      <c r="B171" s="33" t="s">
        <v>160</v>
      </c>
      <c r="C171" s="33" t="s">
        <v>161</v>
      </c>
      <c r="D171" s="33" t="s">
        <v>2285</v>
      </c>
      <c r="E171" s="33"/>
      <c r="F171" s="466">
        <v>156</v>
      </c>
      <c r="G171" s="18"/>
      <c r="H171" s="18"/>
      <c r="I171" s="18"/>
      <c r="J171" s="1753" t="s">
        <v>2579</v>
      </c>
      <c r="K171" s="1753"/>
      <c r="L171" s="1753"/>
      <c r="M171" s="1749" t="s">
        <v>2586</v>
      </c>
      <c r="N171" s="1738"/>
      <c r="O171" s="1738"/>
      <c r="P171" s="23"/>
      <c r="Q171" s="469">
        <v>151434</v>
      </c>
      <c r="R171" s="469">
        <v>164539</v>
      </c>
      <c r="S171" s="469">
        <v>172528</v>
      </c>
      <c r="T171" s="469">
        <v>136559</v>
      </c>
      <c r="U171" s="469">
        <v>134079</v>
      </c>
      <c r="V171" s="469">
        <v>157303</v>
      </c>
      <c r="W171" s="469">
        <v>160929</v>
      </c>
      <c r="X171" s="469">
        <v>171967</v>
      </c>
      <c r="Y171" s="469">
        <v>142085</v>
      </c>
      <c r="Z171" s="469">
        <v>139200</v>
      </c>
      <c r="AA171" s="469">
        <v>146314</v>
      </c>
      <c r="AB171" s="469">
        <v>169730</v>
      </c>
      <c r="AC171" s="469">
        <v>173448</v>
      </c>
      <c r="AD171" s="469">
        <v>133656</v>
      </c>
      <c r="AE171" s="469">
        <v>131550</v>
      </c>
      <c r="AF171" s="469">
        <v>168013</v>
      </c>
      <c r="AG171" s="469">
        <v>163231</v>
      </c>
      <c r="AH171" s="469">
        <v>179225</v>
      </c>
      <c r="AI171" s="469">
        <v>168669</v>
      </c>
      <c r="AJ171" s="469">
        <v>158501</v>
      </c>
      <c r="AK171" s="469">
        <v>179452</v>
      </c>
      <c r="AL171" s="469">
        <v>167656</v>
      </c>
      <c r="AM171" s="469">
        <v>170152</v>
      </c>
      <c r="AN171" s="469">
        <v>178710</v>
      </c>
      <c r="AO171" s="472"/>
      <c r="AP171" s="473" t="s">
        <v>2587</v>
      </c>
    </row>
    <row r="172" spans="1:42" ht="13.5" customHeight="1">
      <c r="A172" s="33" t="s">
        <v>2284</v>
      </c>
      <c r="B172" s="33" t="s">
        <v>160</v>
      </c>
      <c r="C172" s="33" t="s">
        <v>161</v>
      </c>
      <c r="D172" s="33" t="s">
        <v>2285</v>
      </c>
      <c r="E172" s="33"/>
      <c r="F172" s="466">
        <v>157</v>
      </c>
      <c r="G172" s="18"/>
      <c r="H172" s="18"/>
      <c r="I172" s="18"/>
      <c r="J172" s="478"/>
      <c r="K172" s="478"/>
      <c r="L172" s="478"/>
      <c r="M172" s="479"/>
      <c r="N172" s="1755" t="s">
        <v>2588</v>
      </c>
      <c r="O172" s="1755"/>
      <c r="P172" s="23"/>
      <c r="Q172" s="469">
        <v>76398</v>
      </c>
      <c r="R172" s="469">
        <v>62977</v>
      </c>
      <c r="S172" s="469">
        <v>83645</v>
      </c>
      <c r="T172" s="469">
        <v>77520</v>
      </c>
      <c r="U172" s="469">
        <v>76383</v>
      </c>
      <c r="V172" s="469">
        <v>73082</v>
      </c>
      <c r="W172" s="469">
        <v>58524</v>
      </c>
      <c r="X172" s="469">
        <v>81092</v>
      </c>
      <c r="Y172" s="469">
        <v>74569</v>
      </c>
      <c r="Z172" s="469">
        <v>73061</v>
      </c>
      <c r="AA172" s="469">
        <v>79303</v>
      </c>
      <c r="AB172" s="469">
        <v>69379</v>
      </c>
      <c r="AC172" s="469">
        <v>87914</v>
      </c>
      <c r="AD172" s="469">
        <v>79086</v>
      </c>
      <c r="AE172" s="469">
        <v>78058</v>
      </c>
      <c r="AF172" s="469">
        <v>75299</v>
      </c>
      <c r="AG172" s="469">
        <v>62725</v>
      </c>
      <c r="AH172" s="469">
        <v>84192</v>
      </c>
      <c r="AI172" s="469">
        <v>72346</v>
      </c>
      <c r="AJ172" s="469">
        <v>57575</v>
      </c>
      <c r="AK172" s="469">
        <v>81788</v>
      </c>
      <c r="AL172" s="469">
        <v>79463</v>
      </c>
      <c r="AM172" s="469">
        <v>70195</v>
      </c>
      <c r="AN172" s="469">
        <v>88296</v>
      </c>
      <c r="AO172" s="472"/>
      <c r="AP172" s="473" t="s">
        <v>2589</v>
      </c>
    </row>
    <row r="173" spans="1:42" ht="13.5" customHeight="1">
      <c r="A173" s="33" t="s">
        <v>2284</v>
      </c>
      <c r="B173" s="33" t="s">
        <v>160</v>
      </c>
      <c r="C173" s="33" t="s">
        <v>161</v>
      </c>
      <c r="D173" s="33" t="s">
        <v>2285</v>
      </c>
      <c r="E173" s="33"/>
      <c r="F173" s="466">
        <v>158</v>
      </c>
      <c r="G173" s="18"/>
      <c r="H173" s="18"/>
      <c r="I173" s="18"/>
      <c r="J173" s="478"/>
      <c r="K173" s="478"/>
      <c r="L173" s="478"/>
      <c r="M173" s="480"/>
      <c r="N173" s="18"/>
      <c r="O173" s="481" t="s">
        <v>2590</v>
      </c>
      <c r="P173" s="23"/>
      <c r="Q173" s="469">
        <v>6605</v>
      </c>
      <c r="R173" s="469">
        <v>5996</v>
      </c>
      <c r="S173" s="469">
        <v>7349</v>
      </c>
      <c r="T173" s="469">
        <v>6447</v>
      </c>
      <c r="U173" s="469">
        <v>6578</v>
      </c>
      <c r="V173" s="469">
        <v>7020</v>
      </c>
      <c r="W173" s="469">
        <v>6129</v>
      </c>
      <c r="X173" s="469">
        <v>8132</v>
      </c>
      <c r="Y173" s="469">
        <v>6550</v>
      </c>
      <c r="Z173" s="469">
        <v>6680</v>
      </c>
      <c r="AA173" s="469">
        <v>6247</v>
      </c>
      <c r="AB173" s="469">
        <v>5815</v>
      </c>
      <c r="AC173" s="469">
        <v>6039</v>
      </c>
      <c r="AD173" s="469">
        <v>6399</v>
      </c>
      <c r="AE173" s="469">
        <v>6538</v>
      </c>
      <c r="AF173" s="469">
        <v>6524</v>
      </c>
      <c r="AG173" s="469">
        <v>5871</v>
      </c>
      <c r="AH173" s="469">
        <v>7465</v>
      </c>
      <c r="AI173" s="469">
        <v>6724</v>
      </c>
      <c r="AJ173" s="469">
        <v>5710</v>
      </c>
      <c r="AK173" s="469">
        <v>7899</v>
      </c>
      <c r="AL173" s="469">
        <v>6257</v>
      </c>
      <c r="AM173" s="469">
        <v>6080</v>
      </c>
      <c r="AN173" s="469">
        <v>6598</v>
      </c>
      <c r="AO173" s="472"/>
      <c r="AP173" s="473" t="s">
        <v>2591</v>
      </c>
    </row>
    <row r="174" spans="1:42" ht="13.5" customHeight="1">
      <c r="A174" s="33" t="s">
        <v>2284</v>
      </c>
      <c r="B174" s="33" t="s">
        <v>160</v>
      </c>
      <c r="C174" s="33" t="s">
        <v>161</v>
      </c>
      <c r="D174" s="33" t="s">
        <v>2285</v>
      </c>
      <c r="E174" s="33"/>
      <c r="F174" s="466">
        <v>159</v>
      </c>
      <c r="G174" s="18"/>
      <c r="H174" s="18"/>
      <c r="I174" s="18"/>
      <c r="J174" s="478"/>
      <c r="K174" s="478"/>
      <c r="L174" s="478"/>
      <c r="M174" s="480"/>
      <c r="N174" s="479"/>
      <c r="O174" s="481" t="s">
        <v>2592</v>
      </c>
      <c r="P174" s="23"/>
      <c r="Q174" s="469">
        <v>12354</v>
      </c>
      <c r="R174" s="469">
        <v>17720</v>
      </c>
      <c r="S174" s="469">
        <v>15592</v>
      </c>
      <c r="T174" s="469">
        <v>8901</v>
      </c>
      <c r="U174" s="469">
        <v>8416</v>
      </c>
      <c r="V174" s="469">
        <v>11471</v>
      </c>
      <c r="W174" s="469">
        <v>15585</v>
      </c>
      <c r="X174" s="469">
        <v>13350</v>
      </c>
      <c r="Y174" s="469">
        <v>7365</v>
      </c>
      <c r="Z174" s="469">
        <v>6800</v>
      </c>
      <c r="AA174" s="469">
        <v>13121</v>
      </c>
      <c r="AB174" s="469">
        <v>20786</v>
      </c>
      <c r="AC174" s="469">
        <v>19342</v>
      </c>
      <c r="AD174" s="469">
        <v>9708</v>
      </c>
      <c r="AE174" s="469">
        <v>9204</v>
      </c>
      <c r="AF174" s="469">
        <v>15517</v>
      </c>
      <c r="AG174" s="469">
        <v>17406</v>
      </c>
      <c r="AH174" s="469">
        <v>15699</v>
      </c>
      <c r="AI174" s="469">
        <v>13704</v>
      </c>
      <c r="AJ174" s="469">
        <v>14791</v>
      </c>
      <c r="AK174" s="469">
        <v>13484</v>
      </c>
      <c r="AL174" s="469">
        <v>18084</v>
      </c>
      <c r="AM174" s="469">
        <v>21251</v>
      </c>
      <c r="AN174" s="469">
        <v>19503</v>
      </c>
      <c r="AO174" s="472"/>
      <c r="AP174" s="473" t="s">
        <v>2593</v>
      </c>
    </row>
    <row r="175" spans="1:42" ht="13.5" customHeight="1">
      <c r="A175" s="33" t="s">
        <v>2284</v>
      </c>
      <c r="B175" s="33" t="s">
        <v>160</v>
      </c>
      <c r="C175" s="33" t="s">
        <v>161</v>
      </c>
      <c r="D175" s="33" t="s">
        <v>2285</v>
      </c>
      <c r="E175" s="33"/>
      <c r="F175" s="466">
        <v>160</v>
      </c>
      <c r="G175" s="18"/>
      <c r="H175" s="18"/>
      <c r="I175" s="18"/>
      <c r="J175" s="478"/>
      <c r="K175" s="478"/>
      <c r="L175" s="478"/>
      <c r="M175" s="480"/>
      <c r="N175" s="18"/>
      <c r="O175" s="481" t="s">
        <v>2594</v>
      </c>
      <c r="P175" s="23"/>
      <c r="Q175" s="469">
        <v>57440</v>
      </c>
      <c r="R175" s="469">
        <v>39261</v>
      </c>
      <c r="S175" s="469">
        <v>60703</v>
      </c>
      <c r="T175" s="469">
        <v>62172</v>
      </c>
      <c r="U175" s="469">
        <v>61389</v>
      </c>
      <c r="V175" s="469">
        <v>54592</v>
      </c>
      <c r="W175" s="469">
        <v>36809</v>
      </c>
      <c r="X175" s="469">
        <v>59609</v>
      </c>
      <c r="Y175" s="469">
        <v>60654</v>
      </c>
      <c r="Z175" s="469">
        <v>59580</v>
      </c>
      <c r="AA175" s="469">
        <v>59934</v>
      </c>
      <c r="AB175" s="469">
        <v>42778</v>
      </c>
      <c r="AC175" s="469">
        <v>62533</v>
      </c>
      <c r="AD175" s="469">
        <v>62979</v>
      </c>
      <c r="AE175" s="469">
        <v>62316</v>
      </c>
      <c r="AF175" s="469">
        <v>53258</v>
      </c>
      <c r="AG175" s="469">
        <v>39448</v>
      </c>
      <c r="AH175" s="469">
        <v>61028</v>
      </c>
      <c r="AI175" s="469">
        <v>51918</v>
      </c>
      <c r="AJ175" s="469">
        <v>37074</v>
      </c>
      <c r="AK175" s="469">
        <v>60405</v>
      </c>
      <c r="AL175" s="469">
        <v>55122</v>
      </c>
      <c r="AM175" s="469">
        <v>42864</v>
      </c>
      <c r="AN175" s="469">
        <v>62195</v>
      </c>
      <c r="AO175" s="472"/>
      <c r="AP175" s="473" t="s">
        <v>2595</v>
      </c>
    </row>
    <row r="176" spans="1:42" ht="13.5" customHeight="1">
      <c r="A176" s="33" t="s">
        <v>2284</v>
      </c>
      <c r="B176" s="33" t="s">
        <v>160</v>
      </c>
      <c r="C176" s="33" t="s">
        <v>161</v>
      </c>
      <c r="D176" s="33" t="s">
        <v>2285</v>
      </c>
      <c r="E176" s="33"/>
      <c r="F176" s="466">
        <v>161</v>
      </c>
      <c r="G176" s="18"/>
      <c r="H176" s="18"/>
      <c r="I176" s="18"/>
      <c r="J176" s="478"/>
      <c r="K176" s="478"/>
      <c r="L176" s="478"/>
      <c r="M176" s="479"/>
      <c r="N176" s="1756" t="s">
        <v>2596</v>
      </c>
      <c r="O176" s="1756"/>
      <c r="P176" s="23"/>
      <c r="Q176" s="469">
        <v>75036</v>
      </c>
      <c r="R176" s="469">
        <v>101562</v>
      </c>
      <c r="S176" s="469">
        <v>88883</v>
      </c>
      <c r="T176" s="469">
        <v>59039</v>
      </c>
      <c r="U176" s="469">
        <v>57696</v>
      </c>
      <c r="V176" s="469">
        <v>84221</v>
      </c>
      <c r="W176" s="469">
        <v>102405</v>
      </c>
      <c r="X176" s="469">
        <v>90876</v>
      </c>
      <c r="Y176" s="469">
        <v>67517</v>
      </c>
      <c r="Z176" s="469">
        <v>66139</v>
      </c>
      <c r="AA176" s="469">
        <v>67011</v>
      </c>
      <c r="AB176" s="469">
        <v>100351</v>
      </c>
      <c r="AC176" s="469">
        <v>85534</v>
      </c>
      <c r="AD176" s="469">
        <v>54569</v>
      </c>
      <c r="AE176" s="469">
        <v>53493</v>
      </c>
      <c r="AF176" s="469">
        <v>92714</v>
      </c>
      <c r="AG176" s="469">
        <v>100506</v>
      </c>
      <c r="AH176" s="469">
        <v>95033</v>
      </c>
      <c r="AI176" s="469">
        <v>96323</v>
      </c>
      <c r="AJ176" s="469">
        <v>100926</v>
      </c>
      <c r="AK176" s="469">
        <v>97664</v>
      </c>
      <c r="AL176" s="469">
        <v>88193</v>
      </c>
      <c r="AM176" s="469">
        <v>99957</v>
      </c>
      <c r="AN176" s="469">
        <v>90413</v>
      </c>
      <c r="AO176" s="472"/>
      <c r="AP176" s="473" t="s">
        <v>2597</v>
      </c>
    </row>
    <row r="177" spans="1:42" ht="27" customHeight="1">
      <c r="A177" s="33" t="s">
        <v>2284</v>
      </c>
      <c r="B177" s="33" t="s">
        <v>160</v>
      </c>
      <c r="C177" s="33" t="s">
        <v>161</v>
      </c>
      <c r="D177" s="33" t="s">
        <v>2285</v>
      </c>
      <c r="E177" s="33"/>
      <c r="F177" s="466">
        <v>162</v>
      </c>
      <c r="G177" s="18"/>
      <c r="H177" s="18"/>
      <c r="I177" s="18"/>
      <c r="J177" s="1752" t="s">
        <v>2598</v>
      </c>
      <c r="K177" s="1752"/>
      <c r="L177" s="1752"/>
      <c r="M177" s="1752"/>
      <c r="N177" s="1752"/>
      <c r="O177" s="1752"/>
      <c r="P177" s="23"/>
      <c r="Q177" s="469" t="s">
        <v>163</v>
      </c>
      <c r="R177" s="469" t="s">
        <v>163</v>
      </c>
      <c r="S177" s="469" t="s">
        <v>163</v>
      </c>
      <c r="T177" s="469" t="s">
        <v>163</v>
      </c>
      <c r="U177" s="469" t="s">
        <v>163</v>
      </c>
      <c r="V177" s="469" t="s">
        <v>163</v>
      </c>
      <c r="W177" s="469" t="s">
        <v>163</v>
      </c>
      <c r="X177" s="469" t="s">
        <v>163</v>
      </c>
      <c r="Y177" s="469" t="s">
        <v>163</v>
      </c>
      <c r="Z177" s="469" t="s">
        <v>163</v>
      </c>
      <c r="AA177" s="469" t="s">
        <v>163</v>
      </c>
      <c r="AB177" s="469" t="s">
        <v>163</v>
      </c>
      <c r="AC177" s="469" t="s">
        <v>163</v>
      </c>
      <c r="AD177" s="469" t="s">
        <v>163</v>
      </c>
      <c r="AE177" s="469" t="s">
        <v>163</v>
      </c>
      <c r="AF177" s="469">
        <v>63900</v>
      </c>
      <c r="AG177" s="469">
        <v>53661</v>
      </c>
      <c r="AH177" s="469">
        <v>85637</v>
      </c>
      <c r="AI177" s="469">
        <v>70198</v>
      </c>
      <c r="AJ177" s="469">
        <v>55254</v>
      </c>
      <c r="AK177" s="469">
        <v>91131</v>
      </c>
      <c r="AL177" s="469">
        <v>55977</v>
      </c>
      <c r="AM177" s="469">
        <v>51747</v>
      </c>
      <c r="AN177" s="469">
        <v>76946</v>
      </c>
      <c r="AO177" s="472"/>
      <c r="AP177" s="473" t="s">
        <v>2599</v>
      </c>
    </row>
    <row r="178" spans="1:42" ht="27" customHeight="1">
      <c r="A178" s="33" t="s">
        <v>2284</v>
      </c>
      <c r="B178" s="33" t="s">
        <v>160</v>
      </c>
      <c r="C178" s="33" t="s">
        <v>161</v>
      </c>
      <c r="D178" s="33" t="s">
        <v>2285</v>
      </c>
      <c r="E178" s="33"/>
      <c r="F178" s="466">
        <v>163</v>
      </c>
      <c r="G178" s="18"/>
      <c r="H178" s="18"/>
      <c r="I178" s="18"/>
      <c r="J178" s="18"/>
      <c r="K178" s="1752" t="s">
        <v>2600</v>
      </c>
      <c r="L178" s="1752"/>
      <c r="M178" s="1752"/>
      <c r="N178" s="1752"/>
      <c r="O178" s="1752"/>
      <c r="P178" s="23"/>
      <c r="Q178" s="469" t="s">
        <v>163</v>
      </c>
      <c r="R178" s="469" t="s">
        <v>163</v>
      </c>
      <c r="S178" s="469" t="s">
        <v>163</v>
      </c>
      <c r="T178" s="469" t="s">
        <v>163</v>
      </c>
      <c r="U178" s="469" t="s">
        <v>163</v>
      </c>
      <c r="V178" s="469" t="s">
        <v>163</v>
      </c>
      <c r="W178" s="469" t="s">
        <v>163</v>
      </c>
      <c r="X178" s="469" t="s">
        <v>163</v>
      </c>
      <c r="Y178" s="469" t="s">
        <v>163</v>
      </c>
      <c r="Z178" s="469" t="s">
        <v>163</v>
      </c>
      <c r="AA178" s="469" t="s">
        <v>163</v>
      </c>
      <c r="AB178" s="469" t="s">
        <v>163</v>
      </c>
      <c r="AC178" s="469" t="s">
        <v>163</v>
      </c>
      <c r="AD178" s="469" t="s">
        <v>163</v>
      </c>
      <c r="AE178" s="469" t="s">
        <v>163</v>
      </c>
      <c r="AF178" s="469">
        <v>24885</v>
      </c>
      <c r="AG178" s="469">
        <v>17834</v>
      </c>
      <c r="AH178" s="469">
        <v>35763</v>
      </c>
      <c r="AI178" s="469">
        <v>28342</v>
      </c>
      <c r="AJ178" s="469">
        <v>19157</v>
      </c>
      <c r="AK178" s="469">
        <v>39490</v>
      </c>
      <c r="AL178" s="469">
        <v>20534</v>
      </c>
      <c r="AM178" s="469">
        <v>16097</v>
      </c>
      <c r="AN178" s="469">
        <v>29936</v>
      </c>
      <c r="AO178" s="472"/>
      <c r="AP178" s="473" t="s">
        <v>2601</v>
      </c>
    </row>
    <row r="179" spans="1:42" ht="13.5" customHeight="1">
      <c r="A179" s="33" t="s">
        <v>2284</v>
      </c>
      <c r="B179" s="33" t="s">
        <v>160</v>
      </c>
      <c r="C179" s="33" t="s">
        <v>161</v>
      </c>
      <c r="D179" s="33" t="s">
        <v>2285</v>
      </c>
      <c r="E179" s="33"/>
      <c r="F179" s="466">
        <v>164</v>
      </c>
      <c r="G179" s="18"/>
      <c r="H179" s="18"/>
      <c r="I179" s="18"/>
      <c r="J179" s="18"/>
      <c r="K179" s="18"/>
      <c r="L179" s="1752" t="s">
        <v>2602</v>
      </c>
      <c r="M179" s="1752"/>
      <c r="N179" s="1752"/>
      <c r="O179" s="1752"/>
      <c r="P179" s="23"/>
      <c r="Q179" s="469" t="s">
        <v>163</v>
      </c>
      <c r="R179" s="469" t="s">
        <v>163</v>
      </c>
      <c r="S179" s="469" t="s">
        <v>163</v>
      </c>
      <c r="T179" s="469" t="s">
        <v>163</v>
      </c>
      <c r="U179" s="469" t="s">
        <v>163</v>
      </c>
      <c r="V179" s="469" t="s">
        <v>163</v>
      </c>
      <c r="W179" s="469" t="s">
        <v>163</v>
      </c>
      <c r="X179" s="469" t="s">
        <v>163</v>
      </c>
      <c r="Y179" s="469" t="s">
        <v>163</v>
      </c>
      <c r="Z179" s="469" t="s">
        <v>163</v>
      </c>
      <c r="AA179" s="469" t="s">
        <v>163</v>
      </c>
      <c r="AB179" s="469" t="s">
        <v>163</v>
      </c>
      <c r="AC179" s="469" t="s">
        <v>163</v>
      </c>
      <c r="AD179" s="469" t="s">
        <v>163</v>
      </c>
      <c r="AE179" s="469" t="s">
        <v>163</v>
      </c>
      <c r="AF179" s="469">
        <v>10165</v>
      </c>
      <c r="AG179" s="469">
        <v>7263</v>
      </c>
      <c r="AH179" s="469">
        <v>15613</v>
      </c>
      <c r="AI179" s="469">
        <v>11761</v>
      </c>
      <c r="AJ179" s="469">
        <v>8015</v>
      </c>
      <c r="AK179" s="469">
        <v>16885</v>
      </c>
      <c r="AL179" s="469">
        <v>8194</v>
      </c>
      <c r="AM179" s="469">
        <v>6238</v>
      </c>
      <c r="AN179" s="469">
        <v>13811</v>
      </c>
      <c r="AO179" s="472"/>
      <c r="AP179" s="473" t="s">
        <v>2603</v>
      </c>
    </row>
    <row r="180" spans="1:42" ht="13.5" customHeight="1">
      <c r="A180" s="33" t="s">
        <v>2284</v>
      </c>
      <c r="B180" s="33" t="s">
        <v>160</v>
      </c>
      <c r="C180" s="33" t="s">
        <v>161</v>
      </c>
      <c r="D180" s="33" t="s">
        <v>2285</v>
      </c>
      <c r="E180" s="33"/>
      <c r="F180" s="466">
        <v>165</v>
      </c>
      <c r="G180" s="18"/>
      <c r="H180" s="18"/>
      <c r="I180" s="18"/>
      <c r="J180" s="18"/>
      <c r="K180" s="18"/>
      <c r="L180" s="1752" t="s">
        <v>2604</v>
      </c>
      <c r="M180" s="1752"/>
      <c r="N180" s="1752"/>
      <c r="O180" s="1752"/>
      <c r="P180" s="23"/>
      <c r="Q180" s="469" t="s">
        <v>163</v>
      </c>
      <c r="R180" s="469" t="s">
        <v>163</v>
      </c>
      <c r="S180" s="469" t="s">
        <v>163</v>
      </c>
      <c r="T180" s="469" t="s">
        <v>163</v>
      </c>
      <c r="U180" s="469" t="s">
        <v>163</v>
      </c>
      <c r="V180" s="469" t="s">
        <v>163</v>
      </c>
      <c r="W180" s="469" t="s">
        <v>163</v>
      </c>
      <c r="X180" s="469" t="s">
        <v>163</v>
      </c>
      <c r="Y180" s="469" t="s">
        <v>163</v>
      </c>
      <c r="Z180" s="469" t="s">
        <v>163</v>
      </c>
      <c r="AA180" s="469" t="s">
        <v>163</v>
      </c>
      <c r="AB180" s="469" t="s">
        <v>163</v>
      </c>
      <c r="AC180" s="469" t="s">
        <v>163</v>
      </c>
      <c r="AD180" s="469" t="s">
        <v>163</v>
      </c>
      <c r="AE180" s="469" t="s">
        <v>163</v>
      </c>
      <c r="AF180" s="469">
        <v>11662</v>
      </c>
      <c r="AG180" s="469">
        <v>9992</v>
      </c>
      <c r="AH180" s="469">
        <v>15925</v>
      </c>
      <c r="AI180" s="469">
        <v>13363</v>
      </c>
      <c r="AJ180" s="469">
        <v>10274</v>
      </c>
      <c r="AK180" s="469">
        <v>17986</v>
      </c>
      <c r="AL180" s="469">
        <v>9486</v>
      </c>
      <c r="AM180" s="469">
        <v>9686</v>
      </c>
      <c r="AN180" s="469">
        <v>12641</v>
      </c>
      <c r="AO180" s="472"/>
      <c r="AP180" s="473" t="s">
        <v>2605</v>
      </c>
    </row>
    <row r="181" spans="1:42" ht="13.5" customHeight="1">
      <c r="A181" s="33" t="s">
        <v>2284</v>
      </c>
      <c r="B181" s="33" t="s">
        <v>160</v>
      </c>
      <c r="C181" s="33" t="s">
        <v>161</v>
      </c>
      <c r="D181" s="33" t="s">
        <v>2285</v>
      </c>
      <c r="E181" s="33"/>
      <c r="F181" s="466">
        <v>166</v>
      </c>
      <c r="G181" s="18"/>
      <c r="H181" s="18"/>
      <c r="I181" s="18"/>
      <c r="J181" s="18"/>
      <c r="K181" s="18"/>
      <c r="L181" s="1752" t="s">
        <v>2606</v>
      </c>
      <c r="M181" s="1752"/>
      <c r="N181" s="1752"/>
      <c r="O181" s="1752"/>
      <c r="P181" s="23"/>
      <c r="Q181" s="469" t="s">
        <v>163</v>
      </c>
      <c r="R181" s="469" t="s">
        <v>163</v>
      </c>
      <c r="S181" s="469" t="s">
        <v>163</v>
      </c>
      <c r="T181" s="469" t="s">
        <v>163</v>
      </c>
      <c r="U181" s="469" t="s">
        <v>163</v>
      </c>
      <c r="V181" s="469" t="s">
        <v>163</v>
      </c>
      <c r="W181" s="469" t="s">
        <v>163</v>
      </c>
      <c r="X181" s="469" t="s">
        <v>163</v>
      </c>
      <c r="Y181" s="469" t="s">
        <v>163</v>
      </c>
      <c r="Z181" s="469" t="s">
        <v>163</v>
      </c>
      <c r="AA181" s="469" t="s">
        <v>163</v>
      </c>
      <c r="AB181" s="469" t="s">
        <v>163</v>
      </c>
      <c r="AC181" s="469" t="s">
        <v>163</v>
      </c>
      <c r="AD181" s="469" t="s">
        <v>163</v>
      </c>
      <c r="AE181" s="469" t="s">
        <v>163</v>
      </c>
      <c r="AF181" s="469">
        <v>3058</v>
      </c>
      <c r="AG181" s="469">
        <v>579</v>
      </c>
      <c r="AH181" s="469">
        <v>4224</v>
      </c>
      <c r="AI181" s="469">
        <v>3218</v>
      </c>
      <c r="AJ181" s="469">
        <v>868</v>
      </c>
      <c r="AK181" s="469">
        <v>4619</v>
      </c>
      <c r="AL181" s="469">
        <v>2853</v>
      </c>
      <c r="AM181" s="469">
        <v>172</v>
      </c>
      <c r="AN181" s="469">
        <v>3484</v>
      </c>
      <c r="AO181" s="472"/>
      <c r="AP181" s="473" t="s">
        <v>2607</v>
      </c>
    </row>
    <row r="182" spans="1:42" ht="27" customHeight="1">
      <c r="A182" s="33" t="s">
        <v>2284</v>
      </c>
      <c r="B182" s="33" t="s">
        <v>160</v>
      </c>
      <c r="C182" s="33" t="s">
        <v>161</v>
      </c>
      <c r="D182" s="33" t="s">
        <v>2285</v>
      </c>
      <c r="E182" s="33"/>
      <c r="F182" s="466">
        <v>167</v>
      </c>
      <c r="G182" s="18"/>
      <c r="H182" s="18"/>
      <c r="I182" s="18"/>
      <c r="J182" s="18"/>
      <c r="K182" s="1738" t="s">
        <v>2608</v>
      </c>
      <c r="L182" s="1738"/>
      <c r="M182" s="1738"/>
      <c r="N182" s="1738"/>
      <c r="O182" s="1738"/>
      <c r="P182" s="23"/>
      <c r="Q182" s="469" t="s">
        <v>163</v>
      </c>
      <c r="R182" s="469" t="s">
        <v>163</v>
      </c>
      <c r="S182" s="469" t="s">
        <v>163</v>
      </c>
      <c r="T182" s="469" t="s">
        <v>163</v>
      </c>
      <c r="U182" s="469" t="s">
        <v>163</v>
      </c>
      <c r="V182" s="469" t="s">
        <v>163</v>
      </c>
      <c r="W182" s="469" t="s">
        <v>163</v>
      </c>
      <c r="X182" s="469" t="s">
        <v>163</v>
      </c>
      <c r="Y182" s="469" t="s">
        <v>163</v>
      </c>
      <c r="Z182" s="469" t="s">
        <v>163</v>
      </c>
      <c r="AA182" s="469" t="s">
        <v>163</v>
      </c>
      <c r="AB182" s="469" t="s">
        <v>163</v>
      </c>
      <c r="AC182" s="469" t="s">
        <v>163</v>
      </c>
      <c r="AD182" s="469" t="s">
        <v>163</v>
      </c>
      <c r="AE182" s="469" t="s">
        <v>163</v>
      </c>
      <c r="AF182" s="469">
        <v>38986</v>
      </c>
      <c r="AG182" s="469">
        <v>35813</v>
      </c>
      <c r="AH182" s="469">
        <v>49841</v>
      </c>
      <c r="AI182" s="469">
        <v>41849</v>
      </c>
      <c r="AJ182" s="469">
        <v>36086</v>
      </c>
      <c r="AK182" s="469">
        <v>51640</v>
      </c>
      <c r="AL182" s="469">
        <v>35385</v>
      </c>
      <c r="AM182" s="469">
        <v>35633</v>
      </c>
      <c r="AN182" s="469">
        <v>46929</v>
      </c>
      <c r="AO182" s="472"/>
      <c r="AP182" s="473" t="s">
        <v>2609</v>
      </c>
    </row>
    <row r="183" spans="1:42" ht="13.5" customHeight="1">
      <c r="A183" s="33" t="s">
        <v>2284</v>
      </c>
      <c r="B183" s="33" t="s">
        <v>160</v>
      </c>
      <c r="C183" s="33" t="s">
        <v>161</v>
      </c>
      <c r="D183" s="33" t="s">
        <v>2285</v>
      </c>
      <c r="E183" s="33"/>
      <c r="F183" s="466">
        <v>168</v>
      </c>
      <c r="G183" s="18"/>
      <c r="H183" s="18"/>
      <c r="I183" s="18"/>
      <c r="J183" s="18"/>
      <c r="K183" s="18"/>
      <c r="L183" s="1738" t="s">
        <v>2610</v>
      </c>
      <c r="M183" s="1738"/>
      <c r="N183" s="1738"/>
      <c r="O183" s="1738"/>
      <c r="P183" s="23"/>
      <c r="Q183" s="469" t="s">
        <v>163</v>
      </c>
      <c r="R183" s="469" t="s">
        <v>163</v>
      </c>
      <c r="S183" s="469" t="s">
        <v>163</v>
      </c>
      <c r="T183" s="469" t="s">
        <v>163</v>
      </c>
      <c r="U183" s="469" t="s">
        <v>163</v>
      </c>
      <c r="V183" s="469" t="s">
        <v>163</v>
      </c>
      <c r="W183" s="469" t="s">
        <v>163</v>
      </c>
      <c r="X183" s="469" t="s">
        <v>163</v>
      </c>
      <c r="Y183" s="469" t="s">
        <v>163</v>
      </c>
      <c r="Z183" s="469" t="s">
        <v>163</v>
      </c>
      <c r="AA183" s="469" t="s">
        <v>163</v>
      </c>
      <c r="AB183" s="469" t="s">
        <v>163</v>
      </c>
      <c r="AC183" s="469" t="s">
        <v>163</v>
      </c>
      <c r="AD183" s="469" t="s">
        <v>163</v>
      </c>
      <c r="AE183" s="469" t="s">
        <v>163</v>
      </c>
      <c r="AF183" s="469">
        <v>24197</v>
      </c>
      <c r="AG183" s="469">
        <v>23762</v>
      </c>
      <c r="AH183" s="469">
        <v>30983</v>
      </c>
      <c r="AI183" s="469">
        <v>26127</v>
      </c>
      <c r="AJ183" s="469">
        <v>24020</v>
      </c>
      <c r="AK183" s="469">
        <v>31879</v>
      </c>
      <c r="AL183" s="469">
        <v>21764</v>
      </c>
      <c r="AM183" s="469">
        <v>23544</v>
      </c>
      <c r="AN183" s="469">
        <v>29490</v>
      </c>
      <c r="AO183" s="472"/>
      <c r="AP183" s="473" t="s">
        <v>2611</v>
      </c>
    </row>
    <row r="184" spans="1:42" ht="13.5" customHeight="1">
      <c r="A184" s="33" t="s">
        <v>2284</v>
      </c>
      <c r="B184" s="33" t="s">
        <v>160</v>
      </c>
      <c r="C184" s="33" t="s">
        <v>161</v>
      </c>
      <c r="D184" s="33" t="s">
        <v>2285</v>
      </c>
      <c r="E184" s="33"/>
      <c r="F184" s="466">
        <v>169</v>
      </c>
      <c r="G184" s="18"/>
      <c r="H184" s="18"/>
      <c r="I184" s="18"/>
      <c r="J184" s="18"/>
      <c r="K184" s="18"/>
      <c r="L184" s="1738" t="s">
        <v>2612</v>
      </c>
      <c r="M184" s="1738"/>
      <c r="N184" s="1738"/>
      <c r="O184" s="1738"/>
      <c r="P184" s="23"/>
      <c r="Q184" s="469" t="s">
        <v>163</v>
      </c>
      <c r="R184" s="469" t="s">
        <v>163</v>
      </c>
      <c r="S184" s="469" t="s">
        <v>163</v>
      </c>
      <c r="T184" s="469" t="s">
        <v>163</v>
      </c>
      <c r="U184" s="469" t="s">
        <v>163</v>
      </c>
      <c r="V184" s="469" t="s">
        <v>163</v>
      </c>
      <c r="W184" s="469" t="s">
        <v>163</v>
      </c>
      <c r="X184" s="469" t="s">
        <v>163</v>
      </c>
      <c r="Y184" s="469" t="s">
        <v>163</v>
      </c>
      <c r="Z184" s="469" t="s">
        <v>163</v>
      </c>
      <c r="AA184" s="469" t="s">
        <v>163</v>
      </c>
      <c r="AB184" s="469" t="s">
        <v>163</v>
      </c>
      <c r="AC184" s="469" t="s">
        <v>163</v>
      </c>
      <c r="AD184" s="469" t="s">
        <v>163</v>
      </c>
      <c r="AE184" s="469" t="s">
        <v>163</v>
      </c>
      <c r="AF184" s="469">
        <v>12809</v>
      </c>
      <c r="AG184" s="469">
        <v>11433</v>
      </c>
      <c r="AH184" s="469">
        <v>16068</v>
      </c>
      <c r="AI184" s="469">
        <v>13755</v>
      </c>
      <c r="AJ184" s="469">
        <v>11477</v>
      </c>
      <c r="AK184" s="469">
        <v>16860</v>
      </c>
      <c r="AL184" s="469">
        <v>11626</v>
      </c>
      <c r="AM184" s="469">
        <v>11429</v>
      </c>
      <c r="AN184" s="469">
        <v>14846</v>
      </c>
      <c r="AO184" s="472"/>
      <c r="AP184" s="473" t="s">
        <v>2613</v>
      </c>
    </row>
    <row r="185" spans="1:42" ht="15" customHeight="1">
      <c r="A185" s="33" t="s">
        <v>2284</v>
      </c>
      <c r="B185" s="33" t="s">
        <v>160</v>
      </c>
      <c r="C185" s="33" t="s">
        <v>161</v>
      </c>
      <c r="D185" s="33" t="s">
        <v>2285</v>
      </c>
      <c r="E185" s="33"/>
      <c r="F185" s="466">
        <v>170</v>
      </c>
      <c r="G185" s="18"/>
      <c r="H185" s="18"/>
      <c r="I185" s="18"/>
      <c r="J185" s="18"/>
      <c r="K185" s="18"/>
      <c r="L185" s="1738" t="s">
        <v>2614</v>
      </c>
      <c r="M185" s="1738"/>
      <c r="N185" s="1738"/>
      <c r="O185" s="1738"/>
      <c r="P185" s="23"/>
      <c r="Q185" s="469" t="s">
        <v>163</v>
      </c>
      <c r="R185" s="469" t="s">
        <v>163</v>
      </c>
      <c r="S185" s="469" t="s">
        <v>163</v>
      </c>
      <c r="T185" s="469" t="s">
        <v>163</v>
      </c>
      <c r="U185" s="469" t="s">
        <v>163</v>
      </c>
      <c r="V185" s="469" t="s">
        <v>163</v>
      </c>
      <c r="W185" s="469" t="s">
        <v>163</v>
      </c>
      <c r="X185" s="469" t="s">
        <v>163</v>
      </c>
      <c r="Y185" s="469" t="s">
        <v>163</v>
      </c>
      <c r="Z185" s="469" t="s">
        <v>163</v>
      </c>
      <c r="AA185" s="469" t="s">
        <v>163</v>
      </c>
      <c r="AB185" s="469" t="s">
        <v>163</v>
      </c>
      <c r="AC185" s="469" t="s">
        <v>163</v>
      </c>
      <c r="AD185" s="469" t="s">
        <v>163</v>
      </c>
      <c r="AE185" s="469" t="s">
        <v>163</v>
      </c>
      <c r="AF185" s="469">
        <v>1338</v>
      </c>
      <c r="AG185" s="469">
        <v>0</v>
      </c>
      <c r="AH185" s="469">
        <v>1950</v>
      </c>
      <c r="AI185" s="469">
        <v>1282</v>
      </c>
      <c r="AJ185" s="469">
        <v>0</v>
      </c>
      <c r="AK185" s="469">
        <v>2019</v>
      </c>
      <c r="AL185" s="469">
        <v>1409</v>
      </c>
      <c r="AM185" s="469">
        <v>0</v>
      </c>
      <c r="AN185" s="469">
        <v>1822</v>
      </c>
      <c r="AO185" s="472"/>
      <c r="AP185" s="473" t="s">
        <v>2615</v>
      </c>
    </row>
    <row r="186" spans="1:42" ht="13.5" customHeight="1">
      <c r="A186" s="33" t="s">
        <v>2284</v>
      </c>
      <c r="B186" s="33" t="s">
        <v>160</v>
      </c>
      <c r="C186" s="33" t="s">
        <v>161</v>
      </c>
      <c r="D186" s="33" t="s">
        <v>2285</v>
      </c>
      <c r="E186" s="33"/>
      <c r="F186" s="466">
        <v>171</v>
      </c>
      <c r="G186" s="18"/>
      <c r="H186" s="18"/>
      <c r="I186" s="18"/>
      <c r="J186" s="18"/>
      <c r="K186" s="18"/>
      <c r="L186" s="1738" t="s">
        <v>2616</v>
      </c>
      <c r="M186" s="1738"/>
      <c r="N186" s="1738"/>
      <c r="O186" s="1738"/>
      <c r="P186" s="23"/>
      <c r="Q186" s="469" t="s">
        <v>163</v>
      </c>
      <c r="R186" s="469" t="s">
        <v>163</v>
      </c>
      <c r="S186" s="469" t="s">
        <v>163</v>
      </c>
      <c r="T186" s="469" t="s">
        <v>163</v>
      </c>
      <c r="U186" s="469" t="s">
        <v>163</v>
      </c>
      <c r="V186" s="469" t="s">
        <v>163</v>
      </c>
      <c r="W186" s="469" t="s">
        <v>163</v>
      </c>
      <c r="X186" s="469" t="s">
        <v>163</v>
      </c>
      <c r="Y186" s="469" t="s">
        <v>163</v>
      </c>
      <c r="Z186" s="469" t="s">
        <v>163</v>
      </c>
      <c r="AA186" s="469" t="s">
        <v>163</v>
      </c>
      <c r="AB186" s="469" t="s">
        <v>163</v>
      </c>
      <c r="AC186" s="469" t="s">
        <v>163</v>
      </c>
      <c r="AD186" s="469" t="s">
        <v>163</v>
      </c>
      <c r="AE186" s="469" t="s">
        <v>163</v>
      </c>
      <c r="AF186" s="469">
        <v>641</v>
      </c>
      <c r="AG186" s="469">
        <v>617</v>
      </c>
      <c r="AH186" s="469">
        <v>840</v>
      </c>
      <c r="AI186" s="469">
        <v>685</v>
      </c>
      <c r="AJ186" s="469">
        <v>589</v>
      </c>
      <c r="AK186" s="469">
        <v>882</v>
      </c>
      <c r="AL186" s="469">
        <v>586</v>
      </c>
      <c r="AM186" s="469">
        <v>661</v>
      </c>
      <c r="AN186" s="469">
        <v>771</v>
      </c>
      <c r="AO186" s="472"/>
      <c r="AP186" s="473" t="s">
        <v>2617</v>
      </c>
    </row>
    <row r="187" spans="1:42" ht="27" customHeight="1">
      <c r="A187" s="33" t="s">
        <v>2284</v>
      </c>
      <c r="B187" s="33" t="s">
        <v>160</v>
      </c>
      <c r="C187" s="33" t="s">
        <v>161</v>
      </c>
      <c r="D187" s="33" t="s">
        <v>2285</v>
      </c>
      <c r="E187" s="33"/>
      <c r="F187" s="466">
        <v>172</v>
      </c>
      <c r="G187" s="18"/>
      <c r="H187" s="18"/>
      <c r="I187" s="18"/>
      <c r="J187" s="18"/>
      <c r="K187" s="1738" t="s">
        <v>2618</v>
      </c>
      <c r="L187" s="1738"/>
      <c r="M187" s="1738"/>
      <c r="N187" s="1738"/>
      <c r="O187" s="1738"/>
      <c r="P187" s="23"/>
      <c r="Q187" s="469" t="s">
        <v>163</v>
      </c>
      <c r="R187" s="469" t="s">
        <v>163</v>
      </c>
      <c r="S187" s="469" t="s">
        <v>163</v>
      </c>
      <c r="T187" s="469" t="s">
        <v>163</v>
      </c>
      <c r="U187" s="469" t="s">
        <v>163</v>
      </c>
      <c r="V187" s="469" t="s">
        <v>163</v>
      </c>
      <c r="W187" s="469" t="s">
        <v>163</v>
      </c>
      <c r="X187" s="469" t="s">
        <v>163</v>
      </c>
      <c r="Y187" s="469" t="s">
        <v>163</v>
      </c>
      <c r="Z187" s="469" t="s">
        <v>163</v>
      </c>
      <c r="AA187" s="469" t="s">
        <v>163</v>
      </c>
      <c r="AB187" s="469" t="s">
        <v>163</v>
      </c>
      <c r="AC187" s="469" t="s">
        <v>163</v>
      </c>
      <c r="AD187" s="469" t="s">
        <v>163</v>
      </c>
      <c r="AE187" s="469" t="s">
        <v>163</v>
      </c>
      <c r="AF187" s="469">
        <v>29</v>
      </c>
      <c r="AG187" s="469">
        <v>13</v>
      </c>
      <c r="AH187" s="469">
        <v>33</v>
      </c>
      <c r="AI187" s="469">
        <v>7</v>
      </c>
      <c r="AJ187" s="469">
        <v>11</v>
      </c>
      <c r="AK187" s="469">
        <v>0</v>
      </c>
      <c r="AL187" s="469">
        <v>59</v>
      </c>
      <c r="AM187" s="469">
        <v>17</v>
      </c>
      <c r="AN187" s="469">
        <v>82</v>
      </c>
      <c r="AO187" s="472"/>
      <c r="AP187" s="473" t="s">
        <v>2619</v>
      </c>
    </row>
    <row r="188" spans="1:42" ht="27" customHeight="1">
      <c r="A188" s="33" t="s">
        <v>2284</v>
      </c>
      <c r="B188" s="33" t="s">
        <v>160</v>
      </c>
      <c r="C188" s="33" t="s">
        <v>161</v>
      </c>
      <c r="D188" s="33" t="s">
        <v>2285</v>
      </c>
      <c r="E188" s="33"/>
      <c r="F188" s="466">
        <v>173</v>
      </c>
      <c r="G188" s="18"/>
      <c r="H188" s="18"/>
      <c r="I188" s="1738" t="s">
        <v>2620</v>
      </c>
      <c r="J188" s="1738"/>
      <c r="K188" s="1738"/>
      <c r="L188" s="1738"/>
      <c r="M188" s="1738"/>
      <c r="N188" s="1738"/>
      <c r="O188" s="1738"/>
      <c r="P188" s="23"/>
      <c r="Q188" s="469" t="s">
        <v>163</v>
      </c>
      <c r="R188" s="469" t="s">
        <v>163</v>
      </c>
      <c r="S188" s="469" t="s">
        <v>163</v>
      </c>
      <c r="T188" s="469" t="s">
        <v>163</v>
      </c>
      <c r="U188" s="469" t="s">
        <v>163</v>
      </c>
      <c r="V188" s="469" t="s">
        <v>163</v>
      </c>
      <c r="W188" s="469" t="s">
        <v>163</v>
      </c>
      <c r="X188" s="469" t="s">
        <v>163</v>
      </c>
      <c r="Y188" s="469" t="s">
        <v>163</v>
      </c>
      <c r="Z188" s="469" t="s">
        <v>163</v>
      </c>
      <c r="AA188" s="469" t="s">
        <v>163</v>
      </c>
      <c r="AB188" s="469" t="s">
        <v>163</v>
      </c>
      <c r="AC188" s="469" t="s">
        <v>163</v>
      </c>
      <c r="AD188" s="469" t="s">
        <v>163</v>
      </c>
      <c r="AE188" s="469" t="s">
        <v>163</v>
      </c>
      <c r="AF188" s="469">
        <v>315868</v>
      </c>
      <c r="AG188" s="469">
        <v>292928</v>
      </c>
      <c r="AH188" s="469">
        <v>366655</v>
      </c>
      <c r="AI188" s="469">
        <v>331707</v>
      </c>
      <c r="AJ188" s="469">
        <v>306047</v>
      </c>
      <c r="AK188" s="469">
        <v>368420</v>
      </c>
      <c r="AL188" s="469">
        <v>295780</v>
      </c>
      <c r="AM188" s="469">
        <v>274387</v>
      </c>
      <c r="AN188" s="469">
        <v>363248</v>
      </c>
      <c r="AO188" s="472"/>
      <c r="AP188" s="473" t="s">
        <v>2621</v>
      </c>
    </row>
    <row r="189" spans="1:42" ht="27" customHeight="1">
      <c r="A189" s="33" t="s">
        <v>2284</v>
      </c>
      <c r="B189" s="33" t="s">
        <v>160</v>
      </c>
      <c r="C189" s="33" t="s">
        <v>161</v>
      </c>
      <c r="D189" s="33" t="s">
        <v>2285</v>
      </c>
      <c r="E189" s="33"/>
      <c r="F189" s="466">
        <v>174</v>
      </c>
      <c r="G189" s="18"/>
      <c r="H189" s="18"/>
      <c r="I189" s="18"/>
      <c r="J189" s="1738" t="s">
        <v>2622</v>
      </c>
      <c r="K189" s="1738"/>
      <c r="L189" s="1738"/>
      <c r="M189" s="1738"/>
      <c r="N189" s="1738"/>
      <c r="O189" s="1738"/>
      <c r="P189" s="23"/>
      <c r="Q189" s="469" t="s">
        <v>163</v>
      </c>
      <c r="R189" s="469" t="s">
        <v>163</v>
      </c>
      <c r="S189" s="469" t="s">
        <v>163</v>
      </c>
      <c r="T189" s="469" t="s">
        <v>163</v>
      </c>
      <c r="U189" s="469" t="s">
        <v>163</v>
      </c>
      <c r="V189" s="469" t="s">
        <v>163</v>
      </c>
      <c r="W189" s="469" t="s">
        <v>163</v>
      </c>
      <c r="X189" s="469" t="s">
        <v>163</v>
      </c>
      <c r="Y189" s="469" t="s">
        <v>163</v>
      </c>
      <c r="Z189" s="469" t="s">
        <v>163</v>
      </c>
      <c r="AA189" s="469" t="s">
        <v>163</v>
      </c>
      <c r="AB189" s="469" t="s">
        <v>163</v>
      </c>
      <c r="AC189" s="469" t="s">
        <v>163</v>
      </c>
      <c r="AD189" s="469" t="s">
        <v>163</v>
      </c>
      <c r="AE189" s="469" t="s">
        <v>163</v>
      </c>
      <c r="AF189" s="469">
        <v>269006</v>
      </c>
      <c r="AG189" s="469">
        <v>257607</v>
      </c>
      <c r="AH189" s="469">
        <v>302797</v>
      </c>
      <c r="AI189" s="469">
        <v>285169</v>
      </c>
      <c r="AJ189" s="469">
        <v>265854</v>
      </c>
      <c r="AK189" s="469">
        <v>311725</v>
      </c>
      <c r="AL189" s="469">
        <v>248428</v>
      </c>
      <c r="AM189" s="469">
        <v>246038</v>
      </c>
      <c r="AN189" s="469">
        <v>287837</v>
      </c>
      <c r="AO189" s="472"/>
      <c r="AP189" s="473" t="s">
        <v>2623</v>
      </c>
    </row>
    <row r="190" spans="1:42" ht="27" customHeight="1">
      <c r="A190" s="33" t="s">
        <v>2284</v>
      </c>
      <c r="B190" s="33" t="s">
        <v>160</v>
      </c>
      <c r="C190" s="33" t="s">
        <v>161</v>
      </c>
      <c r="D190" s="33" t="s">
        <v>2285</v>
      </c>
      <c r="E190" s="33"/>
      <c r="F190" s="466">
        <v>175</v>
      </c>
      <c r="G190" s="18"/>
      <c r="H190" s="18"/>
      <c r="I190" s="18"/>
      <c r="J190" s="1749" t="s">
        <v>2624</v>
      </c>
      <c r="K190" s="1738"/>
      <c r="L190" s="1738"/>
      <c r="M190" s="1738"/>
      <c r="N190" s="1738"/>
      <c r="O190" s="1738"/>
      <c r="P190" s="23"/>
      <c r="Q190" s="469" t="s">
        <v>163</v>
      </c>
      <c r="R190" s="469" t="s">
        <v>163</v>
      </c>
      <c r="S190" s="469" t="s">
        <v>163</v>
      </c>
      <c r="T190" s="469" t="s">
        <v>163</v>
      </c>
      <c r="U190" s="469" t="s">
        <v>163</v>
      </c>
      <c r="V190" s="469" t="s">
        <v>163</v>
      </c>
      <c r="W190" s="469" t="s">
        <v>163</v>
      </c>
      <c r="X190" s="469" t="s">
        <v>163</v>
      </c>
      <c r="Y190" s="469" t="s">
        <v>163</v>
      </c>
      <c r="Z190" s="469" t="s">
        <v>163</v>
      </c>
      <c r="AA190" s="469" t="s">
        <v>163</v>
      </c>
      <c r="AB190" s="469" t="s">
        <v>163</v>
      </c>
      <c r="AC190" s="469" t="s">
        <v>163</v>
      </c>
      <c r="AD190" s="469" t="s">
        <v>163</v>
      </c>
      <c r="AE190" s="469" t="s">
        <v>163</v>
      </c>
      <c r="AF190" s="469">
        <v>10763</v>
      </c>
      <c r="AG190" s="469">
        <v>5447</v>
      </c>
      <c r="AH190" s="469">
        <v>16792</v>
      </c>
      <c r="AI190" s="469">
        <v>9997</v>
      </c>
      <c r="AJ190" s="469">
        <v>5895</v>
      </c>
      <c r="AK190" s="469">
        <v>14574</v>
      </c>
      <c r="AL190" s="469">
        <v>11802</v>
      </c>
      <c r="AM190" s="469">
        <v>4929</v>
      </c>
      <c r="AN190" s="469">
        <v>20217</v>
      </c>
      <c r="AO190" s="472"/>
      <c r="AP190" s="473" t="s">
        <v>2625</v>
      </c>
    </row>
    <row r="191" spans="1:42" ht="13.5" customHeight="1">
      <c r="A191" s="33" t="s">
        <v>2284</v>
      </c>
      <c r="B191" s="33" t="s">
        <v>160</v>
      </c>
      <c r="C191" s="33" t="s">
        <v>161</v>
      </c>
      <c r="D191" s="33" t="s">
        <v>2285</v>
      </c>
      <c r="E191" s="33"/>
      <c r="F191" s="466">
        <v>176</v>
      </c>
      <c r="G191" s="18"/>
      <c r="H191" s="18"/>
      <c r="I191" s="18"/>
      <c r="J191" s="18"/>
      <c r="K191" s="1749" t="s">
        <v>2626</v>
      </c>
      <c r="L191" s="1738"/>
      <c r="M191" s="1738"/>
      <c r="N191" s="1738"/>
      <c r="O191" s="1738"/>
      <c r="P191" s="23"/>
      <c r="Q191" s="469" t="s">
        <v>163</v>
      </c>
      <c r="R191" s="469" t="s">
        <v>163</v>
      </c>
      <c r="S191" s="469" t="s">
        <v>163</v>
      </c>
      <c r="T191" s="469" t="s">
        <v>163</v>
      </c>
      <c r="U191" s="469" t="s">
        <v>163</v>
      </c>
      <c r="V191" s="469" t="s">
        <v>163</v>
      </c>
      <c r="W191" s="469" t="s">
        <v>163</v>
      </c>
      <c r="X191" s="469" t="s">
        <v>163</v>
      </c>
      <c r="Y191" s="469" t="s">
        <v>163</v>
      </c>
      <c r="Z191" s="469" t="s">
        <v>163</v>
      </c>
      <c r="AA191" s="469" t="s">
        <v>163</v>
      </c>
      <c r="AB191" s="469" t="s">
        <v>163</v>
      </c>
      <c r="AC191" s="469" t="s">
        <v>163</v>
      </c>
      <c r="AD191" s="469" t="s">
        <v>163</v>
      </c>
      <c r="AE191" s="469" t="s">
        <v>163</v>
      </c>
      <c r="AF191" s="469">
        <v>2952</v>
      </c>
      <c r="AG191" s="469">
        <v>1912</v>
      </c>
      <c r="AH191" s="469">
        <v>4757</v>
      </c>
      <c r="AI191" s="469">
        <v>2880</v>
      </c>
      <c r="AJ191" s="469">
        <v>2324</v>
      </c>
      <c r="AK191" s="469">
        <v>3911</v>
      </c>
      <c r="AL191" s="469">
        <v>3093</v>
      </c>
      <c r="AM191" s="469">
        <v>1347</v>
      </c>
      <c r="AN191" s="469">
        <v>6169</v>
      </c>
      <c r="AO191" s="472"/>
      <c r="AP191" s="477" t="s">
        <v>2627</v>
      </c>
    </row>
    <row r="192" spans="1:42" ht="13.5" customHeight="1">
      <c r="A192" s="33" t="s">
        <v>2284</v>
      </c>
      <c r="B192" s="33" t="s">
        <v>160</v>
      </c>
      <c r="C192" s="33" t="s">
        <v>161</v>
      </c>
      <c r="D192" s="33" t="s">
        <v>2285</v>
      </c>
      <c r="E192" s="33"/>
      <c r="F192" s="466">
        <v>177</v>
      </c>
      <c r="G192" s="18"/>
      <c r="H192" s="18"/>
      <c r="I192" s="18"/>
      <c r="J192" s="18"/>
      <c r="K192" s="1749" t="s">
        <v>2628</v>
      </c>
      <c r="L192" s="1738"/>
      <c r="M192" s="1738"/>
      <c r="N192" s="1738"/>
      <c r="O192" s="1738"/>
      <c r="P192" s="23"/>
      <c r="Q192" s="469" t="s">
        <v>163</v>
      </c>
      <c r="R192" s="469" t="s">
        <v>163</v>
      </c>
      <c r="S192" s="469" t="s">
        <v>163</v>
      </c>
      <c r="T192" s="469" t="s">
        <v>163</v>
      </c>
      <c r="U192" s="469" t="s">
        <v>163</v>
      </c>
      <c r="V192" s="469" t="s">
        <v>163</v>
      </c>
      <c r="W192" s="469" t="s">
        <v>163</v>
      </c>
      <c r="X192" s="469" t="s">
        <v>163</v>
      </c>
      <c r="Y192" s="469" t="s">
        <v>163</v>
      </c>
      <c r="Z192" s="469" t="s">
        <v>163</v>
      </c>
      <c r="AA192" s="469" t="s">
        <v>163</v>
      </c>
      <c r="AB192" s="469" t="s">
        <v>163</v>
      </c>
      <c r="AC192" s="469" t="s">
        <v>163</v>
      </c>
      <c r="AD192" s="469" t="s">
        <v>163</v>
      </c>
      <c r="AE192" s="469" t="s">
        <v>163</v>
      </c>
      <c r="AF192" s="469">
        <v>7810</v>
      </c>
      <c r="AG192" s="469">
        <v>3534</v>
      </c>
      <c r="AH192" s="469">
        <v>12035</v>
      </c>
      <c r="AI192" s="469">
        <v>7117</v>
      </c>
      <c r="AJ192" s="469">
        <v>3571</v>
      </c>
      <c r="AK192" s="469">
        <v>10663</v>
      </c>
      <c r="AL192" s="469">
        <v>8710</v>
      </c>
      <c r="AM192" s="469">
        <v>3582</v>
      </c>
      <c r="AN192" s="469">
        <v>14047</v>
      </c>
      <c r="AO192" s="472"/>
      <c r="AP192" s="473" t="s">
        <v>2629</v>
      </c>
    </row>
    <row r="193" spans="1:42" ht="27" customHeight="1">
      <c r="A193" s="33" t="s">
        <v>2284</v>
      </c>
      <c r="B193" s="33" t="s">
        <v>160</v>
      </c>
      <c r="C193" s="33" t="s">
        <v>161</v>
      </c>
      <c r="D193" s="33" t="s">
        <v>2285</v>
      </c>
      <c r="E193" s="33"/>
      <c r="F193" s="466">
        <v>178</v>
      </c>
      <c r="G193" s="18"/>
      <c r="H193" s="18"/>
      <c r="I193" s="18"/>
      <c r="J193" s="1738" t="s">
        <v>2630</v>
      </c>
      <c r="K193" s="1738"/>
      <c r="L193" s="1738"/>
      <c r="M193" s="1738"/>
      <c r="N193" s="1738"/>
      <c r="O193" s="1738"/>
      <c r="P193" s="23"/>
      <c r="Q193" s="469" t="s">
        <v>163</v>
      </c>
      <c r="R193" s="469" t="s">
        <v>163</v>
      </c>
      <c r="S193" s="469" t="s">
        <v>163</v>
      </c>
      <c r="T193" s="469" t="s">
        <v>163</v>
      </c>
      <c r="U193" s="469" t="s">
        <v>163</v>
      </c>
      <c r="V193" s="469" t="s">
        <v>163</v>
      </c>
      <c r="W193" s="469" t="s">
        <v>163</v>
      </c>
      <c r="X193" s="469" t="s">
        <v>163</v>
      </c>
      <c r="Y193" s="469" t="s">
        <v>163</v>
      </c>
      <c r="Z193" s="469" t="s">
        <v>163</v>
      </c>
      <c r="AA193" s="469" t="s">
        <v>163</v>
      </c>
      <c r="AB193" s="469" t="s">
        <v>163</v>
      </c>
      <c r="AC193" s="469" t="s">
        <v>163</v>
      </c>
      <c r="AD193" s="469" t="s">
        <v>163</v>
      </c>
      <c r="AE193" s="469" t="s">
        <v>163</v>
      </c>
      <c r="AF193" s="469">
        <v>1299</v>
      </c>
      <c r="AG193" s="469">
        <v>952</v>
      </c>
      <c r="AH193" s="469">
        <v>2034</v>
      </c>
      <c r="AI193" s="469">
        <v>1828</v>
      </c>
      <c r="AJ193" s="469">
        <v>871</v>
      </c>
      <c r="AK193" s="469">
        <v>3031</v>
      </c>
      <c r="AL193" s="469">
        <v>611</v>
      </c>
      <c r="AM193" s="469">
        <v>1071</v>
      </c>
      <c r="AN193" s="469">
        <v>463</v>
      </c>
      <c r="AO193" s="472"/>
      <c r="AP193" s="473" t="s">
        <v>2631</v>
      </c>
    </row>
    <row r="194" spans="1:42" ht="13.5" customHeight="1">
      <c r="A194" s="33" t="s">
        <v>2284</v>
      </c>
      <c r="B194" s="33" t="s">
        <v>160</v>
      </c>
      <c r="C194" s="33" t="s">
        <v>161</v>
      </c>
      <c r="D194" s="33" t="s">
        <v>2285</v>
      </c>
      <c r="E194" s="33"/>
      <c r="F194" s="466">
        <v>179</v>
      </c>
      <c r="G194" s="18"/>
      <c r="H194" s="18"/>
      <c r="I194" s="18"/>
      <c r="J194" s="1738" t="s">
        <v>2632</v>
      </c>
      <c r="K194" s="1738"/>
      <c r="L194" s="1738"/>
      <c r="M194" s="1738"/>
      <c r="N194" s="1738"/>
      <c r="O194" s="1738"/>
      <c r="P194" s="23"/>
      <c r="Q194" s="469" t="s">
        <v>163</v>
      </c>
      <c r="R194" s="469" t="s">
        <v>163</v>
      </c>
      <c r="S194" s="469" t="s">
        <v>163</v>
      </c>
      <c r="T194" s="469" t="s">
        <v>163</v>
      </c>
      <c r="U194" s="469" t="s">
        <v>163</v>
      </c>
      <c r="V194" s="469" t="s">
        <v>163</v>
      </c>
      <c r="W194" s="469" t="s">
        <v>163</v>
      </c>
      <c r="X194" s="469" t="s">
        <v>163</v>
      </c>
      <c r="Y194" s="469" t="s">
        <v>163</v>
      </c>
      <c r="Z194" s="469" t="s">
        <v>163</v>
      </c>
      <c r="AA194" s="469" t="s">
        <v>163</v>
      </c>
      <c r="AB194" s="469" t="s">
        <v>163</v>
      </c>
      <c r="AC194" s="469" t="s">
        <v>163</v>
      </c>
      <c r="AD194" s="469" t="s">
        <v>163</v>
      </c>
      <c r="AE194" s="469" t="s">
        <v>163</v>
      </c>
      <c r="AF194" s="469">
        <v>6604</v>
      </c>
      <c r="AG194" s="469">
        <v>1963</v>
      </c>
      <c r="AH194" s="469">
        <v>11466</v>
      </c>
      <c r="AI194" s="469">
        <v>7595</v>
      </c>
      <c r="AJ194" s="469">
        <v>727</v>
      </c>
      <c r="AK194" s="469">
        <v>13317</v>
      </c>
      <c r="AL194" s="469">
        <v>5279</v>
      </c>
      <c r="AM194" s="469">
        <v>3672</v>
      </c>
      <c r="AN194" s="469">
        <v>8385</v>
      </c>
      <c r="AO194" s="472"/>
      <c r="AP194" s="473" t="s">
        <v>2633</v>
      </c>
    </row>
    <row r="195" spans="1:42" ht="13.5" customHeight="1">
      <c r="A195" s="33" t="s">
        <v>2284</v>
      </c>
      <c r="B195" s="33" t="s">
        <v>160</v>
      </c>
      <c r="C195" s="33" t="s">
        <v>161</v>
      </c>
      <c r="D195" s="33" t="s">
        <v>2285</v>
      </c>
      <c r="E195" s="33"/>
      <c r="F195" s="466">
        <v>180</v>
      </c>
      <c r="G195" s="18"/>
      <c r="H195" s="18"/>
      <c r="I195" s="18"/>
      <c r="J195" s="1738" t="s">
        <v>2634</v>
      </c>
      <c r="K195" s="1738"/>
      <c r="L195" s="1738"/>
      <c r="M195" s="1738"/>
      <c r="N195" s="1738"/>
      <c r="O195" s="1738"/>
      <c r="P195" s="23"/>
      <c r="Q195" s="469" t="s">
        <v>163</v>
      </c>
      <c r="R195" s="469" t="s">
        <v>163</v>
      </c>
      <c r="S195" s="469" t="s">
        <v>163</v>
      </c>
      <c r="T195" s="469" t="s">
        <v>163</v>
      </c>
      <c r="U195" s="469" t="s">
        <v>163</v>
      </c>
      <c r="V195" s="469" t="s">
        <v>163</v>
      </c>
      <c r="W195" s="469" t="s">
        <v>163</v>
      </c>
      <c r="X195" s="469" t="s">
        <v>163</v>
      </c>
      <c r="Y195" s="469" t="s">
        <v>163</v>
      </c>
      <c r="Z195" s="469" t="s">
        <v>163</v>
      </c>
      <c r="AA195" s="469" t="s">
        <v>163</v>
      </c>
      <c r="AB195" s="469" t="s">
        <v>163</v>
      </c>
      <c r="AC195" s="469" t="s">
        <v>163</v>
      </c>
      <c r="AD195" s="469" t="s">
        <v>163</v>
      </c>
      <c r="AE195" s="469" t="s">
        <v>163</v>
      </c>
      <c r="AF195" s="469">
        <v>3240</v>
      </c>
      <c r="AG195" s="469">
        <v>4167</v>
      </c>
      <c r="AH195" s="469">
        <v>2695</v>
      </c>
      <c r="AI195" s="469">
        <v>3944</v>
      </c>
      <c r="AJ195" s="469">
        <v>4880</v>
      </c>
      <c r="AK195" s="469">
        <v>3131</v>
      </c>
      <c r="AL195" s="469">
        <v>2301</v>
      </c>
      <c r="AM195" s="469">
        <v>3049</v>
      </c>
      <c r="AN195" s="469">
        <v>1989</v>
      </c>
      <c r="AO195" s="472"/>
      <c r="AP195" s="473" t="s">
        <v>2635</v>
      </c>
    </row>
    <row r="196" spans="1:42" ht="27" customHeight="1">
      <c r="A196" s="33" t="s">
        <v>2284</v>
      </c>
      <c r="B196" s="33" t="s">
        <v>160</v>
      </c>
      <c r="C196" s="33" t="s">
        <v>161</v>
      </c>
      <c r="D196" s="33" t="s">
        <v>2285</v>
      </c>
      <c r="E196" s="33"/>
      <c r="F196" s="466">
        <v>181</v>
      </c>
      <c r="G196" s="18"/>
      <c r="H196" s="18"/>
      <c r="I196" s="18"/>
      <c r="J196" s="1738" t="s">
        <v>2636</v>
      </c>
      <c r="K196" s="1738"/>
      <c r="L196" s="1738"/>
      <c r="M196" s="1738"/>
      <c r="N196" s="1738"/>
      <c r="O196" s="1738"/>
      <c r="P196" s="23"/>
      <c r="Q196" s="469" t="s">
        <v>163</v>
      </c>
      <c r="R196" s="469" t="s">
        <v>163</v>
      </c>
      <c r="S196" s="469" t="s">
        <v>163</v>
      </c>
      <c r="T196" s="469" t="s">
        <v>163</v>
      </c>
      <c r="U196" s="469" t="s">
        <v>163</v>
      </c>
      <c r="V196" s="469" t="s">
        <v>163</v>
      </c>
      <c r="W196" s="469" t="s">
        <v>163</v>
      </c>
      <c r="X196" s="469" t="s">
        <v>163</v>
      </c>
      <c r="Y196" s="469" t="s">
        <v>163</v>
      </c>
      <c r="Z196" s="469" t="s">
        <v>163</v>
      </c>
      <c r="AA196" s="469" t="s">
        <v>163</v>
      </c>
      <c r="AB196" s="469" t="s">
        <v>163</v>
      </c>
      <c r="AC196" s="469" t="s">
        <v>163</v>
      </c>
      <c r="AD196" s="469" t="s">
        <v>163</v>
      </c>
      <c r="AE196" s="469" t="s">
        <v>163</v>
      </c>
      <c r="AF196" s="469">
        <v>3147</v>
      </c>
      <c r="AG196" s="469">
        <v>2811</v>
      </c>
      <c r="AH196" s="469">
        <v>3962</v>
      </c>
      <c r="AI196" s="469">
        <v>3658</v>
      </c>
      <c r="AJ196" s="469">
        <v>4470</v>
      </c>
      <c r="AK196" s="469">
        <v>3323</v>
      </c>
      <c r="AL196" s="469">
        <v>2516</v>
      </c>
      <c r="AM196" s="469">
        <v>421</v>
      </c>
      <c r="AN196" s="469">
        <v>5090</v>
      </c>
      <c r="AO196" s="472"/>
      <c r="AP196" s="473" t="s">
        <v>2637</v>
      </c>
    </row>
    <row r="197" spans="1:42" ht="13.5" customHeight="1">
      <c r="A197" s="33" t="s">
        <v>2284</v>
      </c>
      <c r="B197" s="33" t="s">
        <v>160</v>
      </c>
      <c r="C197" s="33" t="s">
        <v>161</v>
      </c>
      <c r="D197" s="33" t="s">
        <v>2285</v>
      </c>
      <c r="E197" s="33"/>
      <c r="F197" s="466">
        <v>182</v>
      </c>
      <c r="G197" s="18"/>
      <c r="H197" s="18"/>
      <c r="I197" s="18"/>
      <c r="J197" s="1738" t="s">
        <v>2638</v>
      </c>
      <c r="K197" s="1738"/>
      <c r="L197" s="1738"/>
      <c r="M197" s="1738"/>
      <c r="N197" s="1738"/>
      <c r="O197" s="1738"/>
      <c r="P197" s="23"/>
      <c r="Q197" s="469" t="s">
        <v>163</v>
      </c>
      <c r="R197" s="469" t="s">
        <v>163</v>
      </c>
      <c r="S197" s="469" t="s">
        <v>163</v>
      </c>
      <c r="T197" s="469" t="s">
        <v>163</v>
      </c>
      <c r="U197" s="469" t="s">
        <v>163</v>
      </c>
      <c r="V197" s="469" t="s">
        <v>163</v>
      </c>
      <c r="W197" s="469" t="s">
        <v>163</v>
      </c>
      <c r="X197" s="469" t="s">
        <v>163</v>
      </c>
      <c r="Y197" s="469" t="s">
        <v>163</v>
      </c>
      <c r="Z197" s="469" t="s">
        <v>163</v>
      </c>
      <c r="AA197" s="469" t="s">
        <v>163</v>
      </c>
      <c r="AB197" s="469" t="s">
        <v>163</v>
      </c>
      <c r="AC197" s="469" t="s">
        <v>163</v>
      </c>
      <c r="AD197" s="469" t="s">
        <v>163</v>
      </c>
      <c r="AE197" s="469" t="s">
        <v>163</v>
      </c>
      <c r="AF197" s="469">
        <v>21004</v>
      </c>
      <c r="AG197" s="469">
        <v>18644</v>
      </c>
      <c r="AH197" s="469">
        <v>26380</v>
      </c>
      <c r="AI197" s="469">
        <v>18880</v>
      </c>
      <c r="AJ197" s="469">
        <v>21899</v>
      </c>
      <c r="AK197" s="469">
        <v>19250</v>
      </c>
      <c r="AL197" s="469">
        <v>23824</v>
      </c>
      <c r="AM197" s="469">
        <v>13976</v>
      </c>
      <c r="AN197" s="469">
        <v>38011</v>
      </c>
      <c r="AO197" s="472"/>
      <c r="AP197" s="473" t="s">
        <v>2639</v>
      </c>
    </row>
    <row r="198" spans="1:42" ht="13.5" customHeight="1">
      <c r="A198" s="33" t="s">
        <v>2284</v>
      </c>
      <c r="B198" s="33" t="s">
        <v>160</v>
      </c>
      <c r="C198" s="33" t="s">
        <v>161</v>
      </c>
      <c r="D198" s="33" t="s">
        <v>2285</v>
      </c>
      <c r="E198" s="33"/>
      <c r="F198" s="466">
        <v>183</v>
      </c>
      <c r="G198" s="18"/>
      <c r="H198" s="18"/>
      <c r="I198" s="18"/>
      <c r="J198" s="1738" t="s">
        <v>2640</v>
      </c>
      <c r="K198" s="1738"/>
      <c r="L198" s="1738"/>
      <c r="M198" s="1738"/>
      <c r="N198" s="1738"/>
      <c r="O198" s="1738"/>
      <c r="P198" s="23"/>
      <c r="Q198" s="469" t="s">
        <v>163</v>
      </c>
      <c r="R198" s="469" t="s">
        <v>163</v>
      </c>
      <c r="S198" s="469" t="s">
        <v>163</v>
      </c>
      <c r="T198" s="469" t="s">
        <v>163</v>
      </c>
      <c r="U198" s="469" t="s">
        <v>163</v>
      </c>
      <c r="V198" s="469" t="s">
        <v>163</v>
      </c>
      <c r="W198" s="469" t="s">
        <v>163</v>
      </c>
      <c r="X198" s="469" t="s">
        <v>163</v>
      </c>
      <c r="Y198" s="469" t="s">
        <v>163</v>
      </c>
      <c r="Z198" s="469" t="s">
        <v>163</v>
      </c>
      <c r="AA198" s="469" t="s">
        <v>163</v>
      </c>
      <c r="AB198" s="469" t="s">
        <v>163</v>
      </c>
      <c r="AC198" s="469" t="s">
        <v>163</v>
      </c>
      <c r="AD198" s="469" t="s">
        <v>163</v>
      </c>
      <c r="AE198" s="469" t="s">
        <v>163</v>
      </c>
      <c r="AF198" s="469">
        <v>0</v>
      </c>
      <c r="AG198" s="469">
        <v>0</v>
      </c>
      <c r="AH198" s="469">
        <v>0</v>
      </c>
      <c r="AI198" s="469">
        <v>0</v>
      </c>
      <c r="AJ198" s="469">
        <v>0</v>
      </c>
      <c r="AK198" s="469">
        <v>0</v>
      </c>
      <c r="AL198" s="469">
        <v>0</v>
      </c>
      <c r="AM198" s="469">
        <v>0</v>
      </c>
      <c r="AN198" s="469">
        <v>0</v>
      </c>
      <c r="AO198" s="472"/>
      <c r="AP198" s="473" t="s">
        <v>2641</v>
      </c>
    </row>
    <row r="199" spans="1:42" ht="13.5" customHeight="1">
      <c r="A199" s="33" t="s">
        <v>2284</v>
      </c>
      <c r="B199" s="33" t="s">
        <v>160</v>
      </c>
      <c r="C199" s="33" t="s">
        <v>161</v>
      </c>
      <c r="D199" s="33" t="s">
        <v>2285</v>
      </c>
      <c r="E199" s="33"/>
      <c r="F199" s="466">
        <v>184</v>
      </c>
      <c r="G199" s="18"/>
      <c r="H199" s="18"/>
      <c r="I199" s="18"/>
      <c r="J199" s="1749" t="s">
        <v>2642</v>
      </c>
      <c r="K199" s="1738"/>
      <c r="L199" s="1738"/>
      <c r="M199" s="1738"/>
      <c r="N199" s="1738"/>
      <c r="O199" s="1738"/>
      <c r="P199" s="23"/>
      <c r="Q199" s="469" t="s">
        <v>163</v>
      </c>
      <c r="R199" s="469" t="s">
        <v>163</v>
      </c>
      <c r="S199" s="469" t="s">
        <v>163</v>
      </c>
      <c r="T199" s="469" t="s">
        <v>163</v>
      </c>
      <c r="U199" s="469" t="s">
        <v>163</v>
      </c>
      <c r="V199" s="469" t="s">
        <v>163</v>
      </c>
      <c r="W199" s="469" t="s">
        <v>163</v>
      </c>
      <c r="X199" s="469" t="s">
        <v>163</v>
      </c>
      <c r="Y199" s="469" t="s">
        <v>163</v>
      </c>
      <c r="Z199" s="469" t="s">
        <v>163</v>
      </c>
      <c r="AA199" s="469" t="s">
        <v>163</v>
      </c>
      <c r="AB199" s="469" t="s">
        <v>163</v>
      </c>
      <c r="AC199" s="469" t="s">
        <v>163</v>
      </c>
      <c r="AD199" s="469" t="s">
        <v>163</v>
      </c>
      <c r="AE199" s="469" t="s">
        <v>163</v>
      </c>
      <c r="AF199" s="469">
        <v>805</v>
      </c>
      <c r="AG199" s="469">
        <v>1338</v>
      </c>
      <c r="AH199" s="469">
        <v>529</v>
      </c>
      <c r="AI199" s="469">
        <v>635</v>
      </c>
      <c r="AJ199" s="469">
        <v>1451</v>
      </c>
      <c r="AK199" s="469">
        <v>69</v>
      </c>
      <c r="AL199" s="469">
        <v>1020</v>
      </c>
      <c r="AM199" s="469">
        <v>1230</v>
      </c>
      <c r="AN199" s="469">
        <v>1256</v>
      </c>
      <c r="AO199" s="472"/>
      <c r="AP199" s="473" t="s">
        <v>2366</v>
      </c>
    </row>
    <row r="200" spans="1:42" ht="27" customHeight="1">
      <c r="A200" s="33" t="s">
        <v>2284</v>
      </c>
      <c r="B200" s="33" t="s">
        <v>160</v>
      </c>
      <c r="C200" s="33" t="s">
        <v>161</v>
      </c>
      <c r="D200" s="33" t="s">
        <v>2285</v>
      </c>
      <c r="E200" s="33"/>
      <c r="F200" s="466">
        <v>185</v>
      </c>
      <c r="G200" s="18"/>
      <c r="H200" s="18"/>
      <c r="I200" s="1738" t="s">
        <v>2643</v>
      </c>
      <c r="J200" s="1738"/>
      <c r="K200" s="1738"/>
      <c r="L200" s="1738"/>
      <c r="M200" s="1738"/>
      <c r="N200" s="1738"/>
      <c r="O200" s="1738"/>
      <c r="P200" s="23"/>
      <c r="Q200" s="469" t="s">
        <v>163</v>
      </c>
      <c r="R200" s="469" t="s">
        <v>163</v>
      </c>
      <c r="S200" s="469" t="s">
        <v>163</v>
      </c>
      <c r="T200" s="469" t="s">
        <v>163</v>
      </c>
      <c r="U200" s="469" t="s">
        <v>163</v>
      </c>
      <c r="V200" s="469" t="s">
        <v>163</v>
      </c>
      <c r="W200" s="469" t="s">
        <v>163</v>
      </c>
      <c r="X200" s="469" t="s">
        <v>163</v>
      </c>
      <c r="Y200" s="469" t="s">
        <v>163</v>
      </c>
      <c r="Z200" s="469" t="s">
        <v>163</v>
      </c>
      <c r="AA200" s="469" t="s">
        <v>163</v>
      </c>
      <c r="AB200" s="469" t="s">
        <v>163</v>
      </c>
      <c r="AC200" s="469" t="s">
        <v>163</v>
      </c>
      <c r="AD200" s="469" t="s">
        <v>163</v>
      </c>
      <c r="AE200" s="469" t="s">
        <v>163</v>
      </c>
      <c r="AF200" s="469">
        <v>55575</v>
      </c>
      <c r="AG200" s="469">
        <v>53367</v>
      </c>
      <c r="AH200" s="469">
        <v>62273</v>
      </c>
      <c r="AI200" s="469">
        <v>71449</v>
      </c>
      <c r="AJ200" s="469">
        <v>70137</v>
      </c>
      <c r="AK200" s="469">
        <v>75823</v>
      </c>
      <c r="AL200" s="469">
        <v>34303</v>
      </c>
      <c r="AM200" s="469">
        <v>29284</v>
      </c>
      <c r="AN200" s="469">
        <v>38985</v>
      </c>
      <c r="AO200" s="472"/>
      <c r="AP200" s="473" t="s">
        <v>2644</v>
      </c>
    </row>
    <row r="201" spans="1:42" ht="27" customHeight="1">
      <c r="A201" s="33" t="s">
        <v>2284</v>
      </c>
      <c r="B201" s="33" t="s">
        <v>160</v>
      </c>
      <c r="C201" s="33" t="s">
        <v>161</v>
      </c>
      <c r="D201" s="33" t="s">
        <v>2285</v>
      </c>
      <c r="E201" s="33"/>
      <c r="F201" s="466">
        <v>186</v>
      </c>
      <c r="G201" s="18"/>
      <c r="H201" s="1738" t="s">
        <v>2645</v>
      </c>
      <c r="I201" s="1738"/>
      <c r="J201" s="1738"/>
      <c r="K201" s="1738"/>
      <c r="L201" s="1738"/>
      <c r="M201" s="1738"/>
      <c r="N201" s="1738"/>
      <c r="O201" s="1738"/>
      <c r="P201" s="23"/>
      <c r="Q201" s="469" t="s">
        <v>163</v>
      </c>
      <c r="R201" s="469" t="s">
        <v>163</v>
      </c>
      <c r="S201" s="469" t="s">
        <v>163</v>
      </c>
      <c r="T201" s="469" t="s">
        <v>163</v>
      </c>
      <c r="U201" s="469" t="s">
        <v>163</v>
      </c>
      <c r="V201" s="469" t="s">
        <v>163</v>
      </c>
      <c r="W201" s="469" t="s">
        <v>163</v>
      </c>
      <c r="X201" s="469" t="s">
        <v>163</v>
      </c>
      <c r="Y201" s="469" t="s">
        <v>163</v>
      </c>
      <c r="Z201" s="469" t="s">
        <v>163</v>
      </c>
      <c r="AA201" s="469" t="s">
        <v>163</v>
      </c>
      <c r="AB201" s="469" t="s">
        <v>163</v>
      </c>
      <c r="AC201" s="469" t="s">
        <v>163</v>
      </c>
      <c r="AD201" s="469" t="s">
        <v>163</v>
      </c>
      <c r="AE201" s="469" t="s">
        <v>163</v>
      </c>
      <c r="AF201" s="469">
        <v>281436</v>
      </c>
      <c r="AG201" s="469">
        <v>278873</v>
      </c>
      <c r="AH201" s="469">
        <v>316051</v>
      </c>
      <c r="AI201" s="469">
        <v>306641</v>
      </c>
      <c r="AJ201" s="469">
        <v>294644</v>
      </c>
      <c r="AK201" s="469">
        <v>334777</v>
      </c>
      <c r="AL201" s="469">
        <v>248928</v>
      </c>
      <c r="AM201" s="469">
        <v>256675</v>
      </c>
      <c r="AN201" s="469">
        <v>285409</v>
      </c>
      <c r="AO201" s="472"/>
      <c r="AP201" s="473" t="s">
        <v>2646</v>
      </c>
    </row>
    <row r="202" spans="1:42" ht="27" customHeight="1">
      <c r="A202" s="33" t="s">
        <v>2284</v>
      </c>
      <c r="B202" s="33" t="s">
        <v>160</v>
      </c>
      <c r="C202" s="33" t="s">
        <v>161</v>
      </c>
      <c r="D202" s="33" t="s">
        <v>2285</v>
      </c>
      <c r="E202" s="33"/>
      <c r="F202" s="466">
        <v>187</v>
      </c>
      <c r="G202" s="18"/>
      <c r="H202" s="1738" t="s">
        <v>2647</v>
      </c>
      <c r="I202" s="1738"/>
      <c r="J202" s="1738"/>
      <c r="K202" s="1738"/>
      <c r="L202" s="1738"/>
      <c r="M202" s="1738"/>
      <c r="N202" s="1738"/>
      <c r="O202" s="1738"/>
      <c r="P202" s="23"/>
      <c r="Q202" s="469" t="s">
        <v>163</v>
      </c>
      <c r="R202" s="469" t="s">
        <v>163</v>
      </c>
      <c r="S202" s="469" t="s">
        <v>163</v>
      </c>
      <c r="T202" s="469" t="s">
        <v>163</v>
      </c>
      <c r="U202" s="469" t="s">
        <v>163</v>
      </c>
      <c r="V202" s="469" t="s">
        <v>163</v>
      </c>
      <c r="W202" s="469" t="s">
        <v>163</v>
      </c>
      <c r="X202" s="469" t="s">
        <v>163</v>
      </c>
      <c r="Y202" s="469" t="s">
        <v>163</v>
      </c>
      <c r="Z202" s="469" t="s">
        <v>163</v>
      </c>
      <c r="AA202" s="469" t="s">
        <v>163</v>
      </c>
      <c r="AB202" s="469" t="s">
        <v>163</v>
      </c>
      <c r="AC202" s="469" t="s">
        <v>163</v>
      </c>
      <c r="AD202" s="469" t="s">
        <v>163</v>
      </c>
      <c r="AE202" s="469" t="s">
        <v>163</v>
      </c>
      <c r="AF202" s="469">
        <v>99652</v>
      </c>
      <c r="AG202" s="469">
        <v>107576</v>
      </c>
      <c r="AH202" s="469">
        <v>117755</v>
      </c>
      <c r="AI202" s="469">
        <v>125402</v>
      </c>
      <c r="AJ202" s="469">
        <v>128906</v>
      </c>
      <c r="AK202" s="469">
        <v>137159</v>
      </c>
      <c r="AL202" s="469">
        <v>65653</v>
      </c>
      <c r="AM202" s="469">
        <v>77182</v>
      </c>
      <c r="AN202" s="469">
        <v>85496</v>
      </c>
      <c r="AO202" s="472"/>
      <c r="AP202" s="473" t="s">
        <v>2648</v>
      </c>
    </row>
    <row r="203" spans="1:42" ht="27" customHeight="1">
      <c r="A203" s="33" t="s">
        <v>2284</v>
      </c>
      <c r="B203" s="33" t="s">
        <v>160</v>
      </c>
      <c r="C203" s="33" t="s">
        <v>161</v>
      </c>
      <c r="D203" s="33" t="s">
        <v>2285</v>
      </c>
      <c r="E203" s="33"/>
      <c r="F203" s="466">
        <v>188</v>
      </c>
      <c r="G203" s="18"/>
      <c r="H203" s="18"/>
      <c r="I203" s="1738" t="s">
        <v>2649</v>
      </c>
      <c r="J203" s="1738"/>
      <c r="K203" s="1738"/>
      <c r="L203" s="1738"/>
      <c r="M203" s="1738"/>
      <c r="N203" s="1738"/>
      <c r="O203" s="1738"/>
      <c r="P203" s="23"/>
      <c r="Q203" s="469" t="s">
        <v>163</v>
      </c>
      <c r="R203" s="469" t="s">
        <v>163</v>
      </c>
      <c r="S203" s="469" t="s">
        <v>163</v>
      </c>
      <c r="T203" s="469" t="s">
        <v>163</v>
      </c>
      <c r="U203" s="469" t="s">
        <v>163</v>
      </c>
      <c r="V203" s="469" t="s">
        <v>163</v>
      </c>
      <c r="W203" s="469" t="s">
        <v>163</v>
      </c>
      <c r="X203" s="469" t="s">
        <v>163</v>
      </c>
      <c r="Y203" s="469" t="s">
        <v>163</v>
      </c>
      <c r="Z203" s="469" t="s">
        <v>163</v>
      </c>
      <c r="AA203" s="469" t="s">
        <v>163</v>
      </c>
      <c r="AB203" s="469" t="s">
        <v>163</v>
      </c>
      <c r="AC203" s="469" t="s">
        <v>163</v>
      </c>
      <c r="AD203" s="469" t="s">
        <v>163</v>
      </c>
      <c r="AE203" s="469" t="s">
        <v>163</v>
      </c>
      <c r="AF203" s="469">
        <v>115360</v>
      </c>
      <c r="AG203" s="469">
        <v>129031</v>
      </c>
      <c r="AH203" s="469">
        <v>127302</v>
      </c>
      <c r="AI203" s="469">
        <v>134574</v>
      </c>
      <c r="AJ203" s="469">
        <v>133581</v>
      </c>
      <c r="AK203" s="469">
        <v>147741</v>
      </c>
      <c r="AL203" s="469">
        <v>90422</v>
      </c>
      <c r="AM203" s="469">
        <v>122898</v>
      </c>
      <c r="AN203" s="469">
        <v>93044</v>
      </c>
      <c r="AO203" s="472"/>
      <c r="AP203" s="473" t="s">
        <v>2650</v>
      </c>
    </row>
    <row r="204" spans="1:42" ht="27" customHeight="1">
      <c r="A204" s="33" t="s">
        <v>2284</v>
      </c>
      <c r="B204" s="33" t="s">
        <v>160</v>
      </c>
      <c r="C204" s="33" t="s">
        <v>161</v>
      </c>
      <c r="D204" s="33" t="s">
        <v>2285</v>
      </c>
      <c r="E204" s="33"/>
      <c r="F204" s="466">
        <v>189</v>
      </c>
      <c r="G204" s="18"/>
      <c r="H204" s="18"/>
      <c r="I204" s="18"/>
      <c r="J204" s="1738" t="s">
        <v>2651</v>
      </c>
      <c r="K204" s="1738"/>
      <c r="L204" s="1738"/>
      <c r="M204" s="1738"/>
      <c r="N204" s="1738"/>
      <c r="O204" s="1738"/>
      <c r="P204" s="23"/>
      <c r="Q204" s="469" t="s">
        <v>163</v>
      </c>
      <c r="R204" s="469" t="s">
        <v>163</v>
      </c>
      <c r="S204" s="469" t="s">
        <v>163</v>
      </c>
      <c r="T204" s="469" t="s">
        <v>163</v>
      </c>
      <c r="U204" s="469" t="s">
        <v>163</v>
      </c>
      <c r="V204" s="469" t="s">
        <v>163</v>
      </c>
      <c r="W204" s="469" t="s">
        <v>163</v>
      </c>
      <c r="X204" s="469" t="s">
        <v>163</v>
      </c>
      <c r="Y204" s="469" t="s">
        <v>163</v>
      </c>
      <c r="Z204" s="469" t="s">
        <v>163</v>
      </c>
      <c r="AA204" s="469" t="s">
        <v>163</v>
      </c>
      <c r="AB204" s="469" t="s">
        <v>163</v>
      </c>
      <c r="AC204" s="469" t="s">
        <v>163</v>
      </c>
      <c r="AD204" s="469" t="s">
        <v>163</v>
      </c>
      <c r="AE204" s="469" t="s">
        <v>163</v>
      </c>
      <c r="AF204" s="469">
        <v>114149</v>
      </c>
      <c r="AG204" s="469">
        <v>128176</v>
      </c>
      <c r="AH204" s="469">
        <v>125388</v>
      </c>
      <c r="AI204" s="469">
        <v>132803</v>
      </c>
      <c r="AJ204" s="469">
        <v>132874</v>
      </c>
      <c r="AK204" s="469">
        <v>144710</v>
      </c>
      <c r="AL204" s="469">
        <v>89936</v>
      </c>
      <c r="AM204" s="469">
        <v>121827</v>
      </c>
      <c r="AN204" s="469">
        <v>92906</v>
      </c>
      <c r="AO204" s="472"/>
      <c r="AP204" s="473" t="s">
        <v>2652</v>
      </c>
    </row>
    <row r="205" spans="1:42" ht="15" customHeight="1">
      <c r="A205" s="33" t="s">
        <v>2284</v>
      </c>
      <c r="B205" s="33" t="s">
        <v>160</v>
      </c>
      <c r="C205" s="33" t="s">
        <v>161</v>
      </c>
      <c r="D205" s="33" t="s">
        <v>2285</v>
      </c>
      <c r="E205" s="33"/>
      <c r="F205" s="466">
        <v>190</v>
      </c>
      <c r="G205" s="18"/>
      <c r="H205" s="18"/>
      <c r="I205" s="18"/>
      <c r="J205" s="18"/>
      <c r="K205" s="1738" t="s">
        <v>2653</v>
      </c>
      <c r="L205" s="1738"/>
      <c r="M205" s="1738"/>
      <c r="N205" s="1738"/>
      <c r="O205" s="1738"/>
      <c r="P205" s="23"/>
      <c r="Q205" s="469" t="s">
        <v>163</v>
      </c>
      <c r="R205" s="469" t="s">
        <v>163</v>
      </c>
      <c r="S205" s="469" t="s">
        <v>163</v>
      </c>
      <c r="T205" s="469" t="s">
        <v>163</v>
      </c>
      <c r="U205" s="469" t="s">
        <v>163</v>
      </c>
      <c r="V205" s="469" t="s">
        <v>163</v>
      </c>
      <c r="W205" s="469" t="s">
        <v>163</v>
      </c>
      <c r="X205" s="469" t="s">
        <v>163</v>
      </c>
      <c r="Y205" s="469" t="s">
        <v>163</v>
      </c>
      <c r="Z205" s="469" t="s">
        <v>163</v>
      </c>
      <c r="AA205" s="469" t="s">
        <v>163</v>
      </c>
      <c r="AB205" s="469" t="s">
        <v>163</v>
      </c>
      <c r="AC205" s="469" t="s">
        <v>163</v>
      </c>
      <c r="AD205" s="469" t="s">
        <v>163</v>
      </c>
      <c r="AE205" s="469" t="s">
        <v>163</v>
      </c>
      <c r="AF205" s="469">
        <v>105283</v>
      </c>
      <c r="AG205" s="469">
        <v>124041</v>
      </c>
      <c r="AH205" s="469">
        <v>109515</v>
      </c>
      <c r="AI205" s="469">
        <v>124454</v>
      </c>
      <c r="AJ205" s="469">
        <v>127665</v>
      </c>
      <c r="AK205" s="469">
        <v>130705</v>
      </c>
      <c r="AL205" s="469">
        <v>80340</v>
      </c>
      <c r="AM205" s="469">
        <v>119095</v>
      </c>
      <c r="AN205" s="469">
        <v>74135</v>
      </c>
      <c r="AO205" s="472"/>
      <c r="AP205" s="473" t="s">
        <v>2654</v>
      </c>
    </row>
    <row r="206" spans="1:42" ht="13.5" customHeight="1">
      <c r="A206" s="33" t="s">
        <v>2284</v>
      </c>
      <c r="B206" s="33" t="s">
        <v>160</v>
      </c>
      <c r="C206" s="33" t="s">
        <v>161</v>
      </c>
      <c r="D206" s="33" t="s">
        <v>2285</v>
      </c>
      <c r="E206" s="33"/>
      <c r="F206" s="466">
        <v>191</v>
      </c>
      <c r="G206" s="18"/>
      <c r="H206" s="18"/>
      <c r="I206" s="18"/>
      <c r="J206" s="18"/>
      <c r="K206" s="1738" t="s">
        <v>2655</v>
      </c>
      <c r="L206" s="1738"/>
      <c r="M206" s="1738"/>
      <c r="N206" s="1738"/>
      <c r="O206" s="1738"/>
      <c r="P206" s="23"/>
      <c r="Q206" s="469" t="s">
        <v>163</v>
      </c>
      <c r="R206" s="469" t="s">
        <v>163</v>
      </c>
      <c r="S206" s="469" t="s">
        <v>163</v>
      </c>
      <c r="T206" s="469" t="s">
        <v>163</v>
      </c>
      <c r="U206" s="469" t="s">
        <v>163</v>
      </c>
      <c r="V206" s="469" t="s">
        <v>163</v>
      </c>
      <c r="W206" s="469" t="s">
        <v>163</v>
      </c>
      <c r="X206" s="469" t="s">
        <v>163</v>
      </c>
      <c r="Y206" s="469" t="s">
        <v>163</v>
      </c>
      <c r="Z206" s="469" t="s">
        <v>163</v>
      </c>
      <c r="AA206" s="469" t="s">
        <v>163</v>
      </c>
      <c r="AB206" s="469" t="s">
        <v>163</v>
      </c>
      <c r="AC206" s="469" t="s">
        <v>163</v>
      </c>
      <c r="AD206" s="469" t="s">
        <v>163</v>
      </c>
      <c r="AE206" s="469" t="s">
        <v>163</v>
      </c>
      <c r="AF206" s="469">
        <v>8866</v>
      </c>
      <c r="AG206" s="469">
        <v>4135</v>
      </c>
      <c r="AH206" s="469">
        <v>15873</v>
      </c>
      <c r="AI206" s="469">
        <v>8349</v>
      </c>
      <c r="AJ206" s="469">
        <v>5209</v>
      </c>
      <c r="AK206" s="469">
        <v>14006</v>
      </c>
      <c r="AL206" s="469">
        <v>9597</v>
      </c>
      <c r="AM206" s="469">
        <v>2732</v>
      </c>
      <c r="AN206" s="469">
        <v>18772</v>
      </c>
      <c r="AO206" s="472"/>
      <c r="AP206" s="473" t="s">
        <v>2656</v>
      </c>
    </row>
    <row r="207" spans="1:42" ht="13.5" customHeight="1">
      <c r="A207" s="33" t="s">
        <v>2284</v>
      </c>
      <c r="B207" s="33" t="s">
        <v>160</v>
      </c>
      <c r="C207" s="33" t="s">
        <v>161</v>
      </c>
      <c r="D207" s="33" t="s">
        <v>2285</v>
      </c>
      <c r="E207" s="33"/>
      <c r="F207" s="466">
        <v>192</v>
      </c>
      <c r="G207" s="18"/>
      <c r="H207" s="18"/>
      <c r="I207" s="18"/>
      <c r="J207" s="18"/>
      <c r="K207" s="18"/>
      <c r="L207" s="1738" t="s">
        <v>2657</v>
      </c>
      <c r="M207" s="1738"/>
      <c r="N207" s="1738"/>
      <c r="O207" s="1738"/>
      <c r="P207" s="23"/>
      <c r="Q207" s="469" t="s">
        <v>163</v>
      </c>
      <c r="R207" s="469" t="s">
        <v>163</v>
      </c>
      <c r="S207" s="469" t="s">
        <v>163</v>
      </c>
      <c r="T207" s="469" t="s">
        <v>163</v>
      </c>
      <c r="U207" s="469" t="s">
        <v>163</v>
      </c>
      <c r="V207" s="469" t="s">
        <v>163</v>
      </c>
      <c r="W207" s="469" t="s">
        <v>163</v>
      </c>
      <c r="X207" s="469" t="s">
        <v>163</v>
      </c>
      <c r="Y207" s="469" t="s">
        <v>163</v>
      </c>
      <c r="Z207" s="469" t="s">
        <v>163</v>
      </c>
      <c r="AA207" s="469" t="s">
        <v>163</v>
      </c>
      <c r="AB207" s="469" t="s">
        <v>163</v>
      </c>
      <c r="AC207" s="469" t="s">
        <v>163</v>
      </c>
      <c r="AD207" s="469" t="s">
        <v>163</v>
      </c>
      <c r="AE207" s="469" t="s">
        <v>163</v>
      </c>
      <c r="AF207" s="469">
        <v>1965</v>
      </c>
      <c r="AG207" s="469">
        <v>1912</v>
      </c>
      <c r="AH207" s="469">
        <v>4116</v>
      </c>
      <c r="AI207" s="469">
        <v>2071</v>
      </c>
      <c r="AJ207" s="469">
        <v>2324</v>
      </c>
      <c r="AK207" s="469">
        <v>3732</v>
      </c>
      <c r="AL207" s="469">
        <v>1897</v>
      </c>
      <c r="AM207" s="469">
        <v>1347</v>
      </c>
      <c r="AN207" s="469">
        <v>4804</v>
      </c>
      <c r="AO207" s="472"/>
      <c r="AP207" s="482" t="s">
        <v>2658</v>
      </c>
    </row>
    <row r="208" spans="1:42" ht="13.5" customHeight="1">
      <c r="A208" s="33" t="s">
        <v>2284</v>
      </c>
      <c r="B208" s="33" t="s">
        <v>160</v>
      </c>
      <c r="C208" s="33" t="s">
        <v>161</v>
      </c>
      <c r="D208" s="33" t="s">
        <v>2285</v>
      </c>
      <c r="E208" s="33"/>
      <c r="F208" s="466">
        <v>193</v>
      </c>
      <c r="G208" s="18"/>
      <c r="H208" s="18"/>
      <c r="I208" s="18"/>
      <c r="J208" s="18"/>
      <c r="K208" s="18"/>
      <c r="L208" s="1738" t="s">
        <v>2659</v>
      </c>
      <c r="M208" s="1738"/>
      <c r="N208" s="1738"/>
      <c r="O208" s="1738"/>
      <c r="P208" s="23"/>
      <c r="Q208" s="469" t="s">
        <v>163</v>
      </c>
      <c r="R208" s="469" t="s">
        <v>163</v>
      </c>
      <c r="S208" s="469" t="s">
        <v>163</v>
      </c>
      <c r="T208" s="469" t="s">
        <v>163</v>
      </c>
      <c r="U208" s="469" t="s">
        <v>163</v>
      </c>
      <c r="V208" s="469" t="s">
        <v>163</v>
      </c>
      <c r="W208" s="469" t="s">
        <v>163</v>
      </c>
      <c r="X208" s="469" t="s">
        <v>163</v>
      </c>
      <c r="Y208" s="469" t="s">
        <v>163</v>
      </c>
      <c r="Z208" s="469" t="s">
        <v>163</v>
      </c>
      <c r="AA208" s="469" t="s">
        <v>163</v>
      </c>
      <c r="AB208" s="469" t="s">
        <v>163</v>
      </c>
      <c r="AC208" s="469" t="s">
        <v>163</v>
      </c>
      <c r="AD208" s="469" t="s">
        <v>163</v>
      </c>
      <c r="AE208" s="469" t="s">
        <v>163</v>
      </c>
      <c r="AF208" s="469">
        <v>6901</v>
      </c>
      <c r="AG208" s="469">
        <v>2223</v>
      </c>
      <c r="AH208" s="469">
        <v>11757</v>
      </c>
      <c r="AI208" s="469">
        <v>6278</v>
      </c>
      <c r="AJ208" s="469">
        <v>2885</v>
      </c>
      <c r="AK208" s="469">
        <v>10274</v>
      </c>
      <c r="AL208" s="469">
        <v>7700</v>
      </c>
      <c r="AM208" s="469">
        <v>1384</v>
      </c>
      <c r="AN208" s="469">
        <v>13968</v>
      </c>
      <c r="AO208" s="472"/>
      <c r="AP208" s="473" t="s">
        <v>2660</v>
      </c>
    </row>
    <row r="209" spans="1:45" ht="27" customHeight="1">
      <c r="A209" s="33" t="s">
        <v>2284</v>
      </c>
      <c r="B209" s="33" t="s">
        <v>160</v>
      </c>
      <c r="C209" s="33" t="s">
        <v>161</v>
      </c>
      <c r="D209" s="33" t="s">
        <v>2285</v>
      </c>
      <c r="E209" s="33"/>
      <c r="F209" s="466">
        <v>194</v>
      </c>
      <c r="G209" s="18"/>
      <c r="H209" s="18"/>
      <c r="I209" s="18"/>
      <c r="J209" s="1738" t="s">
        <v>2661</v>
      </c>
      <c r="K209" s="1738"/>
      <c r="L209" s="1738"/>
      <c r="M209" s="1738"/>
      <c r="N209" s="1738"/>
      <c r="O209" s="1738"/>
      <c r="P209" s="23"/>
      <c r="Q209" s="469" t="s">
        <v>163</v>
      </c>
      <c r="R209" s="469" t="s">
        <v>163</v>
      </c>
      <c r="S209" s="469" t="s">
        <v>163</v>
      </c>
      <c r="T209" s="469" t="s">
        <v>163</v>
      </c>
      <c r="U209" s="469" t="s">
        <v>163</v>
      </c>
      <c r="V209" s="469" t="s">
        <v>163</v>
      </c>
      <c r="W209" s="469" t="s">
        <v>163</v>
      </c>
      <c r="X209" s="469" t="s">
        <v>163</v>
      </c>
      <c r="Y209" s="469" t="s">
        <v>163</v>
      </c>
      <c r="Z209" s="469" t="s">
        <v>163</v>
      </c>
      <c r="AA209" s="469" t="s">
        <v>163</v>
      </c>
      <c r="AB209" s="469" t="s">
        <v>163</v>
      </c>
      <c r="AC209" s="469" t="s">
        <v>163</v>
      </c>
      <c r="AD209" s="469" t="s">
        <v>163</v>
      </c>
      <c r="AE209" s="469" t="s">
        <v>163</v>
      </c>
      <c r="AF209" s="469">
        <v>1212</v>
      </c>
      <c r="AG209" s="469">
        <v>855</v>
      </c>
      <c r="AH209" s="469">
        <v>1914</v>
      </c>
      <c r="AI209" s="469">
        <v>1771</v>
      </c>
      <c r="AJ209" s="469">
        <v>706</v>
      </c>
      <c r="AK209" s="469">
        <v>3031</v>
      </c>
      <c r="AL209" s="469">
        <v>485</v>
      </c>
      <c r="AM209" s="469">
        <v>1071</v>
      </c>
      <c r="AN209" s="469">
        <v>137</v>
      </c>
      <c r="AO209" s="472"/>
      <c r="AP209" s="473" t="s">
        <v>2662</v>
      </c>
    </row>
    <row r="210" spans="1:45" ht="27" customHeight="1">
      <c r="A210" s="33" t="s">
        <v>2284</v>
      </c>
      <c r="B210" s="33" t="s">
        <v>160</v>
      </c>
      <c r="C210" s="33" t="s">
        <v>161</v>
      </c>
      <c r="D210" s="33" t="s">
        <v>2285</v>
      </c>
      <c r="E210" s="33"/>
      <c r="F210" s="466">
        <v>195</v>
      </c>
      <c r="G210" s="18"/>
      <c r="H210" s="18"/>
      <c r="I210" s="1738" t="s">
        <v>2663</v>
      </c>
      <c r="J210" s="1738"/>
      <c r="K210" s="1738"/>
      <c r="L210" s="1738"/>
      <c r="M210" s="1738"/>
      <c r="N210" s="1738"/>
      <c r="O210" s="1738"/>
      <c r="P210" s="23"/>
      <c r="Q210" s="469" t="s">
        <v>163</v>
      </c>
      <c r="R210" s="469" t="s">
        <v>163</v>
      </c>
      <c r="S210" s="469" t="s">
        <v>163</v>
      </c>
      <c r="T210" s="469" t="s">
        <v>163</v>
      </c>
      <c r="U210" s="469" t="s">
        <v>163</v>
      </c>
      <c r="V210" s="469" t="s">
        <v>163</v>
      </c>
      <c r="W210" s="469" t="s">
        <v>163</v>
      </c>
      <c r="X210" s="469" t="s">
        <v>163</v>
      </c>
      <c r="Y210" s="469" t="s">
        <v>163</v>
      </c>
      <c r="Z210" s="469" t="s">
        <v>163</v>
      </c>
      <c r="AA210" s="469" t="s">
        <v>163</v>
      </c>
      <c r="AB210" s="469" t="s">
        <v>163</v>
      </c>
      <c r="AC210" s="469" t="s">
        <v>163</v>
      </c>
      <c r="AD210" s="469" t="s">
        <v>163</v>
      </c>
      <c r="AE210" s="469" t="s">
        <v>163</v>
      </c>
      <c r="AF210" s="469">
        <v>6604</v>
      </c>
      <c r="AG210" s="469">
        <v>1963</v>
      </c>
      <c r="AH210" s="469">
        <v>11466</v>
      </c>
      <c r="AI210" s="469">
        <v>7595</v>
      </c>
      <c r="AJ210" s="469">
        <v>727</v>
      </c>
      <c r="AK210" s="469">
        <v>13317</v>
      </c>
      <c r="AL210" s="469">
        <v>5279</v>
      </c>
      <c r="AM210" s="469">
        <v>3672</v>
      </c>
      <c r="AN210" s="469">
        <v>8385</v>
      </c>
      <c r="AO210" s="472"/>
      <c r="AP210" s="473" t="s">
        <v>2664</v>
      </c>
    </row>
    <row r="211" spans="1:45" ht="13.5" customHeight="1">
      <c r="A211" s="33" t="s">
        <v>2284</v>
      </c>
      <c r="B211" s="33" t="s">
        <v>160</v>
      </c>
      <c r="C211" s="33" t="s">
        <v>161</v>
      </c>
      <c r="D211" s="33" t="s">
        <v>2285</v>
      </c>
      <c r="E211" s="33"/>
      <c r="F211" s="466">
        <v>196</v>
      </c>
      <c r="G211" s="18"/>
      <c r="H211" s="18"/>
      <c r="I211" s="1738" t="s">
        <v>2665</v>
      </c>
      <c r="J211" s="1738"/>
      <c r="K211" s="1738"/>
      <c r="L211" s="1738"/>
      <c r="M211" s="1738"/>
      <c r="N211" s="1738"/>
      <c r="O211" s="1738"/>
      <c r="P211" s="23"/>
      <c r="Q211" s="469" t="s">
        <v>163</v>
      </c>
      <c r="R211" s="469" t="s">
        <v>163</v>
      </c>
      <c r="S211" s="469" t="s">
        <v>163</v>
      </c>
      <c r="T211" s="469" t="s">
        <v>163</v>
      </c>
      <c r="U211" s="469" t="s">
        <v>163</v>
      </c>
      <c r="V211" s="469" t="s">
        <v>163</v>
      </c>
      <c r="W211" s="469" t="s">
        <v>163</v>
      </c>
      <c r="X211" s="469" t="s">
        <v>163</v>
      </c>
      <c r="Y211" s="469" t="s">
        <v>163</v>
      </c>
      <c r="Z211" s="469" t="s">
        <v>163</v>
      </c>
      <c r="AA211" s="469" t="s">
        <v>163</v>
      </c>
      <c r="AB211" s="469" t="s">
        <v>163</v>
      </c>
      <c r="AC211" s="469" t="s">
        <v>163</v>
      </c>
      <c r="AD211" s="469" t="s">
        <v>163</v>
      </c>
      <c r="AE211" s="469" t="s">
        <v>163</v>
      </c>
      <c r="AF211" s="469">
        <v>2644</v>
      </c>
      <c r="AG211" s="469">
        <v>3612</v>
      </c>
      <c r="AH211" s="469">
        <v>1848</v>
      </c>
      <c r="AI211" s="469">
        <v>3047</v>
      </c>
      <c r="AJ211" s="469">
        <v>4204</v>
      </c>
      <c r="AK211" s="469">
        <v>1787</v>
      </c>
      <c r="AL211" s="469">
        <v>2101</v>
      </c>
      <c r="AM211" s="469">
        <v>2642</v>
      </c>
      <c r="AN211" s="469">
        <v>1963</v>
      </c>
      <c r="AO211" s="472"/>
      <c r="AP211" s="473" t="s">
        <v>2666</v>
      </c>
    </row>
    <row r="212" spans="1:45" ht="13.5" customHeight="1">
      <c r="A212" s="33" t="s">
        <v>2284</v>
      </c>
      <c r="B212" s="33" t="s">
        <v>160</v>
      </c>
      <c r="C212" s="33" t="s">
        <v>161</v>
      </c>
      <c r="D212" s="33" t="s">
        <v>2285</v>
      </c>
      <c r="E212" s="33"/>
      <c r="F212" s="466">
        <v>197</v>
      </c>
      <c r="G212" s="18"/>
      <c r="H212" s="18"/>
      <c r="I212" s="1738" t="s">
        <v>2667</v>
      </c>
      <c r="J212" s="1738"/>
      <c r="K212" s="1738"/>
      <c r="L212" s="1738"/>
      <c r="M212" s="1738"/>
      <c r="N212" s="1738"/>
      <c r="O212" s="1738"/>
      <c r="P212" s="23"/>
      <c r="Q212" s="469" t="s">
        <v>163</v>
      </c>
      <c r="R212" s="469" t="s">
        <v>163</v>
      </c>
      <c r="S212" s="469" t="s">
        <v>163</v>
      </c>
      <c r="T212" s="469" t="s">
        <v>163</v>
      </c>
      <c r="U212" s="469" t="s">
        <v>163</v>
      </c>
      <c r="V212" s="469" t="s">
        <v>163</v>
      </c>
      <c r="W212" s="469" t="s">
        <v>163</v>
      </c>
      <c r="X212" s="469" t="s">
        <v>163</v>
      </c>
      <c r="Y212" s="469" t="s">
        <v>163</v>
      </c>
      <c r="Z212" s="469" t="s">
        <v>163</v>
      </c>
      <c r="AA212" s="469" t="s">
        <v>163</v>
      </c>
      <c r="AB212" s="469" t="s">
        <v>163</v>
      </c>
      <c r="AC212" s="469" t="s">
        <v>163</v>
      </c>
      <c r="AD212" s="469" t="s">
        <v>163</v>
      </c>
      <c r="AE212" s="469" t="s">
        <v>163</v>
      </c>
      <c r="AF212" s="469">
        <v>1843</v>
      </c>
      <c r="AG212" s="469">
        <v>1678</v>
      </c>
      <c r="AH212" s="469">
        <v>2332</v>
      </c>
      <c r="AI212" s="469">
        <v>2465</v>
      </c>
      <c r="AJ212" s="469">
        <v>3720</v>
      </c>
      <c r="AK212" s="469">
        <v>1500</v>
      </c>
      <c r="AL212" s="469">
        <v>1025</v>
      </c>
      <c r="AM212" s="469">
        <v>-1282</v>
      </c>
      <c r="AN212" s="469">
        <v>3778</v>
      </c>
      <c r="AO212" s="472"/>
      <c r="AP212" s="473" t="s">
        <v>2668</v>
      </c>
    </row>
    <row r="213" spans="1:45" ht="15" customHeight="1">
      <c r="A213" s="33" t="s">
        <v>2284</v>
      </c>
      <c r="B213" s="33" t="s">
        <v>160</v>
      </c>
      <c r="C213" s="33" t="s">
        <v>161</v>
      </c>
      <c r="D213" s="33" t="s">
        <v>2285</v>
      </c>
      <c r="E213" s="33"/>
      <c r="F213" s="466">
        <v>198</v>
      </c>
      <c r="G213" s="18"/>
      <c r="H213" s="18"/>
      <c r="I213" s="1738" t="s">
        <v>2669</v>
      </c>
      <c r="J213" s="1738"/>
      <c r="K213" s="1738"/>
      <c r="L213" s="1738"/>
      <c r="M213" s="1738"/>
      <c r="N213" s="1738"/>
      <c r="O213" s="1738"/>
      <c r="P213" s="23"/>
      <c r="Q213" s="469" t="s">
        <v>163</v>
      </c>
      <c r="R213" s="469" t="s">
        <v>163</v>
      </c>
      <c r="S213" s="469" t="s">
        <v>163</v>
      </c>
      <c r="T213" s="469" t="s">
        <v>163</v>
      </c>
      <c r="U213" s="469" t="s">
        <v>163</v>
      </c>
      <c r="V213" s="469" t="s">
        <v>163</v>
      </c>
      <c r="W213" s="469" t="s">
        <v>163</v>
      </c>
      <c r="X213" s="469" t="s">
        <v>163</v>
      </c>
      <c r="Y213" s="469" t="s">
        <v>163</v>
      </c>
      <c r="Z213" s="469" t="s">
        <v>163</v>
      </c>
      <c r="AA213" s="469" t="s">
        <v>163</v>
      </c>
      <c r="AB213" s="469" t="s">
        <v>163</v>
      </c>
      <c r="AC213" s="469" t="s">
        <v>163</v>
      </c>
      <c r="AD213" s="469" t="s">
        <v>163</v>
      </c>
      <c r="AE213" s="469" t="s">
        <v>163</v>
      </c>
      <c r="AF213" s="469">
        <v>-18125</v>
      </c>
      <c r="AG213" s="469">
        <v>-19215</v>
      </c>
      <c r="AH213" s="469">
        <v>-19303</v>
      </c>
      <c r="AI213" s="469">
        <v>-16111</v>
      </c>
      <c r="AJ213" s="469">
        <v>-11126</v>
      </c>
      <c r="AK213" s="469">
        <v>-20500</v>
      </c>
      <c r="AL213" s="469">
        <v>-20909</v>
      </c>
      <c r="AM213" s="469">
        <v>-30649</v>
      </c>
      <c r="AN213" s="469">
        <v>-17211</v>
      </c>
      <c r="AO213" s="472"/>
      <c r="AP213" s="482" t="s">
        <v>2670</v>
      </c>
    </row>
    <row r="214" spans="1:45" ht="27" customHeight="1">
      <c r="A214" s="33" t="s">
        <v>2284</v>
      </c>
      <c r="B214" s="33" t="s">
        <v>160</v>
      </c>
      <c r="C214" s="33" t="s">
        <v>161</v>
      </c>
      <c r="D214" s="33" t="s">
        <v>2285</v>
      </c>
      <c r="E214" s="33"/>
      <c r="F214" s="466">
        <v>199</v>
      </c>
      <c r="G214" s="18"/>
      <c r="H214" s="18"/>
      <c r="I214" s="1738" t="s">
        <v>2671</v>
      </c>
      <c r="J214" s="1738"/>
      <c r="K214" s="1738"/>
      <c r="L214" s="1738"/>
      <c r="M214" s="1738"/>
      <c r="N214" s="1738"/>
      <c r="O214" s="1738"/>
      <c r="P214" s="23"/>
      <c r="Q214" s="469" t="s">
        <v>163</v>
      </c>
      <c r="R214" s="469" t="s">
        <v>163</v>
      </c>
      <c r="S214" s="469" t="s">
        <v>163</v>
      </c>
      <c r="T214" s="469" t="s">
        <v>163</v>
      </c>
      <c r="U214" s="469" t="s">
        <v>163</v>
      </c>
      <c r="V214" s="469" t="s">
        <v>163</v>
      </c>
      <c r="W214" s="469" t="s">
        <v>163</v>
      </c>
      <c r="X214" s="469" t="s">
        <v>163</v>
      </c>
      <c r="Y214" s="469" t="s">
        <v>163</v>
      </c>
      <c r="Z214" s="469" t="s">
        <v>163</v>
      </c>
      <c r="AA214" s="469" t="s">
        <v>163</v>
      </c>
      <c r="AB214" s="469" t="s">
        <v>163</v>
      </c>
      <c r="AC214" s="469" t="s">
        <v>163</v>
      </c>
      <c r="AD214" s="469" t="s">
        <v>163</v>
      </c>
      <c r="AE214" s="469" t="s">
        <v>163</v>
      </c>
      <c r="AF214" s="469">
        <v>0</v>
      </c>
      <c r="AG214" s="469">
        <v>0</v>
      </c>
      <c r="AH214" s="469">
        <v>0</v>
      </c>
      <c r="AI214" s="469">
        <v>0</v>
      </c>
      <c r="AJ214" s="469">
        <v>0</v>
      </c>
      <c r="AK214" s="469">
        <v>0</v>
      </c>
      <c r="AL214" s="469">
        <v>0</v>
      </c>
      <c r="AM214" s="469">
        <v>0</v>
      </c>
      <c r="AN214" s="469">
        <v>0</v>
      </c>
      <c r="AO214" s="472"/>
      <c r="AP214" s="473" t="s">
        <v>2672</v>
      </c>
    </row>
    <row r="215" spans="1:45" ht="13.5" customHeight="1">
      <c r="A215" s="33" t="s">
        <v>2284</v>
      </c>
      <c r="B215" s="33" t="s">
        <v>160</v>
      </c>
      <c r="C215" s="33" t="s">
        <v>161</v>
      </c>
      <c r="D215" s="33" t="s">
        <v>2285</v>
      </c>
      <c r="E215" s="33"/>
      <c r="F215" s="466">
        <v>200</v>
      </c>
      <c r="G215" s="18"/>
      <c r="H215" s="18"/>
      <c r="I215" s="1738" t="s">
        <v>2673</v>
      </c>
      <c r="J215" s="1738"/>
      <c r="K215" s="1738"/>
      <c r="L215" s="1738"/>
      <c r="M215" s="1738"/>
      <c r="N215" s="1738"/>
      <c r="O215" s="1738"/>
      <c r="P215" s="23"/>
      <c r="Q215" s="469" t="s">
        <v>163</v>
      </c>
      <c r="R215" s="469" t="s">
        <v>163</v>
      </c>
      <c r="S215" s="469" t="s">
        <v>163</v>
      </c>
      <c r="T215" s="469" t="s">
        <v>163</v>
      </c>
      <c r="U215" s="469" t="s">
        <v>163</v>
      </c>
      <c r="V215" s="469" t="s">
        <v>163</v>
      </c>
      <c r="W215" s="469" t="s">
        <v>163</v>
      </c>
      <c r="X215" s="469" t="s">
        <v>163</v>
      </c>
      <c r="Y215" s="469" t="s">
        <v>163</v>
      </c>
      <c r="Z215" s="469" t="s">
        <v>163</v>
      </c>
      <c r="AA215" s="469" t="s">
        <v>163</v>
      </c>
      <c r="AB215" s="469" t="s">
        <v>163</v>
      </c>
      <c r="AC215" s="469" t="s">
        <v>163</v>
      </c>
      <c r="AD215" s="469" t="s">
        <v>163</v>
      </c>
      <c r="AE215" s="469" t="s">
        <v>163</v>
      </c>
      <c r="AF215" s="469">
        <v>-530</v>
      </c>
      <c r="AG215" s="469">
        <v>105</v>
      </c>
      <c r="AH215" s="469">
        <v>-659</v>
      </c>
      <c r="AI215" s="469">
        <v>-287</v>
      </c>
      <c r="AJ215" s="469">
        <v>259</v>
      </c>
      <c r="AK215" s="469">
        <v>-312</v>
      </c>
      <c r="AL215" s="469">
        <v>-852</v>
      </c>
      <c r="AM215" s="469">
        <v>-62</v>
      </c>
      <c r="AN215" s="469">
        <v>-1116</v>
      </c>
      <c r="AO215" s="472"/>
      <c r="AP215" s="473" t="s">
        <v>2674</v>
      </c>
    </row>
    <row r="216" spans="1:45" ht="13.5" customHeight="1">
      <c r="A216" s="33" t="s">
        <v>2284</v>
      </c>
      <c r="B216" s="33" t="s">
        <v>160</v>
      </c>
      <c r="C216" s="33" t="s">
        <v>161</v>
      </c>
      <c r="D216" s="33" t="s">
        <v>2285</v>
      </c>
      <c r="E216" s="33"/>
      <c r="F216" s="466">
        <v>201</v>
      </c>
      <c r="G216" s="18"/>
      <c r="H216" s="18"/>
      <c r="I216" s="1738" t="s">
        <v>2675</v>
      </c>
      <c r="J216" s="1738"/>
      <c r="K216" s="1738"/>
      <c r="L216" s="1738"/>
      <c r="M216" s="1738"/>
      <c r="N216" s="1738"/>
      <c r="O216" s="1738"/>
      <c r="P216" s="23"/>
      <c r="Q216" s="469" t="s">
        <v>163</v>
      </c>
      <c r="R216" s="469" t="s">
        <v>163</v>
      </c>
      <c r="S216" s="469" t="s">
        <v>163</v>
      </c>
      <c r="T216" s="469" t="s">
        <v>163</v>
      </c>
      <c r="U216" s="469" t="s">
        <v>163</v>
      </c>
      <c r="V216" s="469" t="s">
        <v>163</v>
      </c>
      <c r="W216" s="469" t="s">
        <v>163</v>
      </c>
      <c r="X216" s="469" t="s">
        <v>163</v>
      </c>
      <c r="Y216" s="469" t="s">
        <v>163</v>
      </c>
      <c r="Z216" s="469" t="s">
        <v>163</v>
      </c>
      <c r="AA216" s="469" t="s">
        <v>163</v>
      </c>
      <c r="AB216" s="469" t="s">
        <v>163</v>
      </c>
      <c r="AC216" s="469" t="s">
        <v>163</v>
      </c>
      <c r="AD216" s="469" t="s">
        <v>163</v>
      </c>
      <c r="AE216" s="469" t="s">
        <v>163</v>
      </c>
      <c r="AF216" s="469">
        <v>-8145</v>
      </c>
      <c r="AG216" s="469">
        <v>-9598</v>
      </c>
      <c r="AH216" s="469">
        <v>-5231</v>
      </c>
      <c r="AI216" s="469">
        <v>-5882</v>
      </c>
      <c r="AJ216" s="469">
        <v>-2458</v>
      </c>
      <c r="AK216" s="469">
        <v>-6373</v>
      </c>
      <c r="AL216" s="469">
        <v>-11413</v>
      </c>
      <c r="AM216" s="469">
        <v>-20036</v>
      </c>
      <c r="AN216" s="469">
        <v>-3347</v>
      </c>
      <c r="AO216" s="472"/>
      <c r="AP216" s="473" t="s">
        <v>2676</v>
      </c>
    </row>
    <row r="217" spans="1:45" ht="30" customHeight="1">
      <c r="A217" s="33" t="s">
        <v>2284</v>
      </c>
      <c r="B217" s="33" t="s">
        <v>160</v>
      </c>
      <c r="C217" s="33" t="s">
        <v>161</v>
      </c>
      <c r="D217" s="33" t="s">
        <v>2285</v>
      </c>
      <c r="E217" s="33"/>
      <c r="F217" s="466">
        <v>202</v>
      </c>
      <c r="G217" s="18"/>
      <c r="H217" s="1760" t="s">
        <v>2677</v>
      </c>
      <c r="I217" s="1738"/>
      <c r="J217" s="1738"/>
      <c r="K217" s="1738"/>
      <c r="L217" s="1738"/>
      <c r="M217" s="1738"/>
      <c r="N217" s="1738"/>
      <c r="O217" s="1738"/>
      <c r="P217" s="23"/>
      <c r="Q217" s="474" t="s">
        <v>163</v>
      </c>
      <c r="R217" s="474" t="s">
        <v>163</v>
      </c>
      <c r="S217" s="474" t="s">
        <v>163</v>
      </c>
      <c r="T217" s="474" t="s">
        <v>163</v>
      </c>
      <c r="U217" s="474" t="s">
        <v>163</v>
      </c>
      <c r="V217" s="474" t="s">
        <v>163</v>
      </c>
      <c r="W217" s="474" t="s">
        <v>163</v>
      </c>
      <c r="X217" s="474" t="s">
        <v>163</v>
      </c>
      <c r="Y217" s="474" t="s">
        <v>163</v>
      </c>
      <c r="Z217" s="474" t="s">
        <v>163</v>
      </c>
      <c r="AA217" s="474" t="s">
        <v>163</v>
      </c>
      <c r="AB217" s="474" t="s">
        <v>163</v>
      </c>
      <c r="AC217" s="474" t="s">
        <v>163</v>
      </c>
      <c r="AD217" s="474" t="s">
        <v>163</v>
      </c>
      <c r="AE217" s="474" t="s">
        <v>163</v>
      </c>
      <c r="AF217" s="474">
        <v>64.599999999999994</v>
      </c>
      <c r="AG217" s="474">
        <v>61.4</v>
      </c>
      <c r="AH217" s="474">
        <v>62.7</v>
      </c>
      <c r="AI217" s="474">
        <v>59.1</v>
      </c>
      <c r="AJ217" s="474">
        <v>56.3</v>
      </c>
      <c r="AK217" s="474">
        <v>59</v>
      </c>
      <c r="AL217" s="474">
        <v>73.599999999999994</v>
      </c>
      <c r="AM217" s="474">
        <v>69.900000000000006</v>
      </c>
      <c r="AN217" s="474">
        <v>70</v>
      </c>
      <c r="AO217" s="472"/>
      <c r="AP217" s="1757" t="s">
        <v>2678</v>
      </c>
      <c r="AQ217" s="1758"/>
      <c r="AR217" s="1758"/>
      <c r="AS217" s="1758"/>
    </row>
    <row r="218" spans="1:45" ht="27" customHeight="1">
      <c r="A218" s="33" t="s">
        <v>2284</v>
      </c>
      <c r="B218" s="33" t="s">
        <v>160</v>
      </c>
      <c r="C218" s="33" t="s">
        <v>161</v>
      </c>
      <c r="D218" s="33" t="s">
        <v>2285</v>
      </c>
      <c r="E218" s="33"/>
      <c r="F218" s="466">
        <v>203</v>
      </c>
      <c r="G218" s="18"/>
      <c r="H218" s="1749" t="s">
        <v>2679</v>
      </c>
      <c r="I218" s="1738"/>
      <c r="J218" s="1738"/>
      <c r="K218" s="1738"/>
      <c r="L218" s="1738"/>
      <c r="M218" s="1738"/>
      <c r="N218" s="1738"/>
      <c r="O218" s="1738"/>
      <c r="P218" s="23"/>
      <c r="Q218" s="474" t="s">
        <v>163</v>
      </c>
      <c r="R218" s="474" t="s">
        <v>163</v>
      </c>
      <c r="S218" s="474" t="s">
        <v>163</v>
      </c>
      <c r="T218" s="474" t="s">
        <v>163</v>
      </c>
      <c r="U218" s="474" t="s">
        <v>163</v>
      </c>
      <c r="V218" s="474" t="s">
        <v>163</v>
      </c>
      <c r="W218" s="474" t="s">
        <v>163</v>
      </c>
      <c r="X218" s="474" t="s">
        <v>163</v>
      </c>
      <c r="Y218" s="474" t="s">
        <v>163</v>
      </c>
      <c r="Z218" s="474" t="s">
        <v>163</v>
      </c>
      <c r="AA218" s="474" t="s">
        <v>163</v>
      </c>
      <c r="AB218" s="474" t="s">
        <v>163</v>
      </c>
      <c r="AC218" s="474" t="s">
        <v>163</v>
      </c>
      <c r="AD218" s="474" t="s">
        <v>163</v>
      </c>
      <c r="AE218" s="474" t="s">
        <v>163</v>
      </c>
      <c r="AF218" s="474">
        <v>35.4</v>
      </c>
      <c r="AG218" s="474">
        <v>38.6</v>
      </c>
      <c r="AH218" s="474">
        <v>37.299999999999997</v>
      </c>
      <c r="AI218" s="474">
        <v>40.9</v>
      </c>
      <c r="AJ218" s="474">
        <v>43.7</v>
      </c>
      <c r="AK218" s="474">
        <v>41</v>
      </c>
      <c r="AL218" s="474">
        <v>26.4</v>
      </c>
      <c r="AM218" s="474">
        <v>30.1</v>
      </c>
      <c r="AN218" s="474">
        <v>30</v>
      </c>
      <c r="AO218" s="472"/>
      <c r="AP218" s="473" t="s">
        <v>2680</v>
      </c>
    </row>
    <row r="219" spans="1:45" ht="13.5" customHeight="1">
      <c r="A219" s="33" t="s">
        <v>2284</v>
      </c>
      <c r="B219" s="33" t="s">
        <v>160</v>
      </c>
      <c r="C219" s="33" t="s">
        <v>161</v>
      </c>
      <c r="D219" s="33" t="s">
        <v>2285</v>
      </c>
      <c r="E219" s="33"/>
      <c r="F219" s="466">
        <v>204</v>
      </c>
      <c r="G219" s="18"/>
      <c r="H219" s="476"/>
      <c r="I219" s="1749" t="s">
        <v>2681</v>
      </c>
      <c r="J219" s="1738"/>
      <c r="K219" s="1738"/>
      <c r="L219" s="1738"/>
      <c r="M219" s="1738"/>
      <c r="N219" s="1738"/>
      <c r="O219" s="1738"/>
      <c r="P219" s="23"/>
      <c r="Q219" s="474" t="s">
        <v>163</v>
      </c>
      <c r="R219" s="474" t="s">
        <v>163</v>
      </c>
      <c r="S219" s="474" t="s">
        <v>163</v>
      </c>
      <c r="T219" s="474" t="s">
        <v>163</v>
      </c>
      <c r="U219" s="474" t="s">
        <v>163</v>
      </c>
      <c r="V219" s="474" t="s">
        <v>163</v>
      </c>
      <c r="W219" s="474" t="s">
        <v>163</v>
      </c>
      <c r="X219" s="474" t="s">
        <v>163</v>
      </c>
      <c r="Y219" s="474" t="s">
        <v>163</v>
      </c>
      <c r="Z219" s="474" t="s">
        <v>163</v>
      </c>
      <c r="AA219" s="474" t="s">
        <v>163</v>
      </c>
      <c r="AB219" s="474" t="s">
        <v>163</v>
      </c>
      <c r="AC219" s="474" t="s">
        <v>163</v>
      </c>
      <c r="AD219" s="474" t="s">
        <v>163</v>
      </c>
      <c r="AE219" s="474" t="s">
        <v>163</v>
      </c>
      <c r="AF219" s="474">
        <v>41</v>
      </c>
      <c r="AG219" s="474">
        <v>46.3</v>
      </c>
      <c r="AH219" s="474">
        <v>40.299999999999997</v>
      </c>
      <c r="AI219" s="474">
        <v>43.9</v>
      </c>
      <c r="AJ219" s="474">
        <v>45.3</v>
      </c>
      <c r="AK219" s="474">
        <v>44.1</v>
      </c>
      <c r="AL219" s="474">
        <v>36.299999999999997</v>
      </c>
      <c r="AM219" s="474">
        <v>47.9</v>
      </c>
      <c r="AN219" s="474">
        <v>32.6</v>
      </c>
      <c r="AO219" s="472"/>
      <c r="AP219" s="477" t="s">
        <v>2682</v>
      </c>
    </row>
    <row r="220" spans="1:45" ht="13.5" customHeight="1">
      <c r="A220" s="33" t="s">
        <v>2284</v>
      </c>
      <c r="B220" s="33" t="s">
        <v>160</v>
      </c>
      <c r="C220" s="33" t="s">
        <v>161</v>
      </c>
      <c r="D220" s="33" t="s">
        <v>2285</v>
      </c>
      <c r="E220" s="33"/>
      <c r="F220" s="466">
        <v>205</v>
      </c>
      <c r="G220" s="18"/>
      <c r="H220" s="476"/>
      <c r="I220" s="476"/>
      <c r="J220" s="1749" t="s">
        <v>2683</v>
      </c>
      <c r="K220" s="1738"/>
      <c r="L220" s="1738"/>
      <c r="M220" s="1738"/>
      <c r="N220" s="1738"/>
      <c r="O220" s="1738"/>
      <c r="P220" s="23"/>
      <c r="Q220" s="474" t="s">
        <v>163</v>
      </c>
      <c r="R220" s="474" t="s">
        <v>163</v>
      </c>
      <c r="S220" s="474" t="s">
        <v>163</v>
      </c>
      <c r="T220" s="474" t="s">
        <v>163</v>
      </c>
      <c r="U220" s="474" t="s">
        <v>163</v>
      </c>
      <c r="V220" s="474" t="s">
        <v>163</v>
      </c>
      <c r="W220" s="474" t="s">
        <v>163</v>
      </c>
      <c r="X220" s="474" t="s">
        <v>163</v>
      </c>
      <c r="Y220" s="474" t="s">
        <v>163</v>
      </c>
      <c r="Z220" s="474" t="s">
        <v>163</v>
      </c>
      <c r="AA220" s="474" t="s">
        <v>163</v>
      </c>
      <c r="AB220" s="474" t="s">
        <v>163</v>
      </c>
      <c r="AC220" s="474" t="s">
        <v>163</v>
      </c>
      <c r="AD220" s="474" t="s">
        <v>163</v>
      </c>
      <c r="AE220" s="474" t="s">
        <v>163</v>
      </c>
      <c r="AF220" s="474">
        <v>40.6</v>
      </c>
      <c r="AG220" s="474">
        <v>46</v>
      </c>
      <c r="AH220" s="474">
        <v>39.700000000000003</v>
      </c>
      <c r="AI220" s="474">
        <v>43.3</v>
      </c>
      <c r="AJ220" s="474">
        <v>45.1</v>
      </c>
      <c r="AK220" s="474">
        <v>43.2</v>
      </c>
      <c r="AL220" s="474">
        <v>36.1</v>
      </c>
      <c r="AM220" s="474">
        <v>47.5</v>
      </c>
      <c r="AN220" s="474">
        <v>32.6</v>
      </c>
      <c r="AO220" s="472"/>
      <c r="AP220" s="473" t="s">
        <v>2684</v>
      </c>
    </row>
    <row r="221" spans="1:45" ht="27" customHeight="1">
      <c r="A221" s="33" t="s">
        <v>2284</v>
      </c>
      <c r="B221" s="33" t="s">
        <v>160</v>
      </c>
      <c r="C221" s="33" t="s">
        <v>161</v>
      </c>
      <c r="D221" s="33" t="s">
        <v>2285</v>
      </c>
      <c r="E221" s="33"/>
      <c r="F221" s="466">
        <v>206</v>
      </c>
      <c r="G221" s="18"/>
      <c r="H221" s="1749" t="s">
        <v>2685</v>
      </c>
      <c r="I221" s="1738"/>
      <c r="J221" s="1738"/>
      <c r="K221" s="1738"/>
      <c r="L221" s="1738"/>
      <c r="M221" s="1738"/>
      <c r="N221" s="1738"/>
      <c r="O221" s="1738"/>
      <c r="P221" s="23"/>
      <c r="Q221" s="474">
        <v>24.6</v>
      </c>
      <c r="R221" s="474">
        <v>25.6</v>
      </c>
      <c r="S221" s="474">
        <v>23.4</v>
      </c>
      <c r="T221" s="474">
        <v>25</v>
      </c>
      <c r="U221" s="474">
        <v>25</v>
      </c>
      <c r="V221" s="474">
        <v>26.4</v>
      </c>
      <c r="W221" s="474">
        <v>28.4</v>
      </c>
      <c r="X221" s="474">
        <v>25.3</v>
      </c>
      <c r="Y221" s="474">
        <v>26.2</v>
      </c>
      <c r="Z221" s="474">
        <v>25.8</v>
      </c>
      <c r="AA221" s="474">
        <v>23</v>
      </c>
      <c r="AB221" s="474">
        <v>21.8</v>
      </c>
      <c r="AC221" s="474">
        <v>20.2</v>
      </c>
      <c r="AD221" s="474">
        <v>24.4</v>
      </c>
      <c r="AE221" s="474">
        <v>24.6</v>
      </c>
      <c r="AF221" s="474">
        <v>24.4</v>
      </c>
      <c r="AG221" s="474">
        <v>25.6</v>
      </c>
      <c r="AH221" s="474">
        <v>23.6</v>
      </c>
      <c r="AI221" s="474">
        <v>27</v>
      </c>
      <c r="AJ221" s="474">
        <v>28.3</v>
      </c>
      <c r="AK221" s="474">
        <v>25.8</v>
      </c>
      <c r="AL221" s="474">
        <v>20.9</v>
      </c>
      <c r="AM221" s="474">
        <v>21.9</v>
      </c>
      <c r="AN221" s="474">
        <v>19.8</v>
      </c>
      <c r="AO221" s="472"/>
      <c r="AP221" s="473" t="s">
        <v>2686</v>
      </c>
    </row>
    <row r="222" spans="1:45" ht="27" customHeight="1">
      <c r="A222" s="33" t="s">
        <v>2284</v>
      </c>
      <c r="B222" s="33" t="s">
        <v>160</v>
      </c>
      <c r="C222" s="33" t="s">
        <v>161</v>
      </c>
      <c r="D222" s="33" t="s">
        <v>2285</v>
      </c>
      <c r="E222" s="33"/>
      <c r="F222" s="466">
        <v>207</v>
      </c>
      <c r="G222" s="18"/>
      <c r="H222" s="1749" t="s">
        <v>2687</v>
      </c>
      <c r="I222" s="1738"/>
      <c r="J222" s="1738"/>
      <c r="K222" s="1738"/>
      <c r="L222" s="1738"/>
      <c r="M222" s="1738"/>
      <c r="N222" s="1738"/>
      <c r="O222" s="1738"/>
      <c r="P222" s="1759"/>
      <c r="Q222" s="469" t="s">
        <v>163</v>
      </c>
      <c r="R222" s="469" t="s">
        <v>163</v>
      </c>
      <c r="S222" s="469" t="s">
        <v>163</v>
      </c>
      <c r="T222" s="469" t="s">
        <v>163</v>
      </c>
      <c r="U222" s="469" t="s">
        <v>163</v>
      </c>
      <c r="V222" s="469" t="s">
        <v>163</v>
      </c>
      <c r="W222" s="469" t="s">
        <v>163</v>
      </c>
      <c r="X222" s="469" t="s">
        <v>163</v>
      </c>
      <c r="Y222" s="469" t="s">
        <v>163</v>
      </c>
      <c r="Z222" s="469" t="s">
        <v>163</v>
      </c>
      <c r="AA222" s="469" t="s">
        <v>163</v>
      </c>
      <c r="AB222" s="469" t="s">
        <v>163</v>
      </c>
      <c r="AC222" s="469" t="s">
        <v>163</v>
      </c>
      <c r="AD222" s="469" t="s">
        <v>163</v>
      </c>
      <c r="AE222" s="469" t="s">
        <v>163</v>
      </c>
      <c r="AF222" s="469" t="s">
        <v>163</v>
      </c>
      <c r="AG222" s="469" t="s">
        <v>163</v>
      </c>
      <c r="AH222" s="469" t="s">
        <v>163</v>
      </c>
      <c r="AI222" s="469" t="s">
        <v>163</v>
      </c>
      <c r="AJ222" s="469" t="s">
        <v>163</v>
      </c>
      <c r="AK222" s="469" t="s">
        <v>163</v>
      </c>
      <c r="AL222" s="469" t="s">
        <v>163</v>
      </c>
      <c r="AM222" s="469" t="s">
        <v>163</v>
      </c>
      <c r="AN222" s="469" t="s">
        <v>163</v>
      </c>
      <c r="AO222" s="472"/>
      <c r="AP222" s="473" t="s">
        <v>2688</v>
      </c>
    </row>
    <row r="223" spans="1:45" ht="27" customHeight="1">
      <c r="A223" s="33" t="s">
        <v>2284</v>
      </c>
      <c r="B223" s="33" t="s">
        <v>160</v>
      </c>
      <c r="C223" s="33" t="s">
        <v>161</v>
      </c>
      <c r="D223" s="33" t="s">
        <v>2285</v>
      </c>
      <c r="E223" s="33"/>
      <c r="F223" s="466">
        <v>208</v>
      </c>
      <c r="G223" s="18"/>
      <c r="H223" s="1738" t="s">
        <v>2689</v>
      </c>
      <c r="I223" s="1738"/>
      <c r="J223" s="1738"/>
      <c r="K223" s="1738"/>
      <c r="L223" s="1738"/>
      <c r="M223" s="1738"/>
      <c r="N223" s="1738"/>
      <c r="O223" s="1738"/>
      <c r="P223" s="23"/>
      <c r="Q223" s="469">
        <v>336999</v>
      </c>
      <c r="R223" s="469">
        <v>63645</v>
      </c>
      <c r="S223" s="469">
        <v>90134</v>
      </c>
      <c r="T223" s="469">
        <v>183221</v>
      </c>
      <c r="U223" s="469">
        <v>163436</v>
      </c>
      <c r="V223" s="469">
        <v>157120</v>
      </c>
      <c r="W223" s="469">
        <v>37465</v>
      </c>
      <c r="X223" s="469">
        <v>56419</v>
      </c>
      <c r="Y223" s="469">
        <v>63236</v>
      </c>
      <c r="Z223" s="469">
        <v>54148</v>
      </c>
      <c r="AA223" s="469">
        <v>179879</v>
      </c>
      <c r="AB223" s="469">
        <v>26180</v>
      </c>
      <c r="AC223" s="469">
        <v>33715</v>
      </c>
      <c r="AD223" s="469">
        <v>119985</v>
      </c>
      <c r="AE223" s="469">
        <v>109288</v>
      </c>
      <c r="AF223" s="469">
        <v>158100</v>
      </c>
      <c r="AG223" s="469">
        <v>61469</v>
      </c>
      <c r="AH223" s="469">
        <v>70142</v>
      </c>
      <c r="AI223" s="469">
        <v>90099</v>
      </c>
      <c r="AJ223" s="469">
        <v>35985</v>
      </c>
      <c r="AK223" s="469">
        <v>43753</v>
      </c>
      <c r="AL223" s="469">
        <v>68001</v>
      </c>
      <c r="AM223" s="469">
        <v>25484</v>
      </c>
      <c r="AN223" s="469">
        <v>26388</v>
      </c>
      <c r="AO223" s="472"/>
      <c r="AP223" s="473" t="s">
        <v>2690</v>
      </c>
    </row>
    <row r="224" spans="1:45" ht="13.5" customHeight="1">
      <c r="F224" s="483"/>
      <c r="G224" s="18"/>
      <c r="H224" s="484"/>
      <c r="I224" s="484"/>
      <c r="J224" s="484"/>
      <c r="K224" s="484"/>
      <c r="L224" s="484"/>
      <c r="M224" s="484"/>
      <c r="N224" s="484"/>
      <c r="O224" s="484"/>
      <c r="P224" s="29"/>
      <c r="Q224" s="485"/>
      <c r="R224" s="485"/>
      <c r="S224" s="485"/>
      <c r="T224" s="485"/>
      <c r="U224" s="485"/>
      <c r="V224" s="485"/>
      <c r="W224" s="485"/>
      <c r="X224" s="485"/>
      <c r="Y224" s="485"/>
      <c r="Z224" s="485"/>
      <c r="AA224" s="485"/>
      <c r="AB224" s="485"/>
      <c r="AC224" s="485"/>
      <c r="AD224" s="485"/>
      <c r="AE224" s="485"/>
      <c r="AF224" s="485"/>
      <c r="AG224" s="485"/>
      <c r="AH224" s="485"/>
      <c r="AI224" s="485"/>
      <c r="AJ224" s="485"/>
      <c r="AK224" s="485"/>
      <c r="AL224" s="485"/>
      <c r="AM224" s="485"/>
      <c r="AN224" s="485"/>
      <c r="AO224" s="486"/>
      <c r="AP224" s="28"/>
      <c r="AQ224" s="28"/>
      <c r="AR224" s="28"/>
      <c r="AS224" s="28"/>
    </row>
    <row r="225" spans="6:42">
      <c r="F225" s="483"/>
      <c r="G225" s="18"/>
      <c r="H225" s="478"/>
      <c r="I225" s="478"/>
      <c r="J225" s="478"/>
      <c r="K225" s="478"/>
      <c r="L225" s="478"/>
      <c r="M225" s="478"/>
      <c r="N225" s="478"/>
      <c r="O225" s="478"/>
      <c r="P225" s="18"/>
      <c r="Q225" s="428" t="s">
        <v>2691</v>
      </c>
      <c r="R225" s="469"/>
      <c r="S225" s="469"/>
      <c r="T225" s="469"/>
      <c r="U225" s="469"/>
      <c r="V225" s="469"/>
      <c r="W225" s="469"/>
      <c r="X225" s="469"/>
      <c r="Y225" s="487" t="s">
        <v>2692</v>
      </c>
      <c r="Z225" s="469"/>
      <c r="AA225" s="469"/>
      <c r="AB225" s="469"/>
      <c r="AC225" s="469"/>
      <c r="AD225" s="469"/>
      <c r="AE225" s="469"/>
      <c r="AF225" s="488"/>
      <c r="AG225" s="469"/>
      <c r="AH225" s="469"/>
      <c r="AI225" s="469"/>
      <c r="AJ225" s="469"/>
      <c r="AK225" s="487" t="s">
        <v>2692</v>
      </c>
      <c r="AL225" s="469"/>
      <c r="AM225" s="469"/>
      <c r="AN225" s="469"/>
    </row>
    <row r="226" spans="6:42">
      <c r="F226" s="483"/>
      <c r="G226" s="18"/>
      <c r="H226" s="478"/>
      <c r="I226" s="478"/>
      <c r="J226" s="478"/>
      <c r="K226" s="478"/>
      <c r="L226" s="478"/>
      <c r="M226" s="478"/>
      <c r="N226" s="478"/>
      <c r="O226" s="478"/>
      <c r="P226" s="18"/>
      <c r="Q226" s="428" t="s">
        <v>2693</v>
      </c>
      <c r="R226" s="469"/>
      <c r="S226" s="469"/>
      <c r="T226" s="469"/>
      <c r="U226" s="469"/>
      <c r="V226" s="469"/>
      <c r="W226" s="469"/>
      <c r="X226" s="469"/>
      <c r="Y226" s="487" t="s">
        <v>2694</v>
      </c>
      <c r="Z226" s="469"/>
      <c r="AA226" s="469"/>
      <c r="AB226" s="469"/>
      <c r="AC226" s="469"/>
      <c r="AD226" s="469"/>
      <c r="AE226" s="469"/>
      <c r="AF226" s="488"/>
      <c r="AG226" s="469"/>
      <c r="AH226" s="469"/>
      <c r="AI226" s="469"/>
      <c r="AJ226" s="469"/>
      <c r="AK226" s="487" t="s">
        <v>2694</v>
      </c>
      <c r="AL226" s="469"/>
      <c r="AM226" s="469"/>
      <c r="AN226" s="469"/>
    </row>
    <row r="227" spans="6:42">
      <c r="F227" s="483"/>
      <c r="G227" s="18"/>
      <c r="H227" s="478"/>
      <c r="I227" s="478"/>
      <c r="J227" s="478"/>
      <c r="K227" s="478"/>
      <c r="L227" s="478"/>
      <c r="M227" s="478"/>
      <c r="N227" s="478"/>
      <c r="O227" s="478"/>
      <c r="P227" s="18"/>
      <c r="Q227" s="489" t="s">
        <v>2695</v>
      </c>
      <c r="R227" s="469"/>
      <c r="S227" s="469"/>
      <c r="T227" s="469"/>
      <c r="U227" s="469"/>
      <c r="V227" s="469"/>
      <c r="W227" s="469"/>
      <c r="X227" s="469"/>
      <c r="Y227" s="490" t="s">
        <v>2696</v>
      </c>
      <c r="Z227" s="469"/>
      <c r="AA227" s="469"/>
      <c r="AB227" s="469"/>
      <c r="AC227" s="469"/>
      <c r="AD227" s="469"/>
      <c r="AE227" s="469"/>
      <c r="AF227" s="469"/>
      <c r="AG227" s="469"/>
      <c r="AH227" s="469"/>
      <c r="AI227" s="469"/>
      <c r="AJ227" s="469"/>
      <c r="AK227" s="490" t="s">
        <v>2696</v>
      </c>
      <c r="AL227" s="469"/>
      <c r="AM227" s="469"/>
      <c r="AN227" s="469"/>
    </row>
    <row r="228" spans="6:42" ht="15" customHeight="1">
      <c r="F228" s="483"/>
      <c r="G228" s="18"/>
      <c r="H228" s="18"/>
      <c r="J228" s="18"/>
      <c r="K228" s="18"/>
      <c r="L228" s="18"/>
      <c r="M228" s="18"/>
      <c r="N228" s="18"/>
      <c r="O228" s="18"/>
      <c r="P228" s="18"/>
      <c r="Q228" s="469"/>
      <c r="R228" s="469"/>
      <c r="S228" s="469"/>
      <c r="T228" s="469"/>
      <c r="U228" s="469"/>
      <c r="V228" s="469"/>
      <c r="W228" s="469"/>
      <c r="X228" s="469"/>
      <c r="Y228" s="491" t="s">
        <v>2697</v>
      </c>
      <c r="Z228" s="469"/>
      <c r="AA228" s="469"/>
      <c r="AB228" s="469"/>
      <c r="AC228" s="469"/>
      <c r="AD228" s="469"/>
      <c r="AE228" s="469"/>
      <c r="AF228" s="469"/>
      <c r="AG228" s="469"/>
      <c r="AH228" s="469"/>
      <c r="AI228" s="469"/>
      <c r="AJ228" s="469"/>
      <c r="AK228" s="491" t="s">
        <v>2697</v>
      </c>
      <c r="AL228" s="469"/>
      <c r="AM228" s="469"/>
      <c r="AN228" s="469"/>
    </row>
    <row r="229" spans="6:42" ht="15" customHeight="1">
      <c r="F229" s="483"/>
      <c r="G229" s="18"/>
      <c r="H229" s="18"/>
      <c r="J229" s="18"/>
      <c r="K229" s="18"/>
      <c r="L229" s="18"/>
      <c r="M229" s="18"/>
      <c r="N229" s="18"/>
      <c r="O229" s="18"/>
      <c r="P229" s="18"/>
      <c r="Q229" s="469"/>
      <c r="R229" s="469"/>
      <c r="S229" s="469"/>
      <c r="T229" s="469"/>
      <c r="U229" s="469"/>
      <c r="V229" s="469"/>
      <c r="W229" s="469"/>
      <c r="X229" s="469"/>
      <c r="Y229" s="491" t="s">
        <v>2698</v>
      </c>
      <c r="Z229" s="469"/>
      <c r="AA229" s="469"/>
      <c r="AB229" s="469"/>
      <c r="AC229" s="469"/>
      <c r="AD229" s="469"/>
      <c r="AE229" s="469"/>
      <c r="AF229" s="469"/>
      <c r="AG229" s="469"/>
      <c r="AH229" s="469"/>
      <c r="AI229" s="469"/>
      <c r="AJ229" s="469"/>
      <c r="AK229" s="491" t="s">
        <v>2699</v>
      </c>
      <c r="AL229" s="469"/>
      <c r="AM229" s="469"/>
      <c r="AN229" s="469"/>
    </row>
    <row r="230" spans="6:42" ht="15" customHeight="1">
      <c r="F230" s="483"/>
      <c r="G230" s="18"/>
      <c r="H230" s="18"/>
      <c r="J230" s="18"/>
      <c r="K230" s="18"/>
      <c r="L230" s="18"/>
      <c r="M230" s="18"/>
      <c r="N230" s="18"/>
      <c r="O230" s="18"/>
      <c r="P230" s="18"/>
      <c r="Q230" s="469"/>
      <c r="R230" s="469"/>
      <c r="S230" s="469"/>
      <c r="T230" s="469"/>
      <c r="U230" s="469"/>
      <c r="V230" s="469"/>
      <c r="W230" s="469"/>
      <c r="X230" s="469"/>
      <c r="Y230" s="491" t="s">
        <v>2700</v>
      </c>
      <c r="Z230" s="469"/>
      <c r="AA230" s="469"/>
      <c r="AB230" s="469"/>
      <c r="AC230" s="469"/>
      <c r="AD230" s="469"/>
      <c r="AE230" s="469"/>
      <c r="AF230" s="469"/>
      <c r="AG230" s="469"/>
      <c r="AH230" s="469"/>
      <c r="AI230" s="469"/>
      <c r="AJ230" s="469"/>
      <c r="AK230" s="491" t="s">
        <v>2700</v>
      </c>
      <c r="AL230" s="469"/>
      <c r="AM230" s="469"/>
      <c r="AN230" s="469"/>
    </row>
    <row r="231" spans="6:42" ht="15" customHeight="1">
      <c r="F231" s="483"/>
      <c r="G231" s="18"/>
      <c r="H231" s="18"/>
      <c r="J231" s="18"/>
      <c r="K231" s="18"/>
      <c r="L231" s="18"/>
      <c r="M231" s="18"/>
      <c r="N231" s="18"/>
      <c r="O231" s="18"/>
      <c r="P231" s="18"/>
      <c r="Q231" s="469"/>
      <c r="R231" s="469"/>
      <c r="S231" s="469"/>
      <c r="T231" s="469"/>
      <c r="U231" s="469"/>
      <c r="V231" s="469"/>
      <c r="W231" s="469"/>
      <c r="X231" s="469"/>
      <c r="Y231" s="491" t="s">
        <v>2701</v>
      </c>
      <c r="Z231" s="469"/>
      <c r="AA231" s="469"/>
      <c r="AB231" s="469"/>
      <c r="AC231" s="469"/>
      <c r="AD231" s="469"/>
      <c r="AE231" s="469"/>
      <c r="AF231" s="469"/>
      <c r="AG231" s="469"/>
      <c r="AH231" s="469"/>
      <c r="AI231" s="469"/>
      <c r="AJ231" s="469"/>
      <c r="AK231" s="491" t="s">
        <v>2701</v>
      </c>
      <c r="AL231" s="469"/>
      <c r="AM231" s="469"/>
      <c r="AN231" s="469"/>
      <c r="AP231" s="477"/>
    </row>
    <row r="232" spans="6:42">
      <c r="F232" s="483"/>
      <c r="G232" s="18"/>
      <c r="Y232" s="491" t="s">
        <v>2702</v>
      </c>
      <c r="AF232" s="469"/>
      <c r="AG232" s="469"/>
      <c r="AH232" s="469"/>
      <c r="AI232" s="469"/>
      <c r="AJ232" s="469"/>
      <c r="AK232" s="491" t="s">
        <v>2702</v>
      </c>
      <c r="AL232" s="469"/>
      <c r="AM232" s="469"/>
      <c r="AN232" s="469"/>
    </row>
    <row r="233" spans="6:42">
      <c r="F233" s="492"/>
      <c r="G233" s="18"/>
    </row>
  </sheetData>
  <mergeCells count="217">
    <mergeCell ref="H218:O218"/>
    <mergeCell ref="I219:O219"/>
    <mergeCell ref="J220:O220"/>
    <mergeCell ref="H221:O221"/>
    <mergeCell ref="H222:P222"/>
    <mergeCell ref="H223:O223"/>
    <mergeCell ref="I213:O213"/>
    <mergeCell ref="I214:O214"/>
    <mergeCell ref="I215:O215"/>
    <mergeCell ref="I216:O216"/>
    <mergeCell ref="H217:O217"/>
    <mergeCell ref="AP217:AS217"/>
    <mergeCell ref="L207:O207"/>
    <mergeCell ref="L208:O208"/>
    <mergeCell ref="J209:O209"/>
    <mergeCell ref="I210:O210"/>
    <mergeCell ref="I211:O211"/>
    <mergeCell ref="I212:O212"/>
    <mergeCell ref="H201:O201"/>
    <mergeCell ref="H202:O202"/>
    <mergeCell ref="I203:O203"/>
    <mergeCell ref="J204:O204"/>
    <mergeCell ref="K205:O205"/>
    <mergeCell ref="K206:O206"/>
    <mergeCell ref="J195:O195"/>
    <mergeCell ref="J196:O196"/>
    <mergeCell ref="J197:O197"/>
    <mergeCell ref="J198:O198"/>
    <mergeCell ref="J199:O199"/>
    <mergeCell ref="I200:O200"/>
    <mergeCell ref="J189:O189"/>
    <mergeCell ref="J190:O190"/>
    <mergeCell ref="K191:O191"/>
    <mergeCell ref="K192:O192"/>
    <mergeCell ref="J193:O193"/>
    <mergeCell ref="J194:O194"/>
    <mergeCell ref="L183:O183"/>
    <mergeCell ref="L184:O184"/>
    <mergeCell ref="L185:O185"/>
    <mergeCell ref="L186:O186"/>
    <mergeCell ref="K187:O187"/>
    <mergeCell ref="I188:O188"/>
    <mergeCell ref="J177:O177"/>
    <mergeCell ref="K178:O178"/>
    <mergeCell ref="L179:O179"/>
    <mergeCell ref="L180:O180"/>
    <mergeCell ref="L181:O181"/>
    <mergeCell ref="K182:O182"/>
    <mergeCell ref="J170:L170"/>
    <mergeCell ref="M170:O170"/>
    <mergeCell ref="J171:L171"/>
    <mergeCell ref="M171:O171"/>
    <mergeCell ref="N172:O172"/>
    <mergeCell ref="N176:O176"/>
    <mergeCell ref="M165:O165"/>
    <mergeCell ref="M166:O166"/>
    <mergeCell ref="L167:O167"/>
    <mergeCell ref="J168:L168"/>
    <mergeCell ref="M168:O168"/>
    <mergeCell ref="J169:L169"/>
    <mergeCell ref="M169:O169"/>
    <mergeCell ref="L159:O159"/>
    <mergeCell ref="M160:O160"/>
    <mergeCell ref="M161:O161"/>
    <mergeCell ref="M162:O162"/>
    <mergeCell ref="M163:O163"/>
    <mergeCell ref="M164:O164"/>
    <mergeCell ref="M153:O153"/>
    <mergeCell ref="M154:O154"/>
    <mergeCell ref="M155:O155"/>
    <mergeCell ref="M156:O156"/>
    <mergeCell ref="M157:O157"/>
    <mergeCell ref="L158:O158"/>
    <mergeCell ref="M147:O147"/>
    <mergeCell ref="M148:O148"/>
    <mergeCell ref="M149:O149"/>
    <mergeCell ref="M150:O150"/>
    <mergeCell ref="K151:O151"/>
    <mergeCell ref="L152:O152"/>
    <mergeCell ref="K141:O141"/>
    <mergeCell ref="K142:O142"/>
    <mergeCell ref="L143:O143"/>
    <mergeCell ref="L144:O144"/>
    <mergeCell ref="L145:O145"/>
    <mergeCell ref="L146:O146"/>
    <mergeCell ref="L135:O135"/>
    <mergeCell ref="L136:O136"/>
    <mergeCell ref="M137:O137"/>
    <mergeCell ref="M138:O138"/>
    <mergeCell ref="M139:O139"/>
    <mergeCell ref="L140:O140"/>
    <mergeCell ref="K129:O129"/>
    <mergeCell ref="L130:O130"/>
    <mergeCell ref="L131:O131"/>
    <mergeCell ref="L132:O132"/>
    <mergeCell ref="L133:O133"/>
    <mergeCell ref="K134:O134"/>
    <mergeCell ref="L123:O123"/>
    <mergeCell ref="L124:O124"/>
    <mergeCell ref="L125:O125"/>
    <mergeCell ref="L126:O126"/>
    <mergeCell ref="L127:O127"/>
    <mergeCell ref="L128:O128"/>
    <mergeCell ref="L117:O117"/>
    <mergeCell ref="L118:O118"/>
    <mergeCell ref="L119:O119"/>
    <mergeCell ref="K120:O120"/>
    <mergeCell ref="L121:O121"/>
    <mergeCell ref="L122:O122"/>
    <mergeCell ref="L111:O111"/>
    <mergeCell ref="M112:O112"/>
    <mergeCell ref="M113:O113"/>
    <mergeCell ref="M114:O114"/>
    <mergeCell ref="L115:O115"/>
    <mergeCell ref="L116:O116"/>
    <mergeCell ref="K105:O105"/>
    <mergeCell ref="L106:O106"/>
    <mergeCell ref="L107:O107"/>
    <mergeCell ref="L108:O108"/>
    <mergeCell ref="L109:O109"/>
    <mergeCell ref="K110:O110"/>
    <mergeCell ref="L99:O99"/>
    <mergeCell ref="K100:O100"/>
    <mergeCell ref="L101:O101"/>
    <mergeCell ref="L102:O102"/>
    <mergeCell ref="M103:O103"/>
    <mergeCell ref="M104:O104"/>
    <mergeCell ref="L93:O93"/>
    <mergeCell ref="M94:O94"/>
    <mergeCell ref="M95:O95"/>
    <mergeCell ref="M96:O96"/>
    <mergeCell ref="L97:O97"/>
    <mergeCell ref="L98:O98"/>
    <mergeCell ref="M87:O87"/>
    <mergeCell ref="M88:O88"/>
    <mergeCell ref="L89:O89"/>
    <mergeCell ref="L90:O90"/>
    <mergeCell ref="M91:O91"/>
    <mergeCell ref="M92:O92"/>
    <mergeCell ref="M81:O81"/>
    <mergeCell ref="M82:O82"/>
    <mergeCell ref="L83:O83"/>
    <mergeCell ref="M84:O84"/>
    <mergeCell ref="M85:O85"/>
    <mergeCell ref="L86:O86"/>
    <mergeCell ref="M75:O75"/>
    <mergeCell ref="M76:O76"/>
    <mergeCell ref="M77:O77"/>
    <mergeCell ref="L78:O78"/>
    <mergeCell ref="M79:O79"/>
    <mergeCell ref="M80:O80"/>
    <mergeCell ref="M69:O69"/>
    <mergeCell ref="M70:O70"/>
    <mergeCell ref="L71:O71"/>
    <mergeCell ref="M72:O72"/>
    <mergeCell ref="M73:O73"/>
    <mergeCell ref="L74:O74"/>
    <mergeCell ref="M63:O63"/>
    <mergeCell ref="M64:O64"/>
    <mergeCell ref="M65:O65"/>
    <mergeCell ref="L66:O66"/>
    <mergeCell ref="M67:O67"/>
    <mergeCell ref="M68:O68"/>
    <mergeCell ref="H57:O57"/>
    <mergeCell ref="I58:O58"/>
    <mergeCell ref="J59:O59"/>
    <mergeCell ref="K60:O60"/>
    <mergeCell ref="L61:O61"/>
    <mergeCell ref="M62:O62"/>
    <mergeCell ref="J51:O51"/>
    <mergeCell ref="J52:O52"/>
    <mergeCell ref="J53:O53"/>
    <mergeCell ref="J54:O54"/>
    <mergeCell ref="J55:O55"/>
    <mergeCell ref="I56:O56"/>
    <mergeCell ref="J45:O45"/>
    <mergeCell ref="J46:O46"/>
    <mergeCell ref="K47:O47"/>
    <mergeCell ref="K48:O48"/>
    <mergeCell ref="J49:O49"/>
    <mergeCell ref="J50:O50"/>
    <mergeCell ref="M39:O39"/>
    <mergeCell ref="L40:O40"/>
    <mergeCell ref="J41:O41"/>
    <mergeCell ref="K42:O42"/>
    <mergeCell ref="K43:O43"/>
    <mergeCell ref="I44:O44"/>
    <mergeCell ref="L33:O33"/>
    <mergeCell ref="K34:O34"/>
    <mergeCell ref="K35:O35"/>
    <mergeCell ref="L36:O36"/>
    <mergeCell ref="L37:O37"/>
    <mergeCell ref="M38:O38"/>
    <mergeCell ref="L27:O27"/>
    <mergeCell ref="M28:O28"/>
    <mergeCell ref="M29:O29"/>
    <mergeCell ref="K30:O30"/>
    <mergeCell ref="L31:O31"/>
    <mergeCell ref="L32:O32"/>
    <mergeCell ref="H19:O19"/>
    <mergeCell ref="H22:O22"/>
    <mergeCell ref="I23:O23"/>
    <mergeCell ref="J24:O24"/>
    <mergeCell ref="K25:O25"/>
    <mergeCell ref="L26:O26"/>
    <mergeCell ref="AO10:AS15"/>
    <mergeCell ref="V11:X11"/>
    <mergeCell ref="Y11:Z11"/>
    <mergeCell ref="AF11:AG11"/>
    <mergeCell ref="AI11:AJ11"/>
    <mergeCell ref="H17:O17"/>
    <mergeCell ref="I9:O9"/>
    <mergeCell ref="H10:P15"/>
    <mergeCell ref="Q10:X10"/>
    <mergeCell ref="Y10:AE10"/>
    <mergeCell ref="AF10:AJ10"/>
    <mergeCell ref="AK10:AN10"/>
  </mergeCells>
  <phoneticPr fontId="1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FDE30-A5C9-4502-95E3-1AB53C3E5ABF}">
  <sheetPr>
    <tabColor theme="5" tint="0.79998168889431442"/>
  </sheetPr>
  <dimension ref="A1:BE83"/>
  <sheetViews>
    <sheetView workbookViewId="0">
      <pane xSplit="5" ySplit="15" topLeftCell="AY16" activePane="bottomRight" state="frozen"/>
      <selection pane="topRight" activeCell="F1" sqref="F1"/>
      <selection pane="bottomLeft" activeCell="A15" sqref="A15"/>
      <selection pane="bottomRight" activeCell="AZ8" sqref="AZ8"/>
    </sheetView>
  </sheetViews>
  <sheetFormatPr defaultColWidth="9" defaultRowHeight="13"/>
  <cols>
    <col min="1" max="1" width="5.08203125" style="1" customWidth="1"/>
    <col min="2" max="2" width="4.9140625" style="1" customWidth="1"/>
    <col min="3" max="3" width="6.1640625" style="1" customWidth="1"/>
    <col min="4" max="4" width="4.5" style="1" customWidth="1"/>
    <col min="5" max="5" width="14.5" style="1" customWidth="1"/>
    <col min="6" max="6" width="9.1640625" style="1" bestFit="1" customWidth="1"/>
    <col min="7" max="7" width="9.1640625" style="1" hidden="1" customWidth="1"/>
    <col min="8" max="8" width="9.08203125" style="1" hidden="1" customWidth="1"/>
    <col min="9" max="10" width="9.1640625" style="1" hidden="1" customWidth="1"/>
    <col min="11" max="15" width="9.08203125" style="1" hidden="1" customWidth="1"/>
    <col min="16" max="16" width="9.1640625" style="1" bestFit="1" customWidth="1"/>
    <col min="17" max="21" width="9.08203125" style="1" hidden="1" customWidth="1"/>
    <col min="22" max="22" width="9.08203125" style="1" bestFit="1" customWidth="1"/>
    <col min="23" max="23" width="9.1640625" style="1" hidden="1" customWidth="1"/>
    <col min="24" max="24" width="9.08203125" style="1" hidden="1" customWidth="1"/>
    <col min="25" max="26" width="9.1640625" style="1" hidden="1" customWidth="1"/>
    <col min="27" max="31" width="9.08203125" style="1" hidden="1" customWidth="1"/>
    <col min="32" max="32" width="9.1640625" style="1" bestFit="1" customWidth="1"/>
    <col min="33" max="35" width="9.08203125" style="1" bestFit="1" customWidth="1"/>
    <col min="36" max="47" width="9.08203125" style="1" hidden="1" customWidth="1"/>
    <col min="48" max="50" width="9" style="1"/>
    <col min="51" max="51" width="4.08203125" style="1" customWidth="1"/>
    <col min="52" max="52" width="12.08203125" style="1" customWidth="1"/>
    <col min="53" max="53" width="10.5" style="1" customWidth="1"/>
    <col min="54" max="56" width="9" style="1"/>
    <col min="57" max="57" width="9.58203125" style="1" customWidth="1"/>
    <col min="58" max="16384" width="9" style="1"/>
  </cols>
  <sheetData>
    <row r="1" spans="1:57">
      <c r="A1" s="2" t="s">
        <v>3727</v>
      </c>
    </row>
    <row r="2" spans="1:57">
      <c r="A2" s="1">
        <v>1</v>
      </c>
      <c r="B2" s="1" t="s">
        <v>3118</v>
      </c>
    </row>
    <row r="3" spans="1:57">
      <c r="A3" s="1">
        <v>2</v>
      </c>
      <c r="F3" s="1" t="s">
        <v>3119</v>
      </c>
    </row>
    <row r="4" spans="1:57" hidden="1">
      <c r="A4" s="1">
        <v>3</v>
      </c>
      <c r="F4" s="1" t="s">
        <v>3120</v>
      </c>
    </row>
    <row r="5" spans="1:57" hidden="1">
      <c r="A5" s="1">
        <v>4</v>
      </c>
    </row>
    <row r="6" spans="1:57" hidden="1">
      <c r="A6" s="1">
        <v>5</v>
      </c>
      <c r="F6" s="1" t="s">
        <v>3121</v>
      </c>
    </row>
    <row r="7" spans="1:57">
      <c r="A7" s="1">
        <v>6</v>
      </c>
      <c r="F7" s="1" t="s">
        <v>3122</v>
      </c>
    </row>
    <row r="8" spans="1:57">
      <c r="A8" s="1">
        <v>7</v>
      </c>
      <c r="F8" s="1" t="s">
        <v>3123</v>
      </c>
      <c r="AH8" s="1" t="s">
        <v>3423</v>
      </c>
    </row>
    <row r="9" spans="1:57">
      <c r="A9" s="1">
        <v>8</v>
      </c>
      <c r="F9" s="1" t="s">
        <v>3124</v>
      </c>
    </row>
    <row r="10" spans="1:57" hidden="1">
      <c r="A10" s="1">
        <v>9</v>
      </c>
      <c r="F10" s="1" t="s">
        <v>3125</v>
      </c>
      <c r="G10" s="1" t="s">
        <v>3125</v>
      </c>
      <c r="H10" s="1" t="s">
        <v>3125</v>
      </c>
      <c r="I10" s="1" t="s">
        <v>3125</v>
      </c>
      <c r="J10" s="1" t="s">
        <v>3125</v>
      </c>
      <c r="K10" s="1" t="s">
        <v>3125</v>
      </c>
      <c r="L10" s="1" t="s">
        <v>3125</v>
      </c>
      <c r="M10" s="1" t="s">
        <v>3125</v>
      </c>
      <c r="N10" s="1" t="s">
        <v>3125</v>
      </c>
      <c r="O10" s="1" t="s">
        <v>3125</v>
      </c>
      <c r="P10" s="1" t="s">
        <v>3126</v>
      </c>
      <c r="Q10" s="1" t="s">
        <v>3126</v>
      </c>
      <c r="R10" s="1" t="s">
        <v>3126</v>
      </c>
      <c r="S10" s="1" t="s">
        <v>3126</v>
      </c>
      <c r="T10" s="1" t="s">
        <v>3127</v>
      </c>
      <c r="U10" s="1" t="s">
        <v>3128</v>
      </c>
      <c r="V10" s="1" t="s">
        <v>3129</v>
      </c>
      <c r="W10" s="1" t="s">
        <v>3130</v>
      </c>
      <c r="X10" s="1" t="s">
        <v>3130</v>
      </c>
      <c r="Y10" s="1" t="s">
        <v>3130</v>
      </c>
      <c r="Z10" s="1" t="s">
        <v>3130</v>
      </c>
      <c r="AA10" s="1" t="s">
        <v>3130</v>
      </c>
      <c r="AB10" s="1" t="s">
        <v>3130</v>
      </c>
      <c r="AC10" s="1" t="s">
        <v>3130</v>
      </c>
      <c r="AD10" s="1" t="s">
        <v>3130</v>
      </c>
      <c r="AE10" s="1" t="s">
        <v>3130</v>
      </c>
      <c r="AF10" s="1" t="s">
        <v>3131</v>
      </c>
      <c r="AG10" s="1" t="s">
        <v>3131</v>
      </c>
      <c r="AH10" s="1" t="s">
        <v>3131</v>
      </c>
      <c r="AI10" s="1" t="s">
        <v>3131</v>
      </c>
      <c r="AJ10" s="1" t="s">
        <v>3132</v>
      </c>
      <c r="AK10" s="1" t="s">
        <v>3132</v>
      </c>
      <c r="AL10" s="1" t="s">
        <v>3132</v>
      </c>
      <c r="AM10" s="1" t="s">
        <v>3132</v>
      </c>
      <c r="AN10" s="1" t="s">
        <v>3132</v>
      </c>
      <c r="AO10" s="1" t="s">
        <v>3132</v>
      </c>
      <c r="AP10" s="1" t="s">
        <v>3132</v>
      </c>
      <c r="AQ10" s="1" t="s">
        <v>3132</v>
      </c>
      <c r="AR10" s="1" t="s">
        <v>3133</v>
      </c>
      <c r="AS10" s="1" t="s">
        <v>3133</v>
      </c>
      <c r="AT10" s="1" t="s">
        <v>3133</v>
      </c>
      <c r="AU10" s="1" t="s">
        <v>3133</v>
      </c>
    </row>
    <row r="11" spans="1:57" hidden="1">
      <c r="A11" s="1">
        <v>10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1</v>
      </c>
      <c r="U11" s="1">
        <v>1</v>
      </c>
      <c r="V11" s="1">
        <v>1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</row>
    <row r="12" spans="1:57" hidden="1">
      <c r="A12" s="1">
        <v>11</v>
      </c>
      <c r="F12" s="1" t="s">
        <v>3134</v>
      </c>
      <c r="G12" s="1" t="s">
        <v>3135</v>
      </c>
      <c r="H12" s="1" t="s">
        <v>3136</v>
      </c>
      <c r="I12" s="1" t="s">
        <v>3137</v>
      </c>
      <c r="J12" s="1" t="s">
        <v>3138</v>
      </c>
      <c r="K12" s="1" t="s">
        <v>3139</v>
      </c>
      <c r="L12" s="1" t="s">
        <v>3140</v>
      </c>
      <c r="M12" s="1" t="s">
        <v>3141</v>
      </c>
      <c r="N12" s="1" t="s">
        <v>3142</v>
      </c>
      <c r="O12" s="1" t="s">
        <v>3143</v>
      </c>
      <c r="P12" s="1" t="s">
        <v>3144</v>
      </c>
      <c r="Q12" s="1" t="s">
        <v>3145</v>
      </c>
      <c r="R12" s="1" t="s">
        <v>3146</v>
      </c>
      <c r="S12" s="1" t="s">
        <v>3147</v>
      </c>
      <c r="W12" s="1" t="s">
        <v>3148</v>
      </c>
      <c r="X12" s="1" t="s">
        <v>3149</v>
      </c>
      <c r="Y12" s="1" t="s">
        <v>3150</v>
      </c>
      <c r="Z12" s="1" t="s">
        <v>3151</v>
      </c>
      <c r="AA12" s="1" t="s">
        <v>3152</v>
      </c>
      <c r="AB12" s="1" t="s">
        <v>3153</v>
      </c>
      <c r="AC12" s="1" t="s">
        <v>3154</v>
      </c>
      <c r="AD12" s="1" t="s">
        <v>3155</v>
      </c>
      <c r="AE12" s="1" t="s">
        <v>3156</v>
      </c>
      <c r="AF12" s="1" t="s">
        <v>3157</v>
      </c>
      <c r="AG12" s="1" t="s">
        <v>3158</v>
      </c>
      <c r="AH12" s="1" t="s">
        <v>3159</v>
      </c>
      <c r="AI12" s="1" t="s">
        <v>3160</v>
      </c>
      <c r="AJ12" s="1" t="s">
        <v>3161</v>
      </c>
      <c r="AK12" s="1" t="s">
        <v>3162</v>
      </c>
      <c r="AL12" s="1" t="s">
        <v>3163</v>
      </c>
      <c r="AM12" s="1" t="s">
        <v>3164</v>
      </c>
      <c r="AN12" s="1" t="s">
        <v>3165</v>
      </c>
      <c r="AO12" s="1" t="s">
        <v>3166</v>
      </c>
      <c r="AP12" s="1" t="s">
        <v>3167</v>
      </c>
      <c r="AQ12" s="1" t="s">
        <v>3168</v>
      </c>
      <c r="AR12" s="1" t="s">
        <v>3169</v>
      </c>
      <c r="AS12" s="1" t="s">
        <v>3170</v>
      </c>
      <c r="AT12" s="1" t="s">
        <v>3171</v>
      </c>
      <c r="AU12" s="1" t="s">
        <v>3172</v>
      </c>
    </row>
    <row r="13" spans="1:57" hidden="1">
      <c r="A13" s="1">
        <v>12</v>
      </c>
      <c r="F13" s="1">
        <v>0</v>
      </c>
      <c r="G13" s="1">
        <v>1</v>
      </c>
      <c r="H13" s="1">
        <v>1</v>
      </c>
      <c r="I13" s="1">
        <v>1</v>
      </c>
      <c r="J13" s="1">
        <v>1</v>
      </c>
      <c r="K13" s="1">
        <v>2</v>
      </c>
      <c r="L13" s="1">
        <v>2</v>
      </c>
      <c r="M13" s="1">
        <v>2</v>
      </c>
      <c r="N13" s="1">
        <v>2</v>
      </c>
      <c r="O13" s="1">
        <v>1</v>
      </c>
      <c r="P13" s="1">
        <v>0</v>
      </c>
      <c r="Q13" s="1">
        <v>1</v>
      </c>
      <c r="R13" s="1">
        <v>1</v>
      </c>
      <c r="S13" s="1">
        <v>1</v>
      </c>
      <c r="W13" s="1">
        <v>0</v>
      </c>
      <c r="X13" s="1">
        <v>1</v>
      </c>
      <c r="Y13" s="1">
        <v>1</v>
      </c>
      <c r="Z13" s="1">
        <v>1</v>
      </c>
      <c r="AA13" s="1">
        <v>2</v>
      </c>
      <c r="AB13" s="1">
        <v>2</v>
      </c>
      <c r="AC13" s="1">
        <v>2</v>
      </c>
      <c r="AD13" s="1">
        <v>2</v>
      </c>
      <c r="AE13" s="1">
        <v>1</v>
      </c>
      <c r="AF13" s="1">
        <v>0</v>
      </c>
      <c r="AG13" s="1">
        <v>1</v>
      </c>
      <c r="AH13" s="1">
        <v>1</v>
      </c>
      <c r="AI13" s="1">
        <v>1</v>
      </c>
      <c r="AJ13" s="1">
        <v>0</v>
      </c>
      <c r="AK13" s="1">
        <v>1</v>
      </c>
      <c r="AL13" s="1">
        <v>1</v>
      </c>
      <c r="AM13" s="1">
        <v>2</v>
      </c>
      <c r="AN13" s="1">
        <v>2</v>
      </c>
      <c r="AO13" s="1">
        <v>2</v>
      </c>
      <c r="AP13" s="1">
        <v>2</v>
      </c>
      <c r="AQ13" s="1">
        <v>1</v>
      </c>
      <c r="AR13" s="1">
        <v>0</v>
      </c>
      <c r="AS13" s="1">
        <v>1</v>
      </c>
      <c r="AT13" s="1">
        <v>1</v>
      </c>
      <c r="AU13" s="1">
        <v>1</v>
      </c>
    </row>
    <row r="14" spans="1:57">
      <c r="A14" s="135">
        <v>13</v>
      </c>
      <c r="B14" s="5"/>
      <c r="C14" s="5"/>
      <c r="D14" s="5"/>
      <c r="E14" s="182"/>
      <c r="F14" s="5" t="s">
        <v>3173</v>
      </c>
      <c r="G14" s="5"/>
      <c r="H14" s="5"/>
      <c r="I14" s="5"/>
      <c r="J14" s="5"/>
      <c r="K14" s="5"/>
      <c r="L14" s="5"/>
      <c r="M14" s="5"/>
      <c r="N14" s="5"/>
      <c r="O14" s="5"/>
      <c r="P14" s="135" t="s">
        <v>3174</v>
      </c>
      <c r="Q14" s="5"/>
      <c r="R14" s="5"/>
      <c r="S14" s="182"/>
      <c r="T14" s="5" t="s">
        <v>3175</v>
      </c>
      <c r="U14" s="5" t="s">
        <v>3176</v>
      </c>
      <c r="V14" s="135" t="s">
        <v>3177</v>
      </c>
      <c r="W14" s="5" t="s">
        <v>3178</v>
      </c>
      <c r="X14" s="5"/>
      <c r="Y14" s="5"/>
      <c r="Z14" s="5"/>
      <c r="AA14" s="5"/>
      <c r="AB14" s="5"/>
      <c r="AC14" s="5"/>
      <c r="AD14" s="5"/>
      <c r="AE14" s="182"/>
      <c r="AF14" s="728" t="s">
        <v>3179</v>
      </c>
      <c r="AG14" s="566"/>
      <c r="AH14" s="5"/>
      <c r="AI14" s="182"/>
      <c r="AJ14" s="5" t="s">
        <v>3180</v>
      </c>
      <c r="AK14" s="5"/>
      <c r="AL14" s="5"/>
      <c r="AM14" s="5"/>
      <c r="AN14" s="5"/>
      <c r="AO14" s="5"/>
      <c r="AP14" s="5"/>
      <c r="AQ14" s="5"/>
      <c r="AR14" s="5" t="s">
        <v>3181</v>
      </c>
      <c r="AS14" s="5"/>
      <c r="AT14" s="5"/>
      <c r="AU14" s="5"/>
      <c r="AV14" s="1298" t="s">
        <v>3250</v>
      </c>
      <c r="AW14" s="182"/>
      <c r="AY14" s="2" t="s">
        <v>3250</v>
      </c>
      <c r="BD14" s="1" t="s">
        <v>3705</v>
      </c>
    </row>
    <row r="15" spans="1:57" ht="52">
      <c r="A15" s="173">
        <v>14</v>
      </c>
      <c r="B15" s="6" t="s">
        <v>3182</v>
      </c>
      <c r="C15" s="6" t="s">
        <v>3183</v>
      </c>
      <c r="D15" s="6" t="s">
        <v>3184</v>
      </c>
      <c r="E15" s="174"/>
      <c r="F15" s="1296" t="s">
        <v>3185</v>
      </c>
      <c r="G15" s="1297" t="s">
        <v>3186</v>
      </c>
      <c r="H15" s="1297" t="s">
        <v>3187</v>
      </c>
      <c r="I15" s="1297" t="s">
        <v>3188</v>
      </c>
      <c r="J15" s="1297" t="s">
        <v>3189</v>
      </c>
      <c r="K15" s="1297" t="s">
        <v>3190</v>
      </c>
      <c r="L15" s="1297" t="s">
        <v>3191</v>
      </c>
      <c r="M15" s="1297" t="s">
        <v>3192</v>
      </c>
      <c r="N15" s="1297" t="s">
        <v>3193</v>
      </c>
      <c r="O15" s="1297" t="s">
        <v>3194</v>
      </c>
      <c r="P15" s="1299" t="s">
        <v>3195</v>
      </c>
      <c r="Q15" s="1297" t="s">
        <v>3196</v>
      </c>
      <c r="R15" s="1297" t="s">
        <v>3197</v>
      </c>
      <c r="S15" s="1300" t="s">
        <v>3198</v>
      </c>
      <c r="T15" s="1297"/>
      <c r="U15" s="1297"/>
      <c r="V15" s="1309"/>
      <c r="W15" s="1297" t="s">
        <v>2072</v>
      </c>
      <c r="X15" s="1297" t="s">
        <v>3199</v>
      </c>
      <c r="Y15" s="1297" t="s">
        <v>3200</v>
      </c>
      <c r="Z15" s="1297" t="s">
        <v>3201</v>
      </c>
      <c r="AA15" s="1297" t="s">
        <v>3202</v>
      </c>
      <c r="AB15" s="1297" t="s">
        <v>3203</v>
      </c>
      <c r="AC15" s="1297" t="s">
        <v>3204</v>
      </c>
      <c r="AD15" s="1297" t="s">
        <v>3205</v>
      </c>
      <c r="AE15" s="1300" t="s">
        <v>3206</v>
      </c>
      <c r="AF15" s="1299" t="s">
        <v>3207</v>
      </c>
      <c r="AG15" s="1297" t="s">
        <v>3208</v>
      </c>
      <c r="AH15" s="1297" t="s">
        <v>3209</v>
      </c>
      <c r="AI15" s="1300" t="s">
        <v>3210</v>
      </c>
      <c r="AJ15" s="1297" t="s">
        <v>2072</v>
      </c>
      <c r="AK15" s="1297" t="s">
        <v>3211</v>
      </c>
      <c r="AL15" s="1297" t="s">
        <v>3212</v>
      </c>
      <c r="AM15" s="1297" t="s">
        <v>3213</v>
      </c>
      <c r="AN15" s="1297" t="s">
        <v>3214</v>
      </c>
      <c r="AO15" s="1297" t="s">
        <v>3215</v>
      </c>
      <c r="AP15" s="1297" t="s">
        <v>3216</v>
      </c>
      <c r="AQ15" s="1297" t="s">
        <v>3217</v>
      </c>
      <c r="AR15" s="1297" t="s">
        <v>3207</v>
      </c>
      <c r="AS15" s="1297" t="s">
        <v>3208</v>
      </c>
      <c r="AT15" s="1297" t="s">
        <v>3209</v>
      </c>
      <c r="AU15" s="1297" t="s">
        <v>3210</v>
      </c>
      <c r="AV15" s="1299" t="s">
        <v>3248</v>
      </c>
      <c r="AW15" s="1300" t="s">
        <v>3249</v>
      </c>
      <c r="AY15" s="195"/>
      <c r="AZ15" s="1466" t="s">
        <v>3514</v>
      </c>
      <c r="BA15" s="185" t="s">
        <v>3503</v>
      </c>
      <c r="BB15" s="1469" t="s">
        <v>3504</v>
      </c>
      <c r="BC15" s="1475" t="s">
        <v>3651</v>
      </c>
      <c r="BD15" s="1475" t="s">
        <v>3648</v>
      </c>
      <c r="BE15" s="133" t="s">
        <v>3687</v>
      </c>
    </row>
    <row r="16" spans="1:57">
      <c r="A16" s="143">
        <v>15</v>
      </c>
      <c r="C16" s="1">
        <v>28000</v>
      </c>
      <c r="D16" s="1" t="s">
        <v>3218</v>
      </c>
      <c r="E16" s="139" t="s">
        <v>3096</v>
      </c>
      <c r="F16" s="364">
        <v>5534800</v>
      </c>
      <c r="G16" s="364">
        <v>2053578</v>
      </c>
      <c r="H16" s="364">
        <v>189645</v>
      </c>
      <c r="I16" s="364">
        <v>1508063</v>
      </c>
      <c r="J16" s="364">
        <v>1334879</v>
      </c>
      <c r="K16" s="364">
        <v>242820</v>
      </c>
      <c r="L16" s="364">
        <v>693541</v>
      </c>
      <c r="M16" s="364">
        <v>384247</v>
      </c>
      <c r="N16" s="364">
        <v>14271</v>
      </c>
      <c r="O16" s="364">
        <v>448635</v>
      </c>
      <c r="P16" s="656">
        <v>5294074</v>
      </c>
      <c r="Q16" s="184">
        <v>242820</v>
      </c>
      <c r="R16" s="184">
        <v>693541</v>
      </c>
      <c r="S16" s="366">
        <v>143521</v>
      </c>
      <c r="T16" s="364">
        <v>384247</v>
      </c>
      <c r="U16" s="364">
        <v>143521</v>
      </c>
      <c r="V16" s="656">
        <v>95.650682951500002</v>
      </c>
      <c r="W16" s="184">
        <v>2443795</v>
      </c>
      <c r="X16" s="184">
        <v>189645</v>
      </c>
      <c r="Y16" s="184">
        <v>1023044</v>
      </c>
      <c r="Z16" s="184">
        <v>1170277</v>
      </c>
      <c r="AA16" s="184">
        <v>212244</v>
      </c>
      <c r="AB16" s="184">
        <v>606727</v>
      </c>
      <c r="AC16" s="184">
        <v>338467</v>
      </c>
      <c r="AD16" s="184">
        <v>12839</v>
      </c>
      <c r="AE16" s="366">
        <v>60829</v>
      </c>
      <c r="AF16" s="526">
        <v>2223153</v>
      </c>
      <c r="AG16" s="184">
        <v>212244</v>
      </c>
      <c r="AH16" s="184">
        <v>606727</v>
      </c>
      <c r="AI16" s="366">
        <v>117825</v>
      </c>
      <c r="AJ16" s="364">
        <v>678059</v>
      </c>
      <c r="AK16" s="364">
        <v>485019</v>
      </c>
      <c r="AL16" s="364">
        <v>164602</v>
      </c>
      <c r="AM16" s="364">
        <v>30576</v>
      </c>
      <c r="AN16" s="364">
        <v>86814</v>
      </c>
      <c r="AO16" s="364">
        <v>45780</v>
      </c>
      <c r="AP16" s="364">
        <v>1432</v>
      </c>
      <c r="AQ16" s="364">
        <v>28438</v>
      </c>
      <c r="AR16" s="364">
        <v>657975</v>
      </c>
      <c r="AS16" s="364">
        <v>30576</v>
      </c>
      <c r="AT16" s="364">
        <v>86814</v>
      </c>
      <c r="AU16" s="364">
        <v>25696</v>
      </c>
      <c r="AV16" s="1301">
        <f>F16/AF16</f>
        <v>2.4896172238258005</v>
      </c>
      <c r="AW16" s="1302">
        <f>P16/AF16</f>
        <v>2.3813358774677225</v>
      </c>
      <c r="AY16" s="1440" t="s">
        <v>2185</v>
      </c>
      <c r="AZ16" s="1466" t="s">
        <v>3096</v>
      </c>
      <c r="BA16" s="1470">
        <v>1</v>
      </c>
      <c r="BB16" s="1467">
        <f>AV16</f>
        <v>2.4896172238258005</v>
      </c>
      <c r="BC16" s="1621">
        <f>BA16*BB16</f>
        <v>2.4896172238258005</v>
      </c>
      <c r="BD16" s="1624">
        <f>1*0.5+BB16*0.5</f>
        <v>1.7448086119129003</v>
      </c>
      <c r="BE16" s="140"/>
    </row>
    <row r="17" spans="1:57">
      <c r="A17" s="135">
        <v>16</v>
      </c>
      <c r="B17" s="5"/>
      <c r="C17" s="5">
        <v>28100</v>
      </c>
      <c r="D17" s="5">
        <v>1</v>
      </c>
      <c r="E17" s="182" t="s">
        <v>3097</v>
      </c>
      <c r="F17" s="365">
        <v>1537272</v>
      </c>
      <c r="G17" s="365">
        <v>565222</v>
      </c>
      <c r="H17" s="365">
        <v>41149</v>
      </c>
      <c r="I17" s="365">
        <v>343121</v>
      </c>
      <c r="J17" s="365">
        <v>426725</v>
      </c>
      <c r="K17" s="365">
        <v>242820</v>
      </c>
      <c r="L17" s="365">
        <v>97297</v>
      </c>
      <c r="M17" s="365">
        <v>81950</v>
      </c>
      <c r="N17" s="365">
        <v>4658</v>
      </c>
      <c r="O17" s="365">
        <v>161055</v>
      </c>
      <c r="P17" s="1308">
        <v>1571625</v>
      </c>
      <c r="Q17" s="365">
        <v>242820</v>
      </c>
      <c r="R17" s="365">
        <v>168552</v>
      </c>
      <c r="S17" s="398">
        <v>45048</v>
      </c>
      <c r="T17" s="365">
        <v>179247</v>
      </c>
      <c r="U17" s="365">
        <v>213600</v>
      </c>
      <c r="V17" s="1308">
        <v>102.23467284900001</v>
      </c>
      <c r="W17" s="365">
        <v>659189</v>
      </c>
      <c r="X17" s="365">
        <v>41149</v>
      </c>
      <c r="Y17" s="365">
        <v>222041</v>
      </c>
      <c r="Z17" s="365">
        <v>374215</v>
      </c>
      <c r="AA17" s="365">
        <v>212244</v>
      </c>
      <c r="AB17" s="365">
        <v>85352</v>
      </c>
      <c r="AC17" s="365">
        <v>72448</v>
      </c>
      <c r="AD17" s="365">
        <v>4171</v>
      </c>
      <c r="AE17" s="398">
        <v>21784</v>
      </c>
      <c r="AF17" s="527">
        <v>676365</v>
      </c>
      <c r="AG17" s="365">
        <v>212244</v>
      </c>
      <c r="AH17" s="365">
        <v>140421</v>
      </c>
      <c r="AI17" s="398">
        <v>34555</v>
      </c>
      <c r="AJ17" s="365">
        <v>183478</v>
      </c>
      <c r="AK17" s="365">
        <v>121080</v>
      </c>
      <c r="AL17" s="365">
        <v>52510</v>
      </c>
      <c r="AM17" s="365">
        <v>30576</v>
      </c>
      <c r="AN17" s="365">
        <v>11945</v>
      </c>
      <c r="AO17" s="365">
        <v>9502</v>
      </c>
      <c r="AP17" s="365">
        <v>487</v>
      </c>
      <c r="AQ17" s="365">
        <v>9888</v>
      </c>
      <c r="AR17" s="365">
        <v>200655</v>
      </c>
      <c r="AS17" s="365">
        <v>30576</v>
      </c>
      <c r="AT17" s="365">
        <v>28131</v>
      </c>
      <c r="AU17" s="365">
        <v>10493</v>
      </c>
      <c r="AV17" s="1303">
        <f t="shared" ref="AV17:AV66" si="0">F17/AF17</f>
        <v>2.2728438047503938</v>
      </c>
      <c r="AW17" s="1304">
        <f t="shared" ref="AW17:AW66" si="1">P17/AF17</f>
        <v>2.323634428156395</v>
      </c>
      <c r="AY17" s="199">
        <v>100</v>
      </c>
      <c r="AZ17" s="123" t="s">
        <v>3097</v>
      </c>
      <c r="BA17" s="1471">
        <v>1</v>
      </c>
      <c r="BB17" s="1465">
        <f>AV17</f>
        <v>2.2728438047503938</v>
      </c>
      <c r="BC17" s="1622">
        <f t="shared" ref="BC17:BC75" si="2">BA17*BB17</f>
        <v>2.2728438047503938</v>
      </c>
      <c r="BD17" s="1625">
        <f t="shared" ref="BD17:BD75" si="3">1*0.5+BB17*0.5</f>
        <v>1.6364219023751969</v>
      </c>
      <c r="BE17" s="140"/>
    </row>
    <row r="18" spans="1:57">
      <c r="A18" s="143">
        <v>17</v>
      </c>
      <c r="C18" s="1">
        <v>28101</v>
      </c>
      <c r="D18" s="1">
        <v>0</v>
      </c>
      <c r="E18" s="139" t="s">
        <v>3219</v>
      </c>
      <c r="F18" s="184">
        <v>213634</v>
      </c>
      <c r="G18" s="184">
        <v>72748</v>
      </c>
      <c r="H18" s="184">
        <v>5236</v>
      </c>
      <c r="I18" s="184">
        <v>48883</v>
      </c>
      <c r="J18" s="184">
        <v>65610</v>
      </c>
      <c r="K18" s="184">
        <v>25926</v>
      </c>
      <c r="L18" s="184">
        <v>14788</v>
      </c>
      <c r="M18" s="184">
        <v>24321</v>
      </c>
      <c r="N18" s="184">
        <v>575</v>
      </c>
      <c r="O18" s="184">
        <v>21157</v>
      </c>
      <c r="P18" s="656">
        <v>202591</v>
      </c>
      <c r="Q18" s="184">
        <v>21766</v>
      </c>
      <c r="R18" s="184">
        <v>22814</v>
      </c>
      <c r="S18" s="366">
        <v>9412</v>
      </c>
      <c r="T18" s="184">
        <v>65035</v>
      </c>
      <c r="U18" s="184">
        <v>53992</v>
      </c>
      <c r="V18" s="656">
        <v>94.830878979900007</v>
      </c>
      <c r="W18" s="184">
        <v>94610</v>
      </c>
      <c r="X18" s="184">
        <v>5236</v>
      </c>
      <c r="Y18" s="184">
        <v>30210</v>
      </c>
      <c r="Z18" s="184">
        <v>56523</v>
      </c>
      <c r="AA18" s="184">
        <v>22070</v>
      </c>
      <c r="AB18" s="184">
        <v>12100</v>
      </c>
      <c r="AC18" s="184">
        <v>21843</v>
      </c>
      <c r="AD18" s="184">
        <v>510</v>
      </c>
      <c r="AE18" s="366">
        <v>2641</v>
      </c>
      <c r="AF18" s="526">
        <v>80097</v>
      </c>
      <c r="AG18" s="184">
        <v>18688</v>
      </c>
      <c r="AH18" s="184">
        <v>16813</v>
      </c>
      <c r="AI18" s="366">
        <v>5999</v>
      </c>
      <c r="AJ18" s="184">
        <v>28786</v>
      </c>
      <c r="AK18" s="184">
        <v>18673</v>
      </c>
      <c r="AL18" s="184">
        <v>9087</v>
      </c>
      <c r="AM18" s="184">
        <v>3856</v>
      </c>
      <c r="AN18" s="184">
        <v>2688</v>
      </c>
      <c r="AO18" s="184">
        <v>2478</v>
      </c>
      <c r="AP18" s="184">
        <v>65</v>
      </c>
      <c r="AQ18" s="184">
        <v>1026</v>
      </c>
      <c r="AR18" s="184">
        <v>32256</v>
      </c>
      <c r="AS18" s="184">
        <v>3078</v>
      </c>
      <c r="AT18" s="184">
        <v>6001</v>
      </c>
      <c r="AU18" s="184">
        <v>3413</v>
      </c>
      <c r="AV18" s="1301">
        <f t="shared" si="0"/>
        <v>2.6671910308750642</v>
      </c>
      <c r="AW18" s="1302">
        <f t="shared" si="1"/>
        <v>2.5293206986528833</v>
      </c>
      <c r="AY18" s="199">
        <v>101</v>
      </c>
      <c r="AZ18" s="1464" t="s">
        <v>3515</v>
      </c>
      <c r="BA18" s="1471">
        <v>1</v>
      </c>
      <c r="BB18" s="1465">
        <f>AV18</f>
        <v>2.6671910308750642</v>
      </c>
      <c r="BC18" s="1622">
        <f t="shared" si="2"/>
        <v>2.6671910308750642</v>
      </c>
      <c r="BD18" s="1625">
        <f t="shared" si="3"/>
        <v>1.8335955154375321</v>
      </c>
      <c r="BE18" s="140"/>
    </row>
    <row r="19" spans="1:57">
      <c r="A19" s="143">
        <v>18</v>
      </c>
      <c r="C19" s="1">
        <v>28102</v>
      </c>
      <c r="D19" s="1">
        <v>0</v>
      </c>
      <c r="E19" s="139" t="s">
        <v>3220</v>
      </c>
      <c r="F19" s="184">
        <v>136088</v>
      </c>
      <c r="G19" s="184">
        <v>45840</v>
      </c>
      <c r="H19" s="184">
        <v>3742</v>
      </c>
      <c r="I19" s="184">
        <v>28545</v>
      </c>
      <c r="J19" s="184">
        <v>41907</v>
      </c>
      <c r="K19" s="184">
        <v>24341</v>
      </c>
      <c r="L19" s="184">
        <v>6893</v>
      </c>
      <c r="M19" s="184">
        <v>10229</v>
      </c>
      <c r="N19" s="184">
        <v>444</v>
      </c>
      <c r="O19" s="184">
        <v>16054</v>
      </c>
      <c r="P19" s="656">
        <v>131195</v>
      </c>
      <c r="Q19" s="184">
        <v>18544</v>
      </c>
      <c r="R19" s="184">
        <v>11897</v>
      </c>
      <c r="S19" s="366">
        <v>6129</v>
      </c>
      <c r="T19" s="184">
        <v>41463</v>
      </c>
      <c r="U19" s="184">
        <v>36570</v>
      </c>
      <c r="V19" s="656">
        <v>96.404532361400001</v>
      </c>
      <c r="W19" s="184">
        <v>59638</v>
      </c>
      <c r="X19" s="184">
        <v>3742</v>
      </c>
      <c r="Y19" s="184">
        <v>17218</v>
      </c>
      <c r="Z19" s="184">
        <v>36857</v>
      </c>
      <c r="AA19" s="184">
        <v>21369</v>
      </c>
      <c r="AB19" s="184">
        <v>5808</v>
      </c>
      <c r="AC19" s="184">
        <v>9277</v>
      </c>
      <c r="AD19" s="184">
        <v>403</v>
      </c>
      <c r="AE19" s="366">
        <v>1821</v>
      </c>
      <c r="AF19" s="526">
        <v>48585</v>
      </c>
      <c r="AG19" s="184">
        <v>14557</v>
      </c>
      <c r="AH19" s="184">
        <v>7919</v>
      </c>
      <c r="AI19" s="366">
        <v>2925</v>
      </c>
      <c r="AJ19" s="184">
        <v>17271</v>
      </c>
      <c r="AK19" s="184">
        <v>11327</v>
      </c>
      <c r="AL19" s="184">
        <v>5050</v>
      </c>
      <c r="AM19" s="184">
        <v>2972</v>
      </c>
      <c r="AN19" s="184">
        <v>1085</v>
      </c>
      <c r="AO19" s="184">
        <v>952</v>
      </c>
      <c r="AP19" s="184">
        <v>41</v>
      </c>
      <c r="AQ19" s="184">
        <v>894</v>
      </c>
      <c r="AR19" s="184">
        <v>23431</v>
      </c>
      <c r="AS19" s="184">
        <v>3987</v>
      </c>
      <c r="AT19" s="184">
        <v>3978</v>
      </c>
      <c r="AU19" s="184">
        <v>3204</v>
      </c>
      <c r="AV19" s="1301">
        <f t="shared" si="0"/>
        <v>2.8010291242152929</v>
      </c>
      <c r="AW19" s="1302">
        <f t="shared" si="1"/>
        <v>2.7003190285067409</v>
      </c>
      <c r="AY19" s="199">
        <v>102</v>
      </c>
      <c r="AZ19" s="1464" t="s">
        <v>3516</v>
      </c>
      <c r="BA19" s="1471">
        <v>1</v>
      </c>
      <c r="BB19" s="1465">
        <f t="shared" ref="BB19:BB21" si="4">AV19</f>
        <v>2.8010291242152929</v>
      </c>
      <c r="BC19" s="1622">
        <f t="shared" si="2"/>
        <v>2.8010291242152929</v>
      </c>
      <c r="BD19" s="1625">
        <f t="shared" si="3"/>
        <v>1.9005145621076465</v>
      </c>
      <c r="BE19" s="140"/>
    </row>
    <row r="20" spans="1:57">
      <c r="A20" s="143">
        <v>19</v>
      </c>
      <c r="C20" s="1">
        <v>28105</v>
      </c>
      <c r="D20" s="1">
        <v>0</v>
      </c>
      <c r="E20" s="139" t="s">
        <v>3221</v>
      </c>
      <c r="F20" s="184">
        <v>106956</v>
      </c>
      <c r="G20" s="184">
        <v>40433</v>
      </c>
      <c r="H20" s="184">
        <v>3350</v>
      </c>
      <c r="I20" s="184">
        <v>22194</v>
      </c>
      <c r="J20" s="184">
        <v>27349</v>
      </c>
      <c r="K20" s="184">
        <v>19550</v>
      </c>
      <c r="L20" s="184">
        <v>3718</v>
      </c>
      <c r="M20" s="184">
        <v>3814</v>
      </c>
      <c r="N20" s="184">
        <v>267</v>
      </c>
      <c r="O20" s="184">
        <v>13630</v>
      </c>
      <c r="P20" s="656">
        <v>124423</v>
      </c>
      <c r="Q20" s="184">
        <v>29796</v>
      </c>
      <c r="R20" s="184">
        <v>12275</v>
      </c>
      <c r="S20" s="366">
        <v>2478</v>
      </c>
      <c r="T20" s="184">
        <v>27082</v>
      </c>
      <c r="U20" s="184">
        <v>44549</v>
      </c>
      <c r="V20" s="656">
        <v>116.3310146228</v>
      </c>
      <c r="W20" s="184">
        <v>45608</v>
      </c>
      <c r="X20" s="184">
        <v>3350</v>
      </c>
      <c r="Y20" s="184">
        <v>16346</v>
      </c>
      <c r="Z20" s="184">
        <v>24177</v>
      </c>
      <c r="AA20" s="184">
        <v>17247</v>
      </c>
      <c r="AB20" s="184">
        <v>3289</v>
      </c>
      <c r="AC20" s="184">
        <v>3398</v>
      </c>
      <c r="AD20" s="184">
        <v>243</v>
      </c>
      <c r="AE20" s="366">
        <v>1735</v>
      </c>
      <c r="AF20" s="526">
        <v>64092</v>
      </c>
      <c r="AG20" s="184">
        <v>28248</v>
      </c>
      <c r="AH20" s="184">
        <v>11779</v>
      </c>
      <c r="AI20" s="366">
        <v>2391</v>
      </c>
      <c r="AJ20" s="184">
        <v>9382</v>
      </c>
      <c r="AK20" s="184">
        <v>5848</v>
      </c>
      <c r="AL20" s="184">
        <v>3172</v>
      </c>
      <c r="AM20" s="184">
        <v>2303</v>
      </c>
      <c r="AN20" s="184">
        <v>429</v>
      </c>
      <c r="AO20" s="184">
        <v>416</v>
      </c>
      <c r="AP20" s="184">
        <v>24</v>
      </c>
      <c r="AQ20" s="184">
        <v>362</v>
      </c>
      <c r="AR20" s="184">
        <v>8365</v>
      </c>
      <c r="AS20" s="184">
        <v>1548</v>
      </c>
      <c r="AT20" s="184">
        <v>496</v>
      </c>
      <c r="AU20" s="184">
        <v>87</v>
      </c>
      <c r="AV20" s="1301">
        <f t="shared" si="0"/>
        <v>1.6687886163639767</v>
      </c>
      <c r="AW20" s="1302">
        <f t="shared" si="1"/>
        <v>1.941318729326593</v>
      </c>
      <c r="AY20" s="199">
        <v>110</v>
      </c>
      <c r="AZ20" s="1464" t="s">
        <v>3517</v>
      </c>
      <c r="BA20" s="1471">
        <v>1</v>
      </c>
      <c r="BB20" s="1665">
        <v>1</v>
      </c>
      <c r="BC20" s="1622">
        <f t="shared" ref="BC20" si="5">BA20*BB20</f>
        <v>1</v>
      </c>
      <c r="BD20" s="1625">
        <f t="shared" ref="BD20" si="6">1*0.5+BB20*0.5</f>
        <v>1</v>
      </c>
      <c r="BE20" s="1669" t="s">
        <v>3707</v>
      </c>
    </row>
    <row r="21" spans="1:57">
      <c r="A21" s="143">
        <v>20</v>
      </c>
      <c r="C21" s="1">
        <v>28106</v>
      </c>
      <c r="D21" s="1">
        <v>0</v>
      </c>
      <c r="E21" s="139" t="s">
        <v>3222</v>
      </c>
      <c r="F21" s="184">
        <v>97912</v>
      </c>
      <c r="G21" s="184">
        <v>39388</v>
      </c>
      <c r="H21" s="184">
        <v>3308</v>
      </c>
      <c r="I21" s="184">
        <v>18438</v>
      </c>
      <c r="J21" s="184">
        <v>26058</v>
      </c>
      <c r="K21" s="184">
        <v>19708</v>
      </c>
      <c r="L21" s="184">
        <v>3049</v>
      </c>
      <c r="M21" s="184">
        <v>2905</v>
      </c>
      <c r="N21" s="184">
        <v>396</v>
      </c>
      <c r="O21" s="184">
        <v>10720</v>
      </c>
      <c r="P21" s="656">
        <v>99013</v>
      </c>
      <c r="Q21" s="184">
        <v>19187</v>
      </c>
      <c r="R21" s="184">
        <v>6548</v>
      </c>
      <c r="S21" s="366">
        <v>1028</v>
      </c>
      <c r="T21" s="184">
        <v>25662</v>
      </c>
      <c r="U21" s="184">
        <v>26763</v>
      </c>
      <c r="V21" s="656">
        <v>101.12447912410001</v>
      </c>
      <c r="W21" s="184">
        <v>40937</v>
      </c>
      <c r="X21" s="184">
        <v>3308</v>
      </c>
      <c r="Y21" s="184">
        <v>12824</v>
      </c>
      <c r="Z21" s="184">
        <v>23054</v>
      </c>
      <c r="AA21" s="184">
        <v>17471</v>
      </c>
      <c r="AB21" s="184">
        <v>2693</v>
      </c>
      <c r="AC21" s="184">
        <v>2540</v>
      </c>
      <c r="AD21" s="184">
        <v>350</v>
      </c>
      <c r="AE21" s="366">
        <v>1751</v>
      </c>
      <c r="AF21" s="526">
        <v>39019</v>
      </c>
      <c r="AG21" s="184">
        <v>15235</v>
      </c>
      <c r="AH21" s="184">
        <v>4683</v>
      </c>
      <c r="AI21" s="366">
        <v>868</v>
      </c>
      <c r="AJ21" s="184">
        <v>9369</v>
      </c>
      <c r="AK21" s="184">
        <v>5614</v>
      </c>
      <c r="AL21" s="184">
        <v>3004</v>
      </c>
      <c r="AM21" s="184">
        <v>2237</v>
      </c>
      <c r="AN21" s="184">
        <v>356</v>
      </c>
      <c r="AO21" s="184">
        <v>365</v>
      </c>
      <c r="AP21" s="184">
        <v>46</v>
      </c>
      <c r="AQ21" s="184">
        <v>751</v>
      </c>
      <c r="AR21" s="184">
        <v>12388</v>
      </c>
      <c r="AS21" s="184">
        <v>3952</v>
      </c>
      <c r="AT21" s="184">
        <v>1865</v>
      </c>
      <c r="AU21" s="184">
        <v>160</v>
      </c>
      <c r="AV21" s="1301">
        <f t="shared" si="0"/>
        <v>2.5093416028088882</v>
      </c>
      <c r="AW21" s="1302">
        <f t="shared" si="1"/>
        <v>2.5375586252851177</v>
      </c>
      <c r="AY21" s="199">
        <v>105</v>
      </c>
      <c r="AZ21" s="1464" t="s">
        <v>3518</v>
      </c>
      <c r="BA21" s="1471">
        <v>1</v>
      </c>
      <c r="BB21" s="1465">
        <f t="shared" si="4"/>
        <v>2.5093416028088882</v>
      </c>
      <c r="BC21" s="1622">
        <f t="shared" si="2"/>
        <v>2.5093416028088882</v>
      </c>
      <c r="BD21" s="1625">
        <f t="shared" si="3"/>
        <v>1.7546708014044441</v>
      </c>
      <c r="BE21" s="140"/>
    </row>
    <row r="22" spans="1:57">
      <c r="A22" s="143">
        <v>21</v>
      </c>
      <c r="C22" s="1">
        <v>28107</v>
      </c>
      <c r="D22" s="1">
        <v>0</v>
      </c>
      <c r="E22" s="139" t="s">
        <v>3223</v>
      </c>
      <c r="F22" s="184">
        <v>162468</v>
      </c>
      <c r="G22" s="184">
        <v>65800</v>
      </c>
      <c r="H22" s="184">
        <v>3823</v>
      </c>
      <c r="I22" s="184">
        <v>31392</v>
      </c>
      <c r="J22" s="184">
        <v>49176</v>
      </c>
      <c r="K22" s="184">
        <v>34793</v>
      </c>
      <c r="L22" s="184">
        <v>7131</v>
      </c>
      <c r="M22" s="184">
        <v>6722</v>
      </c>
      <c r="N22" s="184">
        <v>530</v>
      </c>
      <c r="O22" s="184">
        <v>12277</v>
      </c>
      <c r="P22" s="656">
        <v>143087</v>
      </c>
      <c r="Q22" s="184">
        <v>19605</v>
      </c>
      <c r="R22" s="184">
        <v>8140</v>
      </c>
      <c r="S22" s="366">
        <v>1520</v>
      </c>
      <c r="T22" s="184">
        <v>48646</v>
      </c>
      <c r="U22" s="184">
        <v>29265</v>
      </c>
      <c r="V22" s="656">
        <v>88.070881650499999</v>
      </c>
      <c r="W22" s="184">
        <v>68804</v>
      </c>
      <c r="X22" s="184">
        <v>3823</v>
      </c>
      <c r="Y22" s="184">
        <v>18698</v>
      </c>
      <c r="Z22" s="184">
        <v>44237</v>
      </c>
      <c r="AA22" s="184">
        <v>31598</v>
      </c>
      <c r="AB22" s="184">
        <v>6300</v>
      </c>
      <c r="AC22" s="184">
        <v>5855</v>
      </c>
      <c r="AD22" s="184">
        <v>484</v>
      </c>
      <c r="AE22" s="366">
        <v>2046</v>
      </c>
      <c r="AF22" s="526">
        <v>45208</v>
      </c>
      <c r="AG22" s="184">
        <v>14276</v>
      </c>
      <c r="AH22" s="184">
        <v>4890</v>
      </c>
      <c r="AI22" s="366">
        <v>991</v>
      </c>
      <c r="AJ22" s="184">
        <v>18664</v>
      </c>
      <c r="AK22" s="184">
        <v>12694</v>
      </c>
      <c r="AL22" s="184">
        <v>4939</v>
      </c>
      <c r="AM22" s="184">
        <v>3195</v>
      </c>
      <c r="AN22" s="184">
        <v>831</v>
      </c>
      <c r="AO22" s="184">
        <v>867</v>
      </c>
      <c r="AP22" s="184">
        <v>46</v>
      </c>
      <c r="AQ22" s="184">
        <v>1031</v>
      </c>
      <c r="AR22" s="184">
        <v>22879</v>
      </c>
      <c r="AS22" s="184">
        <v>5329</v>
      </c>
      <c r="AT22" s="184">
        <v>3250</v>
      </c>
      <c r="AU22" s="184">
        <v>529</v>
      </c>
      <c r="AV22" s="1301">
        <f t="shared" si="0"/>
        <v>3.5937887099628383</v>
      </c>
      <c r="AW22" s="1302">
        <f t="shared" si="1"/>
        <v>3.1650814015218547</v>
      </c>
      <c r="AY22" s="199">
        <v>109</v>
      </c>
      <c r="AZ22" s="1464" t="s">
        <v>3519</v>
      </c>
      <c r="BA22" s="1471">
        <v>1</v>
      </c>
      <c r="BB22" s="1465">
        <f>AV24</f>
        <v>3.5376530989973123</v>
      </c>
      <c r="BC22" s="1622">
        <f t="shared" si="2"/>
        <v>3.5376530989973123</v>
      </c>
      <c r="BD22" s="1625">
        <f t="shared" si="3"/>
        <v>2.2688265494986561</v>
      </c>
      <c r="BE22" s="140"/>
    </row>
    <row r="23" spans="1:57">
      <c r="A23" s="143">
        <v>22</v>
      </c>
      <c r="C23" s="1">
        <v>28108</v>
      </c>
      <c r="D23" s="1">
        <v>0</v>
      </c>
      <c r="E23" s="139" t="s">
        <v>3224</v>
      </c>
      <c r="F23" s="184">
        <v>219474</v>
      </c>
      <c r="G23" s="184">
        <v>88515</v>
      </c>
      <c r="H23" s="184">
        <v>4759</v>
      </c>
      <c r="I23" s="184">
        <v>43647</v>
      </c>
      <c r="J23" s="184">
        <v>66355</v>
      </c>
      <c r="K23" s="184">
        <v>42365</v>
      </c>
      <c r="L23" s="184">
        <v>14880</v>
      </c>
      <c r="M23" s="184">
        <v>8415</v>
      </c>
      <c r="N23" s="184">
        <v>695</v>
      </c>
      <c r="O23" s="184">
        <v>16198</v>
      </c>
      <c r="P23" s="656">
        <v>170244</v>
      </c>
      <c r="Q23" s="184">
        <v>9490</v>
      </c>
      <c r="R23" s="184">
        <v>6329</v>
      </c>
      <c r="S23" s="366">
        <v>611</v>
      </c>
      <c r="T23" s="184">
        <v>65660</v>
      </c>
      <c r="U23" s="184">
        <v>16430</v>
      </c>
      <c r="V23" s="656">
        <v>77.569097022899996</v>
      </c>
      <c r="W23" s="184">
        <v>92499</v>
      </c>
      <c r="X23" s="184">
        <v>4759</v>
      </c>
      <c r="Y23" s="184">
        <v>26038</v>
      </c>
      <c r="Z23" s="184">
        <v>59209</v>
      </c>
      <c r="AA23" s="184">
        <v>37447</v>
      </c>
      <c r="AB23" s="184">
        <v>13717</v>
      </c>
      <c r="AC23" s="184">
        <v>7412</v>
      </c>
      <c r="AD23" s="184">
        <v>633</v>
      </c>
      <c r="AE23" s="366">
        <v>2493</v>
      </c>
      <c r="AF23" s="526">
        <v>48060</v>
      </c>
      <c r="AG23" s="184">
        <v>8084</v>
      </c>
      <c r="AH23" s="184">
        <v>5563</v>
      </c>
      <c r="AI23" s="366">
        <v>490</v>
      </c>
      <c r="AJ23" s="184">
        <v>26103</v>
      </c>
      <c r="AK23" s="184">
        <v>17609</v>
      </c>
      <c r="AL23" s="184">
        <v>7146</v>
      </c>
      <c r="AM23" s="184">
        <v>4918</v>
      </c>
      <c r="AN23" s="184">
        <v>1163</v>
      </c>
      <c r="AO23" s="184">
        <v>1003</v>
      </c>
      <c r="AP23" s="184">
        <v>62</v>
      </c>
      <c r="AQ23" s="184">
        <v>1348</v>
      </c>
      <c r="AR23" s="184">
        <v>21312</v>
      </c>
      <c r="AS23" s="184">
        <v>1406</v>
      </c>
      <c r="AT23" s="184">
        <v>766</v>
      </c>
      <c r="AU23" s="184">
        <v>121</v>
      </c>
      <c r="AV23" s="1301">
        <f t="shared" si="0"/>
        <v>4.5666666666666664</v>
      </c>
      <c r="AW23" s="1302">
        <f t="shared" si="1"/>
        <v>3.542322097378277</v>
      </c>
      <c r="AY23" s="199">
        <v>106</v>
      </c>
      <c r="AZ23" s="1464" t="s">
        <v>3520</v>
      </c>
      <c r="BA23" s="1471">
        <v>1</v>
      </c>
      <c r="BB23" s="1465">
        <f>AV21</f>
        <v>2.5093416028088882</v>
      </c>
      <c r="BC23" s="1622">
        <f t="shared" si="2"/>
        <v>2.5093416028088882</v>
      </c>
      <c r="BD23" s="1625">
        <f t="shared" si="3"/>
        <v>1.7546708014044441</v>
      </c>
      <c r="BE23" s="140"/>
    </row>
    <row r="24" spans="1:57">
      <c r="A24" s="143">
        <v>23</v>
      </c>
      <c r="C24" s="1">
        <v>28109</v>
      </c>
      <c r="D24" s="1">
        <v>0</v>
      </c>
      <c r="E24" s="139" t="s">
        <v>3225</v>
      </c>
      <c r="F24" s="184">
        <v>219805</v>
      </c>
      <c r="G24" s="184">
        <v>84094</v>
      </c>
      <c r="H24" s="184">
        <v>6035</v>
      </c>
      <c r="I24" s="184">
        <v>53473</v>
      </c>
      <c r="J24" s="184">
        <v>60078</v>
      </c>
      <c r="K24" s="184">
        <v>30622</v>
      </c>
      <c r="L24" s="184">
        <v>18662</v>
      </c>
      <c r="M24" s="184">
        <v>10106</v>
      </c>
      <c r="N24" s="184">
        <v>688</v>
      </c>
      <c r="O24" s="184">
        <v>16125</v>
      </c>
      <c r="P24" s="656">
        <v>181477</v>
      </c>
      <c r="Q24" s="184">
        <v>7344</v>
      </c>
      <c r="R24" s="184">
        <v>12082</v>
      </c>
      <c r="S24" s="366">
        <v>1636</v>
      </c>
      <c r="T24" s="184">
        <v>59390</v>
      </c>
      <c r="U24" s="184">
        <v>21062</v>
      </c>
      <c r="V24" s="656">
        <v>82.562726052599999</v>
      </c>
      <c r="W24" s="184">
        <v>95184</v>
      </c>
      <c r="X24" s="184">
        <v>6035</v>
      </c>
      <c r="Y24" s="184">
        <v>34101</v>
      </c>
      <c r="Z24" s="184">
        <v>52529</v>
      </c>
      <c r="AA24" s="184">
        <v>26693</v>
      </c>
      <c r="AB24" s="184">
        <v>16505</v>
      </c>
      <c r="AC24" s="184">
        <v>8719</v>
      </c>
      <c r="AD24" s="184">
        <v>612</v>
      </c>
      <c r="AE24" s="366">
        <v>2519</v>
      </c>
      <c r="AF24" s="526">
        <v>62133</v>
      </c>
      <c r="AG24" s="184">
        <v>6419</v>
      </c>
      <c r="AH24" s="184">
        <v>11051</v>
      </c>
      <c r="AI24" s="366">
        <v>1396</v>
      </c>
      <c r="AJ24" s="184">
        <v>27923</v>
      </c>
      <c r="AK24" s="184">
        <v>19372</v>
      </c>
      <c r="AL24" s="184">
        <v>7549</v>
      </c>
      <c r="AM24" s="184">
        <v>3929</v>
      </c>
      <c r="AN24" s="184">
        <v>2157</v>
      </c>
      <c r="AO24" s="184">
        <v>1387</v>
      </c>
      <c r="AP24" s="184">
        <v>76</v>
      </c>
      <c r="AQ24" s="184">
        <v>1002</v>
      </c>
      <c r="AR24" s="184">
        <v>22646</v>
      </c>
      <c r="AS24" s="184">
        <v>925</v>
      </c>
      <c r="AT24" s="184">
        <v>1031</v>
      </c>
      <c r="AU24" s="184">
        <v>240</v>
      </c>
      <c r="AV24" s="1301">
        <f t="shared" si="0"/>
        <v>3.5376530989973123</v>
      </c>
      <c r="AW24" s="1302">
        <f t="shared" si="1"/>
        <v>2.9207828368177942</v>
      </c>
      <c r="AY24" s="199">
        <v>107</v>
      </c>
      <c r="AZ24" s="1464" t="s">
        <v>3521</v>
      </c>
      <c r="BA24" s="1471">
        <v>1</v>
      </c>
      <c r="BB24" s="1465">
        <f>AV22</f>
        <v>3.5937887099628383</v>
      </c>
      <c r="BC24" s="1622">
        <f t="shared" si="2"/>
        <v>3.5937887099628383</v>
      </c>
      <c r="BD24" s="1625">
        <f t="shared" si="3"/>
        <v>2.2968943549814194</v>
      </c>
      <c r="BE24" s="140"/>
    </row>
    <row r="25" spans="1:57">
      <c r="A25" s="143">
        <v>24</v>
      </c>
      <c r="C25" s="1">
        <v>28110</v>
      </c>
      <c r="D25" s="1">
        <v>0</v>
      </c>
      <c r="E25" s="139" t="s">
        <v>3226</v>
      </c>
      <c r="F25" s="184">
        <v>135153</v>
      </c>
      <c r="G25" s="184">
        <v>40580</v>
      </c>
      <c r="H25" s="184">
        <v>3868</v>
      </c>
      <c r="I25" s="184">
        <v>34519</v>
      </c>
      <c r="J25" s="184">
        <v>23892</v>
      </c>
      <c r="K25" s="184">
        <v>11289</v>
      </c>
      <c r="L25" s="184">
        <v>5126</v>
      </c>
      <c r="M25" s="184">
        <v>7125</v>
      </c>
      <c r="N25" s="184">
        <v>352</v>
      </c>
      <c r="O25" s="184">
        <v>32294</v>
      </c>
      <c r="P25" s="656">
        <v>285642</v>
      </c>
      <c r="Q25" s="184">
        <v>94713</v>
      </c>
      <c r="R25" s="184">
        <v>59942</v>
      </c>
      <c r="S25" s="366">
        <v>19374</v>
      </c>
      <c r="T25" s="184">
        <v>23540</v>
      </c>
      <c r="U25" s="184">
        <v>174029</v>
      </c>
      <c r="V25" s="656">
        <v>211.34713990809999</v>
      </c>
      <c r="W25" s="184">
        <v>55986</v>
      </c>
      <c r="X25" s="184">
        <v>3868</v>
      </c>
      <c r="Y25" s="184">
        <v>27381</v>
      </c>
      <c r="Z25" s="184">
        <v>20814</v>
      </c>
      <c r="AA25" s="184">
        <v>9621</v>
      </c>
      <c r="AB25" s="184">
        <v>4378</v>
      </c>
      <c r="AC25" s="184">
        <v>6511</v>
      </c>
      <c r="AD25" s="184">
        <v>304</v>
      </c>
      <c r="AE25" s="366">
        <v>3923</v>
      </c>
      <c r="AF25" s="526">
        <v>193918</v>
      </c>
      <c r="AG25" s="184">
        <v>87678</v>
      </c>
      <c r="AH25" s="184">
        <v>53025</v>
      </c>
      <c r="AI25" s="366">
        <v>17739</v>
      </c>
      <c r="AJ25" s="184">
        <v>11421</v>
      </c>
      <c r="AK25" s="184">
        <v>7138</v>
      </c>
      <c r="AL25" s="184">
        <v>3078</v>
      </c>
      <c r="AM25" s="184">
        <v>1668</v>
      </c>
      <c r="AN25" s="184">
        <v>748</v>
      </c>
      <c r="AO25" s="184">
        <v>614</v>
      </c>
      <c r="AP25" s="184">
        <v>48</v>
      </c>
      <c r="AQ25" s="184">
        <v>1205</v>
      </c>
      <c r="AR25" s="184">
        <v>23978</v>
      </c>
      <c r="AS25" s="184">
        <v>7035</v>
      </c>
      <c r="AT25" s="184">
        <v>6917</v>
      </c>
      <c r="AU25" s="184">
        <v>1635</v>
      </c>
      <c r="AV25" s="1301">
        <f t="shared" si="0"/>
        <v>0.69695953959921209</v>
      </c>
      <c r="AW25" s="1302">
        <f t="shared" si="1"/>
        <v>1.4730040532596251</v>
      </c>
      <c r="AY25" s="199">
        <v>108</v>
      </c>
      <c r="AZ25" s="1464" t="s">
        <v>3522</v>
      </c>
      <c r="BA25" s="1471">
        <v>1</v>
      </c>
      <c r="BB25" s="1465">
        <f>AV23</f>
        <v>4.5666666666666664</v>
      </c>
      <c r="BC25" s="1622">
        <f t="shared" si="2"/>
        <v>4.5666666666666664</v>
      </c>
      <c r="BD25" s="1625">
        <f t="shared" si="3"/>
        <v>2.7833333333333332</v>
      </c>
      <c r="BE25" s="140"/>
    </row>
    <row r="26" spans="1:57">
      <c r="A26" s="173">
        <v>25</v>
      </c>
      <c r="B26" s="6"/>
      <c r="C26" s="6">
        <v>28111</v>
      </c>
      <c r="D26" s="6">
        <v>0</v>
      </c>
      <c r="E26" s="174" t="s">
        <v>3227</v>
      </c>
      <c r="F26" s="224">
        <v>245782</v>
      </c>
      <c r="G26" s="224">
        <v>87824</v>
      </c>
      <c r="H26" s="224">
        <v>7028</v>
      </c>
      <c r="I26" s="224">
        <v>62030</v>
      </c>
      <c r="J26" s="224">
        <v>66300</v>
      </c>
      <c r="K26" s="224">
        <v>34226</v>
      </c>
      <c r="L26" s="224">
        <v>23050</v>
      </c>
      <c r="M26" s="224">
        <v>8313</v>
      </c>
      <c r="N26" s="224">
        <v>711</v>
      </c>
      <c r="O26" s="224">
        <v>22600</v>
      </c>
      <c r="P26" s="395">
        <v>233953</v>
      </c>
      <c r="Q26" s="224">
        <v>22375</v>
      </c>
      <c r="R26" s="224">
        <v>28525</v>
      </c>
      <c r="S26" s="394">
        <v>2860</v>
      </c>
      <c r="T26" s="224">
        <v>65589</v>
      </c>
      <c r="U26" s="224">
        <v>53760</v>
      </c>
      <c r="V26" s="395">
        <v>95.187198411599994</v>
      </c>
      <c r="W26" s="224">
        <v>105923</v>
      </c>
      <c r="X26" s="224">
        <v>7028</v>
      </c>
      <c r="Y26" s="224">
        <v>39225</v>
      </c>
      <c r="Z26" s="224">
        <v>56815</v>
      </c>
      <c r="AA26" s="224">
        <v>28728</v>
      </c>
      <c r="AB26" s="224">
        <v>20562</v>
      </c>
      <c r="AC26" s="224">
        <v>6893</v>
      </c>
      <c r="AD26" s="224">
        <v>632</v>
      </c>
      <c r="AE26" s="394">
        <v>2855</v>
      </c>
      <c r="AF26" s="1307">
        <v>95253</v>
      </c>
      <c r="AG26" s="224">
        <v>19059</v>
      </c>
      <c r="AH26" s="224">
        <v>24698</v>
      </c>
      <c r="AI26" s="394">
        <v>1756</v>
      </c>
      <c r="AJ26" s="224">
        <v>34559</v>
      </c>
      <c r="AK26" s="224">
        <v>22805</v>
      </c>
      <c r="AL26" s="224">
        <v>9485</v>
      </c>
      <c r="AM26" s="224">
        <v>5498</v>
      </c>
      <c r="AN26" s="224">
        <v>2488</v>
      </c>
      <c r="AO26" s="224">
        <v>1420</v>
      </c>
      <c r="AP26" s="224">
        <v>79</v>
      </c>
      <c r="AQ26" s="224">
        <v>2269</v>
      </c>
      <c r="AR26" s="224">
        <v>33400</v>
      </c>
      <c r="AS26" s="224">
        <v>3316</v>
      </c>
      <c r="AT26" s="224">
        <v>3827</v>
      </c>
      <c r="AU26" s="224">
        <v>1104</v>
      </c>
      <c r="AV26" s="1305">
        <f t="shared" si="0"/>
        <v>2.5803071819260284</v>
      </c>
      <c r="AW26" s="1306">
        <f t="shared" si="1"/>
        <v>2.4561221168887069</v>
      </c>
      <c r="AY26" s="199">
        <v>111</v>
      </c>
      <c r="AZ26" s="1464" t="s">
        <v>3523</v>
      </c>
      <c r="BA26" s="1471">
        <v>1</v>
      </c>
      <c r="BB26" s="1465">
        <f>AV26</f>
        <v>2.5803071819260284</v>
      </c>
      <c r="BC26" s="1622">
        <f t="shared" si="2"/>
        <v>2.5803071819260284</v>
      </c>
      <c r="BD26" s="1625">
        <f t="shared" si="3"/>
        <v>1.7901535909630142</v>
      </c>
      <c r="BE26" s="140"/>
    </row>
    <row r="27" spans="1:57">
      <c r="A27" s="143">
        <v>26</v>
      </c>
      <c r="C27" s="1">
        <v>28201</v>
      </c>
      <c r="D27" s="1">
        <v>2</v>
      </c>
      <c r="E27" s="139" t="s">
        <v>3228</v>
      </c>
      <c r="F27" s="364">
        <v>535664</v>
      </c>
      <c r="G27" s="364">
        <v>199349</v>
      </c>
      <c r="H27" s="364">
        <v>17149</v>
      </c>
      <c r="I27" s="364">
        <v>230489</v>
      </c>
      <c r="J27" s="364">
        <v>60587</v>
      </c>
      <c r="K27" s="364">
        <v>0</v>
      </c>
      <c r="L27" s="364">
        <v>51752</v>
      </c>
      <c r="M27" s="364">
        <v>7673</v>
      </c>
      <c r="N27" s="364">
        <v>1162</v>
      </c>
      <c r="O27" s="364">
        <v>28090</v>
      </c>
      <c r="P27" s="656">
        <v>538513</v>
      </c>
      <c r="Q27" s="184">
        <v>0</v>
      </c>
      <c r="R27" s="184">
        <v>59330</v>
      </c>
      <c r="S27" s="366">
        <v>2944</v>
      </c>
      <c r="T27" s="364">
        <v>59425</v>
      </c>
      <c r="U27" s="364">
        <v>62274</v>
      </c>
      <c r="V27" s="656">
        <v>100.53186325759999</v>
      </c>
      <c r="W27" s="184">
        <v>245560</v>
      </c>
      <c r="X27" s="184">
        <v>17149</v>
      </c>
      <c r="Y27" s="184">
        <v>172086</v>
      </c>
      <c r="Z27" s="184">
        <v>50644</v>
      </c>
      <c r="AA27" s="184">
        <v>0</v>
      </c>
      <c r="AB27" s="184">
        <v>44408</v>
      </c>
      <c r="AC27" s="184">
        <v>5222</v>
      </c>
      <c r="AD27" s="184">
        <v>1014</v>
      </c>
      <c r="AE27" s="366">
        <v>5681</v>
      </c>
      <c r="AF27" s="526">
        <v>251979</v>
      </c>
      <c r="AG27" s="184">
        <v>0</v>
      </c>
      <c r="AH27" s="184">
        <v>53517</v>
      </c>
      <c r="AI27" s="366">
        <v>2532</v>
      </c>
      <c r="AJ27" s="364">
        <v>70430</v>
      </c>
      <c r="AK27" s="364">
        <v>58403</v>
      </c>
      <c r="AL27" s="364">
        <v>9943</v>
      </c>
      <c r="AM27" s="364">
        <v>0</v>
      </c>
      <c r="AN27" s="364">
        <v>7344</v>
      </c>
      <c r="AO27" s="364">
        <v>2451</v>
      </c>
      <c r="AP27" s="364">
        <v>148</v>
      </c>
      <c r="AQ27" s="364">
        <v>2084</v>
      </c>
      <c r="AR27" s="364">
        <v>66860</v>
      </c>
      <c r="AS27" s="364">
        <v>0</v>
      </c>
      <c r="AT27" s="364">
        <v>5813</v>
      </c>
      <c r="AU27" s="364">
        <v>412</v>
      </c>
      <c r="AV27" s="1301">
        <f t="shared" si="0"/>
        <v>2.1258279459796254</v>
      </c>
      <c r="AW27" s="1302">
        <f t="shared" si="1"/>
        <v>2.1371344437433279</v>
      </c>
      <c r="AY27" s="199"/>
      <c r="AZ27" s="123" t="s">
        <v>3524</v>
      </c>
      <c r="BA27" s="1471" t="s">
        <v>3549</v>
      </c>
      <c r="BB27" s="1465" t="s">
        <v>3549</v>
      </c>
      <c r="BC27" s="1622" t="s">
        <v>3549</v>
      </c>
      <c r="BD27" s="1625" t="s">
        <v>2218</v>
      </c>
      <c r="BE27" s="140"/>
    </row>
    <row r="28" spans="1:57">
      <c r="A28" s="143">
        <v>27</v>
      </c>
      <c r="C28" s="1">
        <v>28202</v>
      </c>
      <c r="D28" s="1">
        <v>2</v>
      </c>
      <c r="E28" s="139" t="s">
        <v>3098</v>
      </c>
      <c r="F28" s="364">
        <v>452563</v>
      </c>
      <c r="G28" s="364">
        <v>162949</v>
      </c>
      <c r="H28" s="364">
        <v>11846</v>
      </c>
      <c r="I28" s="364">
        <v>114017</v>
      </c>
      <c r="J28" s="364">
        <v>102123</v>
      </c>
      <c r="K28" s="364">
        <v>0</v>
      </c>
      <c r="L28" s="364">
        <v>36060</v>
      </c>
      <c r="M28" s="364">
        <v>64202</v>
      </c>
      <c r="N28" s="364">
        <v>1861</v>
      </c>
      <c r="O28" s="364">
        <v>61628</v>
      </c>
      <c r="P28" s="656">
        <v>435641</v>
      </c>
      <c r="Q28" s="184">
        <v>0</v>
      </c>
      <c r="R28" s="184">
        <v>52302</v>
      </c>
      <c r="S28" s="366">
        <v>31038</v>
      </c>
      <c r="T28" s="364">
        <v>100262</v>
      </c>
      <c r="U28" s="364">
        <v>83340</v>
      </c>
      <c r="V28" s="656">
        <v>96.260852080299998</v>
      </c>
      <c r="W28" s="184">
        <v>192674</v>
      </c>
      <c r="X28" s="184">
        <v>11846</v>
      </c>
      <c r="Y28" s="184">
        <v>81856</v>
      </c>
      <c r="Z28" s="184">
        <v>91057</v>
      </c>
      <c r="AA28" s="184">
        <v>0</v>
      </c>
      <c r="AB28" s="184">
        <v>31159</v>
      </c>
      <c r="AC28" s="184">
        <v>58187</v>
      </c>
      <c r="AD28" s="184">
        <v>1711</v>
      </c>
      <c r="AE28" s="366">
        <v>7915</v>
      </c>
      <c r="AF28" s="526">
        <v>182299</v>
      </c>
      <c r="AG28" s="184">
        <v>0</v>
      </c>
      <c r="AH28" s="184">
        <v>48947</v>
      </c>
      <c r="AI28" s="366">
        <v>30024</v>
      </c>
      <c r="AJ28" s="364">
        <v>44888</v>
      </c>
      <c r="AK28" s="364">
        <v>32161</v>
      </c>
      <c r="AL28" s="364">
        <v>11066</v>
      </c>
      <c r="AM28" s="364">
        <v>0</v>
      </c>
      <c r="AN28" s="364">
        <v>4901</v>
      </c>
      <c r="AO28" s="364">
        <v>6015</v>
      </c>
      <c r="AP28" s="364">
        <v>150</v>
      </c>
      <c r="AQ28" s="364">
        <v>1661</v>
      </c>
      <c r="AR28" s="364">
        <v>38341</v>
      </c>
      <c r="AS28" s="364">
        <v>0</v>
      </c>
      <c r="AT28" s="364">
        <v>3355</v>
      </c>
      <c r="AU28" s="364">
        <v>1014</v>
      </c>
      <c r="AV28" s="1301">
        <f t="shared" si="0"/>
        <v>2.4825314455921315</v>
      </c>
      <c r="AW28" s="1302">
        <f t="shared" si="1"/>
        <v>2.3897059226874529</v>
      </c>
      <c r="AY28" s="199">
        <v>202</v>
      </c>
      <c r="AZ28" s="123" t="s">
        <v>3098</v>
      </c>
      <c r="BA28" s="1471">
        <v>1</v>
      </c>
      <c r="BB28" s="1465">
        <f>AV28</f>
        <v>2.4825314455921315</v>
      </c>
      <c r="BC28" s="1622">
        <f t="shared" si="2"/>
        <v>2.4825314455921315</v>
      </c>
      <c r="BD28" s="1625">
        <f t="shared" si="3"/>
        <v>1.7412657227960657</v>
      </c>
      <c r="BE28" s="140"/>
    </row>
    <row r="29" spans="1:57">
      <c r="A29" s="143">
        <v>28</v>
      </c>
      <c r="C29" s="1">
        <v>28203</v>
      </c>
      <c r="D29" s="1">
        <v>2</v>
      </c>
      <c r="E29" s="139" t="s">
        <v>3105</v>
      </c>
      <c r="F29" s="364">
        <v>293409</v>
      </c>
      <c r="G29" s="364">
        <v>109512</v>
      </c>
      <c r="H29" s="364">
        <v>7033</v>
      </c>
      <c r="I29" s="364">
        <v>74572</v>
      </c>
      <c r="J29" s="364">
        <v>75977</v>
      </c>
      <c r="K29" s="364">
        <v>0</v>
      </c>
      <c r="L29" s="364">
        <v>64945</v>
      </c>
      <c r="M29" s="364">
        <v>10141</v>
      </c>
      <c r="N29" s="364">
        <v>891</v>
      </c>
      <c r="O29" s="364">
        <v>26315</v>
      </c>
      <c r="P29" s="656">
        <v>262799</v>
      </c>
      <c r="Q29" s="184">
        <v>0</v>
      </c>
      <c r="R29" s="184">
        <v>43075</v>
      </c>
      <c r="S29" s="366">
        <v>1401</v>
      </c>
      <c r="T29" s="364">
        <v>75086</v>
      </c>
      <c r="U29" s="364">
        <v>44476</v>
      </c>
      <c r="V29" s="656">
        <v>89.567463847400006</v>
      </c>
      <c r="W29" s="184">
        <v>127816</v>
      </c>
      <c r="X29" s="184">
        <v>7033</v>
      </c>
      <c r="Y29" s="184">
        <v>48694</v>
      </c>
      <c r="Z29" s="184">
        <v>68182</v>
      </c>
      <c r="AA29" s="184">
        <v>0</v>
      </c>
      <c r="AB29" s="184">
        <v>58631</v>
      </c>
      <c r="AC29" s="184">
        <v>8734</v>
      </c>
      <c r="AD29" s="184">
        <v>817</v>
      </c>
      <c r="AE29" s="366">
        <v>3907</v>
      </c>
      <c r="AF29" s="526">
        <v>102054</v>
      </c>
      <c r="AG29" s="184">
        <v>0</v>
      </c>
      <c r="AH29" s="184">
        <v>40312</v>
      </c>
      <c r="AI29" s="366">
        <v>1291</v>
      </c>
      <c r="AJ29" s="364">
        <v>36292</v>
      </c>
      <c r="AK29" s="364">
        <v>25878</v>
      </c>
      <c r="AL29" s="364">
        <v>7795</v>
      </c>
      <c r="AM29" s="364">
        <v>0</v>
      </c>
      <c r="AN29" s="364">
        <v>6314</v>
      </c>
      <c r="AO29" s="364">
        <v>1407</v>
      </c>
      <c r="AP29" s="364">
        <v>74</v>
      </c>
      <c r="AQ29" s="364">
        <v>2619</v>
      </c>
      <c r="AR29" s="364">
        <v>31444</v>
      </c>
      <c r="AS29" s="364">
        <v>0</v>
      </c>
      <c r="AT29" s="364">
        <v>2763</v>
      </c>
      <c r="AU29" s="364">
        <v>110</v>
      </c>
      <c r="AV29" s="1301">
        <f t="shared" si="0"/>
        <v>2.8750367452525132</v>
      </c>
      <c r="AW29" s="1302">
        <f t="shared" si="1"/>
        <v>2.5750974974033354</v>
      </c>
      <c r="AY29" s="199">
        <v>204</v>
      </c>
      <c r="AZ29" s="123" t="s">
        <v>3099</v>
      </c>
      <c r="BA29" s="1471">
        <v>1</v>
      </c>
      <c r="BB29" s="1465">
        <f>AV30</f>
        <v>3.3285345851015924</v>
      </c>
      <c r="BC29" s="1622">
        <f t="shared" si="2"/>
        <v>3.3285345851015924</v>
      </c>
      <c r="BD29" s="1625">
        <f t="shared" si="3"/>
        <v>2.1642672925507962</v>
      </c>
      <c r="BE29" s="140"/>
    </row>
    <row r="30" spans="1:57">
      <c r="A30" s="143">
        <v>29</v>
      </c>
      <c r="C30" s="1">
        <v>28204</v>
      </c>
      <c r="D30" s="1">
        <v>2</v>
      </c>
      <c r="E30" s="139" t="s">
        <v>3099</v>
      </c>
      <c r="F30" s="364">
        <v>487850</v>
      </c>
      <c r="G30" s="364">
        <v>164106</v>
      </c>
      <c r="H30" s="364">
        <v>11444</v>
      </c>
      <c r="I30" s="364">
        <v>113305</v>
      </c>
      <c r="J30" s="364">
        <v>133923</v>
      </c>
      <c r="K30" s="364">
        <v>0</v>
      </c>
      <c r="L30" s="364">
        <v>60346</v>
      </c>
      <c r="M30" s="364">
        <v>72099</v>
      </c>
      <c r="N30" s="364">
        <v>1478</v>
      </c>
      <c r="O30" s="364">
        <v>65072</v>
      </c>
      <c r="P30" s="656">
        <v>439258</v>
      </c>
      <c r="Q30" s="184">
        <v>0</v>
      </c>
      <c r="R30" s="184">
        <v>58495</v>
      </c>
      <c r="S30" s="366">
        <v>25358</v>
      </c>
      <c r="T30" s="364">
        <v>132445</v>
      </c>
      <c r="U30" s="364">
        <v>83853</v>
      </c>
      <c r="V30" s="656">
        <v>90.039561340600002</v>
      </c>
      <c r="W30" s="184">
        <v>204206</v>
      </c>
      <c r="X30" s="184">
        <v>11444</v>
      </c>
      <c r="Y30" s="184">
        <v>67376</v>
      </c>
      <c r="Z30" s="184">
        <v>118957</v>
      </c>
      <c r="AA30" s="184">
        <v>0</v>
      </c>
      <c r="AB30" s="184">
        <v>52305</v>
      </c>
      <c r="AC30" s="184">
        <v>65297</v>
      </c>
      <c r="AD30" s="184">
        <v>1355</v>
      </c>
      <c r="AE30" s="366">
        <v>6429</v>
      </c>
      <c r="AF30" s="526">
        <v>146566</v>
      </c>
      <c r="AG30" s="184">
        <v>0</v>
      </c>
      <c r="AH30" s="184">
        <v>44470</v>
      </c>
      <c r="AI30" s="366">
        <v>15492</v>
      </c>
      <c r="AJ30" s="364">
        <v>62489</v>
      </c>
      <c r="AK30" s="364">
        <v>45929</v>
      </c>
      <c r="AL30" s="364">
        <v>14966</v>
      </c>
      <c r="AM30" s="364">
        <v>0</v>
      </c>
      <c r="AN30" s="364">
        <v>8041</v>
      </c>
      <c r="AO30" s="364">
        <v>6802</v>
      </c>
      <c r="AP30" s="364">
        <v>123</v>
      </c>
      <c r="AQ30" s="364">
        <v>1594</v>
      </c>
      <c r="AR30" s="364">
        <v>71537</v>
      </c>
      <c r="AS30" s="364">
        <v>0</v>
      </c>
      <c r="AT30" s="364">
        <v>14025</v>
      </c>
      <c r="AU30" s="364">
        <v>9866</v>
      </c>
      <c r="AV30" s="1301">
        <f t="shared" si="0"/>
        <v>3.3285345851015924</v>
      </c>
      <c r="AW30" s="1302">
        <f t="shared" si="1"/>
        <v>2.9969979394948352</v>
      </c>
      <c r="AY30" s="199">
        <v>206</v>
      </c>
      <c r="AZ30" s="123" t="s">
        <v>3100</v>
      </c>
      <c r="BA30" s="1471">
        <v>1</v>
      </c>
      <c r="BB30" s="1465">
        <f>AV32</f>
        <v>3.9940518577472459</v>
      </c>
      <c r="BC30" s="1622">
        <f t="shared" si="2"/>
        <v>3.9940518577472459</v>
      </c>
      <c r="BD30" s="1625">
        <f t="shared" si="3"/>
        <v>2.4970259288736232</v>
      </c>
      <c r="BE30" s="140"/>
    </row>
    <row r="31" spans="1:57">
      <c r="A31" s="143">
        <v>30</v>
      </c>
      <c r="C31" s="1">
        <v>28205</v>
      </c>
      <c r="D31" s="1">
        <v>2</v>
      </c>
      <c r="E31" s="139" t="s">
        <v>3229</v>
      </c>
      <c r="F31" s="364">
        <v>44258</v>
      </c>
      <c r="G31" s="364">
        <v>17194</v>
      </c>
      <c r="H31" s="364">
        <v>4234</v>
      </c>
      <c r="I31" s="364">
        <v>15802</v>
      </c>
      <c r="J31" s="364">
        <v>5567</v>
      </c>
      <c r="K31" s="364">
        <v>0</v>
      </c>
      <c r="L31" s="364">
        <v>5141</v>
      </c>
      <c r="M31" s="364">
        <v>387</v>
      </c>
      <c r="N31" s="364">
        <v>39</v>
      </c>
      <c r="O31" s="364">
        <v>1461</v>
      </c>
      <c r="P31" s="656">
        <v>45415</v>
      </c>
      <c r="Q31" s="184">
        <v>0</v>
      </c>
      <c r="R31" s="184">
        <v>6417</v>
      </c>
      <c r="S31" s="366">
        <v>268</v>
      </c>
      <c r="T31" s="364">
        <v>5528</v>
      </c>
      <c r="U31" s="364">
        <v>6685</v>
      </c>
      <c r="V31" s="656">
        <v>102.6142166388</v>
      </c>
      <c r="W31" s="184">
        <v>21092</v>
      </c>
      <c r="X31" s="184">
        <v>4234</v>
      </c>
      <c r="Y31" s="184">
        <v>11758</v>
      </c>
      <c r="Z31" s="184">
        <v>4915</v>
      </c>
      <c r="AA31" s="184">
        <v>0</v>
      </c>
      <c r="AB31" s="184">
        <v>4638</v>
      </c>
      <c r="AC31" s="184">
        <v>241</v>
      </c>
      <c r="AD31" s="184">
        <v>36</v>
      </c>
      <c r="AE31" s="366">
        <v>185</v>
      </c>
      <c r="AF31" s="526">
        <v>22271</v>
      </c>
      <c r="AG31" s="184">
        <v>0</v>
      </c>
      <c r="AH31" s="184">
        <v>5796</v>
      </c>
      <c r="AI31" s="366">
        <v>262</v>
      </c>
      <c r="AJ31" s="364">
        <v>4837</v>
      </c>
      <c r="AK31" s="364">
        <v>4044</v>
      </c>
      <c r="AL31" s="364">
        <v>652</v>
      </c>
      <c r="AM31" s="364">
        <v>0</v>
      </c>
      <c r="AN31" s="364">
        <v>503</v>
      </c>
      <c r="AO31" s="364">
        <v>146</v>
      </c>
      <c r="AP31" s="364">
        <v>3</v>
      </c>
      <c r="AQ31" s="364">
        <v>141</v>
      </c>
      <c r="AR31" s="364">
        <v>4815</v>
      </c>
      <c r="AS31" s="364">
        <v>0</v>
      </c>
      <c r="AT31" s="364">
        <v>621</v>
      </c>
      <c r="AU31" s="364">
        <v>6</v>
      </c>
      <c r="AV31" s="1301">
        <f t="shared" si="0"/>
        <v>1.9872479906605003</v>
      </c>
      <c r="AW31" s="1302">
        <f t="shared" si="1"/>
        <v>2.0391989582865611</v>
      </c>
      <c r="AY31" s="199"/>
      <c r="AZ31" s="123" t="s">
        <v>3525</v>
      </c>
      <c r="BA31" s="1471" t="s">
        <v>3549</v>
      </c>
      <c r="BB31" s="1465" t="s">
        <v>3549</v>
      </c>
      <c r="BC31" s="1622" t="s">
        <v>3549</v>
      </c>
      <c r="BD31" s="1625" t="s">
        <v>2218</v>
      </c>
      <c r="BE31" s="140"/>
    </row>
    <row r="32" spans="1:57">
      <c r="A32" s="143">
        <v>31</v>
      </c>
      <c r="C32" s="1">
        <v>28206</v>
      </c>
      <c r="D32" s="1">
        <v>2</v>
      </c>
      <c r="E32" s="139" t="s">
        <v>3100</v>
      </c>
      <c r="F32" s="364">
        <v>95350</v>
      </c>
      <c r="G32" s="364">
        <v>35892</v>
      </c>
      <c r="H32" s="364">
        <v>2942</v>
      </c>
      <c r="I32" s="364">
        <v>12739</v>
      </c>
      <c r="J32" s="364">
        <v>33000</v>
      </c>
      <c r="K32" s="364">
        <v>0</v>
      </c>
      <c r="L32" s="364">
        <v>17875</v>
      </c>
      <c r="M32" s="364">
        <v>14824</v>
      </c>
      <c r="N32" s="364">
        <v>301</v>
      </c>
      <c r="O32" s="364">
        <v>10777</v>
      </c>
      <c r="P32" s="656">
        <v>79245</v>
      </c>
      <c r="Q32" s="184">
        <v>0</v>
      </c>
      <c r="R32" s="184">
        <v>14195</v>
      </c>
      <c r="S32" s="366">
        <v>2399</v>
      </c>
      <c r="T32" s="364">
        <v>32699</v>
      </c>
      <c r="U32" s="364">
        <v>16594</v>
      </c>
      <c r="V32" s="656">
        <v>83.109596224399994</v>
      </c>
      <c r="W32" s="184">
        <v>39218</v>
      </c>
      <c r="X32" s="184">
        <v>2942</v>
      </c>
      <c r="Y32" s="184">
        <v>6788</v>
      </c>
      <c r="Z32" s="184">
        <v>28244</v>
      </c>
      <c r="AA32" s="184">
        <v>0</v>
      </c>
      <c r="AB32" s="184">
        <v>14531</v>
      </c>
      <c r="AC32" s="184">
        <v>13456</v>
      </c>
      <c r="AD32" s="184">
        <v>257</v>
      </c>
      <c r="AE32" s="366">
        <v>1244</v>
      </c>
      <c r="AF32" s="526">
        <v>23873</v>
      </c>
      <c r="AG32" s="184">
        <v>0</v>
      </c>
      <c r="AH32" s="184">
        <v>10657</v>
      </c>
      <c r="AI32" s="366">
        <v>1985</v>
      </c>
      <c r="AJ32" s="364">
        <v>12002</v>
      </c>
      <c r="AK32" s="364">
        <v>5951</v>
      </c>
      <c r="AL32" s="364">
        <v>4756</v>
      </c>
      <c r="AM32" s="364">
        <v>0</v>
      </c>
      <c r="AN32" s="364">
        <v>3344</v>
      </c>
      <c r="AO32" s="364">
        <v>1368</v>
      </c>
      <c r="AP32" s="364">
        <v>44</v>
      </c>
      <c r="AQ32" s="364">
        <v>1295</v>
      </c>
      <c r="AR32" s="364">
        <v>11242</v>
      </c>
      <c r="AS32" s="364">
        <v>0</v>
      </c>
      <c r="AT32" s="364">
        <v>3538</v>
      </c>
      <c r="AU32" s="364">
        <v>414</v>
      </c>
      <c r="AV32" s="1301">
        <f t="shared" si="0"/>
        <v>3.9940518577472459</v>
      </c>
      <c r="AW32" s="1302">
        <f t="shared" si="1"/>
        <v>3.3194403719683323</v>
      </c>
      <c r="AY32" s="199">
        <v>207</v>
      </c>
      <c r="AZ32" s="123" t="s">
        <v>3101</v>
      </c>
      <c r="BA32" s="1471">
        <v>1</v>
      </c>
      <c r="BB32" s="1465">
        <f>AV33</f>
        <v>2.7214082326597184</v>
      </c>
      <c r="BC32" s="1622">
        <f t="shared" si="2"/>
        <v>2.7214082326597184</v>
      </c>
      <c r="BD32" s="1625">
        <f t="shared" si="3"/>
        <v>1.8607041163298592</v>
      </c>
      <c r="BE32" s="140"/>
    </row>
    <row r="33" spans="1:57">
      <c r="A33" s="143">
        <v>32</v>
      </c>
      <c r="C33" s="1">
        <v>28207</v>
      </c>
      <c r="D33" s="1">
        <v>2</v>
      </c>
      <c r="E33" s="139" t="s">
        <v>3101</v>
      </c>
      <c r="F33" s="364">
        <v>196883</v>
      </c>
      <c r="G33" s="364">
        <v>70327</v>
      </c>
      <c r="H33" s="364">
        <v>4801</v>
      </c>
      <c r="I33" s="364">
        <v>49138</v>
      </c>
      <c r="J33" s="364">
        <v>53243</v>
      </c>
      <c r="K33" s="364">
        <v>0</v>
      </c>
      <c r="L33" s="364">
        <v>27362</v>
      </c>
      <c r="M33" s="364">
        <v>25209</v>
      </c>
      <c r="N33" s="364">
        <v>672</v>
      </c>
      <c r="O33" s="364">
        <v>19374</v>
      </c>
      <c r="P33" s="656">
        <v>178195</v>
      </c>
      <c r="Q33" s="184">
        <v>0</v>
      </c>
      <c r="R33" s="184">
        <v>24696</v>
      </c>
      <c r="S33" s="366">
        <v>9187</v>
      </c>
      <c r="T33" s="364">
        <v>52571</v>
      </c>
      <c r="U33" s="364">
        <v>33883</v>
      </c>
      <c r="V33" s="656">
        <v>90.508068243599993</v>
      </c>
      <c r="W33" s="184">
        <v>86507</v>
      </c>
      <c r="X33" s="184">
        <v>4801</v>
      </c>
      <c r="Y33" s="184">
        <v>32616</v>
      </c>
      <c r="Z33" s="184">
        <v>46690</v>
      </c>
      <c r="AA33" s="184">
        <v>0</v>
      </c>
      <c r="AB33" s="184">
        <v>23922</v>
      </c>
      <c r="AC33" s="184">
        <v>22150</v>
      </c>
      <c r="AD33" s="184">
        <v>618</v>
      </c>
      <c r="AE33" s="366">
        <v>2400</v>
      </c>
      <c r="AF33" s="526">
        <v>72346</v>
      </c>
      <c r="AG33" s="184">
        <v>0</v>
      </c>
      <c r="AH33" s="184">
        <v>23058</v>
      </c>
      <c r="AI33" s="366">
        <v>8853</v>
      </c>
      <c r="AJ33" s="364">
        <v>25208</v>
      </c>
      <c r="AK33" s="364">
        <v>16522</v>
      </c>
      <c r="AL33" s="364">
        <v>6553</v>
      </c>
      <c r="AM33" s="364">
        <v>0</v>
      </c>
      <c r="AN33" s="364">
        <v>3440</v>
      </c>
      <c r="AO33" s="364">
        <v>3059</v>
      </c>
      <c r="AP33" s="364">
        <v>54</v>
      </c>
      <c r="AQ33" s="364">
        <v>2133</v>
      </c>
      <c r="AR33" s="364">
        <v>20681</v>
      </c>
      <c r="AS33" s="364">
        <v>0</v>
      </c>
      <c r="AT33" s="364">
        <v>1638</v>
      </c>
      <c r="AU33" s="364">
        <v>334</v>
      </c>
      <c r="AV33" s="1301">
        <f t="shared" si="0"/>
        <v>2.7214082326597184</v>
      </c>
      <c r="AW33" s="1302">
        <f t="shared" si="1"/>
        <v>2.4630940204019574</v>
      </c>
      <c r="AY33" s="199">
        <v>214</v>
      </c>
      <c r="AZ33" s="123" t="s">
        <v>3526</v>
      </c>
      <c r="BA33" s="1471">
        <v>1</v>
      </c>
      <c r="BB33" s="1465">
        <f>AV39</f>
        <v>4.1703536130838694</v>
      </c>
      <c r="BC33" s="1622">
        <f t="shared" si="2"/>
        <v>4.1703536130838694</v>
      </c>
      <c r="BD33" s="1625">
        <f t="shared" si="3"/>
        <v>2.5851768065419347</v>
      </c>
      <c r="BE33" s="140"/>
    </row>
    <row r="34" spans="1:57">
      <c r="A34" s="143">
        <v>33</v>
      </c>
      <c r="C34" s="1">
        <v>28208</v>
      </c>
      <c r="D34" s="1">
        <v>2</v>
      </c>
      <c r="E34" s="139" t="s">
        <v>3114</v>
      </c>
      <c r="F34" s="364">
        <v>30129</v>
      </c>
      <c r="G34" s="364">
        <v>13760</v>
      </c>
      <c r="H34" s="364">
        <v>975</v>
      </c>
      <c r="I34" s="364">
        <v>7999</v>
      </c>
      <c r="J34" s="364">
        <v>6904</v>
      </c>
      <c r="K34" s="364">
        <v>0</v>
      </c>
      <c r="L34" s="364">
        <v>6440</v>
      </c>
      <c r="M34" s="364">
        <v>433</v>
      </c>
      <c r="N34" s="364">
        <v>31</v>
      </c>
      <c r="O34" s="364">
        <v>491</v>
      </c>
      <c r="P34" s="656">
        <v>29824</v>
      </c>
      <c r="Q34" s="184">
        <v>0</v>
      </c>
      <c r="R34" s="184">
        <v>6343</v>
      </c>
      <c r="S34" s="366">
        <v>225</v>
      </c>
      <c r="T34" s="364">
        <v>6873</v>
      </c>
      <c r="U34" s="364">
        <v>6568</v>
      </c>
      <c r="V34" s="656">
        <v>98.987686282300004</v>
      </c>
      <c r="W34" s="184">
        <v>12904</v>
      </c>
      <c r="X34" s="184">
        <v>975</v>
      </c>
      <c r="Y34" s="184">
        <v>5739</v>
      </c>
      <c r="Z34" s="184">
        <v>6061</v>
      </c>
      <c r="AA34" s="184">
        <v>0</v>
      </c>
      <c r="AB34" s="184">
        <v>5738</v>
      </c>
      <c r="AC34" s="184">
        <v>294</v>
      </c>
      <c r="AD34" s="184">
        <v>29</v>
      </c>
      <c r="AE34" s="366">
        <v>129</v>
      </c>
      <c r="AF34" s="526">
        <v>12447</v>
      </c>
      <c r="AG34" s="184">
        <v>0</v>
      </c>
      <c r="AH34" s="184">
        <v>5352</v>
      </c>
      <c r="AI34" s="366">
        <v>223</v>
      </c>
      <c r="AJ34" s="364">
        <v>3129</v>
      </c>
      <c r="AK34" s="364">
        <v>2260</v>
      </c>
      <c r="AL34" s="364">
        <v>843</v>
      </c>
      <c r="AM34" s="364">
        <v>0</v>
      </c>
      <c r="AN34" s="364">
        <v>702</v>
      </c>
      <c r="AO34" s="364">
        <v>139</v>
      </c>
      <c r="AP34" s="364">
        <v>2</v>
      </c>
      <c r="AQ34" s="364">
        <v>26</v>
      </c>
      <c r="AR34" s="364">
        <v>3281</v>
      </c>
      <c r="AS34" s="364">
        <v>0</v>
      </c>
      <c r="AT34" s="364">
        <v>991</v>
      </c>
      <c r="AU34" s="364">
        <v>2</v>
      </c>
      <c r="AV34" s="1301">
        <f t="shared" si="0"/>
        <v>2.4205832730778503</v>
      </c>
      <c r="AW34" s="1302">
        <f t="shared" si="1"/>
        <v>2.3960793765566</v>
      </c>
      <c r="AY34" s="199">
        <v>217</v>
      </c>
      <c r="AZ34" s="123" t="s">
        <v>3102</v>
      </c>
      <c r="BA34" s="1471">
        <v>1</v>
      </c>
      <c r="BB34" s="1465">
        <f>AV42</f>
        <v>4.1454588834102113</v>
      </c>
      <c r="BC34" s="1622">
        <f t="shared" si="2"/>
        <v>4.1454588834102113</v>
      </c>
      <c r="BD34" s="1625">
        <f t="shared" si="3"/>
        <v>2.5727294417051056</v>
      </c>
      <c r="BE34" s="140"/>
    </row>
    <row r="35" spans="1:57">
      <c r="A35" s="143">
        <v>34</v>
      </c>
      <c r="C35" s="1">
        <v>28209</v>
      </c>
      <c r="D35" s="1">
        <v>2</v>
      </c>
      <c r="E35" s="139" t="s">
        <v>3230</v>
      </c>
      <c r="F35" s="364">
        <v>82250</v>
      </c>
      <c r="G35" s="364">
        <v>30651</v>
      </c>
      <c r="H35" s="364">
        <v>6283</v>
      </c>
      <c r="I35" s="364">
        <v>39177</v>
      </c>
      <c r="J35" s="364">
        <v>4255</v>
      </c>
      <c r="K35" s="364">
        <v>0</v>
      </c>
      <c r="L35" s="364">
        <v>3057</v>
      </c>
      <c r="M35" s="364">
        <v>1104</v>
      </c>
      <c r="N35" s="364">
        <v>94</v>
      </c>
      <c r="O35" s="364">
        <v>1884</v>
      </c>
      <c r="P35" s="656">
        <v>83834</v>
      </c>
      <c r="Q35" s="184">
        <v>0</v>
      </c>
      <c r="R35" s="184">
        <v>4060</v>
      </c>
      <c r="S35" s="366">
        <v>1685</v>
      </c>
      <c r="T35" s="364">
        <v>4161</v>
      </c>
      <c r="U35" s="364">
        <v>5745</v>
      </c>
      <c r="V35" s="656">
        <v>101.92583586630001</v>
      </c>
      <c r="W35" s="184">
        <v>40709</v>
      </c>
      <c r="X35" s="184">
        <v>6283</v>
      </c>
      <c r="Y35" s="184">
        <v>30305</v>
      </c>
      <c r="Z35" s="184">
        <v>3759</v>
      </c>
      <c r="AA35" s="184">
        <v>0</v>
      </c>
      <c r="AB35" s="184">
        <v>2795</v>
      </c>
      <c r="AC35" s="184">
        <v>878</v>
      </c>
      <c r="AD35" s="184">
        <v>86</v>
      </c>
      <c r="AE35" s="366">
        <v>362</v>
      </c>
      <c r="AF35" s="526">
        <v>42285</v>
      </c>
      <c r="AG35" s="184">
        <v>0</v>
      </c>
      <c r="AH35" s="184">
        <v>3648</v>
      </c>
      <c r="AI35" s="366">
        <v>1601</v>
      </c>
      <c r="AJ35" s="364">
        <v>9463</v>
      </c>
      <c r="AK35" s="364">
        <v>8872</v>
      </c>
      <c r="AL35" s="364">
        <v>496</v>
      </c>
      <c r="AM35" s="364">
        <v>0</v>
      </c>
      <c r="AN35" s="364">
        <v>262</v>
      </c>
      <c r="AO35" s="364">
        <v>226</v>
      </c>
      <c r="AP35" s="364">
        <v>8</v>
      </c>
      <c r="AQ35" s="364">
        <v>95</v>
      </c>
      <c r="AR35" s="364">
        <v>9471</v>
      </c>
      <c r="AS35" s="364">
        <v>0</v>
      </c>
      <c r="AT35" s="364">
        <v>412</v>
      </c>
      <c r="AU35" s="364">
        <v>84</v>
      </c>
      <c r="AV35" s="1301">
        <f t="shared" si="0"/>
        <v>1.945134208348114</v>
      </c>
      <c r="AW35" s="1302">
        <f t="shared" si="1"/>
        <v>1.9825943005794018</v>
      </c>
      <c r="AY35" s="199">
        <v>219</v>
      </c>
      <c r="AZ35" s="123" t="s">
        <v>3103</v>
      </c>
      <c r="BA35" s="1471">
        <v>1</v>
      </c>
      <c r="BB35" s="1465">
        <f>AV44</f>
        <v>2.6455149423668334</v>
      </c>
      <c r="BC35" s="1622">
        <f t="shared" si="2"/>
        <v>2.6455149423668334</v>
      </c>
      <c r="BD35" s="1625">
        <f t="shared" si="3"/>
        <v>1.8227574711834167</v>
      </c>
      <c r="BE35" s="140"/>
    </row>
    <row r="36" spans="1:57">
      <c r="A36" s="143">
        <v>35</v>
      </c>
      <c r="C36" s="1">
        <v>28210</v>
      </c>
      <c r="D36" s="1">
        <v>2</v>
      </c>
      <c r="E36" s="139" t="s">
        <v>3106</v>
      </c>
      <c r="F36" s="364">
        <v>267435</v>
      </c>
      <c r="G36" s="364">
        <v>103344</v>
      </c>
      <c r="H36" s="364">
        <v>6666</v>
      </c>
      <c r="I36" s="364">
        <v>77398</v>
      </c>
      <c r="J36" s="364">
        <v>66824</v>
      </c>
      <c r="K36" s="364">
        <v>0</v>
      </c>
      <c r="L36" s="364">
        <v>60425</v>
      </c>
      <c r="M36" s="364">
        <v>5814</v>
      </c>
      <c r="N36" s="364">
        <v>585</v>
      </c>
      <c r="O36" s="364">
        <v>13203</v>
      </c>
      <c r="P36" s="656">
        <v>236758</v>
      </c>
      <c r="Q36" s="184">
        <v>0</v>
      </c>
      <c r="R36" s="184">
        <v>34709</v>
      </c>
      <c r="S36" s="366">
        <v>853</v>
      </c>
      <c r="T36" s="364">
        <v>66239</v>
      </c>
      <c r="U36" s="364">
        <v>35562</v>
      </c>
      <c r="V36" s="656">
        <v>88.529175313600007</v>
      </c>
      <c r="W36" s="184">
        <v>119992</v>
      </c>
      <c r="X36" s="184">
        <v>6666</v>
      </c>
      <c r="Y36" s="184">
        <v>52525</v>
      </c>
      <c r="Z36" s="184">
        <v>58588</v>
      </c>
      <c r="AA36" s="184">
        <v>0</v>
      </c>
      <c r="AB36" s="184">
        <v>53563</v>
      </c>
      <c r="AC36" s="184">
        <v>4495</v>
      </c>
      <c r="AD36" s="184">
        <v>530</v>
      </c>
      <c r="AE36" s="366">
        <v>2213</v>
      </c>
      <c r="AF36" s="526">
        <v>94659</v>
      </c>
      <c r="AG36" s="184">
        <v>0</v>
      </c>
      <c r="AH36" s="184">
        <v>31925</v>
      </c>
      <c r="AI36" s="366">
        <v>800</v>
      </c>
      <c r="AJ36" s="364">
        <v>34450</v>
      </c>
      <c r="AK36" s="364">
        <v>24873</v>
      </c>
      <c r="AL36" s="364">
        <v>8236</v>
      </c>
      <c r="AM36" s="364">
        <v>0</v>
      </c>
      <c r="AN36" s="364">
        <v>6862</v>
      </c>
      <c r="AO36" s="364">
        <v>1319</v>
      </c>
      <c r="AP36" s="364">
        <v>55</v>
      </c>
      <c r="AQ36" s="364">
        <v>1341</v>
      </c>
      <c r="AR36" s="364">
        <v>29106</v>
      </c>
      <c r="AS36" s="364">
        <v>0</v>
      </c>
      <c r="AT36" s="364">
        <v>2784</v>
      </c>
      <c r="AU36" s="364">
        <v>53</v>
      </c>
      <c r="AV36" s="1301">
        <f t="shared" si="0"/>
        <v>2.8252464108008746</v>
      </c>
      <c r="AW36" s="1302">
        <f t="shared" si="1"/>
        <v>2.5011673480598779</v>
      </c>
      <c r="AY36" s="199">
        <v>301</v>
      </c>
      <c r="AZ36" s="123" t="s">
        <v>3104</v>
      </c>
      <c r="BA36" s="1471">
        <v>1</v>
      </c>
      <c r="BB36" s="1465">
        <f>AV55</f>
        <v>4.1774586832836631</v>
      </c>
      <c r="BC36" s="1622">
        <f t="shared" si="2"/>
        <v>4.1774586832836631</v>
      </c>
      <c r="BD36" s="1625">
        <f t="shared" si="3"/>
        <v>2.5887293416418315</v>
      </c>
      <c r="BE36" s="140"/>
    </row>
    <row r="37" spans="1:57">
      <c r="A37" s="143">
        <v>36</v>
      </c>
      <c r="C37" s="1">
        <v>28212</v>
      </c>
      <c r="D37" s="1">
        <v>2</v>
      </c>
      <c r="E37" s="139" t="s">
        <v>3115</v>
      </c>
      <c r="F37" s="364">
        <v>48567</v>
      </c>
      <c r="G37" s="364">
        <v>20333</v>
      </c>
      <c r="H37" s="364">
        <v>1640</v>
      </c>
      <c r="I37" s="364">
        <v>18353</v>
      </c>
      <c r="J37" s="364">
        <v>7168</v>
      </c>
      <c r="K37" s="364">
        <v>0</v>
      </c>
      <c r="L37" s="364">
        <v>5633</v>
      </c>
      <c r="M37" s="364">
        <v>1492</v>
      </c>
      <c r="N37" s="364">
        <v>43</v>
      </c>
      <c r="O37" s="364">
        <v>1073</v>
      </c>
      <c r="P37" s="656">
        <v>46612</v>
      </c>
      <c r="Q37" s="184">
        <v>0</v>
      </c>
      <c r="R37" s="184">
        <v>4271</v>
      </c>
      <c r="S37" s="366">
        <v>899</v>
      </c>
      <c r="T37" s="364">
        <v>7125</v>
      </c>
      <c r="U37" s="364">
        <v>5170</v>
      </c>
      <c r="V37" s="656">
        <v>95.974632981200003</v>
      </c>
      <c r="W37" s="184">
        <v>21322</v>
      </c>
      <c r="X37" s="184">
        <v>1640</v>
      </c>
      <c r="Y37" s="184">
        <v>13708</v>
      </c>
      <c r="Z37" s="184">
        <v>5790</v>
      </c>
      <c r="AA37" s="184">
        <v>0</v>
      </c>
      <c r="AB37" s="184">
        <v>4565</v>
      </c>
      <c r="AC37" s="184">
        <v>1185</v>
      </c>
      <c r="AD37" s="184">
        <v>40</v>
      </c>
      <c r="AE37" s="366">
        <v>184</v>
      </c>
      <c r="AF37" s="526">
        <v>19948</v>
      </c>
      <c r="AG37" s="184">
        <v>0</v>
      </c>
      <c r="AH37" s="184">
        <v>3583</v>
      </c>
      <c r="AI37" s="366">
        <v>793</v>
      </c>
      <c r="AJ37" s="364">
        <v>6092</v>
      </c>
      <c r="AK37" s="364">
        <v>4645</v>
      </c>
      <c r="AL37" s="364">
        <v>1378</v>
      </c>
      <c r="AM37" s="364">
        <v>0</v>
      </c>
      <c r="AN37" s="364">
        <v>1068</v>
      </c>
      <c r="AO37" s="364">
        <v>307</v>
      </c>
      <c r="AP37" s="364">
        <v>3</v>
      </c>
      <c r="AQ37" s="364">
        <v>69</v>
      </c>
      <c r="AR37" s="364">
        <v>5511</v>
      </c>
      <c r="AS37" s="364">
        <v>0</v>
      </c>
      <c r="AT37" s="364">
        <v>688</v>
      </c>
      <c r="AU37" s="364">
        <v>106</v>
      </c>
      <c r="AV37" s="1301">
        <f t="shared" si="0"/>
        <v>2.4346801684379384</v>
      </c>
      <c r="AW37" s="1302">
        <f t="shared" si="1"/>
        <v>2.3366753559254061</v>
      </c>
      <c r="AY37" s="199"/>
      <c r="AZ37" s="123" t="s">
        <v>3527</v>
      </c>
      <c r="BA37" s="1471" t="s">
        <v>3549</v>
      </c>
      <c r="BB37" s="1465" t="s">
        <v>3510</v>
      </c>
      <c r="BC37" s="1622" t="s">
        <v>3549</v>
      </c>
      <c r="BD37" s="1625" t="s">
        <v>2218</v>
      </c>
      <c r="BE37" s="140"/>
    </row>
    <row r="38" spans="1:57">
      <c r="A38" s="143">
        <v>37</v>
      </c>
      <c r="C38" s="1">
        <v>28213</v>
      </c>
      <c r="D38" s="1">
        <v>2</v>
      </c>
      <c r="E38" s="139" t="s">
        <v>3231</v>
      </c>
      <c r="F38" s="364">
        <v>40866</v>
      </c>
      <c r="G38" s="364">
        <v>14940</v>
      </c>
      <c r="H38" s="364">
        <v>2557</v>
      </c>
      <c r="I38" s="364">
        <v>12922</v>
      </c>
      <c r="J38" s="364">
        <v>9083</v>
      </c>
      <c r="K38" s="364">
        <v>0</v>
      </c>
      <c r="L38" s="364">
        <v>8687</v>
      </c>
      <c r="M38" s="364">
        <v>322</v>
      </c>
      <c r="N38" s="364">
        <v>74</v>
      </c>
      <c r="O38" s="364">
        <v>1364</v>
      </c>
      <c r="P38" s="656">
        <v>38872</v>
      </c>
      <c r="Q38" s="184">
        <v>0</v>
      </c>
      <c r="R38" s="184">
        <v>6867</v>
      </c>
      <c r="S38" s="366">
        <v>148</v>
      </c>
      <c r="T38" s="364">
        <v>9009</v>
      </c>
      <c r="U38" s="364">
        <v>7015</v>
      </c>
      <c r="V38" s="656">
        <v>95.120638183300002</v>
      </c>
      <c r="W38" s="184">
        <v>20179</v>
      </c>
      <c r="X38" s="184">
        <v>2557</v>
      </c>
      <c r="Y38" s="184">
        <v>9005</v>
      </c>
      <c r="Z38" s="184">
        <v>8259</v>
      </c>
      <c r="AA38" s="184">
        <v>0</v>
      </c>
      <c r="AB38" s="184">
        <v>7987</v>
      </c>
      <c r="AC38" s="184">
        <v>201</v>
      </c>
      <c r="AD38" s="184">
        <v>71</v>
      </c>
      <c r="AE38" s="366">
        <v>358</v>
      </c>
      <c r="AF38" s="526">
        <v>18059</v>
      </c>
      <c r="AG38" s="184">
        <v>0</v>
      </c>
      <c r="AH38" s="184">
        <v>5926</v>
      </c>
      <c r="AI38" s="366">
        <v>142</v>
      </c>
      <c r="AJ38" s="364">
        <v>4850</v>
      </c>
      <c r="AK38" s="364">
        <v>3917</v>
      </c>
      <c r="AL38" s="364">
        <v>824</v>
      </c>
      <c r="AM38" s="364">
        <v>0</v>
      </c>
      <c r="AN38" s="364">
        <v>700</v>
      </c>
      <c r="AO38" s="364">
        <v>121</v>
      </c>
      <c r="AP38" s="364">
        <v>3</v>
      </c>
      <c r="AQ38" s="364">
        <v>109</v>
      </c>
      <c r="AR38" s="364">
        <v>4976</v>
      </c>
      <c r="AS38" s="364">
        <v>0</v>
      </c>
      <c r="AT38" s="364">
        <v>941</v>
      </c>
      <c r="AU38" s="364">
        <v>6</v>
      </c>
      <c r="AV38" s="1301">
        <f t="shared" si="0"/>
        <v>2.2629159975635416</v>
      </c>
      <c r="AW38" s="1302">
        <f t="shared" si="1"/>
        <v>2.1525001384351294</v>
      </c>
      <c r="AY38" s="199">
        <v>203</v>
      </c>
      <c r="AZ38" s="123" t="s">
        <v>3105</v>
      </c>
      <c r="BA38" s="1471">
        <v>1</v>
      </c>
      <c r="BB38" s="1465">
        <f>AV29</f>
        <v>2.8750367452525132</v>
      </c>
      <c r="BC38" s="1622">
        <f t="shared" si="2"/>
        <v>2.8750367452525132</v>
      </c>
      <c r="BD38" s="1625">
        <f t="shared" si="3"/>
        <v>1.9375183726262566</v>
      </c>
      <c r="BE38" s="140"/>
    </row>
    <row r="39" spans="1:57">
      <c r="A39" s="143">
        <v>38</v>
      </c>
      <c r="C39" s="1">
        <v>28214</v>
      </c>
      <c r="D39" s="1">
        <v>2</v>
      </c>
      <c r="E39" s="139" t="s">
        <v>3232</v>
      </c>
      <c r="F39" s="364">
        <v>224903</v>
      </c>
      <c r="G39" s="364">
        <v>86846</v>
      </c>
      <c r="H39" s="364">
        <v>5706</v>
      </c>
      <c r="I39" s="364">
        <v>45177</v>
      </c>
      <c r="J39" s="364">
        <v>70172</v>
      </c>
      <c r="K39" s="364">
        <v>0</v>
      </c>
      <c r="L39" s="364">
        <v>33658</v>
      </c>
      <c r="M39" s="364">
        <v>36025</v>
      </c>
      <c r="N39" s="364">
        <v>489</v>
      </c>
      <c r="O39" s="364">
        <v>17002</v>
      </c>
      <c r="P39" s="656">
        <v>179751</v>
      </c>
      <c r="Q39" s="184">
        <v>0</v>
      </c>
      <c r="R39" s="184">
        <v>18732</v>
      </c>
      <c r="S39" s="366">
        <v>5799</v>
      </c>
      <c r="T39" s="364">
        <v>69683</v>
      </c>
      <c r="U39" s="364">
        <v>24531</v>
      </c>
      <c r="V39" s="656">
        <v>79.923789366999998</v>
      </c>
      <c r="W39" s="184">
        <v>93932</v>
      </c>
      <c r="X39" s="184">
        <v>5706</v>
      </c>
      <c r="Y39" s="184">
        <v>25832</v>
      </c>
      <c r="Z39" s="184">
        <v>61105</v>
      </c>
      <c r="AA39" s="184">
        <v>0</v>
      </c>
      <c r="AB39" s="184">
        <v>28639</v>
      </c>
      <c r="AC39" s="184">
        <v>32025</v>
      </c>
      <c r="AD39" s="184">
        <v>441</v>
      </c>
      <c r="AE39" s="366">
        <v>1289</v>
      </c>
      <c r="AF39" s="526">
        <v>53929</v>
      </c>
      <c r="AG39" s="184">
        <v>0</v>
      </c>
      <c r="AH39" s="184">
        <v>16044</v>
      </c>
      <c r="AI39" s="366">
        <v>4617</v>
      </c>
      <c r="AJ39" s="364">
        <v>29624</v>
      </c>
      <c r="AK39" s="364">
        <v>19345</v>
      </c>
      <c r="AL39" s="364">
        <v>9067</v>
      </c>
      <c r="AM39" s="364">
        <v>0</v>
      </c>
      <c r="AN39" s="364">
        <v>5019</v>
      </c>
      <c r="AO39" s="364">
        <v>4000</v>
      </c>
      <c r="AP39" s="364">
        <v>48</v>
      </c>
      <c r="AQ39" s="364">
        <v>1212</v>
      </c>
      <c r="AR39" s="364">
        <v>24475</v>
      </c>
      <c r="AS39" s="364">
        <v>0</v>
      </c>
      <c r="AT39" s="364">
        <v>2688</v>
      </c>
      <c r="AU39" s="364">
        <v>1182</v>
      </c>
      <c r="AV39" s="1301">
        <f t="shared" si="0"/>
        <v>4.1703536130838694</v>
      </c>
      <c r="AW39" s="1302">
        <f t="shared" si="1"/>
        <v>3.333104637579039</v>
      </c>
      <c r="AY39" s="199">
        <v>210</v>
      </c>
      <c r="AZ39" s="123" t="s">
        <v>3106</v>
      </c>
      <c r="BA39" s="1471">
        <v>1</v>
      </c>
      <c r="BB39" s="1465">
        <f>AV36</f>
        <v>2.8252464108008746</v>
      </c>
      <c r="BC39" s="1622">
        <f t="shared" si="2"/>
        <v>2.8252464108008746</v>
      </c>
      <c r="BD39" s="1625">
        <f t="shared" si="3"/>
        <v>1.9126232054004373</v>
      </c>
      <c r="BE39" s="140"/>
    </row>
    <row r="40" spans="1:57">
      <c r="A40" s="143">
        <v>39</v>
      </c>
      <c r="C40" s="1">
        <v>28215</v>
      </c>
      <c r="D40" s="1">
        <v>2</v>
      </c>
      <c r="E40" s="139" t="s">
        <v>3233</v>
      </c>
      <c r="F40" s="364">
        <v>77178</v>
      </c>
      <c r="G40" s="364">
        <v>31258</v>
      </c>
      <c r="H40" s="364">
        <v>3724</v>
      </c>
      <c r="I40" s="364">
        <v>22898</v>
      </c>
      <c r="J40" s="364">
        <v>17655</v>
      </c>
      <c r="K40" s="364">
        <v>0</v>
      </c>
      <c r="L40" s="364">
        <v>16355</v>
      </c>
      <c r="M40" s="364">
        <v>1223</v>
      </c>
      <c r="N40" s="364">
        <v>77</v>
      </c>
      <c r="O40" s="364">
        <v>1643</v>
      </c>
      <c r="P40" s="656">
        <v>76592</v>
      </c>
      <c r="Q40" s="184">
        <v>0</v>
      </c>
      <c r="R40" s="184">
        <v>16531</v>
      </c>
      <c r="S40" s="366">
        <v>461</v>
      </c>
      <c r="T40" s="364">
        <v>17578</v>
      </c>
      <c r="U40" s="364">
        <v>16992</v>
      </c>
      <c r="V40" s="656">
        <v>99.240716266299998</v>
      </c>
      <c r="W40" s="184">
        <v>35333</v>
      </c>
      <c r="X40" s="184">
        <v>3724</v>
      </c>
      <c r="Y40" s="184">
        <v>15761</v>
      </c>
      <c r="Z40" s="184">
        <v>15658</v>
      </c>
      <c r="AA40" s="184">
        <v>0</v>
      </c>
      <c r="AB40" s="184">
        <v>14649</v>
      </c>
      <c r="AC40" s="184">
        <v>938</v>
      </c>
      <c r="AD40" s="184">
        <v>71</v>
      </c>
      <c r="AE40" s="366">
        <v>190</v>
      </c>
      <c r="AF40" s="526">
        <v>35450</v>
      </c>
      <c r="AG40" s="184">
        <v>0</v>
      </c>
      <c r="AH40" s="184">
        <v>15327</v>
      </c>
      <c r="AI40" s="366">
        <v>377</v>
      </c>
      <c r="AJ40" s="364">
        <v>9345</v>
      </c>
      <c r="AK40" s="364">
        <v>7137</v>
      </c>
      <c r="AL40" s="364">
        <v>1997</v>
      </c>
      <c r="AM40" s="364">
        <v>0</v>
      </c>
      <c r="AN40" s="364">
        <v>1706</v>
      </c>
      <c r="AO40" s="364">
        <v>285</v>
      </c>
      <c r="AP40" s="364">
        <v>6</v>
      </c>
      <c r="AQ40" s="364">
        <v>211</v>
      </c>
      <c r="AR40" s="364">
        <v>8642</v>
      </c>
      <c r="AS40" s="364">
        <v>0</v>
      </c>
      <c r="AT40" s="364">
        <v>1204</v>
      </c>
      <c r="AU40" s="364">
        <v>84</v>
      </c>
      <c r="AV40" s="1301">
        <f t="shared" si="0"/>
        <v>2.1770944992947814</v>
      </c>
      <c r="AW40" s="1302">
        <f t="shared" si="1"/>
        <v>2.1605641748942173</v>
      </c>
      <c r="AY40" s="199">
        <v>216</v>
      </c>
      <c r="AZ40" s="123" t="s">
        <v>3107</v>
      </c>
      <c r="BA40" s="1471">
        <v>1</v>
      </c>
      <c r="BB40" s="1465">
        <f>AV41</f>
        <v>2.1575691498186815</v>
      </c>
      <c r="BC40" s="1622">
        <f t="shared" si="2"/>
        <v>2.1575691498186815</v>
      </c>
      <c r="BD40" s="1625">
        <f t="shared" si="3"/>
        <v>1.5787845749093408</v>
      </c>
      <c r="BE40" s="140"/>
    </row>
    <row r="41" spans="1:57">
      <c r="A41" s="143">
        <v>40</v>
      </c>
      <c r="C41" s="1">
        <v>28216</v>
      </c>
      <c r="D41" s="1">
        <v>2</v>
      </c>
      <c r="E41" s="139" t="s">
        <v>3107</v>
      </c>
      <c r="F41" s="364">
        <v>91030</v>
      </c>
      <c r="G41" s="364">
        <v>36204</v>
      </c>
      <c r="H41" s="364">
        <v>2248</v>
      </c>
      <c r="I41" s="364">
        <v>25432</v>
      </c>
      <c r="J41" s="364">
        <v>24175</v>
      </c>
      <c r="K41" s="364">
        <v>0</v>
      </c>
      <c r="L41" s="364">
        <v>22595</v>
      </c>
      <c r="M41" s="364">
        <v>1484</v>
      </c>
      <c r="N41" s="364">
        <v>96</v>
      </c>
      <c r="O41" s="364">
        <v>2971</v>
      </c>
      <c r="P41" s="656">
        <v>91489</v>
      </c>
      <c r="Q41" s="184">
        <v>0</v>
      </c>
      <c r="R41" s="184">
        <v>24215</v>
      </c>
      <c r="S41" s="366">
        <v>323</v>
      </c>
      <c r="T41" s="364">
        <v>24079</v>
      </c>
      <c r="U41" s="364">
        <v>24538</v>
      </c>
      <c r="V41" s="656">
        <v>100.50422937490001</v>
      </c>
      <c r="W41" s="184">
        <v>40860</v>
      </c>
      <c r="X41" s="184">
        <v>2248</v>
      </c>
      <c r="Y41" s="184">
        <v>17252</v>
      </c>
      <c r="Z41" s="184">
        <v>20976</v>
      </c>
      <c r="AA41" s="184">
        <v>0</v>
      </c>
      <c r="AB41" s="184">
        <v>19802</v>
      </c>
      <c r="AC41" s="184">
        <v>1091</v>
      </c>
      <c r="AD41" s="184">
        <v>83</v>
      </c>
      <c r="AE41" s="366">
        <v>384</v>
      </c>
      <c r="AF41" s="526">
        <v>42191</v>
      </c>
      <c r="AG41" s="184">
        <v>0</v>
      </c>
      <c r="AH41" s="184">
        <v>21906</v>
      </c>
      <c r="AI41" s="366">
        <v>318</v>
      </c>
      <c r="AJ41" s="364">
        <v>11570</v>
      </c>
      <c r="AK41" s="364">
        <v>8180</v>
      </c>
      <c r="AL41" s="364">
        <v>3199</v>
      </c>
      <c r="AM41" s="364">
        <v>0</v>
      </c>
      <c r="AN41" s="364">
        <v>2793</v>
      </c>
      <c r="AO41" s="364">
        <v>393</v>
      </c>
      <c r="AP41" s="364">
        <v>13</v>
      </c>
      <c r="AQ41" s="364">
        <v>191</v>
      </c>
      <c r="AR41" s="364">
        <v>10698</v>
      </c>
      <c r="AS41" s="364">
        <v>0</v>
      </c>
      <c r="AT41" s="364">
        <v>2309</v>
      </c>
      <c r="AU41" s="364">
        <v>5</v>
      </c>
      <c r="AV41" s="1301">
        <f t="shared" si="0"/>
        <v>2.1575691498186815</v>
      </c>
      <c r="AW41" s="1302">
        <f t="shared" si="1"/>
        <v>2.1684482472565239</v>
      </c>
      <c r="AY41" s="199">
        <v>381</v>
      </c>
      <c r="AZ41" s="123" t="s">
        <v>3108</v>
      </c>
      <c r="BA41" s="1471">
        <v>1</v>
      </c>
      <c r="BB41" s="1465">
        <f>AV57</f>
        <v>2.1123595505617976</v>
      </c>
      <c r="BC41" s="1622">
        <f t="shared" si="2"/>
        <v>2.1123595505617976</v>
      </c>
      <c r="BD41" s="1625">
        <f t="shared" si="3"/>
        <v>1.5561797752808988</v>
      </c>
      <c r="BE41" s="140"/>
    </row>
    <row r="42" spans="1:57">
      <c r="A42" s="143">
        <v>41</v>
      </c>
      <c r="C42" s="1">
        <v>28217</v>
      </c>
      <c r="D42" s="1">
        <v>2</v>
      </c>
      <c r="E42" s="139" t="s">
        <v>3102</v>
      </c>
      <c r="F42" s="364">
        <v>156375</v>
      </c>
      <c r="G42" s="364">
        <v>65974</v>
      </c>
      <c r="H42" s="364">
        <v>4004</v>
      </c>
      <c r="I42" s="364">
        <v>31108</v>
      </c>
      <c r="J42" s="364">
        <v>48185</v>
      </c>
      <c r="K42" s="364">
        <v>0</v>
      </c>
      <c r="L42" s="364">
        <v>17237</v>
      </c>
      <c r="M42" s="364">
        <v>30684</v>
      </c>
      <c r="N42" s="364">
        <v>264</v>
      </c>
      <c r="O42" s="364">
        <v>7104</v>
      </c>
      <c r="P42" s="656">
        <v>124513</v>
      </c>
      <c r="Q42" s="184">
        <v>0</v>
      </c>
      <c r="R42" s="184">
        <v>10022</v>
      </c>
      <c r="S42" s="366">
        <v>6037</v>
      </c>
      <c r="T42" s="364">
        <v>47921</v>
      </c>
      <c r="U42" s="364">
        <v>16059</v>
      </c>
      <c r="V42" s="656">
        <v>79.6246203038</v>
      </c>
      <c r="W42" s="184">
        <v>64435</v>
      </c>
      <c r="X42" s="184">
        <v>4004</v>
      </c>
      <c r="Y42" s="184">
        <v>17320</v>
      </c>
      <c r="Z42" s="184">
        <v>42254</v>
      </c>
      <c r="AA42" s="184">
        <v>0</v>
      </c>
      <c r="AB42" s="184">
        <v>14409</v>
      </c>
      <c r="AC42" s="184">
        <v>27608</v>
      </c>
      <c r="AD42" s="184">
        <v>237</v>
      </c>
      <c r="AE42" s="366">
        <v>857</v>
      </c>
      <c r="AF42" s="526">
        <v>37722</v>
      </c>
      <c r="AG42" s="184">
        <v>0</v>
      </c>
      <c r="AH42" s="184">
        <v>9346</v>
      </c>
      <c r="AI42" s="366">
        <v>5958</v>
      </c>
      <c r="AJ42" s="364">
        <v>20520</v>
      </c>
      <c r="AK42" s="364">
        <v>13788</v>
      </c>
      <c r="AL42" s="364">
        <v>5931</v>
      </c>
      <c r="AM42" s="364">
        <v>0</v>
      </c>
      <c r="AN42" s="364">
        <v>2828</v>
      </c>
      <c r="AO42" s="364">
        <v>3076</v>
      </c>
      <c r="AP42" s="364">
        <v>27</v>
      </c>
      <c r="AQ42" s="364">
        <v>801</v>
      </c>
      <c r="AR42" s="364">
        <v>15371</v>
      </c>
      <c r="AS42" s="364">
        <v>0</v>
      </c>
      <c r="AT42" s="364">
        <v>676</v>
      </c>
      <c r="AU42" s="364">
        <v>79</v>
      </c>
      <c r="AV42" s="1301">
        <f t="shared" si="0"/>
        <v>4.1454588834102113</v>
      </c>
      <c r="AW42" s="1302">
        <f t="shared" si="1"/>
        <v>3.3008058957637454</v>
      </c>
      <c r="AY42" s="199">
        <v>382</v>
      </c>
      <c r="AZ42" s="123" t="s">
        <v>3109</v>
      </c>
      <c r="BA42" s="1471">
        <v>1</v>
      </c>
      <c r="BB42" s="1465">
        <f>AV58</f>
        <v>3.0346285303112071</v>
      </c>
      <c r="BC42" s="1622">
        <f t="shared" si="2"/>
        <v>3.0346285303112071</v>
      </c>
      <c r="BD42" s="1625">
        <f t="shared" si="3"/>
        <v>2.0173142651556035</v>
      </c>
      <c r="BE42" s="140"/>
    </row>
    <row r="43" spans="1:57">
      <c r="A43" s="143">
        <v>42</v>
      </c>
      <c r="C43" s="1">
        <v>28218</v>
      </c>
      <c r="D43" s="1">
        <v>2</v>
      </c>
      <c r="E43" s="139" t="s">
        <v>3110</v>
      </c>
      <c r="F43" s="364">
        <v>48580</v>
      </c>
      <c r="G43" s="364">
        <v>16790</v>
      </c>
      <c r="H43" s="364">
        <v>2319</v>
      </c>
      <c r="I43" s="364">
        <v>14559</v>
      </c>
      <c r="J43" s="364">
        <v>12571</v>
      </c>
      <c r="K43" s="364">
        <v>0</v>
      </c>
      <c r="L43" s="364">
        <v>11984</v>
      </c>
      <c r="M43" s="364">
        <v>489</v>
      </c>
      <c r="N43" s="364">
        <v>98</v>
      </c>
      <c r="O43" s="364">
        <v>2341</v>
      </c>
      <c r="P43" s="656">
        <v>48868</v>
      </c>
      <c r="Q43" s="184">
        <v>0</v>
      </c>
      <c r="R43" s="184">
        <v>12595</v>
      </c>
      <c r="S43" s="366">
        <v>166</v>
      </c>
      <c r="T43" s="364">
        <v>12473</v>
      </c>
      <c r="U43" s="364">
        <v>12761</v>
      </c>
      <c r="V43" s="656">
        <v>100.59283655829999</v>
      </c>
      <c r="W43" s="184">
        <v>23487</v>
      </c>
      <c r="X43" s="184">
        <v>2319</v>
      </c>
      <c r="Y43" s="184">
        <v>9953</v>
      </c>
      <c r="Z43" s="184">
        <v>10834</v>
      </c>
      <c r="AA43" s="184">
        <v>0</v>
      </c>
      <c r="AB43" s="184">
        <v>10441</v>
      </c>
      <c r="AC43" s="184">
        <v>300</v>
      </c>
      <c r="AD43" s="184">
        <v>93</v>
      </c>
      <c r="AE43" s="366">
        <v>381</v>
      </c>
      <c r="AF43" s="526">
        <v>24565</v>
      </c>
      <c r="AG43" s="184">
        <v>0</v>
      </c>
      <c r="AH43" s="184">
        <v>11653</v>
      </c>
      <c r="AI43" s="366">
        <v>166</v>
      </c>
      <c r="AJ43" s="364">
        <v>6591</v>
      </c>
      <c r="AK43" s="364">
        <v>4606</v>
      </c>
      <c r="AL43" s="364">
        <v>1737</v>
      </c>
      <c r="AM43" s="364">
        <v>0</v>
      </c>
      <c r="AN43" s="364">
        <v>1543</v>
      </c>
      <c r="AO43" s="364">
        <v>189</v>
      </c>
      <c r="AP43" s="364">
        <v>5</v>
      </c>
      <c r="AQ43" s="364">
        <v>248</v>
      </c>
      <c r="AR43" s="364">
        <v>5801</v>
      </c>
      <c r="AS43" s="364">
        <v>0</v>
      </c>
      <c r="AT43" s="364">
        <v>942</v>
      </c>
      <c r="AU43" s="364">
        <v>0</v>
      </c>
      <c r="AV43" s="1301">
        <f t="shared" si="0"/>
        <v>1.9776104213311623</v>
      </c>
      <c r="AW43" s="1302">
        <f t="shared" si="1"/>
        <v>1.9893344188886628</v>
      </c>
      <c r="AY43" s="199"/>
      <c r="AZ43" s="123" t="s">
        <v>3528</v>
      </c>
      <c r="BA43" s="1471" t="s">
        <v>3549</v>
      </c>
      <c r="BB43" s="1465" t="s">
        <v>3549</v>
      </c>
      <c r="BC43" s="1622" t="s">
        <v>3549</v>
      </c>
      <c r="BD43" s="1625" t="s">
        <v>2218</v>
      </c>
      <c r="BE43" s="140"/>
    </row>
    <row r="44" spans="1:57">
      <c r="A44" s="143">
        <v>43</v>
      </c>
      <c r="C44" s="1">
        <v>28219</v>
      </c>
      <c r="D44" s="1">
        <v>2</v>
      </c>
      <c r="E44" s="139" t="s">
        <v>3103</v>
      </c>
      <c r="F44" s="364">
        <v>112691</v>
      </c>
      <c r="G44" s="364">
        <v>37223</v>
      </c>
      <c r="H44" s="364">
        <v>3505</v>
      </c>
      <c r="I44" s="364">
        <v>32563</v>
      </c>
      <c r="J44" s="364">
        <v>30391</v>
      </c>
      <c r="K44" s="364">
        <v>0</v>
      </c>
      <c r="L44" s="364">
        <v>18500</v>
      </c>
      <c r="M44" s="364">
        <v>11527</v>
      </c>
      <c r="N44" s="364">
        <v>364</v>
      </c>
      <c r="O44" s="364">
        <v>9009</v>
      </c>
      <c r="P44" s="656">
        <v>104106</v>
      </c>
      <c r="Q44" s="184">
        <v>0</v>
      </c>
      <c r="R44" s="184">
        <v>18127</v>
      </c>
      <c r="S44" s="366">
        <v>3315</v>
      </c>
      <c r="T44" s="364">
        <v>30027</v>
      </c>
      <c r="U44" s="364">
        <v>21442</v>
      </c>
      <c r="V44" s="656">
        <v>92.381822860699998</v>
      </c>
      <c r="W44" s="184">
        <v>52950</v>
      </c>
      <c r="X44" s="184">
        <v>3505</v>
      </c>
      <c r="Y44" s="184">
        <v>21175</v>
      </c>
      <c r="Z44" s="184">
        <v>27038</v>
      </c>
      <c r="AA44" s="184">
        <v>0</v>
      </c>
      <c r="AB44" s="184">
        <v>16614</v>
      </c>
      <c r="AC44" s="184">
        <v>10102</v>
      </c>
      <c r="AD44" s="184">
        <v>322</v>
      </c>
      <c r="AE44" s="366">
        <v>1232</v>
      </c>
      <c r="AF44" s="526">
        <v>42597</v>
      </c>
      <c r="AG44" s="184">
        <v>0</v>
      </c>
      <c r="AH44" s="184">
        <v>14236</v>
      </c>
      <c r="AI44" s="366">
        <v>2127</v>
      </c>
      <c r="AJ44" s="364">
        <v>15975</v>
      </c>
      <c r="AK44" s="364">
        <v>11388</v>
      </c>
      <c r="AL44" s="364">
        <v>3353</v>
      </c>
      <c r="AM44" s="364">
        <v>0</v>
      </c>
      <c r="AN44" s="364">
        <v>1886</v>
      </c>
      <c r="AO44" s="364">
        <v>1425</v>
      </c>
      <c r="AP44" s="364">
        <v>42</v>
      </c>
      <c r="AQ44" s="364">
        <v>1234</v>
      </c>
      <c r="AR44" s="364">
        <v>17743</v>
      </c>
      <c r="AS44" s="364">
        <v>0</v>
      </c>
      <c r="AT44" s="364">
        <v>3891</v>
      </c>
      <c r="AU44" s="364">
        <v>1188</v>
      </c>
      <c r="AV44" s="1301">
        <f t="shared" si="0"/>
        <v>2.6455149423668334</v>
      </c>
      <c r="AW44" s="1302">
        <f t="shared" si="1"/>
        <v>2.4439749278118179</v>
      </c>
      <c r="AY44" s="199">
        <v>213</v>
      </c>
      <c r="AZ44" s="123" t="s">
        <v>3231</v>
      </c>
      <c r="BA44" s="1471">
        <v>1</v>
      </c>
      <c r="BB44" s="1465">
        <f>AV38</f>
        <v>2.2629159975635416</v>
      </c>
      <c r="BC44" s="1622">
        <f t="shared" si="2"/>
        <v>2.2629159975635416</v>
      </c>
      <c r="BD44" s="1625">
        <f t="shared" si="3"/>
        <v>1.6314579987817708</v>
      </c>
      <c r="BE44" s="140"/>
    </row>
    <row r="45" spans="1:57">
      <c r="A45" s="143">
        <v>44</v>
      </c>
      <c r="C45" s="1">
        <v>28220</v>
      </c>
      <c r="D45" s="1">
        <v>2</v>
      </c>
      <c r="E45" s="139" t="s">
        <v>3111</v>
      </c>
      <c r="F45" s="364">
        <v>44313</v>
      </c>
      <c r="G45" s="364">
        <v>17219</v>
      </c>
      <c r="H45" s="364">
        <v>2599</v>
      </c>
      <c r="I45" s="364">
        <v>14519</v>
      </c>
      <c r="J45" s="364">
        <v>9023</v>
      </c>
      <c r="K45" s="364">
        <v>0</v>
      </c>
      <c r="L45" s="364">
        <v>8636</v>
      </c>
      <c r="M45" s="364">
        <v>331</v>
      </c>
      <c r="N45" s="364">
        <v>56</v>
      </c>
      <c r="O45" s="364">
        <v>953</v>
      </c>
      <c r="P45" s="656">
        <v>46645</v>
      </c>
      <c r="Q45" s="184">
        <v>0</v>
      </c>
      <c r="R45" s="184">
        <v>10912</v>
      </c>
      <c r="S45" s="366">
        <v>387</v>
      </c>
      <c r="T45" s="364">
        <v>8967</v>
      </c>
      <c r="U45" s="364">
        <v>11299</v>
      </c>
      <c r="V45" s="656">
        <v>105.26256403310001</v>
      </c>
      <c r="W45" s="184">
        <v>21113</v>
      </c>
      <c r="X45" s="184">
        <v>2599</v>
      </c>
      <c r="Y45" s="184">
        <v>10586</v>
      </c>
      <c r="Z45" s="184">
        <v>7758</v>
      </c>
      <c r="AA45" s="184">
        <v>0</v>
      </c>
      <c r="AB45" s="184">
        <v>7509</v>
      </c>
      <c r="AC45" s="184">
        <v>205</v>
      </c>
      <c r="AD45" s="184">
        <v>44</v>
      </c>
      <c r="AE45" s="366">
        <v>170</v>
      </c>
      <c r="AF45" s="526">
        <v>24476</v>
      </c>
      <c r="AG45" s="184">
        <v>0</v>
      </c>
      <c r="AH45" s="184">
        <v>10694</v>
      </c>
      <c r="AI45" s="366">
        <v>383</v>
      </c>
      <c r="AJ45" s="364">
        <v>5275</v>
      </c>
      <c r="AK45" s="364">
        <v>3933</v>
      </c>
      <c r="AL45" s="364">
        <v>1265</v>
      </c>
      <c r="AM45" s="364">
        <v>0</v>
      </c>
      <c r="AN45" s="364">
        <v>1127</v>
      </c>
      <c r="AO45" s="364">
        <v>126</v>
      </c>
      <c r="AP45" s="364">
        <v>12</v>
      </c>
      <c r="AQ45" s="364">
        <v>77</v>
      </c>
      <c r="AR45" s="364">
        <v>4244</v>
      </c>
      <c r="AS45" s="364">
        <v>0</v>
      </c>
      <c r="AT45" s="364">
        <v>218</v>
      </c>
      <c r="AU45" s="364">
        <v>4</v>
      </c>
      <c r="AV45" s="1301">
        <f t="shared" si="0"/>
        <v>1.8104673966334368</v>
      </c>
      <c r="AW45" s="1302">
        <f t="shared" si="1"/>
        <v>1.9057444026801764</v>
      </c>
      <c r="AY45" s="199">
        <v>215</v>
      </c>
      <c r="AZ45" s="123" t="s">
        <v>3529</v>
      </c>
      <c r="BA45" s="1471">
        <v>1</v>
      </c>
      <c r="BB45" s="1465">
        <f>AV40</f>
        <v>2.1770944992947814</v>
      </c>
      <c r="BC45" s="1622">
        <f t="shared" si="2"/>
        <v>2.1770944992947814</v>
      </c>
      <c r="BD45" s="1625">
        <f t="shared" si="3"/>
        <v>1.5885472496473907</v>
      </c>
      <c r="BE45" s="140"/>
    </row>
    <row r="46" spans="1:57">
      <c r="A46" s="143">
        <v>45</v>
      </c>
      <c r="C46" s="1">
        <v>28221</v>
      </c>
      <c r="D46" s="1">
        <v>2</v>
      </c>
      <c r="E46" s="139" t="s">
        <v>3234</v>
      </c>
      <c r="F46" s="364">
        <v>41490</v>
      </c>
      <c r="G46" s="364">
        <v>14378</v>
      </c>
      <c r="H46" s="364">
        <v>4053</v>
      </c>
      <c r="I46" s="364">
        <v>14466</v>
      </c>
      <c r="J46" s="364">
        <v>6871</v>
      </c>
      <c r="K46" s="364">
        <v>0</v>
      </c>
      <c r="L46" s="364">
        <v>5035</v>
      </c>
      <c r="M46" s="364">
        <v>1754</v>
      </c>
      <c r="N46" s="364">
        <v>82</v>
      </c>
      <c r="O46" s="364">
        <v>1722</v>
      </c>
      <c r="P46" s="656">
        <v>39016</v>
      </c>
      <c r="Q46" s="184">
        <v>0</v>
      </c>
      <c r="R46" s="184">
        <v>3777</v>
      </c>
      <c r="S46" s="366">
        <v>538</v>
      </c>
      <c r="T46" s="364">
        <v>6789</v>
      </c>
      <c r="U46" s="364">
        <v>4315</v>
      </c>
      <c r="V46" s="656">
        <v>94.0371173777</v>
      </c>
      <c r="W46" s="184">
        <v>21329</v>
      </c>
      <c r="X46" s="184">
        <v>4053</v>
      </c>
      <c r="Y46" s="184">
        <v>10822</v>
      </c>
      <c r="Z46" s="184">
        <v>6047</v>
      </c>
      <c r="AA46" s="184">
        <v>0</v>
      </c>
      <c r="AB46" s="184">
        <v>4524</v>
      </c>
      <c r="AC46" s="184">
        <v>1452</v>
      </c>
      <c r="AD46" s="184">
        <v>71</v>
      </c>
      <c r="AE46" s="366">
        <v>407</v>
      </c>
      <c r="AF46" s="526">
        <v>19330</v>
      </c>
      <c r="AG46" s="184">
        <v>0</v>
      </c>
      <c r="AH46" s="184">
        <v>3444</v>
      </c>
      <c r="AI46" s="366">
        <v>533</v>
      </c>
      <c r="AJ46" s="364">
        <v>4541</v>
      </c>
      <c r="AK46" s="364">
        <v>3644</v>
      </c>
      <c r="AL46" s="364">
        <v>824</v>
      </c>
      <c r="AM46" s="364">
        <v>0</v>
      </c>
      <c r="AN46" s="364">
        <v>511</v>
      </c>
      <c r="AO46" s="364">
        <v>302</v>
      </c>
      <c r="AP46" s="364">
        <v>11</v>
      </c>
      <c r="AQ46" s="364">
        <v>73</v>
      </c>
      <c r="AR46" s="364">
        <v>4066</v>
      </c>
      <c r="AS46" s="364">
        <v>0</v>
      </c>
      <c r="AT46" s="364">
        <v>333</v>
      </c>
      <c r="AU46" s="364">
        <v>5</v>
      </c>
      <c r="AV46" s="1301">
        <f t="shared" si="0"/>
        <v>2.1464045525090532</v>
      </c>
      <c r="AW46" s="1302">
        <f t="shared" si="1"/>
        <v>2.018416968442835</v>
      </c>
      <c r="AY46" s="199">
        <v>218</v>
      </c>
      <c r="AZ46" s="123" t="s">
        <v>3110</v>
      </c>
      <c r="BA46" s="1471">
        <v>1</v>
      </c>
      <c r="BB46" s="1465">
        <f>AV43</f>
        <v>1.9776104213311623</v>
      </c>
      <c r="BC46" s="1622">
        <f t="shared" si="2"/>
        <v>1.9776104213311623</v>
      </c>
      <c r="BD46" s="1625">
        <f t="shared" si="3"/>
        <v>1.4888052106655811</v>
      </c>
      <c r="BE46" s="140"/>
    </row>
    <row r="47" spans="1:57">
      <c r="A47" s="143">
        <v>46</v>
      </c>
      <c r="C47" s="1">
        <v>28222</v>
      </c>
      <c r="D47" s="1">
        <v>2</v>
      </c>
      <c r="E47" s="139" t="s">
        <v>3235</v>
      </c>
      <c r="F47" s="364">
        <v>24288</v>
      </c>
      <c r="G47" s="364">
        <v>10280</v>
      </c>
      <c r="H47" s="364">
        <v>1646</v>
      </c>
      <c r="I47" s="364">
        <v>8396</v>
      </c>
      <c r="J47" s="364">
        <v>3647</v>
      </c>
      <c r="K47" s="364">
        <v>0</v>
      </c>
      <c r="L47" s="364">
        <v>3415</v>
      </c>
      <c r="M47" s="364">
        <v>218</v>
      </c>
      <c r="N47" s="364">
        <v>14</v>
      </c>
      <c r="O47" s="364">
        <v>319</v>
      </c>
      <c r="P47" s="656">
        <v>24297</v>
      </c>
      <c r="Q47" s="184">
        <v>0</v>
      </c>
      <c r="R47" s="184">
        <v>3518</v>
      </c>
      <c r="S47" s="366">
        <v>124</v>
      </c>
      <c r="T47" s="364">
        <v>3633</v>
      </c>
      <c r="U47" s="364">
        <v>3642</v>
      </c>
      <c r="V47" s="656">
        <v>100.03705533599999</v>
      </c>
      <c r="W47" s="184">
        <v>11164</v>
      </c>
      <c r="X47" s="184">
        <v>1646</v>
      </c>
      <c r="Y47" s="184">
        <v>6153</v>
      </c>
      <c r="Z47" s="184">
        <v>3310</v>
      </c>
      <c r="AA47" s="184">
        <v>0</v>
      </c>
      <c r="AB47" s="184">
        <v>3157</v>
      </c>
      <c r="AC47" s="184">
        <v>139</v>
      </c>
      <c r="AD47" s="184">
        <v>14</v>
      </c>
      <c r="AE47" s="366">
        <v>55</v>
      </c>
      <c r="AF47" s="526">
        <v>11037</v>
      </c>
      <c r="AG47" s="184">
        <v>0</v>
      </c>
      <c r="AH47" s="184">
        <v>3051</v>
      </c>
      <c r="AI47" s="366">
        <v>118</v>
      </c>
      <c r="AJ47" s="364">
        <v>2629</v>
      </c>
      <c r="AK47" s="364">
        <v>2243</v>
      </c>
      <c r="AL47" s="364">
        <v>337</v>
      </c>
      <c r="AM47" s="364">
        <v>0</v>
      </c>
      <c r="AN47" s="364">
        <v>258</v>
      </c>
      <c r="AO47" s="364">
        <v>79</v>
      </c>
      <c r="AP47" s="364">
        <v>0</v>
      </c>
      <c r="AQ47" s="364">
        <v>49</v>
      </c>
      <c r="AR47" s="364">
        <v>2765</v>
      </c>
      <c r="AS47" s="364">
        <v>0</v>
      </c>
      <c r="AT47" s="364">
        <v>467</v>
      </c>
      <c r="AU47" s="364">
        <v>6</v>
      </c>
      <c r="AV47" s="1301">
        <f t="shared" si="0"/>
        <v>2.2005979885838545</v>
      </c>
      <c r="AW47" s="1302">
        <f t="shared" si="1"/>
        <v>2.2014134275618376</v>
      </c>
      <c r="AY47" s="199">
        <v>220</v>
      </c>
      <c r="AZ47" s="123" t="s">
        <v>3111</v>
      </c>
      <c r="BA47" s="1471">
        <v>1</v>
      </c>
      <c r="BB47" s="1465">
        <f>AV45</f>
        <v>1.8104673966334368</v>
      </c>
      <c r="BC47" s="1622">
        <f t="shared" si="2"/>
        <v>1.8104673966334368</v>
      </c>
      <c r="BD47" s="1625">
        <f t="shared" si="3"/>
        <v>1.4052336983167184</v>
      </c>
      <c r="BE47" s="140"/>
    </row>
    <row r="48" spans="1:57">
      <c r="A48" s="143">
        <v>47</v>
      </c>
      <c r="C48" s="1">
        <v>28223</v>
      </c>
      <c r="D48" s="1">
        <v>2</v>
      </c>
      <c r="E48" s="139" t="s">
        <v>3236</v>
      </c>
      <c r="F48" s="364">
        <v>64660</v>
      </c>
      <c r="G48" s="364">
        <v>23978</v>
      </c>
      <c r="H48" s="364">
        <v>4930</v>
      </c>
      <c r="I48" s="364">
        <v>27846</v>
      </c>
      <c r="J48" s="364">
        <v>6831</v>
      </c>
      <c r="K48" s="364">
        <v>0</v>
      </c>
      <c r="L48" s="364">
        <v>4038</v>
      </c>
      <c r="M48" s="364">
        <v>2764</v>
      </c>
      <c r="N48" s="364">
        <v>29</v>
      </c>
      <c r="O48" s="364">
        <v>1075</v>
      </c>
      <c r="P48" s="656">
        <v>62682</v>
      </c>
      <c r="Q48" s="184">
        <v>0</v>
      </c>
      <c r="R48" s="184">
        <v>3650</v>
      </c>
      <c r="S48" s="366">
        <v>1174</v>
      </c>
      <c r="T48" s="364">
        <v>6802</v>
      </c>
      <c r="U48" s="364">
        <v>4824</v>
      </c>
      <c r="V48" s="656">
        <v>96.940921744500002</v>
      </c>
      <c r="W48" s="184">
        <v>32243</v>
      </c>
      <c r="X48" s="184">
        <v>4930</v>
      </c>
      <c r="Y48" s="184">
        <v>21334</v>
      </c>
      <c r="Z48" s="184">
        <v>5786</v>
      </c>
      <c r="AA48" s="184">
        <v>0</v>
      </c>
      <c r="AB48" s="184">
        <v>3525</v>
      </c>
      <c r="AC48" s="184">
        <v>2237</v>
      </c>
      <c r="AD48" s="184">
        <v>24</v>
      </c>
      <c r="AE48" s="366">
        <v>193</v>
      </c>
      <c r="AF48" s="526">
        <v>31212</v>
      </c>
      <c r="AG48" s="184">
        <v>0</v>
      </c>
      <c r="AH48" s="184">
        <v>3561</v>
      </c>
      <c r="AI48" s="366">
        <v>1170</v>
      </c>
      <c r="AJ48" s="364">
        <v>7668</v>
      </c>
      <c r="AK48" s="364">
        <v>6512</v>
      </c>
      <c r="AL48" s="364">
        <v>1045</v>
      </c>
      <c r="AM48" s="364">
        <v>0</v>
      </c>
      <c r="AN48" s="364">
        <v>513</v>
      </c>
      <c r="AO48" s="364">
        <v>527</v>
      </c>
      <c r="AP48" s="364">
        <v>5</v>
      </c>
      <c r="AQ48" s="364">
        <v>111</v>
      </c>
      <c r="AR48" s="364">
        <v>6721</v>
      </c>
      <c r="AS48" s="364">
        <v>0</v>
      </c>
      <c r="AT48" s="364">
        <v>89</v>
      </c>
      <c r="AU48" s="364">
        <v>4</v>
      </c>
      <c r="AV48" s="1301">
        <f t="shared" si="0"/>
        <v>2.0716391131616043</v>
      </c>
      <c r="AW48" s="1302">
        <f t="shared" si="1"/>
        <v>2.0082660515186466</v>
      </c>
      <c r="AY48" s="199">
        <v>228</v>
      </c>
      <c r="AZ48" s="123" t="s">
        <v>3530</v>
      </c>
      <c r="BA48" s="1471">
        <v>1</v>
      </c>
      <c r="BB48" s="1465">
        <f>AV53</f>
        <v>1.6688056303042849</v>
      </c>
      <c r="BC48" s="1622">
        <f t="shared" si="2"/>
        <v>1.6688056303042849</v>
      </c>
      <c r="BD48" s="1625">
        <f t="shared" si="3"/>
        <v>1.3344028151521425</v>
      </c>
      <c r="BE48" s="140"/>
    </row>
    <row r="49" spans="1:57">
      <c r="A49" s="143">
        <v>48</v>
      </c>
      <c r="C49" s="1">
        <v>28224</v>
      </c>
      <c r="D49" s="1">
        <v>2</v>
      </c>
      <c r="E49" s="139" t="s">
        <v>3237</v>
      </c>
      <c r="F49" s="364">
        <v>46912</v>
      </c>
      <c r="G49" s="364">
        <v>15653</v>
      </c>
      <c r="H49" s="364">
        <v>7894</v>
      </c>
      <c r="I49" s="364">
        <v>17117</v>
      </c>
      <c r="J49" s="364">
        <v>5182</v>
      </c>
      <c r="K49" s="364">
        <v>0</v>
      </c>
      <c r="L49" s="364">
        <v>4689</v>
      </c>
      <c r="M49" s="364">
        <v>426</v>
      </c>
      <c r="N49" s="364">
        <v>67</v>
      </c>
      <c r="O49" s="364">
        <v>1066</v>
      </c>
      <c r="P49" s="656">
        <v>45413</v>
      </c>
      <c r="Q49" s="184">
        <v>0</v>
      </c>
      <c r="R49" s="184">
        <v>3294</v>
      </c>
      <c r="S49" s="366">
        <v>322</v>
      </c>
      <c r="T49" s="364">
        <v>5115</v>
      </c>
      <c r="U49" s="364">
        <v>3616</v>
      </c>
      <c r="V49" s="656">
        <v>96.804655525200005</v>
      </c>
      <c r="W49" s="184">
        <v>25389</v>
      </c>
      <c r="X49" s="184">
        <v>7894</v>
      </c>
      <c r="Y49" s="184">
        <v>12874</v>
      </c>
      <c r="Z49" s="184">
        <v>4396</v>
      </c>
      <c r="AA49" s="184">
        <v>0</v>
      </c>
      <c r="AB49" s="184">
        <v>4056</v>
      </c>
      <c r="AC49" s="184">
        <v>301</v>
      </c>
      <c r="AD49" s="184">
        <v>39</v>
      </c>
      <c r="AE49" s="366">
        <v>225</v>
      </c>
      <c r="AF49" s="526">
        <v>24486</v>
      </c>
      <c r="AG49" s="184">
        <v>0</v>
      </c>
      <c r="AH49" s="184">
        <v>3141</v>
      </c>
      <c r="AI49" s="366">
        <v>313</v>
      </c>
      <c r="AJ49" s="364">
        <v>5101</v>
      </c>
      <c r="AK49" s="364">
        <v>4243</v>
      </c>
      <c r="AL49" s="364">
        <v>786</v>
      </c>
      <c r="AM49" s="364">
        <v>0</v>
      </c>
      <c r="AN49" s="364">
        <v>633</v>
      </c>
      <c r="AO49" s="364">
        <v>125</v>
      </c>
      <c r="AP49" s="364">
        <v>28</v>
      </c>
      <c r="AQ49" s="364">
        <v>72</v>
      </c>
      <c r="AR49" s="364">
        <v>4505</v>
      </c>
      <c r="AS49" s="364">
        <v>0</v>
      </c>
      <c r="AT49" s="364">
        <v>153</v>
      </c>
      <c r="AU49" s="364">
        <v>9</v>
      </c>
      <c r="AV49" s="1301">
        <f t="shared" si="0"/>
        <v>1.9158702932287839</v>
      </c>
      <c r="AW49" s="1302">
        <f t="shared" si="1"/>
        <v>1.8546516376705056</v>
      </c>
      <c r="AY49" s="199">
        <v>365</v>
      </c>
      <c r="AZ49" s="123" t="s">
        <v>3531</v>
      </c>
      <c r="BA49" s="1471">
        <v>1</v>
      </c>
      <c r="BB49" s="1465">
        <f>AV56</f>
        <v>2.3492907801418439</v>
      </c>
      <c r="BC49" s="1622">
        <f t="shared" si="2"/>
        <v>2.3492907801418439</v>
      </c>
      <c r="BD49" s="1625">
        <f t="shared" si="3"/>
        <v>1.6746453900709219</v>
      </c>
      <c r="BE49" s="140"/>
    </row>
    <row r="50" spans="1:57">
      <c r="A50" s="143">
        <v>49</v>
      </c>
      <c r="C50" s="1">
        <v>28225</v>
      </c>
      <c r="D50" s="1">
        <v>2</v>
      </c>
      <c r="E50" s="139" t="s">
        <v>3238</v>
      </c>
      <c r="F50" s="364">
        <v>30805</v>
      </c>
      <c r="G50" s="364">
        <v>12313</v>
      </c>
      <c r="H50" s="364">
        <v>1895</v>
      </c>
      <c r="I50" s="364">
        <v>12119</v>
      </c>
      <c r="J50" s="364">
        <v>3970</v>
      </c>
      <c r="K50" s="364">
        <v>0</v>
      </c>
      <c r="L50" s="364">
        <v>3212</v>
      </c>
      <c r="M50" s="364">
        <v>730</v>
      </c>
      <c r="N50" s="364">
        <v>28</v>
      </c>
      <c r="O50" s="364">
        <v>508</v>
      </c>
      <c r="P50" s="656">
        <v>30601</v>
      </c>
      <c r="Q50" s="184">
        <v>0</v>
      </c>
      <c r="R50" s="184">
        <v>3429</v>
      </c>
      <c r="S50" s="366">
        <v>309</v>
      </c>
      <c r="T50" s="364">
        <v>3942</v>
      </c>
      <c r="U50" s="364">
        <v>3738</v>
      </c>
      <c r="V50" s="656">
        <v>99.337769842599997</v>
      </c>
      <c r="W50" s="184">
        <v>14697</v>
      </c>
      <c r="X50" s="184">
        <v>1895</v>
      </c>
      <c r="Y50" s="184">
        <v>9332</v>
      </c>
      <c r="Z50" s="184">
        <v>3360</v>
      </c>
      <c r="AA50" s="184">
        <v>0</v>
      </c>
      <c r="AB50" s="184">
        <v>2778</v>
      </c>
      <c r="AC50" s="184">
        <v>560</v>
      </c>
      <c r="AD50" s="184">
        <v>22</v>
      </c>
      <c r="AE50" s="366">
        <v>110</v>
      </c>
      <c r="AF50" s="526">
        <v>14942</v>
      </c>
      <c r="AG50" s="184">
        <v>0</v>
      </c>
      <c r="AH50" s="184">
        <v>3279</v>
      </c>
      <c r="AI50" s="366">
        <v>304</v>
      </c>
      <c r="AJ50" s="364">
        <v>3442</v>
      </c>
      <c r="AK50" s="364">
        <v>2787</v>
      </c>
      <c r="AL50" s="364">
        <v>610</v>
      </c>
      <c r="AM50" s="364">
        <v>0</v>
      </c>
      <c r="AN50" s="364">
        <v>434</v>
      </c>
      <c r="AO50" s="364">
        <v>170</v>
      </c>
      <c r="AP50" s="364">
        <v>6</v>
      </c>
      <c r="AQ50" s="364">
        <v>45</v>
      </c>
      <c r="AR50" s="364">
        <v>2993</v>
      </c>
      <c r="AS50" s="364">
        <v>0</v>
      </c>
      <c r="AT50" s="364">
        <v>150</v>
      </c>
      <c r="AU50" s="364">
        <v>5</v>
      </c>
      <c r="AV50" s="1301">
        <f t="shared" si="0"/>
        <v>2.0616383348949272</v>
      </c>
      <c r="AW50" s="1302">
        <f t="shared" si="1"/>
        <v>2.0479855441038683</v>
      </c>
      <c r="AY50" s="199"/>
      <c r="AZ50" s="123" t="s">
        <v>3532</v>
      </c>
      <c r="BA50" s="1471" t="s">
        <v>3549</v>
      </c>
      <c r="BB50" s="1465" t="s">
        <v>3549</v>
      </c>
      <c r="BC50" s="1622" t="s">
        <v>3549</v>
      </c>
      <c r="BD50" s="1625" t="s">
        <v>2218</v>
      </c>
      <c r="BE50" s="140"/>
    </row>
    <row r="51" spans="1:57">
      <c r="A51" s="143">
        <v>50</v>
      </c>
      <c r="C51" s="1">
        <v>28226</v>
      </c>
      <c r="D51" s="1">
        <v>2</v>
      </c>
      <c r="E51" s="139" t="s">
        <v>3239</v>
      </c>
      <c r="F51" s="364">
        <v>43977</v>
      </c>
      <c r="G51" s="364">
        <v>17338</v>
      </c>
      <c r="H51" s="364">
        <v>4425</v>
      </c>
      <c r="I51" s="364">
        <v>15566</v>
      </c>
      <c r="J51" s="364">
        <v>5080</v>
      </c>
      <c r="K51" s="364">
        <v>0</v>
      </c>
      <c r="L51" s="364">
        <v>4659</v>
      </c>
      <c r="M51" s="364">
        <v>342</v>
      </c>
      <c r="N51" s="364">
        <v>79</v>
      </c>
      <c r="O51" s="364">
        <v>1568</v>
      </c>
      <c r="P51" s="656">
        <v>43124</v>
      </c>
      <c r="Q51" s="184">
        <v>0</v>
      </c>
      <c r="R51" s="184">
        <v>3794</v>
      </c>
      <c r="S51" s="366">
        <v>354</v>
      </c>
      <c r="T51" s="364">
        <v>5001</v>
      </c>
      <c r="U51" s="364">
        <v>4148</v>
      </c>
      <c r="V51" s="656">
        <v>98.060349728299997</v>
      </c>
      <c r="W51" s="184">
        <v>20979</v>
      </c>
      <c r="X51" s="184">
        <v>4425</v>
      </c>
      <c r="Y51" s="184">
        <v>11800</v>
      </c>
      <c r="Z51" s="184">
        <v>4257</v>
      </c>
      <c r="AA51" s="184">
        <v>0</v>
      </c>
      <c r="AB51" s="184">
        <v>3958</v>
      </c>
      <c r="AC51" s="184">
        <v>229</v>
      </c>
      <c r="AD51" s="184">
        <v>70</v>
      </c>
      <c r="AE51" s="366">
        <v>497</v>
      </c>
      <c r="AF51" s="526">
        <v>20366</v>
      </c>
      <c r="AG51" s="184">
        <v>0</v>
      </c>
      <c r="AH51" s="184">
        <v>3270</v>
      </c>
      <c r="AI51" s="366">
        <v>304</v>
      </c>
      <c r="AJ51" s="364">
        <v>4775</v>
      </c>
      <c r="AK51" s="364">
        <v>3766</v>
      </c>
      <c r="AL51" s="364">
        <v>823</v>
      </c>
      <c r="AM51" s="364">
        <v>0</v>
      </c>
      <c r="AN51" s="364">
        <v>701</v>
      </c>
      <c r="AO51" s="364">
        <v>113</v>
      </c>
      <c r="AP51" s="364">
        <v>9</v>
      </c>
      <c r="AQ51" s="364">
        <v>186</v>
      </c>
      <c r="AR51" s="364">
        <v>4535</v>
      </c>
      <c r="AS51" s="364">
        <v>0</v>
      </c>
      <c r="AT51" s="364">
        <v>524</v>
      </c>
      <c r="AU51" s="364">
        <v>50</v>
      </c>
      <c r="AV51" s="1301">
        <f t="shared" si="0"/>
        <v>2.1593341844250222</v>
      </c>
      <c r="AW51" s="1302">
        <f t="shared" si="1"/>
        <v>2.1174506530491994</v>
      </c>
      <c r="AY51" s="199">
        <v>201</v>
      </c>
      <c r="AZ51" s="123" t="s">
        <v>3228</v>
      </c>
      <c r="BA51" s="1471">
        <v>1</v>
      </c>
      <c r="BB51" s="1465">
        <f>AV27</f>
        <v>2.1258279459796254</v>
      </c>
      <c r="BC51" s="1622">
        <f t="shared" si="2"/>
        <v>2.1258279459796254</v>
      </c>
      <c r="BD51" s="1625">
        <f t="shared" si="3"/>
        <v>1.5629139729898127</v>
      </c>
      <c r="BE51" s="140"/>
    </row>
    <row r="52" spans="1:57">
      <c r="A52" s="143">
        <v>51</v>
      </c>
      <c r="C52" s="1">
        <v>28227</v>
      </c>
      <c r="D52" s="1">
        <v>2</v>
      </c>
      <c r="E52" s="139" t="s">
        <v>3240</v>
      </c>
      <c r="F52" s="364">
        <v>37773</v>
      </c>
      <c r="G52" s="364">
        <v>14341</v>
      </c>
      <c r="H52" s="364">
        <v>2893</v>
      </c>
      <c r="I52" s="364">
        <v>15169</v>
      </c>
      <c r="J52" s="364">
        <v>5057</v>
      </c>
      <c r="K52" s="364">
        <v>0</v>
      </c>
      <c r="L52" s="364">
        <v>4852</v>
      </c>
      <c r="M52" s="364">
        <v>173</v>
      </c>
      <c r="N52" s="364">
        <v>32</v>
      </c>
      <c r="O52" s="364">
        <v>313</v>
      </c>
      <c r="P52" s="656">
        <v>35386</v>
      </c>
      <c r="Q52" s="184">
        <v>0</v>
      </c>
      <c r="R52" s="184">
        <v>2556</v>
      </c>
      <c r="S52" s="366">
        <v>82</v>
      </c>
      <c r="T52" s="364">
        <v>5025</v>
      </c>
      <c r="U52" s="364">
        <v>2638</v>
      </c>
      <c r="V52" s="656">
        <v>93.680671379000003</v>
      </c>
      <c r="W52" s="184">
        <v>18724</v>
      </c>
      <c r="X52" s="184">
        <v>2893</v>
      </c>
      <c r="Y52" s="184">
        <v>11306</v>
      </c>
      <c r="Z52" s="184">
        <v>4417</v>
      </c>
      <c r="AA52" s="184">
        <v>0</v>
      </c>
      <c r="AB52" s="184">
        <v>4299</v>
      </c>
      <c r="AC52" s="184">
        <v>92</v>
      </c>
      <c r="AD52" s="184">
        <v>26</v>
      </c>
      <c r="AE52" s="366">
        <v>108</v>
      </c>
      <c r="AF52" s="526">
        <v>16759</v>
      </c>
      <c r="AG52" s="184">
        <v>0</v>
      </c>
      <c r="AH52" s="184">
        <v>2347</v>
      </c>
      <c r="AI52" s="366">
        <v>79</v>
      </c>
      <c r="AJ52" s="364">
        <v>4532</v>
      </c>
      <c r="AK52" s="364">
        <v>3863</v>
      </c>
      <c r="AL52" s="364">
        <v>640</v>
      </c>
      <c r="AM52" s="364">
        <v>0</v>
      </c>
      <c r="AN52" s="364">
        <v>553</v>
      </c>
      <c r="AO52" s="364">
        <v>81</v>
      </c>
      <c r="AP52" s="364">
        <v>6</v>
      </c>
      <c r="AQ52" s="364">
        <v>29</v>
      </c>
      <c r="AR52" s="364">
        <v>4110</v>
      </c>
      <c r="AS52" s="364">
        <v>0</v>
      </c>
      <c r="AT52" s="364">
        <v>209</v>
      </c>
      <c r="AU52" s="364">
        <v>3</v>
      </c>
      <c r="AV52" s="1301">
        <f t="shared" si="0"/>
        <v>2.2538934303956082</v>
      </c>
      <c r="AW52" s="1302">
        <f t="shared" si="1"/>
        <v>2.1114624977623961</v>
      </c>
      <c r="AY52" s="199">
        <v>442</v>
      </c>
      <c r="AZ52" s="123" t="s">
        <v>3112</v>
      </c>
      <c r="BA52" s="1471">
        <v>1</v>
      </c>
      <c r="BB52" s="1465">
        <f>AV59</f>
        <v>3.0392883617494442</v>
      </c>
      <c r="BC52" s="1622">
        <f t="shared" si="2"/>
        <v>3.0392883617494442</v>
      </c>
      <c r="BD52" s="1625">
        <f t="shared" si="3"/>
        <v>2.0196441808747219</v>
      </c>
      <c r="BE52" s="140"/>
    </row>
    <row r="53" spans="1:57">
      <c r="A53" s="143">
        <v>52</v>
      </c>
      <c r="C53" s="1">
        <v>28228</v>
      </c>
      <c r="D53" s="1">
        <v>2</v>
      </c>
      <c r="E53" s="139" t="s">
        <v>3241</v>
      </c>
      <c r="F53" s="364">
        <v>40310</v>
      </c>
      <c r="G53" s="364">
        <v>13483</v>
      </c>
      <c r="H53" s="364">
        <v>2323</v>
      </c>
      <c r="I53" s="364">
        <v>12941</v>
      </c>
      <c r="J53" s="364">
        <v>9544</v>
      </c>
      <c r="K53" s="364">
        <v>0</v>
      </c>
      <c r="L53" s="364">
        <v>9048</v>
      </c>
      <c r="M53" s="364">
        <v>424</v>
      </c>
      <c r="N53" s="364">
        <v>72</v>
      </c>
      <c r="O53" s="364">
        <v>2019</v>
      </c>
      <c r="P53" s="656">
        <v>44591</v>
      </c>
      <c r="Q53" s="184">
        <v>0</v>
      </c>
      <c r="R53" s="184">
        <v>13309</v>
      </c>
      <c r="S53" s="366">
        <v>444</v>
      </c>
      <c r="T53" s="364">
        <v>9472</v>
      </c>
      <c r="U53" s="364">
        <v>13753</v>
      </c>
      <c r="V53" s="656">
        <v>110.62019350040001</v>
      </c>
      <c r="W53" s="184">
        <v>19750</v>
      </c>
      <c r="X53" s="184">
        <v>2323</v>
      </c>
      <c r="Y53" s="184">
        <v>8852</v>
      </c>
      <c r="Z53" s="184">
        <v>8289</v>
      </c>
      <c r="AA53" s="184">
        <v>0</v>
      </c>
      <c r="AB53" s="184">
        <v>7942</v>
      </c>
      <c r="AC53" s="184">
        <v>281</v>
      </c>
      <c r="AD53" s="184">
        <v>66</v>
      </c>
      <c r="AE53" s="366">
        <v>286</v>
      </c>
      <c r="AF53" s="526">
        <v>24155</v>
      </c>
      <c r="AG53" s="184">
        <v>0</v>
      </c>
      <c r="AH53" s="184">
        <v>12241</v>
      </c>
      <c r="AI53" s="366">
        <v>387</v>
      </c>
      <c r="AJ53" s="364">
        <v>5468</v>
      </c>
      <c r="AK53" s="364">
        <v>4089</v>
      </c>
      <c r="AL53" s="364">
        <v>1255</v>
      </c>
      <c r="AM53" s="364">
        <v>0</v>
      </c>
      <c r="AN53" s="364">
        <v>1106</v>
      </c>
      <c r="AO53" s="364">
        <v>143</v>
      </c>
      <c r="AP53" s="364">
        <v>6</v>
      </c>
      <c r="AQ53" s="364">
        <v>124</v>
      </c>
      <c r="AR53" s="364">
        <v>5344</v>
      </c>
      <c r="AS53" s="364">
        <v>0</v>
      </c>
      <c r="AT53" s="364">
        <v>1068</v>
      </c>
      <c r="AU53" s="364">
        <v>57</v>
      </c>
      <c r="AV53" s="1301">
        <f t="shared" si="0"/>
        <v>1.6688056303042849</v>
      </c>
      <c r="AW53" s="1302">
        <f t="shared" si="1"/>
        <v>1.8460360173877044</v>
      </c>
      <c r="AY53" s="199">
        <v>443</v>
      </c>
      <c r="AZ53" s="123" t="s">
        <v>3113</v>
      </c>
      <c r="BA53" s="1471">
        <v>1</v>
      </c>
      <c r="BB53" s="1465">
        <f>AV60</f>
        <v>1.6327239639341551</v>
      </c>
      <c r="BC53" s="1622">
        <f t="shared" si="2"/>
        <v>1.6327239639341551</v>
      </c>
      <c r="BD53" s="1625">
        <f t="shared" si="3"/>
        <v>1.3163619819670775</v>
      </c>
      <c r="BE53" s="140"/>
    </row>
    <row r="54" spans="1:57">
      <c r="A54" s="143">
        <v>53</v>
      </c>
      <c r="C54" s="1">
        <v>28229</v>
      </c>
      <c r="D54" s="1">
        <v>2</v>
      </c>
      <c r="E54" s="139" t="s">
        <v>3242</v>
      </c>
      <c r="F54" s="364">
        <v>77419</v>
      </c>
      <c r="G54" s="364">
        <v>30582</v>
      </c>
      <c r="H54" s="364">
        <v>3400</v>
      </c>
      <c r="I54" s="364">
        <v>23157</v>
      </c>
      <c r="J54" s="364">
        <v>18455</v>
      </c>
      <c r="K54" s="364">
        <v>0</v>
      </c>
      <c r="L54" s="364">
        <v>17434</v>
      </c>
      <c r="M54" s="364">
        <v>863</v>
      </c>
      <c r="N54" s="364">
        <v>158</v>
      </c>
      <c r="O54" s="364">
        <v>1825</v>
      </c>
      <c r="P54" s="656">
        <v>74509</v>
      </c>
      <c r="Q54" s="184">
        <v>0</v>
      </c>
      <c r="R54" s="184">
        <v>15152</v>
      </c>
      <c r="S54" s="366">
        <v>235</v>
      </c>
      <c r="T54" s="364">
        <v>18297</v>
      </c>
      <c r="U54" s="364">
        <v>15387</v>
      </c>
      <c r="V54" s="656">
        <v>96.241232772299995</v>
      </c>
      <c r="W54" s="184">
        <v>35505</v>
      </c>
      <c r="X54" s="184">
        <v>3400</v>
      </c>
      <c r="Y54" s="184">
        <v>16056</v>
      </c>
      <c r="Z54" s="184">
        <v>15602</v>
      </c>
      <c r="AA54" s="184">
        <v>0</v>
      </c>
      <c r="AB54" s="184">
        <v>14910</v>
      </c>
      <c r="AC54" s="184">
        <v>555</v>
      </c>
      <c r="AD54" s="184">
        <v>137</v>
      </c>
      <c r="AE54" s="366">
        <v>447</v>
      </c>
      <c r="AF54" s="526">
        <v>34120</v>
      </c>
      <c r="AG54" s="184">
        <v>0</v>
      </c>
      <c r="AH54" s="184">
        <v>13882</v>
      </c>
      <c r="AI54" s="366">
        <v>198</v>
      </c>
      <c r="AJ54" s="364">
        <v>10056</v>
      </c>
      <c r="AK54" s="364">
        <v>7101</v>
      </c>
      <c r="AL54" s="364">
        <v>2853</v>
      </c>
      <c r="AM54" s="364">
        <v>0</v>
      </c>
      <c r="AN54" s="364">
        <v>2524</v>
      </c>
      <c r="AO54" s="364">
        <v>308</v>
      </c>
      <c r="AP54" s="364">
        <v>21</v>
      </c>
      <c r="AQ54" s="364">
        <v>102</v>
      </c>
      <c r="AR54" s="364">
        <v>8531</v>
      </c>
      <c r="AS54" s="364">
        <v>0</v>
      </c>
      <c r="AT54" s="364">
        <v>1270</v>
      </c>
      <c r="AU54" s="364">
        <v>37</v>
      </c>
      <c r="AV54" s="1301">
        <f t="shared" si="0"/>
        <v>2.269021101992966</v>
      </c>
      <c r="AW54" s="1302">
        <f t="shared" si="1"/>
        <v>2.1837338804220399</v>
      </c>
      <c r="AY54" s="199">
        <v>446</v>
      </c>
      <c r="AZ54" s="123" t="s">
        <v>3533</v>
      </c>
      <c r="BA54" s="1471">
        <v>1</v>
      </c>
      <c r="BB54" s="1465">
        <f>AV61</f>
        <v>2.865865865865866</v>
      </c>
      <c r="BC54" s="1622">
        <f t="shared" si="2"/>
        <v>2.865865865865866</v>
      </c>
      <c r="BD54" s="1625">
        <f t="shared" si="3"/>
        <v>1.932932932932933</v>
      </c>
      <c r="BE54" s="140"/>
    </row>
    <row r="55" spans="1:57">
      <c r="A55" s="135">
        <v>54</v>
      </c>
      <c r="B55" s="5"/>
      <c r="C55" s="5">
        <v>28301</v>
      </c>
      <c r="D55" s="5">
        <v>3</v>
      </c>
      <c r="E55" s="182" t="s">
        <v>3104</v>
      </c>
      <c r="F55" s="365">
        <v>30838</v>
      </c>
      <c r="G55" s="365">
        <v>12076</v>
      </c>
      <c r="H55" s="365">
        <v>1006</v>
      </c>
      <c r="I55" s="365">
        <v>6481</v>
      </c>
      <c r="J55" s="365">
        <v>10673</v>
      </c>
      <c r="K55" s="365">
        <v>0</v>
      </c>
      <c r="L55" s="365">
        <v>5159</v>
      </c>
      <c r="M55" s="365">
        <v>5473</v>
      </c>
      <c r="N55" s="365">
        <v>41</v>
      </c>
      <c r="O55" s="365">
        <v>602</v>
      </c>
      <c r="P55" s="1308">
        <v>23541</v>
      </c>
      <c r="Q55" s="365">
        <v>0</v>
      </c>
      <c r="R55" s="365">
        <v>2633</v>
      </c>
      <c r="S55" s="398">
        <v>702</v>
      </c>
      <c r="T55" s="365">
        <v>10632</v>
      </c>
      <c r="U55" s="365">
        <v>3335</v>
      </c>
      <c r="V55" s="1308">
        <v>76.337635384899997</v>
      </c>
      <c r="W55" s="365">
        <v>13539</v>
      </c>
      <c r="X55" s="365">
        <v>1006</v>
      </c>
      <c r="Y55" s="365">
        <v>3187</v>
      </c>
      <c r="Z55" s="365">
        <v>9267</v>
      </c>
      <c r="AA55" s="365">
        <v>0</v>
      </c>
      <c r="AB55" s="365">
        <v>4378</v>
      </c>
      <c r="AC55" s="365">
        <v>4852</v>
      </c>
      <c r="AD55" s="365">
        <v>37</v>
      </c>
      <c r="AE55" s="398">
        <v>79</v>
      </c>
      <c r="AF55" s="527">
        <v>7382</v>
      </c>
      <c r="AG55" s="365">
        <v>0</v>
      </c>
      <c r="AH55" s="365">
        <v>2375</v>
      </c>
      <c r="AI55" s="398">
        <v>698</v>
      </c>
      <c r="AJ55" s="365">
        <v>4831</v>
      </c>
      <c r="AK55" s="365">
        <v>3294</v>
      </c>
      <c r="AL55" s="365">
        <v>1406</v>
      </c>
      <c r="AM55" s="365">
        <v>0</v>
      </c>
      <c r="AN55" s="365">
        <v>781</v>
      </c>
      <c r="AO55" s="365">
        <v>621</v>
      </c>
      <c r="AP55" s="365">
        <v>4</v>
      </c>
      <c r="AQ55" s="365">
        <v>131</v>
      </c>
      <c r="AR55" s="365">
        <v>3691</v>
      </c>
      <c r="AS55" s="365">
        <v>0</v>
      </c>
      <c r="AT55" s="365">
        <v>258</v>
      </c>
      <c r="AU55" s="365">
        <v>4</v>
      </c>
      <c r="AV55" s="1303">
        <f t="shared" si="0"/>
        <v>4.1774586832836631</v>
      </c>
      <c r="AW55" s="1304">
        <f t="shared" si="1"/>
        <v>3.1889731780005417</v>
      </c>
      <c r="AY55" s="1468"/>
      <c r="AZ55" s="123" t="s">
        <v>3534</v>
      </c>
      <c r="BA55" s="576" t="s">
        <v>3549</v>
      </c>
      <c r="BB55" s="1465" t="s">
        <v>2218</v>
      </c>
      <c r="BC55" s="1622" t="s">
        <v>3549</v>
      </c>
      <c r="BD55" s="1625" t="s">
        <v>2218</v>
      </c>
      <c r="BE55" s="140"/>
    </row>
    <row r="56" spans="1:57">
      <c r="A56" s="143">
        <v>55</v>
      </c>
      <c r="C56" s="1">
        <v>28365</v>
      </c>
      <c r="D56" s="1">
        <v>3</v>
      </c>
      <c r="E56" s="139" t="s">
        <v>3243</v>
      </c>
      <c r="F56" s="184">
        <v>21200</v>
      </c>
      <c r="G56" s="184">
        <v>7515</v>
      </c>
      <c r="H56" s="184">
        <v>1749</v>
      </c>
      <c r="I56" s="184">
        <v>6448</v>
      </c>
      <c r="J56" s="184">
        <v>4781</v>
      </c>
      <c r="K56" s="184">
        <v>0</v>
      </c>
      <c r="L56" s="184">
        <v>4607</v>
      </c>
      <c r="M56" s="184">
        <v>118</v>
      </c>
      <c r="N56" s="184">
        <v>56</v>
      </c>
      <c r="O56" s="184">
        <v>707</v>
      </c>
      <c r="P56" s="656">
        <v>19116</v>
      </c>
      <c r="Q56" s="184">
        <v>0</v>
      </c>
      <c r="R56" s="184">
        <v>2616</v>
      </c>
      <c r="S56" s="366">
        <v>25</v>
      </c>
      <c r="T56" s="184">
        <v>4725</v>
      </c>
      <c r="U56" s="184">
        <v>2641</v>
      </c>
      <c r="V56" s="656">
        <v>90.169811320799994</v>
      </c>
      <c r="W56" s="184">
        <v>10729</v>
      </c>
      <c r="X56" s="184">
        <v>1749</v>
      </c>
      <c r="Y56" s="184">
        <v>4516</v>
      </c>
      <c r="Z56" s="184">
        <v>4222</v>
      </c>
      <c r="AA56" s="184">
        <v>0</v>
      </c>
      <c r="AB56" s="184">
        <v>4104</v>
      </c>
      <c r="AC56" s="184">
        <v>65</v>
      </c>
      <c r="AD56" s="184">
        <v>53</v>
      </c>
      <c r="AE56" s="366">
        <v>242</v>
      </c>
      <c r="AF56" s="526">
        <v>9024</v>
      </c>
      <c r="AG56" s="184">
        <v>0</v>
      </c>
      <c r="AH56" s="184">
        <v>2447</v>
      </c>
      <c r="AI56" s="366">
        <v>17</v>
      </c>
      <c r="AJ56" s="184">
        <v>2552</v>
      </c>
      <c r="AK56" s="184">
        <v>1932</v>
      </c>
      <c r="AL56" s="184">
        <v>559</v>
      </c>
      <c r="AM56" s="184">
        <v>0</v>
      </c>
      <c r="AN56" s="184">
        <v>503</v>
      </c>
      <c r="AO56" s="184">
        <v>53</v>
      </c>
      <c r="AP56" s="184">
        <v>3</v>
      </c>
      <c r="AQ56" s="184">
        <v>61</v>
      </c>
      <c r="AR56" s="184">
        <v>2173</v>
      </c>
      <c r="AS56" s="184">
        <v>0</v>
      </c>
      <c r="AT56" s="184">
        <v>169</v>
      </c>
      <c r="AU56" s="184">
        <v>8</v>
      </c>
      <c r="AV56" s="1301">
        <f t="shared" si="0"/>
        <v>2.3492907801418439</v>
      </c>
      <c r="AW56" s="1302">
        <f t="shared" si="1"/>
        <v>2.1183510638297873</v>
      </c>
      <c r="AY56" s="95">
        <v>208</v>
      </c>
      <c r="AZ56" s="81" t="s">
        <v>3114</v>
      </c>
      <c r="BA56" s="576">
        <v>1</v>
      </c>
      <c r="BB56" s="1465">
        <f>AV34</f>
        <v>2.4205832730778503</v>
      </c>
      <c r="BC56" s="1622">
        <f t="shared" si="2"/>
        <v>2.4205832730778503</v>
      </c>
      <c r="BD56" s="1625">
        <f t="shared" si="3"/>
        <v>1.7102916365389251</v>
      </c>
      <c r="BE56" s="140"/>
    </row>
    <row r="57" spans="1:57">
      <c r="A57" s="143">
        <v>56</v>
      </c>
      <c r="C57" s="1">
        <v>28381</v>
      </c>
      <c r="D57" s="1">
        <v>3</v>
      </c>
      <c r="E57" s="139" t="s">
        <v>3108</v>
      </c>
      <c r="F57" s="184">
        <v>31020</v>
      </c>
      <c r="G57" s="184">
        <v>12333</v>
      </c>
      <c r="H57" s="184">
        <v>1491</v>
      </c>
      <c r="I57" s="184">
        <v>6480</v>
      </c>
      <c r="J57" s="184">
        <v>10007</v>
      </c>
      <c r="K57" s="184">
        <v>0</v>
      </c>
      <c r="L57" s="184">
        <v>9396</v>
      </c>
      <c r="M57" s="184">
        <v>538</v>
      </c>
      <c r="N57" s="184">
        <v>73</v>
      </c>
      <c r="O57" s="184">
        <v>709</v>
      </c>
      <c r="P57" s="656">
        <v>30755</v>
      </c>
      <c r="Q57" s="184">
        <v>0</v>
      </c>
      <c r="R57" s="184">
        <v>9598</v>
      </c>
      <c r="S57" s="366">
        <v>71</v>
      </c>
      <c r="T57" s="184">
        <v>9934</v>
      </c>
      <c r="U57" s="184">
        <v>9669</v>
      </c>
      <c r="V57" s="656">
        <v>99.145712443600004</v>
      </c>
      <c r="W57" s="184">
        <v>14364</v>
      </c>
      <c r="X57" s="184">
        <v>1491</v>
      </c>
      <c r="Y57" s="184">
        <v>3927</v>
      </c>
      <c r="Z57" s="184">
        <v>8758</v>
      </c>
      <c r="AA57" s="184">
        <v>0</v>
      </c>
      <c r="AB57" s="184">
        <v>8296</v>
      </c>
      <c r="AC57" s="184">
        <v>400</v>
      </c>
      <c r="AD57" s="184">
        <v>62</v>
      </c>
      <c r="AE57" s="366">
        <v>188</v>
      </c>
      <c r="AF57" s="526">
        <v>14685</v>
      </c>
      <c r="AG57" s="184">
        <v>0</v>
      </c>
      <c r="AH57" s="184">
        <v>8946</v>
      </c>
      <c r="AI57" s="366">
        <v>71</v>
      </c>
      <c r="AJ57" s="184">
        <v>3888</v>
      </c>
      <c r="AK57" s="184">
        <v>2553</v>
      </c>
      <c r="AL57" s="184">
        <v>1249</v>
      </c>
      <c r="AM57" s="184">
        <v>0</v>
      </c>
      <c r="AN57" s="184">
        <v>1100</v>
      </c>
      <c r="AO57" s="184">
        <v>138</v>
      </c>
      <c r="AP57" s="184">
        <v>11</v>
      </c>
      <c r="AQ57" s="184">
        <v>86</v>
      </c>
      <c r="AR57" s="184">
        <v>3302</v>
      </c>
      <c r="AS57" s="184">
        <v>0</v>
      </c>
      <c r="AT57" s="184">
        <v>652</v>
      </c>
      <c r="AU57" s="184">
        <v>0</v>
      </c>
      <c r="AV57" s="1301">
        <f t="shared" si="0"/>
        <v>2.1123595505617976</v>
      </c>
      <c r="AW57" s="1302">
        <f t="shared" si="1"/>
        <v>2.0943139257745997</v>
      </c>
      <c r="AY57" s="143">
        <v>212</v>
      </c>
      <c r="AZ57" s="1" t="s">
        <v>3115</v>
      </c>
      <c r="BA57" s="1472">
        <v>1</v>
      </c>
      <c r="BB57" s="1463">
        <f>AV37</f>
        <v>2.4346801684379384</v>
      </c>
      <c r="BC57" s="1622">
        <f t="shared" si="2"/>
        <v>2.4346801684379384</v>
      </c>
      <c r="BD57" s="1625">
        <f t="shared" si="3"/>
        <v>1.7173400842189692</v>
      </c>
      <c r="BE57" s="140"/>
    </row>
    <row r="58" spans="1:57">
      <c r="A58" s="143">
        <v>57</v>
      </c>
      <c r="C58" s="1">
        <v>28382</v>
      </c>
      <c r="D58" s="1">
        <v>3</v>
      </c>
      <c r="E58" s="139" t="s">
        <v>3109</v>
      </c>
      <c r="F58" s="184">
        <v>33739</v>
      </c>
      <c r="G58" s="184">
        <v>13090</v>
      </c>
      <c r="H58" s="184">
        <v>777</v>
      </c>
      <c r="I58" s="184">
        <v>6236</v>
      </c>
      <c r="J58" s="184">
        <v>12398</v>
      </c>
      <c r="K58" s="184">
        <v>0</v>
      </c>
      <c r="L58" s="184">
        <v>11607</v>
      </c>
      <c r="M58" s="184">
        <v>738</v>
      </c>
      <c r="N58" s="184">
        <v>53</v>
      </c>
      <c r="O58" s="184">
        <v>1238</v>
      </c>
      <c r="P58" s="656">
        <v>28768</v>
      </c>
      <c r="Q58" s="184">
        <v>0</v>
      </c>
      <c r="R58" s="184">
        <v>7273</v>
      </c>
      <c r="S58" s="366">
        <v>101</v>
      </c>
      <c r="T58" s="184">
        <v>12345</v>
      </c>
      <c r="U58" s="184">
        <v>7374</v>
      </c>
      <c r="V58" s="656">
        <v>85.266309019199994</v>
      </c>
      <c r="W58" s="184">
        <v>15251</v>
      </c>
      <c r="X58" s="184">
        <v>777</v>
      </c>
      <c r="Y58" s="184">
        <v>3317</v>
      </c>
      <c r="Z58" s="184">
        <v>10980</v>
      </c>
      <c r="AA58" s="184">
        <v>0</v>
      </c>
      <c r="AB58" s="184">
        <v>10358</v>
      </c>
      <c r="AC58" s="184">
        <v>573</v>
      </c>
      <c r="AD58" s="184">
        <v>49</v>
      </c>
      <c r="AE58" s="366">
        <v>177</v>
      </c>
      <c r="AF58" s="526">
        <v>11118</v>
      </c>
      <c r="AG58" s="184">
        <v>0</v>
      </c>
      <c r="AH58" s="184">
        <v>6697</v>
      </c>
      <c r="AI58" s="366">
        <v>101</v>
      </c>
      <c r="AJ58" s="184">
        <v>4474</v>
      </c>
      <c r="AK58" s="184">
        <v>2919</v>
      </c>
      <c r="AL58" s="184">
        <v>1418</v>
      </c>
      <c r="AM58" s="184">
        <v>0</v>
      </c>
      <c r="AN58" s="184">
        <v>1249</v>
      </c>
      <c r="AO58" s="184">
        <v>165</v>
      </c>
      <c r="AP58" s="184">
        <v>4</v>
      </c>
      <c r="AQ58" s="184">
        <v>137</v>
      </c>
      <c r="AR58" s="184">
        <v>3636</v>
      </c>
      <c r="AS58" s="184">
        <v>0</v>
      </c>
      <c r="AT58" s="184">
        <v>576</v>
      </c>
      <c r="AU58" s="184">
        <v>0</v>
      </c>
      <c r="AV58" s="1301">
        <f t="shared" si="0"/>
        <v>3.0346285303112071</v>
      </c>
      <c r="AW58" s="1302">
        <f t="shared" si="1"/>
        <v>2.5875157402410505</v>
      </c>
      <c r="AY58" s="143">
        <v>227</v>
      </c>
      <c r="AZ58" s="1" t="s">
        <v>3535</v>
      </c>
      <c r="BA58" s="1472">
        <v>1</v>
      </c>
      <c r="BB58" s="1463">
        <f>AV52</f>
        <v>2.2538934303956082</v>
      </c>
      <c r="BC58" s="1622">
        <f t="shared" si="2"/>
        <v>2.2538934303956082</v>
      </c>
      <c r="BD58" s="1625">
        <f t="shared" si="3"/>
        <v>1.6269467151978041</v>
      </c>
      <c r="BE58" s="140"/>
    </row>
    <row r="59" spans="1:57">
      <c r="A59" s="143">
        <v>58</v>
      </c>
      <c r="C59" s="1">
        <v>28442</v>
      </c>
      <c r="D59" s="1">
        <v>3</v>
      </c>
      <c r="E59" s="139" t="s">
        <v>3112</v>
      </c>
      <c r="F59" s="184">
        <v>12300</v>
      </c>
      <c r="G59" s="184">
        <v>5135</v>
      </c>
      <c r="H59" s="184">
        <v>528</v>
      </c>
      <c r="I59" s="184">
        <v>2509</v>
      </c>
      <c r="J59" s="184">
        <v>3928</v>
      </c>
      <c r="K59" s="184">
        <v>0</v>
      </c>
      <c r="L59" s="184">
        <v>3815</v>
      </c>
      <c r="M59" s="184">
        <v>106</v>
      </c>
      <c r="N59" s="184">
        <v>7</v>
      </c>
      <c r="O59" s="184">
        <v>200</v>
      </c>
      <c r="P59" s="656">
        <v>10784</v>
      </c>
      <c r="Q59" s="184">
        <v>0</v>
      </c>
      <c r="R59" s="184">
        <v>2395</v>
      </c>
      <c r="S59" s="366">
        <v>10</v>
      </c>
      <c r="T59" s="184">
        <v>3921</v>
      </c>
      <c r="U59" s="184">
        <v>2405</v>
      </c>
      <c r="V59" s="656">
        <v>87.674796748000006</v>
      </c>
      <c r="W59" s="184">
        <v>5621</v>
      </c>
      <c r="X59" s="184">
        <v>528</v>
      </c>
      <c r="Y59" s="184">
        <v>1604</v>
      </c>
      <c r="Z59" s="184">
        <v>3464</v>
      </c>
      <c r="AA59" s="184">
        <v>0</v>
      </c>
      <c r="AB59" s="184">
        <v>3402</v>
      </c>
      <c r="AC59" s="184">
        <v>55</v>
      </c>
      <c r="AD59" s="184">
        <v>7</v>
      </c>
      <c r="AE59" s="366">
        <v>25</v>
      </c>
      <c r="AF59" s="526">
        <v>4047</v>
      </c>
      <c r="AG59" s="184">
        <v>0</v>
      </c>
      <c r="AH59" s="184">
        <v>1875</v>
      </c>
      <c r="AI59" s="366">
        <v>8</v>
      </c>
      <c r="AJ59" s="184">
        <v>1397</v>
      </c>
      <c r="AK59" s="184">
        <v>905</v>
      </c>
      <c r="AL59" s="184">
        <v>464</v>
      </c>
      <c r="AM59" s="184">
        <v>0</v>
      </c>
      <c r="AN59" s="184">
        <v>413</v>
      </c>
      <c r="AO59" s="184">
        <v>51</v>
      </c>
      <c r="AP59" s="184">
        <v>0</v>
      </c>
      <c r="AQ59" s="184">
        <v>28</v>
      </c>
      <c r="AR59" s="184">
        <v>1455</v>
      </c>
      <c r="AS59" s="184">
        <v>0</v>
      </c>
      <c r="AT59" s="184">
        <v>520</v>
      </c>
      <c r="AU59" s="184">
        <v>2</v>
      </c>
      <c r="AV59" s="1301">
        <f t="shared" si="0"/>
        <v>3.0392883617494442</v>
      </c>
      <c r="AW59" s="1302">
        <f t="shared" si="1"/>
        <v>2.6646898937484558</v>
      </c>
      <c r="AY59" s="143">
        <v>229</v>
      </c>
      <c r="AZ59" s="1" t="s">
        <v>3536</v>
      </c>
      <c r="BA59" s="1472">
        <v>1</v>
      </c>
      <c r="BB59" s="1463">
        <f>AV54</f>
        <v>2.269021101992966</v>
      </c>
      <c r="BC59" s="1622">
        <f t="shared" si="2"/>
        <v>2.269021101992966</v>
      </c>
      <c r="BD59" s="1625">
        <f t="shared" si="3"/>
        <v>1.634510550996483</v>
      </c>
      <c r="BE59" s="140"/>
    </row>
    <row r="60" spans="1:57">
      <c r="A60" s="143">
        <v>59</v>
      </c>
      <c r="C60" s="1">
        <v>28443</v>
      </c>
      <c r="D60" s="1">
        <v>3</v>
      </c>
      <c r="E60" s="139" t="s">
        <v>3113</v>
      </c>
      <c r="F60" s="184">
        <v>19738</v>
      </c>
      <c r="G60" s="184">
        <v>7035</v>
      </c>
      <c r="H60" s="184">
        <v>788</v>
      </c>
      <c r="I60" s="184">
        <v>5434</v>
      </c>
      <c r="J60" s="184">
        <v>5588</v>
      </c>
      <c r="K60" s="184">
        <v>0</v>
      </c>
      <c r="L60" s="184">
        <v>5338</v>
      </c>
      <c r="M60" s="184">
        <v>190</v>
      </c>
      <c r="N60" s="184">
        <v>60</v>
      </c>
      <c r="O60" s="184">
        <v>893</v>
      </c>
      <c r="P60" s="656">
        <v>22187</v>
      </c>
      <c r="Q60" s="184">
        <v>0</v>
      </c>
      <c r="R60" s="184">
        <v>7846</v>
      </c>
      <c r="S60" s="366">
        <v>131</v>
      </c>
      <c r="T60" s="184">
        <v>5528</v>
      </c>
      <c r="U60" s="184">
        <v>7977</v>
      </c>
      <c r="V60" s="656">
        <v>112.4075387577</v>
      </c>
      <c r="W60" s="184">
        <v>9434</v>
      </c>
      <c r="X60" s="184">
        <v>788</v>
      </c>
      <c r="Y60" s="184">
        <v>3564</v>
      </c>
      <c r="Z60" s="184">
        <v>4852</v>
      </c>
      <c r="AA60" s="184">
        <v>0</v>
      </c>
      <c r="AB60" s="184">
        <v>4669</v>
      </c>
      <c r="AC60" s="184">
        <v>126</v>
      </c>
      <c r="AD60" s="184">
        <v>57</v>
      </c>
      <c r="AE60" s="366">
        <v>230</v>
      </c>
      <c r="AF60" s="526">
        <v>12089</v>
      </c>
      <c r="AG60" s="184">
        <v>0</v>
      </c>
      <c r="AH60" s="184">
        <v>7355</v>
      </c>
      <c r="AI60" s="366">
        <v>95</v>
      </c>
      <c r="AJ60" s="184">
        <v>2657</v>
      </c>
      <c r="AK60" s="184">
        <v>1870</v>
      </c>
      <c r="AL60" s="184">
        <v>736</v>
      </c>
      <c r="AM60" s="184">
        <v>0</v>
      </c>
      <c r="AN60" s="184">
        <v>669</v>
      </c>
      <c r="AO60" s="184">
        <v>64</v>
      </c>
      <c r="AP60" s="184">
        <v>3</v>
      </c>
      <c r="AQ60" s="184">
        <v>51</v>
      </c>
      <c r="AR60" s="184">
        <v>2451</v>
      </c>
      <c r="AS60" s="184">
        <v>0</v>
      </c>
      <c r="AT60" s="184">
        <v>491</v>
      </c>
      <c r="AU60" s="184">
        <v>36</v>
      </c>
      <c r="AV60" s="1301">
        <f t="shared" si="0"/>
        <v>1.6327239639341551</v>
      </c>
      <c r="AW60" s="1302">
        <f t="shared" si="1"/>
        <v>1.8353048225659692</v>
      </c>
      <c r="AY60" s="143">
        <v>464</v>
      </c>
      <c r="AZ60" s="1" t="s">
        <v>3116</v>
      </c>
      <c r="BA60" s="1472">
        <v>1</v>
      </c>
      <c r="BB60" s="1463">
        <f>AV62</f>
        <v>3.3730476571886263</v>
      </c>
      <c r="BC60" s="1622">
        <f t="shared" si="2"/>
        <v>3.3730476571886263</v>
      </c>
      <c r="BD60" s="1625">
        <f t="shared" si="3"/>
        <v>2.1865238285943134</v>
      </c>
      <c r="BE60" s="140"/>
    </row>
    <row r="61" spans="1:57">
      <c r="A61" s="143">
        <v>60</v>
      </c>
      <c r="C61" s="1">
        <v>28446</v>
      </c>
      <c r="D61" s="1">
        <v>3</v>
      </c>
      <c r="E61" s="139" t="s">
        <v>3244</v>
      </c>
      <c r="F61" s="184">
        <v>11452</v>
      </c>
      <c r="G61" s="184">
        <v>4618</v>
      </c>
      <c r="H61" s="184">
        <v>589</v>
      </c>
      <c r="I61" s="184">
        <v>3061</v>
      </c>
      <c r="J61" s="184">
        <v>3148</v>
      </c>
      <c r="K61" s="184">
        <v>0</v>
      </c>
      <c r="L61" s="184">
        <v>3055</v>
      </c>
      <c r="M61" s="184">
        <v>81</v>
      </c>
      <c r="N61" s="184">
        <v>12</v>
      </c>
      <c r="O61" s="184">
        <v>36</v>
      </c>
      <c r="P61" s="656">
        <v>9741</v>
      </c>
      <c r="Q61" s="184">
        <v>0</v>
      </c>
      <c r="R61" s="184">
        <v>1397</v>
      </c>
      <c r="S61" s="366">
        <v>28</v>
      </c>
      <c r="T61" s="184">
        <v>3136</v>
      </c>
      <c r="U61" s="184">
        <v>1425</v>
      </c>
      <c r="V61" s="656">
        <v>85.059378274500006</v>
      </c>
      <c r="W61" s="184">
        <v>5411</v>
      </c>
      <c r="X61" s="184">
        <v>589</v>
      </c>
      <c r="Y61" s="184">
        <v>2091</v>
      </c>
      <c r="Z61" s="184">
        <v>2711</v>
      </c>
      <c r="AA61" s="184">
        <v>0</v>
      </c>
      <c r="AB61" s="184">
        <v>2654</v>
      </c>
      <c r="AC61" s="184">
        <v>45</v>
      </c>
      <c r="AD61" s="184">
        <v>12</v>
      </c>
      <c r="AE61" s="366">
        <v>20</v>
      </c>
      <c r="AF61" s="526">
        <v>3996</v>
      </c>
      <c r="AG61" s="184">
        <v>0</v>
      </c>
      <c r="AH61" s="184">
        <v>1256</v>
      </c>
      <c r="AI61" s="366">
        <v>28</v>
      </c>
      <c r="AJ61" s="184">
        <v>1412</v>
      </c>
      <c r="AK61" s="184">
        <v>970</v>
      </c>
      <c r="AL61" s="184">
        <v>437</v>
      </c>
      <c r="AM61" s="184">
        <v>0</v>
      </c>
      <c r="AN61" s="184">
        <v>401</v>
      </c>
      <c r="AO61" s="184">
        <v>36</v>
      </c>
      <c r="AP61" s="184">
        <v>0</v>
      </c>
      <c r="AQ61" s="184">
        <v>5</v>
      </c>
      <c r="AR61" s="184">
        <v>1116</v>
      </c>
      <c r="AS61" s="184">
        <v>0</v>
      </c>
      <c r="AT61" s="184">
        <v>141</v>
      </c>
      <c r="AU61" s="184">
        <v>0</v>
      </c>
      <c r="AV61" s="1301">
        <f t="shared" si="0"/>
        <v>2.865865865865866</v>
      </c>
      <c r="AW61" s="1302">
        <f t="shared" si="1"/>
        <v>2.4376876876876876</v>
      </c>
      <c r="AY61" s="143">
        <v>481</v>
      </c>
      <c r="AZ61" s="1" t="s">
        <v>3117</v>
      </c>
      <c r="BA61" s="1472">
        <v>1</v>
      </c>
      <c r="BB61" s="1463">
        <f>AV63</f>
        <v>2.7980150707590514</v>
      </c>
      <c r="BC61" s="1622">
        <f t="shared" si="2"/>
        <v>2.7980150707590514</v>
      </c>
      <c r="BD61" s="1625">
        <f t="shared" si="3"/>
        <v>1.8990075353795257</v>
      </c>
      <c r="BE61" s="140"/>
    </row>
    <row r="62" spans="1:57">
      <c r="A62" s="143">
        <v>61</v>
      </c>
      <c r="C62" s="1">
        <v>28464</v>
      </c>
      <c r="D62" s="1">
        <v>3</v>
      </c>
      <c r="E62" s="139" t="s">
        <v>3116</v>
      </c>
      <c r="F62" s="184">
        <v>33690</v>
      </c>
      <c r="G62" s="184">
        <v>13078</v>
      </c>
      <c r="H62" s="184">
        <v>1056</v>
      </c>
      <c r="I62" s="184">
        <v>7124</v>
      </c>
      <c r="J62" s="184">
        <v>11636</v>
      </c>
      <c r="K62" s="184">
        <v>0</v>
      </c>
      <c r="L62" s="184">
        <v>11140</v>
      </c>
      <c r="M62" s="184">
        <v>477</v>
      </c>
      <c r="N62" s="184">
        <v>19</v>
      </c>
      <c r="O62" s="184">
        <v>796</v>
      </c>
      <c r="P62" s="656">
        <v>27713</v>
      </c>
      <c r="Q62" s="184">
        <v>0</v>
      </c>
      <c r="R62" s="184">
        <v>5571</v>
      </c>
      <c r="S62" s="366">
        <v>69</v>
      </c>
      <c r="T62" s="184">
        <v>11617</v>
      </c>
      <c r="U62" s="184">
        <v>5640</v>
      </c>
      <c r="V62" s="656">
        <v>82.258830513500001</v>
      </c>
      <c r="W62" s="184">
        <v>15026</v>
      </c>
      <c r="X62" s="184">
        <v>1056</v>
      </c>
      <c r="Y62" s="184">
        <v>3581</v>
      </c>
      <c r="Z62" s="184">
        <v>10269</v>
      </c>
      <c r="AA62" s="184">
        <v>0</v>
      </c>
      <c r="AB62" s="184">
        <v>9931</v>
      </c>
      <c r="AC62" s="184">
        <v>324</v>
      </c>
      <c r="AD62" s="184">
        <v>14</v>
      </c>
      <c r="AE62" s="366">
        <v>120</v>
      </c>
      <c r="AF62" s="526">
        <v>9988</v>
      </c>
      <c r="AG62" s="184">
        <v>0</v>
      </c>
      <c r="AH62" s="184">
        <v>5150</v>
      </c>
      <c r="AI62" s="366">
        <v>67</v>
      </c>
      <c r="AJ62" s="184">
        <v>4991</v>
      </c>
      <c r="AK62" s="184">
        <v>3543</v>
      </c>
      <c r="AL62" s="184">
        <v>1367</v>
      </c>
      <c r="AM62" s="184">
        <v>0</v>
      </c>
      <c r="AN62" s="184">
        <v>1209</v>
      </c>
      <c r="AO62" s="184">
        <v>153</v>
      </c>
      <c r="AP62" s="184">
        <v>5</v>
      </c>
      <c r="AQ62" s="184">
        <v>81</v>
      </c>
      <c r="AR62" s="184">
        <v>4052</v>
      </c>
      <c r="AS62" s="184">
        <v>0</v>
      </c>
      <c r="AT62" s="184">
        <v>421</v>
      </c>
      <c r="AU62" s="184">
        <v>2</v>
      </c>
      <c r="AV62" s="1301">
        <f t="shared" si="0"/>
        <v>3.3730476571886263</v>
      </c>
      <c r="AW62" s="1302">
        <f t="shared" si="1"/>
        <v>2.7746295554665599</v>
      </c>
      <c r="AY62" s="143">
        <v>501</v>
      </c>
      <c r="AZ62" s="1" t="s">
        <v>3245</v>
      </c>
      <c r="BA62" s="1472">
        <v>1</v>
      </c>
      <c r="BB62" s="1463">
        <f>AV64</f>
        <v>2.1609280513390101</v>
      </c>
      <c r="BC62" s="1622">
        <f t="shared" si="2"/>
        <v>2.1609280513390101</v>
      </c>
      <c r="BD62" s="1625">
        <f t="shared" si="3"/>
        <v>1.5804640256695051</v>
      </c>
      <c r="BE62" s="140"/>
    </row>
    <row r="63" spans="1:57">
      <c r="A63" s="143">
        <v>62</v>
      </c>
      <c r="C63" s="1">
        <v>28481</v>
      </c>
      <c r="D63" s="1">
        <v>3</v>
      </c>
      <c r="E63" s="139" t="s">
        <v>3117</v>
      </c>
      <c r="F63" s="184">
        <v>15224</v>
      </c>
      <c r="G63" s="184">
        <v>6633</v>
      </c>
      <c r="H63" s="184">
        <v>668</v>
      </c>
      <c r="I63" s="184">
        <v>3776</v>
      </c>
      <c r="J63" s="184">
        <v>4101</v>
      </c>
      <c r="K63" s="184">
        <v>0</v>
      </c>
      <c r="L63" s="184">
        <v>3723</v>
      </c>
      <c r="M63" s="184">
        <v>357</v>
      </c>
      <c r="N63" s="184">
        <v>21</v>
      </c>
      <c r="O63" s="184">
        <v>46</v>
      </c>
      <c r="P63" s="656">
        <v>14643</v>
      </c>
      <c r="Q63" s="184">
        <v>0</v>
      </c>
      <c r="R63" s="184">
        <v>3384</v>
      </c>
      <c r="S63" s="366">
        <v>115</v>
      </c>
      <c r="T63" s="184">
        <v>4080</v>
      </c>
      <c r="U63" s="184">
        <v>3499</v>
      </c>
      <c r="V63" s="656">
        <v>96.183657383099998</v>
      </c>
      <c r="W63" s="184">
        <v>6823</v>
      </c>
      <c r="X63" s="184">
        <v>668</v>
      </c>
      <c r="Y63" s="184">
        <v>2512</v>
      </c>
      <c r="Z63" s="184">
        <v>3626</v>
      </c>
      <c r="AA63" s="184">
        <v>0</v>
      </c>
      <c r="AB63" s="184">
        <v>3323</v>
      </c>
      <c r="AC63" s="184">
        <v>283</v>
      </c>
      <c r="AD63" s="184">
        <v>20</v>
      </c>
      <c r="AE63" s="366">
        <v>17</v>
      </c>
      <c r="AF63" s="526">
        <v>5441</v>
      </c>
      <c r="AG63" s="184">
        <v>0</v>
      </c>
      <c r="AH63" s="184">
        <v>2131</v>
      </c>
      <c r="AI63" s="366">
        <v>93</v>
      </c>
      <c r="AJ63" s="184">
        <v>1748</v>
      </c>
      <c r="AK63" s="184">
        <v>1264</v>
      </c>
      <c r="AL63" s="184">
        <v>475</v>
      </c>
      <c r="AM63" s="184">
        <v>0</v>
      </c>
      <c r="AN63" s="184">
        <v>400</v>
      </c>
      <c r="AO63" s="184">
        <v>74</v>
      </c>
      <c r="AP63" s="184">
        <v>1</v>
      </c>
      <c r="AQ63" s="184">
        <v>9</v>
      </c>
      <c r="AR63" s="184">
        <v>2549</v>
      </c>
      <c r="AS63" s="184">
        <v>0</v>
      </c>
      <c r="AT63" s="184">
        <v>1253</v>
      </c>
      <c r="AU63" s="184">
        <v>22</v>
      </c>
      <c r="AV63" s="1301">
        <f t="shared" si="0"/>
        <v>2.7980150707590514</v>
      </c>
      <c r="AW63" s="1302">
        <f t="shared" si="1"/>
        <v>2.6912332291858116</v>
      </c>
      <c r="AY63" s="143"/>
      <c r="AZ63" s="1" t="s">
        <v>3537</v>
      </c>
      <c r="BA63" s="1472" t="s">
        <v>3549</v>
      </c>
      <c r="BC63" s="1622" t="s">
        <v>3549</v>
      </c>
      <c r="BD63" s="1625" t="s">
        <v>2218</v>
      </c>
      <c r="BE63" s="140"/>
    </row>
    <row r="64" spans="1:57">
      <c r="A64" s="143">
        <v>63</v>
      </c>
      <c r="C64" s="1">
        <v>28501</v>
      </c>
      <c r="D64" s="1">
        <v>3</v>
      </c>
      <c r="E64" s="139" t="s">
        <v>3245</v>
      </c>
      <c r="F64" s="184">
        <v>17510</v>
      </c>
      <c r="G64" s="184">
        <v>7626</v>
      </c>
      <c r="H64" s="184">
        <v>1286</v>
      </c>
      <c r="I64" s="184">
        <v>5905</v>
      </c>
      <c r="J64" s="184">
        <v>2618</v>
      </c>
      <c r="K64" s="184">
        <v>0</v>
      </c>
      <c r="L64" s="184">
        <v>2338</v>
      </c>
      <c r="M64" s="184">
        <v>264</v>
      </c>
      <c r="N64" s="184">
        <v>16</v>
      </c>
      <c r="O64" s="184">
        <v>75</v>
      </c>
      <c r="P64" s="656">
        <v>17540</v>
      </c>
      <c r="Q64" s="184">
        <v>0</v>
      </c>
      <c r="R64" s="184">
        <v>2257</v>
      </c>
      <c r="S64" s="366">
        <v>375</v>
      </c>
      <c r="T64" s="184">
        <v>2602</v>
      </c>
      <c r="U64" s="184">
        <v>2632</v>
      </c>
      <c r="V64" s="656">
        <v>100.1713306682</v>
      </c>
      <c r="W64" s="184">
        <v>8092</v>
      </c>
      <c r="X64" s="184">
        <v>1286</v>
      </c>
      <c r="Y64" s="184">
        <v>4460</v>
      </c>
      <c r="Z64" s="184">
        <v>2307</v>
      </c>
      <c r="AA64" s="184">
        <v>0</v>
      </c>
      <c r="AB64" s="184">
        <v>2082</v>
      </c>
      <c r="AC64" s="184">
        <v>211</v>
      </c>
      <c r="AD64" s="184">
        <v>14</v>
      </c>
      <c r="AE64" s="366">
        <v>39</v>
      </c>
      <c r="AF64" s="526">
        <v>8103</v>
      </c>
      <c r="AG64" s="184">
        <v>0</v>
      </c>
      <c r="AH64" s="184">
        <v>1933</v>
      </c>
      <c r="AI64" s="366">
        <v>371</v>
      </c>
      <c r="AJ64" s="184">
        <v>1765</v>
      </c>
      <c r="AK64" s="184">
        <v>1445</v>
      </c>
      <c r="AL64" s="184">
        <v>311</v>
      </c>
      <c r="AM64" s="184">
        <v>0</v>
      </c>
      <c r="AN64" s="184">
        <v>256</v>
      </c>
      <c r="AO64" s="184">
        <v>53</v>
      </c>
      <c r="AP64" s="184">
        <v>2</v>
      </c>
      <c r="AQ64" s="184">
        <v>9</v>
      </c>
      <c r="AR64" s="184">
        <v>1784</v>
      </c>
      <c r="AS64" s="184">
        <v>0</v>
      </c>
      <c r="AT64" s="184">
        <v>324</v>
      </c>
      <c r="AU64" s="184">
        <v>4</v>
      </c>
      <c r="AV64" s="1301">
        <f t="shared" si="0"/>
        <v>2.1609280513390101</v>
      </c>
      <c r="AW64" s="1302">
        <f t="shared" si="1"/>
        <v>2.1646303838084662</v>
      </c>
      <c r="AY64" s="143">
        <v>209</v>
      </c>
      <c r="AZ64" s="1" t="s">
        <v>3538</v>
      </c>
      <c r="BA64" s="1472">
        <v>1</v>
      </c>
      <c r="BB64" s="1463">
        <f>AV35</f>
        <v>1.945134208348114</v>
      </c>
      <c r="BC64" s="1622">
        <f t="shared" si="2"/>
        <v>1.945134208348114</v>
      </c>
      <c r="BD64" s="1625">
        <f t="shared" si="3"/>
        <v>1.4725671041740571</v>
      </c>
      <c r="BE64" s="140"/>
    </row>
    <row r="65" spans="1:57">
      <c r="A65" s="143">
        <v>64</v>
      </c>
      <c r="C65" s="1">
        <v>28585</v>
      </c>
      <c r="D65" s="1">
        <v>3</v>
      </c>
      <c r="E65" s="139" t="s">
        <v>3246</v>
      </c>
      <c r="F65" s="184">
        <v>18070</v>
      </c>
      <c r="G65" s="184">
        <v>7219</v>
      </c>
      <c r="H65" s="184">
        <v>1822</v>
      </c>
      <c r="I65" s="184">
        <v>6677</v>
      </c>
      <c r="J65" s="184">
        <v>2308</v>
      </c>
      <c r="K65" s="184">
        <v>0</v>
      </c>
      <c r="L65" s="184">
        <v>2185</v>
      </c>
      <c r="M65" s="184">
        <v>109</v>
      </c>
      <c r="N65" s="184">
        <v>14</v>
      </c>
      <c r="O65" s="184">
        <v>44</v>
      </c>
      <c r="P65" s="656">
        <v>16956</v>
      </c>
      <c r="Q65" s="184">
        <v>0</v>
      </c>
      <c r="R65" s="184">
        <v>1103</v>
      </c>
      <c r="S65" s="366">
        <v>77</v>
      </c>
      <c r="T65" s="184">
        <v>2294</v>
      </c>
      <c r="U65" s="184">
        <v>1180</v>
      </c>
      <c r="V65" s="656">
        <v>93.835085777499998</v>
      </c>
      <c r="W65" s="184">
        <v>8831</v>
      </c>
      <c r="X65" s="184">
        <v>1822</v>
      </c>
      <c r="Y65" s="184">
        <v>4940</v>
      </c>
      <c r="Z65" s="184">
        <v>2044</v>
      </c>
      <c r="AA65" s="184">
        <v>0</v>
      </c>
      <c r="AB65" s="184">
        <v>1973</v>
      </c>
      <c r="AC65" s="184">
        <v>57</v>
      </c>
      <c r="AD65" s="184">
        <v>14</v>
      </c>
      <c r="AE65" s="366">
        <v>25</v>
      </c>
      <c r="AF65" s="526">
        <v>7877</v>
      </c>
      <c r="AG65" s="184">
        <v>0</v>
      </c>
      <c r="AH65" s="184">
        <v>999</v>
      </c>
      <c r="AI65" s="366">
        <v>77</v>
      </c>
      <c r="AJ65" s="184">
        <v>2010</v>
      </c>
      <c r="AK65" s="184">
        <v>1737</v>
      </c>
      <c r="AL65" s="184">
        <v>264</v>
      </c>
      <c r="AM65" s="184">
        <v>0</v>
      </c>
      <c r="AN65" s="184">
        <v>212</v>
      </c>
      <c r="AO65" s="184">
        <v>52</v>
      </c>
      <c r="AP65" s="184">
        <v>0</v>
      </c>
      <c r="AQ65" s="184">
        <v>9</v>
      </c>
      <c r="AR65" s="184">
        <v>1850</v>
      </c>
      <c r="AS65" s="184">
        <v>0</v>
      </c>
      <c r="AT65" s="184">
        <v>104</v>
      </c>
      <c r="AU65" s="184">
        <v>0</v>
      </c>
      <c r="AV65" s="1301">
        <f t="shared" si="0"/>
        <v>2.2940205662054081</v>
      </c>
      <c r="AW65" s="1302">
        <f t="shared" si="1"/>
        <v>2.1525961660530659</v>
      </c>
      <c r="AY65" s="143">
        <v>222</v>
      </c>
      <c r="AZ65" s="1" t="s">
        <v>3539</v>
      </c>
      <c r="BA65" s="1472">
        <v>1</v>
      </c>
      <c r="BB65" s="1463">
        <f>AV47</f>
        <v>2.2005979885838545</v>
      </c>
      <c r="BC65" s="1622">
        <f t="shared" si="2"/>
        <v>2.2005979885838545</v>
      </c>
      <c r="BD65" s="1625">
        <f t="shared" si="3"/>
        <v>1.6002989942919272</v>
      </c>
      <c r="BE65" s="140"/>
    </row>
    <row r="66" spans="1:57">
      <c r="A66" s="173">
        <v>65</v>
      </c>
      <c r="B66" s="6"/>
      <c r="C66" s="6">
        <v>28586</v>
      </c>
      <c r="D66" s="6">
        <v>3</v>
      </c>
      <c r="E66" s="174" t="s">
        <v>3247</v>
      </c>
      <c r="F66" s="224">
        <v>14819</v>
      </c>
      <c r="G66" s="224">
        <v>5781</v>
      </c>
      <c r="H66" s="224">
        <v>1602</v>
      </c>
      <c r="I66" s="224">
        <v>5867</v>
      </c>
      <c r="J66" s="224">
        <v>1505</v>
      </c>
      <c r="K66" s="224">
        <v>0</v>
      </c>
      <c r="L66" s="224">
        <v>811</v>
      </c>
      <c r="M66" s="224">
        <v>689</v>
      </c>
      <c r="N66" s="224">
        <v>5</v>
      </c>
      <c r="O66" s="224">
        <v>64</v>
      </c>
      <c r="P66" s="395">
        <v>14156</v>
      </c>
      <c r="Q66" s="224">
        <v>0</v>
      </c>
      <c r="R66" s="224">
        <v>543</v>
      </c>
      <c r="S66" s="394">
        <v>294</v>
      </c>
      <c r="T66" s="224">
        <v>1500</v>
      </c>
      <c r="U66" s="224">
        <v>837</v>
      </c>
      <c r="V66" s="395">
        <v>95.526013901100001</v>
      </c>
      <c r="W66" s="224">
        <v>7416</v>
      </c>
      <c r="X66" s="224">
        <v>1602</v>
      </c>
      <c r="Y66" s="224">
        <v>4440</v>
      </c>
      <c r="Z66" s="224">
        <v>1329</v>
      </c>
      <c r="AA66" s="224">
        <v>0</v>
      </c>
      <c r="AB66" s="224">
        <v>751</v>
      </c>
      <c r="AC66" s="224">
        <v>573</v>
      </c>
      <c r="AD66" s="224">
        <v>5</v>
      </c>
      <c r="AE66" s="394">
        <v>45</v>
      </c>
      <c r="AF66" s="1307">
        <v>6915</v>
      </c>
      <c r="AG66" s="224">
        <v>0</v>
      </c>
      <c r="AH66" s="224">
        <v>529</v>
      </c>
      <c r="AI66" s="394">
        <v>294</v>
      </c>
      <c r="AJ66" s="224">
        <v>1614</v>
      </c>
      <c r="AK66" s="224">
        <v>1427</v>
      </c>
      <c r="AL66" s="224">
        <v>176</v>
      </c>
      <c r="AM66" s="224">
        <v>0</v>
      </c>
      <c r="AN66" s="224">
        <v>60</v>
      </c>
      <c r="AO66" s="224">
        <v>116</v>
      </c>
      <c r="AP66" s="224">
        <v>0</v>
      </c>
      <c r="AQ66" s="224">
        <v>11</v>
      </c>
      <c r="AR66" s="224">
        <v>1452</v>
      </c>
      <c r="AS66" s="224">
        <v>0</v>
      </c>
      <c r="AT66" s="224">
        <v>14</v>
      </c>
      <c r="AU66" s="224">
        <v>0</v>
      </c>
      <c r="AV66" s="1305">
        <f t="shared" si="0"/>
        <v>2.1430224150397685</v>
      </c>
      <c r="AW66" s="1306">
        <f t="shared" si="1"/>
        <v>2.0471438900939987</v>
      </c>
      <c r="AY66" s="143">
        <v>225</v>
      </c>
      <c r="AZ66" s="1" t="s">
        <v>3540</v>
      </c>
      <c r="BA66" s="1472">
        <v>1</v>
      </c>
      <c r="BB66" s="1463">
        <f>AV50</f>
        <v>2.0616383348949272</v>
      </c>
      <c r="BC66" s="1622">
        <f t="shared" si="2"/>
        <v>2.0616383348949272</v>
      </c>
      <c r="BD66" s="1625">
        <f t="shared" si="3"/>
        <v>1.5308191674474636</v>
      </c>
      <c r="BE66" s="140"/>
    </row>
    <row r="67" spans="1:57">
      <c r="F67" s="364"/>
      <c r="G67" s="364"/>
      <c r="H67" s="364"/>
      <c r="I67" s="364"/>
      <c r="J67" s="364"/>
      <c r="K67" s="364"/>
      <c r="L67" s="364"/>
      <c r="M67" s="364"/>
      <c r="N67" s="364"/>
      <c r="O67" s="364"/>
      <c r="P67" s="364"/>
      <c r="Q67" s="364"/>
      <c r="R67" s="364"/>
      <c r="S67" s="364"/>
      <c r="T67" s="364"/>
      <c r="U67" s="364"/>
      <c r="V67" s="364"/>
      <c r="W67" s="364"/>
      <c r="X67" s="364"/>
      <c r="Y67" s="364"/>
      <c r="Z67" s="364"/>
      <c r="AA67" s="364"/>
      <c r="AB67" s="364"/>
      <c r="AC67" s="364"/>
      <c r="AD67" s="364"/>
      <c r="AE67" s="364"/>
      <c r="AF67" s="364"/>
      <c r="AG67" s="364"/>
      <c r="AH67" s="364"/>
      <c r="AI67" s="364"/>
      <c r="AJ67" s="364"/>
      <c r="AK67" s="364"/>
      <c r="AL67" s="364"/>
      <c r="AM67" s="364"/>
      <c r="AN67" s="364"/>
      <c r="AO67" s="364"/>
      <c r="AP67" s="364"/>
      <c r="AQ67" s="364"/>
      <c r="AR67" s="364"/>
      <c r="AS67" s="364"/>
      <c r="AT67" s="364"/>
      <c r="AU67" s="364"/>
      <c r="AY67" s="143">
        <v>585</v>
      </c>
      <c r="AZ67" s="1" t="s">
        <v>3541</v>
      </c>
      <c r="BA67" s="1472">
        <v>1</v>
      </c>
      <c r="BB67" s="1463">
        <f>AV65</f>
        <v>2.2940205662054081</v>
      </c>
      <c r="BC67" s="1622">
        <f t="shared" si="2"/>
        <v>2.2940205662054081</v>
      </c>
      <c r="BD67" s="1625">
        <f t="shared" si="3"/>
        <v>1.647010283102704</v>
      </c>
      <c r="BE67" s="140"/>
    </row>
    <row r="68" spans="1:57">
      <c r="F68" s="364"/>
      <c r="G68" s="364"/>
      <c r="H68" s="364"/>
      <c r="I68" s="364"/>
      <c r="J68" s="364"/>
      <c r="K68" s="364"/>
      <c r="L68" s="364"/>
      <c r="M68" s="364"/>
      <c r="N68" s="364"/>
      <c r="O68" s="364"/>
      <c r="P68" s="364"/>
      <c r="Q68" s="364"/>
      <c r="R68" s="364"/>
      <c r="S68" s="364"/>
      <c r="T68" s="364"/>
      <c r="U68" s="364"/>
      <c r="V68" s="364"/>
      <c r="W68" s="364"/>
      <c r="X68" s="364"/>
      <c r="Y68" s="364"/>
      <c r="Z68" s="364"/>
      <c r="AA68" s="364"/>
      <c r="AB68" s="364"/>
      <c r="AC68" s="364"/>
      <c r="AD68" s="364"/>
      <c r="AE68" s="364"/>
      <c r="AF68" s="364"/>
      <c r="AG68" s="364"/>
      <c r="AH68" s="364"/>
      <c r="AI68" s="364"/>
      <c r="AJ68" s="364"/>
      <c r="AK68" s="364"/>
      <c r="AL68" s="364"/>
      <c r="AM68" s="364"/>
      <c r="AN68" s="364"/>
      <c r="AO68" s="364"/>
      <c r="AP68" s="364"/>
      <c r="AQ68" s="364"/>
      <c r="AR68" s="364"/>
      <c r="AS68" s="364"/>
      <c r="AT68" s="364"/>
      <c r="AU68" s="364"/>
      <c r="AY68" s="143">
        <v>586</v>
      </c>
      <c r="AZ68" s="1" t="s">
        <v>3542</v>
      </c>
      <c r="BA68" s="1472">
        <v>1</v>
      </c>
      <c r="BB68" s="1463">
        <f>AV66</f>
        <v>2.1430224150397685</v>
      </c>
      <c r="BC68" s="1622">
        <f t="shared" si="2"/>
        <v>2.1430224150397685</v>
      </c>
      <c r="BD68" s="1625">
        <f t="shared" si="3"/>
        <v>1.5715112075198843</v>
      </c>
      <c r="BE68" s="140"/>
    </row>
    <row r="69" spans="1:57">
      <c r="F69" s="364"/>
      <c r="G69" s="364"/>
      <c r="H69" s="364"/>
      <c r="I69" s="364"/>
      <c r="J69" s="364"/>
      <c r="K69" s="364"/>
      <c r="L69" s="364"/>
      <c r="M69" s="364"/>
      <c r="N69" s="364"/>
      <c r="O69" s="364"/>
      <c r="P69" s="364"/>
      <c r="Q69" s="364"/>
      <c r="R69" s="364"/>
      <c r="S69" s="364"/>
      <c r="T69" s="364"/>
      <c r="U69" s="364"/>
      <c r="V69" s="364"/>
      <c r="W69" s="364"/>
      <c r="X69" s="364"/>
      <c r="Y69" s="364"/>
      <c r="Z69" s="364"/>
      <c r="AA69" s="364"/>
      <c r="AB69" s="364"/>
      <c r="AC69" s="364"/>
      <c r="AD69" s="364"/>
      <c r="AE69" s="364"/>
      <c r="AF69" s="364"/>
      <c r="AG69" s="364"/>
      <c r="AH69" s="364"/>
      <c r="AI69" s="364"/>
      <c r="AJ69" s="364"/>
      <c r="AK69" s="364"/>
      <c r="AL69" s="364"/>
      <c r="AM69" s="364"/>
      <c r="AN69" s="364"/>
      <c r="AO69" s="364"/>
      <c r="AP69" s="364"/>
      <c r="AQ69" s="364"/>
      <c r="AR69" s="364"/>
      <c r="AS69" s="364"/>
      <c r="AT69" s="364"/>
      <c r="AU69" s="364"/>
      <c r="AY69" s="143"/>
      <c r="AZ69" s="1" t="s">
        <v>3543</v>
      </c>
      <c r="BA69" s="1472" t="s">
        <v>3549</v>
      </c>
      <c r="BC69" s="1622" t="s">
        <v>3549</v>
      </c>
      <c r="BD69" s="1625" t="s">
        <v>2218</v>
      </c>
      <c r="BE69" s="140"/>
    </row>
    <row r="70" spans="1:57">
      <c r="F70" s="364"/>
      <c r="G70" s="364"/>
      <c r="H70" s="364"/>
      <c r="I70" s="364"/>
      <c r="J70" s="364"/>
      <c r="K70" s="364"/>
      <c r="L70" s="364"/>
      <c r="M70" s="364"/>
      <c r="N70" s="364"/>
      <c r="O70" s="364"/>
      <c r="P70" s="364"/>
      <c r="Q70" s="364"/>
      <c r="R70" s="364"/>
      <c r="S70" s="364"/>
      <c r="T70" s="364"/>
      <c r="U70" s="364"/>
      <c r="V70" s="364"/>
      <c r="W70" s="364"/>
      <c r="X70" s="364"/>
      <c r="Y70" s="364"/>
      <c r="Z70" s="364"/>
      <c r="AA70" s="364"/>
      <c r="AB70" s="364"/>
      <c r="AC70" s="364"/>
      <c r="AD70" s="364"/>
      <c r="AE70" s="364"/>
      <c r="AF70" s="364"/>
      <c r="AG70" s="364"/>
      <c r="AH70" s="364"/>
      <c r="AI70" s="364"/>
      <c r="AJ70" s="364"/>
      <c r="AK70" s="364"/>
      <c r="AL70" s="364"/>
      <c r="AM70" s="364"/>
      <c r="AN70" s="364"/>
      <c r="AO70" s="364"/>
      <c r="AP70" s="364"/>
      <c r="AQ70" s="364"/>
      <c r="AR70" s="364"/>
      <c r="AS70" s="364"/>
      <c r="AT70" s="364"/>
      <c r="AU70" s="364"/>
      <c r="AY70" s="143">
        <v>221</v>
      </c>
      <c r="AZ70" s="1" t="s">
        <v>3544</v>
      </c>
      <c r="BA70" s="1472">
        <v>1</v>
      </c>
      <c r="BB70" s="1463">
        <f>AV46</f>
        <v>2.1464045525090532</v>
      </c>
      <c r="BC70" s="1622">
        <f t="shared" si="2"/>
        <v>2.1464045525090532</v>
      </c>
      <c r="BD70" s="1625">
        <f t="shared" si="3"/>
        <v>1.5732022762545266</v>
      </c>
      <c r="BE70" s="140"/>
    </row>
    <row r="71" spans="1:57">
      <c r="F71" s="364"/>
      <c r="G71" s="364"/>
      <c r="H71" s="364"/>
      <c r="I71" s="364"/>
      <c r="J71" s="364"/>
      <c r="K71" s="364"/>
      <c r="L71" s="364"/>
      <c r="M71" s="364"/>
      <c r="N71" s="364"/>
      <c r="O71" s="364"/>
      <c r="P71" s="364"/>
      <c r="Q71" s="364"/>
      <c r="R71" s="364"/>
      <c r="S71" s="364"/>
      <c r="T71" s="364"/>
      <c r="U71" s="364"/>
      <c r="V71" s="364"/>
      <c r="W71" s="364"/>
      <c r="X71" s="364"/>
      <c r="Y71" s="364"/>
      <c r="Z71" s="364"/>
      <c r="AA71" s="364"/>
      <c r="AB71" s="364"/>
      <c r="AC71" s="364"/>
      <c r="AD71" s="364"/>
      <c r="AE71" s="364"/>
      <c r="AF71" s="364"/>
      <c r="AG71" s="364"/>
      <c r="AH71" s="364"/>
      <c r="AI71" s="364"/>
      <c r="AJ71" s="364"/>
      <c r="AK71" s="364"/>
      <c r="AL71" s="364"/>
      <c r="AM71" s="364"/>
      <c r="AN71" s="364"/>
      <c r="AO71" s="364"/>
      <c r="AP71" s="364"/>
      <c r="AQ71" s="364"/>
      <c r="AR71" s="364"/>
      <c r="AS71" s="364"/>
      <c r="AT71" s="364"/>
      <c r="AU71" s="364"/>
      <c r="AY71" s="143">
        <v>223</v>
      </c>
      <c r="AZ71" s="1" t="s">
        <v>3545</v>
      </c>
      <c r="BA71" s="1472">
        <v>1</v>
      </c>
      <c r="BB71" s="1463">
        <f>AV48</f>
        <v>2.0716391131616043</v>
      </c>
      <c r="BC71" s="1622">
        <f t="shared" si="2"/>
        <v>2.0716391131616043</v>
      </c>
      <c r="BD71" s="1625">
        <f t="shared" si="3"/>
        <v>1.5358195565808022</v>
      </c>
      <c r="BE71" s="140"/>
    </row>
    <row r="72" spans="1:57">
      <c r="F72" s="364"/>
      <c r="G72" s="364"/>
      <c r="H72" s="364"/>
      <c r="I72" s="364"/>
      <c r="J72" s="364"/>
      <c r="K72" s="364"/>
      <c r="L72" s="364"/>
      <c r="M72" s="364"/>
      <c r="N72" s="364"/>
      <c r="O72" s="364"/>
      <c r="P72" s="364"/>
      <c r="Q72" s="364"/>
      <c r="R72" s="364"/>
      <c r="S72" s="364"/>
      <c r="T72" s="364"/>
      <c r="U72" s="364"/>
      <c r="V72" s="364"/>
      <c r="W72" s="364"/>
      <c r="X72" s="364"/>
      <c r="Y72" s="364"/>
      <c r="Z72" s="364"/>
      <c r="AA72" s="364"/>
      <c r="AB72" s="364"/>
      <c r="AC72" s="364"/>
      <c r="AD72" s="364"/>
      <c r="AE72" s="364"/>
      <c r="AF72" s="364"/>
      <c r="AG72" s="364"/>
      <c r="AH72" s="364"/>
      <c r="AI72" s="364"/>
      <c r="AJ72" s="364"/>
      <c r="AK72" s="364"/>
      <c r="AL72" s="364"/>
      <c r="AM72" s="364"/>
      <c r="AN72" s="364"/>
      <c r="AO72" s="364"/>
      <c r="AP72" s="364"/>
      <c r="AQ72" s="364"/>
      <c r="AR72" s="364"/>
      <c r="AS72" s="364"/>
      <c r="AT72" s="364"/>
      <c r="AU72" s="364"/>
      <c r="AY72" s="143"/>
      <c r="AZ72" s="1" t="s">
        <v>3546</v>
      </c>
      <c r="BA72" s="1472" t="s">
        <v>3549</v>
      </c>
      <c r="BC72" s="1622" t="s">
        <v>3549</v>
      </c>
      <c r="BD72" s="1625" t="s">
        <v>2218</v>
      </c>
      <c r="BE72" s="140"/>
    </row>
    <row r="73" spans="1:57">
      <c r="F73" s="364"/>
      <c r="G73" s="364"/>
      <c r="H73" s="364"/>
      <c r="I73" s="364"/>
      <c r="J73" s="364"/>
      <c r="K73" s="364"/>
      <c r="L73" s="364"/>
      <c r="M73" s="364"/>
      <c r="N73" s="364"/>
      <c r="O73" s="364"/>
      <c r="P73" s="364"/>
      <c r="Q73" s="364"/>
      <c r="R73" s="364"/>
      <c r="S73" s="364"/>
      <c r="T73" s="364"/>
      <c r="U73" s="364"/>
      <c r="V73" s="364"/>
      <c r="W73" s="364"/>
      <c r="X73" s="364"/>
      <c r="Y73" s="364"/>
      <c r="Z73" s="364"/>
      <c r="AA73" s="364"/>
      <c r="AB73" s="364"/>
      <c r="AC73" s="364"/>
      <c r="AD73" s="364"/>
      <c r="AE73" s="364"/>
      <c r="AF73" s="364"/>
      <c r="AG73" s="364"/>
      <c r="AH73" s="364"/>
      <c r="AI73" s="364"/>
      <c r="AJ73" s="364"/>
      <c r="AK73" s="364"/>
      <c r="AL73" s="364"/>
      <c r="AM73" s="364"/>
      <c r="AN73" s="364"/>
      <c r="AO73" s="364"/>
      <c r="AP73" s="364"/>
      <c r="AQ73" s="364"/>
      <c r="AR73" s="364"/>
      <c r="AS73" s="364"/>
      <c r="AT73" s="364"/>
      <c r="AU73" s="364"/>
      <c r="AY73" s="143">
        <v>205</v>
      </c>
      <c r="AZ73" s="1" t="s">
        <v>3229</v>
      </c>
      <c r="BA73" s="1472">
        <v>1</v>
      </c>
      <c r="BB73" s="1463">
        <f>AV31</f>
        <v>1.9872479906605003</v>
      </c>
      <c r="BC73" s="1622">
        <f t="shared" si="2"/>
        <v>1.9872479906605003</v>
      </c>
      <c r="BD73" s="1625">
        <f t="shared" si="3"/>
        <v>1.4936239953302501</v>
      </c>
      <c r="BE73" s="140"/>
    </row>
    <row r="74" spans="1:57">
      <c r="F74" s="364"/>
      <c r="G74" s="364"/>
      <c r="H74" s="364"/>
      <c r="I74" s="364"/>
      <c r="J74" s="364"/>
      <c r="K74" s="364"/>
      <c r="L74" s="364"/>
      <c r="M74" s="364"/>
      <c r="N74" s="364"/>
      <c r="O74" s="364"/>
      <c r="P74" s="364"/>
      <c r="Q74" s="364"/>
      <c r="R74" s="364"/>
      <c r="S74" s="364"/>
      <c r="T74" s="364"/>
      <c r="U74" s="364"/>
      <c r="V74" s="364"/>
      <c r="W74" s="364"/>
      <c r="X74" s="364"/>
      <c r="Y74" s="364"/>
      <c r="Z74" s="364"/>
      <c r="AA74" s="364"/>
      <c r="AB74" s="364"/>
      <c r="AC74" s="364"/>
      <c r="AD74" s="364"/>
      <c r="AE74" s="364"/>
      <c r="AF74" s="364"/>
      <c r="AG74" s="364"/>
      <c r="AH74" s="364"/>
      <c r="AI74" s="364"/>
      <c r="AJ74" s="364"/>
      <c r="AK74" s="364"/>
      <c r="AL74" s="364"/>
      <c r="AM74" s="364"/>
      <c r="AN74" s="364"/>
      <c r="AO74" s="364"/>
      <c r="AP74" s="364"/>
      <c r="AQ74" s="364"/>
      <c r="AR74" s="364"/>
      <c r="AS74" s="364"/>
      <c r="AT74" s="364"/>
      <c r="AU74" s="364"/>
      <c r="AY74" s="143">
        <v>224</v>
      </c>
      <c r="AZ74" s="1" t="s">
        <v>3547</v>
      </c>
      <c r="BA74" s="1472">
        <v>1</v>
      </c>
      <c r="BB74" s="1463">
        <f>AV49</f>
        <v>1.9158702932287839</v>
      </c>
      <c r="BC74" s="1622">
        <f t="shared" si="2"/>
        <v>1.9158702932287839</v>
      </c>
      <c r="BD74" s="1625">
        <f t="shared" si="3"/>
        <v>1.4579351466143919</v>
      </c>
      <c r="BE74" s="140"/>
    </row>
    <row r="75" spans="1:57">
      <c r="F75" s="364"/>
      <c r="G75" s="364"/>
      <c r="H75" s="364"/>
      <c r="I75" s="364"/>
      <c r="J75" s="364"/>
      <c r="K75" s="364"/>
      <c r="L75" s="364"/>
      <c r="M75" s="364"/>
      <c r="N75" s="364"/>
      <c r="O75" s="364"/>
      <c r="P75" s="364"/>
      <c r="Q75" s="364"/>
      <c r="R75" s="364"/>
      <c r="S75" s="364"/>
      <c r="T75" s="364"/>
      <c r="U75" s="364"/>
      <c r="V75" s="364"/>
      <c r="W75" s="364"/>
      <c r="X75" s="364"/>
      <c r="Y75" s="364"/>
      <c r="Z75" s="364"/>
      <c r="AA75" s="364"/>
      <c r="AB75" s="364"/>
      <c r="AC75" s="364"/>
      <c r="AD75" s="364"/>
      <c r="AE75" s="364"/>
      <c r="AF75" s="364"/>
      <c r="AG75" s="364"/>
      <c r="AH75" s="364"/>
      <c r="AI75" s="364"/>
      <c r="AJ75" s="364"/>
      <c r="AK75" s="364"/>
      <c r="AL75" s="364"/>
      <c r="AM75" s="364"/>
      <c r="AN75" s="364"/>
      <c r="AO75" s="364"/>
      <c r="AP75" s="364"/>
      <c r="AQ75" s="364"/>
      <c r="AR75" s="364"/>
      <c r="AS75" s="364"/>
      <c r="AT75" s="364"/>
      <c r="AU75" s="364"/>
      <c r="AY75" s="173">
        <v>226</v>
      </c>
      <c r="AZ75" s="6" t="s">
        <v>3548</v>
      </c>
      <c r="BA75" s="1473">
        <v>1</v>
      </c>
      <c r="BB75" s="1474">
        <f>AV51</f>
        <v>2.1593341844250222</v>
      </c>
      <c r="BC75" s="1623">
        <f t="shared" si="2"/>
        <v>2.1593341844250222</v>
      </c>
      <c r="BD75" s="1626">
        <f t="shared" si="3"/>
        <v>1.5796670922125111</v>
      </c>
      <c r="BE75" s="128"/>
    </row>
    <row r="76" spans="1:57">
      <c r="F76" s="364"/>
      <c r="G76" s="364"/>
      <c r="H76" s="364"/>
      <c r="I76" s="364"/>
      <c r="J76" s="364"/>
      <c r="K76" s="364"/>
      <c r="L76" s="364"/>
      <c r="M76" s="364"/>
      <c r="N76" s="364"/>
      <c r="O76" s="364"/>
      <c r="P76" s="364"/>
      <c r="Q76" s="364"/>
      <c r="R76" s="364"/>
      <c r="S76" s="364"/>
      <c r="T76" s="364"/>
      <c r="U76" s="364"/>
      <c r="V76" s="364"/>
      <c r="W76" s="364"/>
      <c r="X76" s="364"/>
      <c r="Y76" s="364"/>
      <c r="Z76" s="364"/>
      <c r="AA76" s="364"/>
      <c r="AB76" s="364"/>
      <c r="AC76" s="364"/>
      <c r="AD76" s="364"/>
      <c r="AE76" s="364"/>
      <c r="AF76" s="364"/>
      <c r="AG76" s="364"/>
      <c r="AH76" s="364"/>
      <c r="AI76" s="364"/>
      <c r="AJ76" s="364"/>
      <c r="AK76" s="364"/>
      <c r="AL76" s="364"/>
      <c r="AM76" s="364"/>
      <c r="AN76" s="364"/>
      <c r="AO76" s="364"/>
      <c r="AP76" s="364"/>
      <c r="AQ76" s="364"/>
      <c r="AR76" s="364"/>
      <c r="AS76" s="364"/>
      <c r="AT76" s="364"/>
      <c r="AU76" s="364"/>
    </row>
    <row r="77" spans="1:57">
      <c r="F77" s="364"/>
      <c r="G77" s="364"/>
      <c r="H77" s="364"/>
      <c r="I77" s="364"/>
      <c r="J77" s="364"/>
      <c r="K77" s="364"/>
      <c r="L77" s="364"/>
      <c r="M77" s="364"/>
      <c r="N77" s="364"/>
      <c r="O77" s="364"/>
      <c r="P77" s="364"/>
      <c r="Q77" s="364"/>
      <c r="R77" s="364"/>
      <c r="S77" s="364"/>
      <c r="T77" s="364"/>
      <c r="U77" s="364"/>
      <c r="V77" s="364"/>
      <c r="W77" s="364"/>
      <c r="X77" s="364"/>
      <c r="Y77" s="364"/>
      <c r="Z77" s="364"/>
      <c r="AA77" s="364"/>
      <c r="AB77" s="364"/>
      <c r="AC77" s="364"/>
      <c r="AD77" s="364"/>
      <c r="AE77" s="364"/>
      <c r="AF77" s="364"/>
      <c r="AG77" s="364"/>
      <c r="AH77" s="364"/>
      <c r="AI77" s="364"/>
      <c r="AJ77" s="364"/>
      <c r="AK77" s="364"/>
      <c r="AL77" s="364"/>
      <c r="AM77" s="364"/>
      <c r="AN77" s="364"/>
      <c r="AO77" s="364"/>
      <c r="AP77" s="364"/>
      <c r="AQ77" s="364"/>
      <c r="AR77" s="364"/>
      <c r="AS77" s="364"/>
      <c r="AT77" s="364"/>
      <c r="AU77" s="364"/>
    </row>
    <row r="78" spans="1:57">
      <c r="F78" s="364"/>
      <c r="G78" s="364"/>
      <c r="H78" s="364"/>
      <c r="I78" s="364"/>
      <c r="J78" s="364"/>
      <c r="K78" s="364"/>
      <c r="L78" s="364"/>
      <c r="M78" s="364"/>
      <c r="N78" s="364"/>
      <c r="O78" s="364"/>
      <c r="P78" s="364"/>
      <c r="Q78" s="364"/>
      <c r="R78" s="364"/>
      <c r="S78" s="364"/>
      <c r="T78" s="364"/>
      <c r="U78" s="364"/>
      <c r="V78" s="364"/>
      <c r="W78" s="364"/>
      <c r="X78" s="364"/>
      <c r="Y78" s="364"/>
      <c r="Z78" s="364"/>
      <c r="AA78" s="364"/>
      <c r="AB78" s="364"/>
      <c r="AC78" s="364"/>
      <c r="AD78" s="364"/>
      <c r="AE78" s="364"/>
      <c r="AF78" s="364"/>
      <c r="AG78" s="364"/>
      <c r="AH78" s="364"/>
      <c r="AI78" s="364"/>
      <c r="AJ78" s="364"/>
      <c r="AK78" s="364"/>
      <c r="AL78" s="364"/>
      <c r="AM78" s="364"/>
      <c r="AN78" s="364"/>
      <c r="AO78" s="364"/>
      <c r="AP78" s="364"/>
      <c r="AQ78" s="364"/>
      <c r="AR78" s="364"/>
      <c r="AS78" s="364"/>
      <c r="AT78" s="364"/>
      <c r="AU78" s="364"/>
    </row>
    <row r="79" spans="1:57">
      <c r="F79" s="364"/>
      <c r="G79" s="364"/>
      <c r="H79" s="364"/>
      <c r="I79" s="364"/>
      <c r="J79" s="364"/>
      <c r="K79" s="364"/>
      <c r="L79" s="364"/>
      <c r="M79" s="364"/>
      <c r="N79" s="364"/>
      <c r="O79" s="364"/>
      <c r="P79" s="364"/>
      <c r="Q79" s="364"/>
      <c r="R79" s="364"/>
      <c r="S79" s="364"/>
      <c r="T79" s="364"/>
      <c r="U79" s="364"/>
      <c r="V79" s="364"/>
      <c r="W79" s="364"/>
      <c r="X79" s="364"/>
      <c r="Y79" s="364"/>
      <c r="Z79" s="364"/>
      <c r="AA79" s="364"/>
      <c r="AB79" s="364"/>
      <c r="AC79" s="364"/>
      <c r="AD79" s="364"/>
      <c r="AE79" s="364"/>
      <c r="AF79" s="364"/>
      <c r="AG79" s="364"/>
      <c r="AH79" s="364"/>
      <c r="AI79" s="364"/>
      <c r="AJ79" s="364"/>
      <c r="AK79" s="364"/>
      <c r="AL79" s="364"/>
      <c r="AM79" s="364"/>
      <c r="AN79" s="364"/>
      <c r="AO79" s="364"/>
      <c r="AP79" s="364"/>
      <c r="AQ79" s="364"/>
      <c r="AR79" s="364"/>
      <c r="AS79" s="364"/>
      <c r="AT79" s="364"/>
      <c r="AU79" s="364"/>
    </row>
    <row r="80" spans="1:57">
      <c r="F80" s="364"/>
      <c r="G80" s="364"/>
      <c r="H80" s="364"/>
      <c r="I80" s="364"/>
      <c r="J80" s="364"/>
      <c r="K80" s="364"/>
      <c r="L80" s="364"/>
      <c r="M80" s="364"/>
      <c r="N80" s="364"/>
      <c r="O80" s="364"/>
      <c r="P80" s="364"/>
      <c r="Q80" s="364"/>
      <c r="R80" s="364"/>
      <c r="S80" s="364"/>
      <c r="T80" s="364"/>
      <c r="U80" s="364"/>
      <c r="V80" s="364"/>
      <c r="W80" s="364"/>
      <c r="X80" s="364"/>
      <c r="Y80" s="364"/>
      <c r="Z80" s="364"/>
      <c r="AA80" s="364"/>
      <c r="AB80" s="364"/>
      <c r="AC80" s="364"/>
      <c r="AD80" s="364"/>
      <c r="AE80" s="364"/>
      <c r="AF80" s="364"/>
      <c r="AG80" s="364"/>
      <c r="AH80" s="364"/>
      <c r="AI80" s="364"/>
      <c r="AJ80" s="364"/>
      <c r="AK80" s="364"/>
      <c r="AL80" s="364"/>
      <c r="AM80" s="364"/>
      <c r="AN80" s="364"/>
      <c r="AO80" s="364"/>
      <c r="AP80" s="364"/>
      <c r="AQ80" s="364"/>
      <c r="AR80" s="364"/>
      <c r="AS80" s="364"/>
      <c r="AT80" s="364"/>
      <c r="AU80" s="364"/>
    </row>
    <row r="81" spans="6:47">
      <c r="F81" s="364"/>
      <c r="G81" s="364"/>
      <c r="H81" s="364"/>
      <c r="I81" s="364"/>
      <c r="J81" s="364"/>
      <c r="K81" s="364"/>
      <c r="L81" s="364"/>
      <c r="M81" s="364"/>
      <c r="N81" s="364"/>
      <c r="O81" s="364"/>
      <c r="P81" s="364"/>
      <c r="Q81" s="364"/>
      <c r="R81" s="364"/>
      <c r="S81" s="364"/>
      <c r="T81" s="364"/>
      <c r="U81" s="364"/>
      <c r="V81" s="364"/>
      <c r="W81" s="364"/>
      <c r="X81" s="364"/>
      <c r="Y81" s="364"/>
      <c r="Z81" s="364"/>
      <c r="AA81" s="364"/>
      <c r="AB81" s="364"/>
      <c r="AC81" s="364"/>
      <c r="AD81" s="364"/>
      <c r="AE81" s="364"/>
      <c r="AF81" s="364"/>
      <c r="AG81" s="364"/>
      <c r="AH81" s="364"/>
      <c r="AI81" s="364"/>
      <c r="AJ81" s="364"/>
      <c r="AK81" s="364"/>
      <c r="AL81" s="364"/>
      <c r="AM81" s="364"/>
      <c r="AN81" s="364"/>
      <c r="AO81" s="364"/>
      <c r="AP81" s="364"/>
      <c r="AQ81" s="364"/>
      <c r="AR81" s="364"/>
      <c r="AS81" s="364"/>
      <c r="AT81" s="364"/>
      <c r="AU81" s="364"/>
    </row>
    <row r="82" spans="6:47">
      <c r="F82" s="364"/>
      <c r="G82" s="364"/>
      <c r="H82" s="364"/>
      <c r="I82" s="364"/>
      <c r="J82" s="364"/>
      <c r="K82" s="364"/>
      <c r="L82" s="364"/>
      <c r="M82" s="364"/>
      <c r="N82" s="364"/>
      <c r="O82" s="364"/>
      <c r="P82" s="364"/>
      <c r="Q82" s="364"/>
      <c r="R82" s="364"/>
      <c r="S82" s="364"/>
      <c r="T82" s="364"/>
      <c r="U82" s="364"/>
      <c r="V82" s="364"/>
      <c r="W82" s="364"/>
      <c r="X82" s="364"/>
      <c r="Y82" s="364"/>
      <c r="Z82" s="364"/>
      <c r="AA82" s="364"/>
      <c r="AB82" s="364"/>
      <c r="AC82" s="364"/>
      <c r="AD82" s="364"/>
      <c r="AE82" s="364"/>
      <c r="AF82" s="364"/>
      <c r="AG82" s="364"/>
      <c r="AH82" s="364"/>
      <c r="AI82" s="364"/>
      <c r="AJ82" s="364"/>
      <c r="AK82" s="364"/>
      <c r="AL82" s="364"/>
      <c r="AM82" s="364"/>
      <c r="AN82" s="364"/>
      <c r="AO82" s="364"/>
      <c r="AP82" s="364"/>
      <c r="AQ82" s="364"/>
      <c r="AR82" s="364"/>
      <c r="AS82" s="364"/>
      <c r="AT82" s="364"/>
      <c r="AU82" s="364"/>
    </row>
    <row r="83" spans="6:47">
      <c r="F83" s="364"/>
      <c r="G83" s="364"/>
      <c r="H83" s="364"/>
      <c r="I83" s="364"/>
      <c r="J83" s="364"/>
      <c r="K83" s="364"/>
      <c r="L83" s="364"/>
      <c r="M83" s="364"/>
      <c r="N83" s="364"/>
      <c r="O83" s="364"/>
      <c r="P83" s="364"/>
      <c r="Q83" s="364"/>
      <c r="R83" s="364"/>
      <c r="S83" s="364"/>
      <c r="T83" s="364"/>
      <c r="U83" s="364"/>
      <c r="V83" s="364"/>
      <c r="W83" s="364"/>
      <c r="X83" s="364"/>
      <c r="Y83" s="364"/>
      <c r="Z83" s="364"/>
      <c r="AA83" s="364"/>
      <c r="AB83" s="364"/>
      <c r="AC83" s="364"/>
      <c r="AD83" s="364"/>
      <c r="AE83" s="364"/>
      <c r="AF83" s="364"/>
      <c r="AG83" s="364"/>
      <c r="AH83" s="364"/>
      <c r="AI83" s="364"/>
      <c r="AJ83" s="364"/>
      <c r="AK83" s="364"/>
      <c r="AL83" s="364"/>
      <c r="AM83" s="364"/>
      <c r="AN83" s="364"/>
      <c r="AO83" s="364"/>
      <c r="AP83" s="364"/>
      <c r="AQ83" s="364"/>
      <c r="AR83" s="364"/>
      <c r="AS83" s="364"/>
      <c r="AT83" s="364"/>
      <c r="AU83" s="364"/>
    </row>
  </sheetData>
  <phoneticPr fontId="1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646"/>
  <sheetViews>
    <sheetView workbookViewId="0">
      <pane xSplit="6" ySplit="5" topLeftCell="G549" activePane="bottomRight" state="frozen"/>
      <selection pane="topRight" activeCell="G1" sqref="G1"/>
      <selection pane="bottomLeft" activeCell="A6" sqref="A6"/>
      <selection pane="bottomRight"/>
    </sheetView>
  </sheetViews>
  <sheetFormatPr defaultRowHeight="13"/>
  <cols>
    <col min="1" max="1" width="1.5" style="895" customWidth="1"/>
    <col min="2" max="2" width="5" style="898" customWidth="1"/>
    <col min="3" max="3" width="4.58203125" style="897" customWidth="1"/>
    <col min="4" max="4" width="5" style="898" bestFit="1" customWidth="1"/>
    <col min="5" max="5" width="5.4140625" style="898" customWidth="1"/>
    <col min="6" max="6" width="26.4140625" style="899" customWidth="1"/>
    <col min="7" max="7" width="5.5" style="900" bestFit="1" customWidth="1"/>
    <col min="8" max="8" width="20.58203125" style="899" customWidth="1"/>
    <col min="9" max="9" width="5.5" style="900" customWidth="1"/>
    <col min="10" max="10" width="20.58203125" style="899" customWidth="1"/>
    <col min="11" max="11" width="5.5" style="900" customWidth="1"/>
    <col min="12" max="12" width="20.58203125" style="901" customWidth="1"/>
    <col min="13" max="13" width="1.5" style="895" customWidth="1"/>
    <col min="14" max="256" width="9" style="895"/>
    <col min="257" max="257" width="1.5" style="895" customWidth="1"/>
    <col min="258" max="258" width="5" style="895" customWidth="1"/>
    <col min="259" max="259" width="4.58203125" style="895" customWidth="1"/>
    <col min="260" max="260" width="5" style="895" bestFit="1" customWidth="1"/>
    <col min="261" max="261" width="5.4140625" style="895" customWidth="1"/>
    <col min="262" max="262" width="26.4140625" style="895" customWidth="1"/>
    <col min="263" max="263" width="5.5" style="895" bestFit="1" customWidth="1"/>
    <col min="264" max="264" width="20.58203125" style="895" customWidth="1"/>
    <col min="265" max="265" width="5.5" style="895" customWidth="1"/>
    <col min="266" max="266" width="20.58203125" style="895" customWidth="1"/>
    <col min="267" max="267" width="5.5" style="895" customWidth="1"/>
    <col min="268" max="268" width="20.58203125" style="895" customWidth="1"/>
    <col min="269" max="269" width="1.5" style="895" customWidth="1"/>
    <col min="270" max="512" width="9" style="895"/>
    <col min="513" max="513" width="1.5" style="895" customWidth="1"/>
    <col min="514" max="514" width="5" style="895" customWidth="1"/>
    <col min="515" max="515" width="4.58203125" style="895" customWidth="1"/>
    <col min="516" max="516" width="5" style="895" bestFit="1" customWidth="1"/>
    <col min="517" max="517" width="5.4140625" style="895" customWidth="1"/>
    <col min="518" max="518" width="26.4140625" style="895" customWidth="1"/>
    <col min="519" max="519" width="5.5" style="895" bestFit="1" customWidth="1"/>
    <col min="520" max="520" width="20.58203125" style="895" customWidth="1"/>
    <col min="521" max="521" width="5.5" style="895" customWidth="1"/>
    <col min="522" max="522" width="20.58203125" style="895" customWidth="1"/>
    <col min="523" max="523" width="5.5" style="895" customWidth="1"/>
    <col min="524" max="524" width="20.58203125" style="895" customWidth="1"/>
    <col min="525" max="525" width="1.5" style="895" customWidth="1"/>
    <col min="526" max="768" width="9" style="895"/>
    <col min="769" max="769" width="1.5" style="895" customWidth="1"/>
    <col min="770" max="770" width="5" style="895" customWidth="1"/>
    <col min="771" max="771" width="4.58203125" style="895" customWidth="1"/>
    <col min="772" max="772" width="5" style="895" bestFit="1" customWidth="1"/>
    <col min="773" max="773" width="5.4140625" style="895" customWidth="1"/>
    <col min="774" max="774" width="26.4140625" style="895" customWidth="1"/>
    <col min="775" max="775" width="5.5" style="895" bestFit="1" customWidth="1"/>
    <col min="776" max="776" width="20.58203125" style="895" customWidth="1"/>
    <col min="777" max="777" width="5.5" style="895" customWidth="1"/>
    <col min="778" max="778" width="20.58203125" style="895" customWidth="1"/>
    <col min="779" max="779" width="5.5" style="895" customWidth="1"/>
    <col min="780" max="780" width="20.58203125" style="895" customWidth="1"/>
    <col min="781" max="781" width="1.5" style="895" customWidth="1"/>
    <col min="782" max="1024" width="9" style="895"/>
    <col min="1025" max="1025" width="1.5" style="895" customWidth="1"/>
    <col min="1026" max="1026" width="5" style="895" customWidth="1"/>
    <col min="1027" max="1027" width="4.58203125" style="895" customWidth="1"/>
    <col min="1028" max="1028" width="5" style="895" bestFit="1" customWidth="1"/>
    <col min="1029" max="1029" width="5.4140625" style="895" customWidth="1"/>
    <col min="1030" max="1030" width="26.4140625" style="895" customWidth="1"/>
    <col min="1031" max="1031" width="5.5" style="895" bestFit="1" customWidth="1"/>
    <col min="1032" max="1032" width="20.58203125" style="895" customWidth="1"/>
    <col min="1033" max="1033" width="5.5" style="895" customWidth="1"/>
    <col min="1034" max="1034" width="20.58203125" style="895" customWidth="1"/>
    <col min="1035" max="1035" width="5.5" style="895" customWidth="1"/>
    <col min="1036" max="1036" width="20.58203125" style="895" customWidth="1"/>
    <col min="1037" max="1037" width="1.5" style="895" customWidth="1"/>
    <col min="1038" max="1280" width="9" style="895"/>
    <col min="1281" max="1281" width="1.5" style="895" customWidth="1"/>
    <col min="1282" max="1282" width="5" style="895" customWidth="1"/>
    <col min="1283" max="1283" width="4.58203125" style="895" customWidth="1"/>
    <col min="1284" max="1284" width="5" style="895" bestFit="1" customWidth="1"/>
    <col min="1285" max="1285" width="5.4140625" style="895" customWidth="1"/>
    <col min="1286" max="1286" width="26.4140625" style="895" customWidth="1"/>
    <col min="1287" max="1287" width="5.5" style="895" bestFit="1" customWidth="1"/>
    <col min="1288" max="1288" width="20.58203125" style="895" customWidth="1"/>
    <col min="1289" max="1289" width="5.5" style="895" customWidth="1"/>
    <col min="1290" max="1290" width="20.58203125" style="895" customWidth="1"/>
    <col min="1291" max="1291" width="5.5" style="895" customWidth="1"/>
    <col min="1292" max="1292" width="20.58203125" style="895" customWidth="1"/>
    <col min="1293" max="1293" width="1.5" style="895" customWidth="1"/>
    <col min="1294" max="1536" width="9" style="895"/>
    <col min="1537" max="1537" width="1.5" style="895" customWidth="1"/>
    <col min="1538" max="1538" width="5" style="895" customWidth="1"/>
    <col min="1539" max="1539" width="4.58203125" style="895" customWidth="1"/>
    <col min="1540" max="1540" width="5" style="895" bestFit="1" customWidth="1"/>
    <col min="1541" max="1541" width="5.4140625" style="895" customWidth="1"/>
    <col min="1542" max="1542" width="26.4140625" style="895" customWidth="1"/>
    <col min="1543" max="1543" width="5.5" style="895" bestFit="1" customWidth="1"/>
    <col min="1544" max="1544" width="20.58203125" style="895" customWidth="1"/>
    <col min="1545" max="1545" width="5.5" style="895" customWidth="1"/>
    <col min="1546" max="1546" width="20.58203125" style="895" customWidth="1"/>
    <col min="1547" max="1547" width="5.5" style="895" customWidth="1"/>
    <col min="1548" max="1548" width="20.58203125" style="895" customWidth="1"/>
    <col min="1549" max="1549" width="1.5" style="895" customWidth="1"/>
    <col min="1550" max="1792" width="9" style="895"/>
    <col min="1793" max="1793" width="1.5" style="895" customWidth="1"/>
    <col min="1794" max="1794" width="5" style="895" customWidth="1"/>
    <col min="1795" max="1795" width="4.58203125" style="895" customWidth="1"/>
    <col min="1796" max="1796" width="5" style="895" bestFit="1" customWidth="1"/>
    <col min="1797" max="1797" width="5.4140625" style="895" customWidth="1"/>
    <col min="1798" max="1798" width="26.4140625" style="895" customWidth="1"/>
    <col min="1799" max="1799" width="5.5" style="895" bestFit="1" customWidth="1"/>
    <col min="1800" max="1800" width="20.58203125" style="895" customWidth="1"/>
    <col min="1801" max="1801" width="5.5" style="895" customWidth="1"/>
    <col min="1802" max="1802" width="20.58203125" style="895" customWidth="1"/>
    <col min="1803" max="1803" width="5.5" style="895" customWidth="1"/>
    <col min="1804" max="1804" width="20.58203125" style="895" customWidth="1"/>
    <col min="1805" max="1805" width="1.5" style="895" customWidth="1"/>
    <col min="1806" max="2048" width="9" style="895"/>
    <col min="2049" max="2049" width="1.5" style="895" customWidth="1"/>
    <col min="2050" max="2050" width="5" style="895" customWidth="1"/>
    <col min="2051" max="2051" width="4.58203125" style="895" customWidth="1"/>
    <col min="2052" max="2052" width="5" style="895" bestFit="1" customWidth="1"/>
    <col min="2053" max="2053" width="5.4140625" style="895" customWidth="1"/>
    <col min="2054" max="2054" width="26.4140625" style="895" customWidth="1"/>
    <col min="2055" max="2055" width="5.5" style="895" bestFit="1" customWidth="1"/>
    <col min="2056" max="2056" width="20.58203125" style="895" customWidth="1"/>
    <col min="2057" max="2057" width="5.5" style="895" customWidth="1"/>
    <col min="2058" max="2058" width="20.58203125" style="895" customWidth="1"/>
    <col min="2059" max="2059" width="5.5" style="895" customWidth="1"/>
    <col min="2060" max="2060" width="20.58203125" style="895" customWidth="1"/>
    <col min="2061" max="2061" width="1.5" style="895" customWidth="1"/>
    <col min="2062" max="2304" width="9" style="895"/>
    <col min="2305" max="2305" width="1.5" style="895" customWidth="1"/>
    <col min="2306" max="2306" width="5" style="895" customWidth="1"/>
    <col min="2307" max="2307" width="4.58203125" style="895" customWidth="1"/>
    <col min="2308" max="2308" width="5" style="895" bestFit="1" customWidth="1"/>
    <col min="2309" max="2309" width="5.4140625" style="895" customWidth="1"/>
    <col min="2310" max="2310" width="26.4140625" style="895" customWidth="1"/>
    <col min="2311" max="2311" width="5.5" style="895" bestFit="1" customWidth="1"/>
    <col min="2312" max="2312" width="20.58203125" style="895" customWidth="1"/>
    <col min="2313" max="2313" width="5.5" style="895" customWidth="1"/>
    <col min="2314" max="2314" width="20.58203125" style="895" customWidth="1"/>
    <col min="2315" max="2315" width="5.5" style="895" customWidth="1"/>
    <col min="2316" max="2316" width="20.58203125" style="895" customWidth="1"/>
    <col min="2317" max="2317" width="1.5" style="895" customWidth="1"/>
    <col min="2318" max="2560" width="9" style="895"/>
    <col min="2561" max="2561" width="1.5" style="895" customWidth="1"/>
    <col min="2562" max="2562" width="5" style="895" customWidth="1"/>
    <col min="2563" max="2563" width="4.58203125" style="895" customWidth="1"/>
    <col min="2564" max="2564" width="5" style="895" bestFit="1" customWidth="1"/>
    <col min="2565" max="2565" width="5.4140625" style="895" customWidth="1"/>
    <col min="2566" max="2566" width="26.4140625" style="895" customWidth="1"/>
    <col min="2567" max="2567" width="5.5" style="895" bestFit="1" customWidth="1"/>
    <col min="2568" max="2568" width="20.58203125" style="895" customWidth="1"/>
    <col min="2569" max="2569" width="5.5" style="895" customWidth="1"/>
    <col min="2570" max="2570" width="20.58203125" style="895" customWidth="1"/>
    <col min="2571" max="2571" width="5.5" style="895" customWidth="1"/>
    <col min="2572" max="2572" width="20.58203125" style="895" customWidth="1"/>
    <col min="2573" max="2573" width="1.5" style="895" customWidth="1"/>
    <col min="2574" max="2816" width="9" style="895"/>
    <col min="2817" max="2817" width="1.5" style="895" customWidth="1"/>
    <col min="2818" max="2818" width="5" style="895" customWidth="1"/>
    <col min="2819" max="2819" width="4.58203125" style="895" customWidth="1"/>
    <col min="2820" max="2820" width="5" style="895" bestFit="1" customWidth="1"/>
    <col min="2821" max="2821" width="5.4140625" style="895" customWidth="1"/>
    <col min="2822" max="2822" width="26.4140625" style="895" customWidth="1"/>
    <col min="2823" max="2823" width="5.5" style="895" bestFit="1" customWidth="1"/>
    <col min="2824" max="2824" width="20.58203125" style="895" customWidth="1"/>
    <col min="2825" max="2825" width="5.5" style="895" customWidth="1"/>
    <col min="2826" max="2826" width="20.58203125" style="895" customWidth="1"/>
    <col min="2827" max="2827" width="5.5" style="895" customWidth="1"/>
    <col min="2828" max="2828" width="20.58203125" style="895" customWidth="1"/>
    <col min="2829" max="2829" width="1.5" style="895" customWidth="1"/>
    <col min="2830" max="3072" width="9" style="895"/>
    <col min="3073" max="3073" width="1.5" style="895" customWidth="1"/>
    <col min="3074" max="3074" width="5" style="895" customWidth="1"/>
    <col min="3075" max="3075" width="4.58203125" style="895" customWidth="1"/>
    <col min="3076" max="3076" width="5" style="895" bestFit="1" customWidth="1"/>
    <col min="3077" max="3077" width="5.4140625" style="895" customWidth="1"/>
    <col min="3078" max="3078" width="26.4140625" style="895" customWidth="1"/>
    <col min="3079" max="3079" width="5.5" style="895" bestFit="1" customWidth="1"/>
    <col min="3080" max="3080" width="20.58203125" style="895" customWidth="1"/>
    <col min="3081" max="3081" width="5.5" style="895" customWidth="1"/>
    <col min="3082" max="3082" width="20.58203125" style="895" customWidth="1"/>
    <col min="3083" max="3083" width="5.5" style="895" customWidth="1"/>
    <col min="3084" max="3084" width="20.58203125" style="895" customWidth="1"/>
    <col min="3085" max="3085" width="1.5" style="895" customWidth="1"/>
    <col min="3086" max="3328" width="9" style="895"/>
    <col min="3329" max="3329" width="1.5" style="895" customWidth="1"/>
    <col min="3330" max="3330" width="5" style="895" customWidth="1"/>
    <col min="3331" max="3331" width="4.58203125" style="895" customWidth="1"/>
    <col min="3332" max="3332" width="5" style="895" bestFit="1" customWidth="1"/>
    <col min="3333" max="3333" width="5.4140625" style="895" customWidth="1"/>
    <col min="3334" max="3334" width="26.4140625" style="895" customWidth="1"/>
    <col min="3335" max="3335" width="5.5" style="895" bestFit="1" customWidth="1"/>
    <col min="3336" max="3336" width="20.58203125" style="895" customWidth="1"/>
    <col min="3337" max="3337" width="5.5" style="895" customWidth="1"/>
    <col min="3338" max="3338" width="20.58203125" style="895" customWidth="1"/>
    <col min="3339" max="3339" width="5.5" style="895" customWidth="1"/>
    <col min="3340" max="3340" width="20.58203125" style="895" customWidth="1"/>
    <col min="3341" max="3341" width="1.5" style="895" customWidth="1"/>
    <col min="3342" max="3584" width="9" style="895"/>
    <col min="3585" max="3585" width="1.5" style="895" customWidth="1"/>
    <col min="3586" max="3586" width="5" style="895" customWidth="1"/>
    <col min="3587" max="3587" width="4.58203125" style="895" customWidth="1"/>
    <col min="3588" max="3588" width="5" style="895" bestFit="1" customWidth="1"/>
    <col min="3589" max="3589" width="5.4140625" style="895" customWidth="1"/>
    <col min="3590" max="3590" width="26.4140625" style="895" customWidth="1"/>
    <col min="3591" max="3591" width="5.5" style="895" bestFit="1" customWidth="1"/>
    <col min="3592" max="3592" width="20.58203125" style="895" customWidth="1"/>
    <col min="3593" max="3593" width="5.5" style="895" customWidth="1"/>
    <col min="3594" max="3594" width="20.58203125" style="895" customWidth="1"/>
    <col min="3595" max="3595" width="5.5" style="895" customWidth="1"/>
    <col min="3596" max="3596" width="20.58203125" style="895" customWidth="1"/>
    <col min="3597" max="3597" width="1.5" style="895" customWidth="1"/>
    <col min="3598" max="3840" width="9" style="895"/>
    <col min="3841" max="3841" width="1.5" style="895" customWidth="1"/>
    <col min="3842" max="3842" width="5" style="895" customWidth="1"/>
    <col min="3843" max="3843" width="4.58203125" style="895" customWidth="1"/>
    <col min="3844" max="3844" width="5" style="895" bestFit="1" customWidth="1"/>
    <col min="3845" max="3845" width="5.4140625" style="895" customWidth="1"/>
    <col min="3846" max="3846" width="26.4140625" style="895" customWidth="1"/>
    <col min="3847" max="3847" width="5.5" style="895" bestFit="1" customWidth="1"/>
    <col min="3848" max="3848" width="20.58203125" style="895" customWidth="1"/>
    <col min="3849" max="3849" width="5.5" style="895" customWidth="1"/>
    <col min="3850" max="3850" width="20.58203125" style="895" customWidth="1"/>
    <col min="3851" max="3851" width="5.5" style="895" customWidth="1"/>
    <col min="3852" max="3852" width="20.58203125" style="895" customWidth="1"/>
    <col min="3853" max="3853" width="1.5" style="895" customWidth="1"/>
    <col min="3854" max="4096" width="9" style="895"/>
    <col min="4097" max="4097" width="1.5" style="895" customWidth="1"/>
    <col min="4098" max="4098" width="5" style="895" customWidth="1"/>
    <col min="4099" max="4099" width="4.58203125" style="895" customWidth="1"/>
    <col min="4100" max="4100" width="5" style="895" bestFit="1" customWidth="1"/>
    <col min="4101" max="4101" width="5.4140625" style="895" customWidth="1"/>
    <col min="4102" max="4102" width="26.4140625" style="895" customWidth="1"/>
    <col min="4103" max="4103" width="5.5" style="895" bestFit="1" customWidth="1"/>
    <col min="4104" max="4104" width="20.58203125" style="895" customWidth="1"/>
    <col min="4105" max="4105" width="5.5" style="895" customWidth="1"/>
    <col min="4106" max="4106" width="20.58203125" style="895" customWidth="1"/>
    <col min="4107" max="4107" width="5.5" style="895" customWidth="1"/>
    <col min="4108" max="4108" width="20.58203125" style="895" customWidth="1"/>
    <col min="4109" max="4109" width="1.5" style="895" customWidth="1"/>
    <col min="4110" max="4352" width="9" style="895"/>
    <col min="4353" max="4353" width="1.5" style="895" customWidth="1"/>
    <col min="4354" max="4354" width="5" style="895" customWidth="1"/>
    <col min="4355" max="4355" width="4.58203125" style="895" customWidth="1"/>
    <col min="4356" max="4356" width="5" style="895" bestFit="1" customWidth="1"/>
    <col min="4357" max="4357" width="5.4140625" style="895" customWidth="1"/>
    <col min="4358" max="4358" width="26.4140625" style="895" customWidth="1"/>
    <col min="4359" max="4359" width="5.5" style="895" bestFit="1" customWidth="1"/>
    <col min="4360" max="4360" width="20.58203125" style="895" customWidth="1"/>
    <col min="4361" max="4361" width="5.5" style="895" customWidth="1"/>
    <col min="4362" max="4362" width="20.58203125" style="895" customWidth="1"/>
    <col min="4363" max="4363" width="5.5" style="895" customWidth="1"/>
    <col min="4364" max="4364" width="20.58203125" style="895" customWidth="1"/>
    <col min="4365" max="4365" width="1.5" style="895" customWidth="1"/>
    <col min="4366" max="4608" width="9" style="895"/>
    <col min="4609" max="4609" width="1.5" style="895" customWidth="1"/>
    <col min="4610" max="4610" width="5" style="895" customWidth="1"/>
    <col min="4611" max="4611" width="4.58203125" style="895" customWidth="1"/>
    <col min="4612" max="4612" width="5" style="895" bestFit="1" customWidth="1"/>
    <col min="4613" max="4613" width="5.4140625" style="895" customWidth="1"/>
    <col min="4614" max="4614" width="26.4140625" style="895" customWidth="1"/>
    <col min="4615" max="4615" width="5.5" style="895" bestFit="1" customWidth="1"/>
    <col min="4616" max="4616" width="20.58203125" style="895" customWidth="1"/>
    <col min="4617" max="4617" width="5.5" style="895" customWidth="1"/>
    <col min="4618" max="4618" width="20.58203125" style="895" customWidth="1"/>
    <col min="4619" max="4619" width="5.5" style="895" customWidth="1"/>
    <col min="4620" max="4620" width="20.58203125" style="895" customWidth="1"/>
    <col min="4621" max="4621" width="1.5" style="895" customWidth="1"/>
    <col min="4622" max="4864" width="9" style="895"/>
    <col min="4865" max="4865" width="1.5" style="895" customWidth="1"/>
    <col min="4866" max="4866" width="5" style="895" customWidth="1"/>
    <col min="4867" max="4867" width="4.58203125" style="895" customWidth="1"/>
    <col min="4868" max="4868" width="5" style="895" bestFit="1" customWidth="1"/>
    <col min="4869" max="4869" width="5.4140625" style="895" customWidth="1"/>
    <col min="4870" max="4870" width="26.4140625" style="895" customWidth="1"/>
    <col min="4871" max="4871" width="5.5" style="895" bestFit="1" customWidth="1"/>
    <col min="4872" max="4872" width="20.58203125" style="895" customWidth="1"/>
    <col min="4873" max="4873" width="5.5" style="895" customWidth="1"/>
    <col min="4874" max="4874" width="20.58203125" style="895" customWidth="1"/>
    <col min="4875" max="4875" width="5.5" style="895" customWidth="1"/>
    <col min="4876" max="4876" width="20.58203125" style="895" customWidth="1"/>
    <col min="4877" max="4877" width="1.5" style="895" customWidth="1"/>
    <col min="4878" max="5120" width="9" style="895"/>
    <col min="5121" max="5121" width="1.5" style="895" customWidth="1"/>
    <col min="5122" max="5122" width="5" style="895" customWidth="1"/>
    <col min="5123" max="5123" width="4.58203125" style="895" customWidth="1"/>
    <col min="5124" max="5124" width="5" style="895" bestFit="1" customWidth="1"/>
    <col min="5125" max="5125" width="5.4140625" style="895" customWidth="1"/>
    <col min="5126" max="5126" width="26.4140625" style="895" customWidth="1"/>
    <col min="5127" max="5127" width="5.5" style="895" bestFit="1" customWidth="1"/>
    <col min="5128" max="5128" width="20.58203125" style="895" customWidth="1"/>
    <col min="5129" max="5129" width="5.5" style="895" customWidth="1"/>
    <col min="5130" max="5130" width="20.58203125" style="895" customWidth="1"/>
    <col min="5131" max="5131" width="5.5" style="895" customWidth="1"/>
    <col min="5132" max="5132" width="20.58203125" style="895" customWidth="1"/>
    <col min="5133" max="5133" width="1.5" style="895" customWidth="1"/>
    <col min="5134" max="5376" width="9" style="895"/>
    <col min="5377" max="5377" width="1.5" style="895" customWidth="1"/>
    <col min="5378" max="5378" width="5" style="895" customWidth="1"/>
    <col min="5379" max="5379" width="4.58203125" style="895" customWidth="1"/>
    <col min="5380" max="5380" width="5" style="895" bestFit="1" customWidth="1"/>
    <col min="5381" max="5381" width="5.4140625" style="895" customWidth="1"/>
    <col min="5382" max="5382" width="26.4140625" style="895" customWidth="1"/>
    <col min="5383" max="5383" width="5.5" style="895" bestFit="1" customWidth="1"/>
    <col min="5384" max="5384" width="20.58203125" style="895" customWidth="1"/>
    <col min="5385" max="5385" width="5.5" style="895" customWidth="1"/>
    <col min="5386" max="5386" width="20.58203125" style="895" customWidth="1"/>
    <col min="5387" max="5387" width="5.5" style="895" customWidth="1"/>
    <col min="5388" max="5388" width="20.58203125" style="895" customWidth="1"/>
    <col min="5389" max="5389" width="1.5" style="895" customWidth="1"/>
    <col min="5390" max="5632" width="9" style="895"/>
    <col min="5633" max="5633" width="1.5" style="895" customWidth="1"/>
    <col min="5634" max="5634" width="5" style="895" customWidth="1"/>
    <col min="5635" max="5635" width="4.58203125" style="895" customWidth="1"/>
    <col min="5636" max="5636" width="5" style="895" bestFit="1" customWidth="1"/>
    <col min="5637" max="5637" width="5.4140625" style="895" customWidth="1"/>
    <col min="5638" max="5638" width="26.4140625" style="895" customWidth="1"/>
    <col min="5639" max="5639" width="5.5" style="895" bestFit="1" customWidth="1"/>
    <col min="5640" max="5640" width="20.58203125" style="895" customWidth="1"/>
    <col min="5641" max="5641" width="5.5" style="895" customWidth="1"/>
    <col min="5642" max="5642" width="20.58203125" style="895" customWidth="1"/>
    <col min="5643" max="5643" width="5.5" style="895" customWidth="1"/>
    <col min="5644" max="5644" width="20.58203125" style="895" customWidth="1"/>
    <col min="5645" max="5645" width="1.5" style="895" customWidth="1"/>
    <col min="5646" max="5888" width="9" style="895"/>
    <col min="5889" max="5889" width="1.5" style="895" customWidth="1"/>
    <col min="5890" max="5890" width="5" style="895" customWidth="1"/>
    <col min="5891" max="5891" width="4.58203125" style="895" customWidth="1"/>
    <col min="5892" max="5892" width="5" style="895" bestFit="1" customWidth="1"/>
    <col min="5893" max="5893" width="5.4140625" style="895" customWidth="1"/>
    <col min="5894" max="5894" width="26.4140625" style="895" customWidth="1"/>
    <col min="5895" max="5895" width="5.5" style="895" bestFit="1" customWidth="1"/>
    <col min="5896" max="5896" width="20.58203125" style="895" customWidth="1"/>
    <col min="5897" max="5897" width="5.5" style="895" customWidth="1"/>
    <col min="5898" max="5898" width="20.58203125" style="895" customWidth="1"/>
    <col min="5899" max="5899" width="5.5" style="895" customWidth="1"/>
    <col min="5900" max="5900" width="20.58203125" style="895" customWidth="1"/>
    <col min="5901" max="5901" width="1.5" style="895" customWidth="1"/>
    <col min="5902" max="6144" width="9" style="895"/>
    <col min="6145" max="6145" width="1.5" style="895" customWidth="1"/>
    <col min="6146" max="6146" width="5" style="895" customWidth="1"/>
    <col min="6147" max="6147" width="4.58203125" style="895" customWidth="1"/>
    <col min="6148" max="6148" width="5" style="895" bestFit="1" customWidth="1"/>
    <col min="6149" max="6149" width="5.4140625" style="895" customWidth="1"/>
    <col min="6150" max="6150" width="26.4140625" style="895" customWidth="1"/>
    <col min="6151" max="6151" width="5.5" style="895" bestFit="1" customWidth="1"/>
    <col min="6152" max="6152" width="20.58203125" style="895" customWidth="1"/>
    <col min="6153" max="6153" width="5.5" style="895" customWidth="1"/>
    <col min="6154" max="6154" width="20.58203125" style="895" customWidth="1"/>
    <col min="6155" max="6155" width="5.5" style="895" customWidth="1"/>
    <col min="6156" max="6156" width="20.58203125" style="895" customWidth="1"/>
    <col min="6157" max="6157" width="1.5" style="895" customWidth="1"/>
    <col min="6158" max="6400" width="9" style="895"/>
    <col min="6401" max="6401" width="1.5" style="895" customWidth="1"/>
    <col min="6402" max="6402" width="5" style="895" customWidth="1"/>
    <col min="6403" max="6403" width="4.58203125" style="895" customWidth="1"/>
    <col min="6404" max="6404" width="5" style="895" bestFit="1" customWidth="1"/>
    <col min="6405" max="6405" width="5.4140625" style="895" customWidth="1"/>
    <col min="6406" max="6406" width="26.4140625" style="895" customWidth="1"/>
    <col min="6407" max="6407" width="5.5" style="895" bestFit="1" customWidth="1"/>
    <col min="6408" max="6408" width="20.58203125" style="895" customWidth="1"/>
    <col min="6409" max="6409" width="5.5" style="895" customWidth="1"/>
    <col min="6410" max="6410" width="20.58203125" style="895" customWidth="1"/>
    <col min="6411" max="6411" width="5.5" style="895" customWidth="1"/>
    <col min="6412" max="6412" width="20.58203125" style="895" customWidth="1"/>
    <col min="6413" max="6413" width="1.5" style="895" customWidth="1"/>
    <col min="6414" max="6656" width="9" style="895"/>
    <col min="6657" max="6657" width="1.5" style="895" customWidth="1"/>
    <col min="6658" max="6658" width="5" style="895" customWidth="1"/>
    <col min="6659" max="6659" width="4.58203125" style="895" customWidth="1"/>
    <col min="6660" max="6660" width="5" style="895" bestFit="1" customWidth="1"/>
    <col min="6661" max="6661" width="5.4140625" style="895" customWidth="1"/>
    <col min="6662" max="6662" width="26.4140625" style="895" customWidth="1"/>
    <col min="6663" max="6663" width="5.5" style="895" bestFit="1" customWidth="1"/>
    <col min="6664" max="6664" width="20.58203125" style="895" customWidth="1"/>
    <col min="6665" max="6665" width="5.5" style="895" customWidth="1"/>
    <col min="6666" max="6666" width="20.58203125" style="895" customWidth="1"/>
    <col min="6667" max="6667" width="5.5" style="895" customWidth="1"/>
    <col min="6668" max="6668" width="20.58203125" style="895" customWidth="1"/>
    <col min="6669" max="6669" width="1.5" style="895" customWidth="1"/>
    <col min="6670" max="6912" width="9" style="895"/>
    <col min="6913" max="6913" width="1.5" style="895" customWidth="1"/>
    <col min="6914" max="6914" width="5" style="895" customWidth="1"/>
    <col min="6915" max="6915" width="4.58203125" style="895" customWidth="1"/>
    <col min="6916" max="6916" width="5" style="895" bestFit="1" customWidth="1"/>
    <col min="6917" max="6917" width="5.4140625" style="895" customWidth="1"/>
    <col min="6918" max="6918" width="26.4140625" style="895" customWidth="1"/>
    <col min="6919" max="6919" width="5.5" style="895" bestFit="1" customWidth="1"/>
    <col min="6920" max="6920" width="20.58203125" style="895" customWidth="1"/>
    <col min="6921" max="6921" width="5.5" style="895" customWidth="1"/>
    <col min="6922" max="6922" width="20.58203125" style="895" customWidth="1"/>
    <col min="6923" max="6923" width="5.5" style="895" customWidth="1"/>
    <col min="6924" max="6924" width="20.58203125" style="895" customWidth="1"/>
    <col min="6925" max="6925" width="1.5" style="895" customWidth="1"/>
    <col min="6926" max="7168" width="9" style="895"/>
    <col min="7169" max="7169" width="1.5" style="895" customWidth="1"/>
    <col min="7170" max="7170" width="5" style="895" customWidth="1"/>
    <col min="7171" max="7171" width="4.58203125" style="895" customWidth="1"/>
    <col min="7172" max="7172" width="5" style="895" bestFit="1" customWidth="1"/>
    <col min="7173" max="7173" width="5.4140625" style="895" customWidth="1"/>
    <col min="7174" max="7174" width="26.4140625" style="895" customWidth="1"/>
    <col min="7175" max="7175" width="5.5" style="895" bestFit="1" customWidth="1"/>
    <col min="7176" max="7176" width="20.58203125" style="895" customWidth="1"/>
    <col min="7177" max="7177" width="5.5" style="895" customWidth="1"/>
    <col min="7178" max="7178" width="20.58203125" style="895" customWidth="1"/>
    <col min="7179" max="7179" width="5.5" style="895" customWidth="1"/>
    <col min="7180" max="7180" width="20.58203125" style="895" customWidth="1"/>
    <col min="7181" max="7181" width="1.5" style="895" customWidth="1"/>
    <col min="7182" max="7424" width="9" style="895"/>
    <col min="7425" max="7425" width="1.5" style="895" customWidth="1"/>
    <col min="7426" max="7426" width="5" style="895" customWidth="1"/>
    <col min="7427" max="7427" width="4.58203125" style="895" customWidth="1"/>
    <col min="7428" max="7428" width="5" style="895" bestFit="1" customWidth="1"/>
    <col min="7429" max="7429" width="5.4140625" style="895" customWidth="1"/>
    <col min="7430" max="7430" width="26.4140625" style="895" customWidth="1"/>
    <col min="7431" max="7431" width="5.5" style="895" bestFit="1" customWidth="1"/>
    <col min="7432" max="7432" width="20.58203125" style="895" customWidth="1"/>
    <col min="7433" max="7433" width="5.5" style="895" customWidth="1"/>
    <col min="7434" max="7434" width="20.58203125" style="895" customWidth="1"/>
    <col min="7435" max="7435" width="5.5" style="895" customWidth="1"/>
    <col min="7436" max="7436" width="20.58203125" style="895" customWidth="1"/>
    <col min="7437" max="7437" width="1.5" style="895" customWidth="1"/>
    <col min="7438" max="7680" width="9" style="895"/>
    <col min="7681" max="7681" width="1.5" style="895" customWidth="1"/>
    <col min="7682" max="7682" width="5" style="895" customWidth="1"/>
    <col min="7683" max="7683" width="4.58203125" style="895" customWidth="1"/>
    <col min="7684" max="7684" width="5" style="895" bestFit="1" customWidth="1"/>
    <col min="7685" max="7685" width="5.4140625" style="895" customWidth="1"/>
    <col min="7686" max="7686" width="26.4140625" style="895" customWidth="1"/>
    <col min="7687" max="7687" width="5.5" style="895" bestFit="1" customWidth="1"/>
    <col min="7688" max="7688" width="20.58203125" style="895" customWidth="1"/>
    <col min="7689" max="7689" width="5.5" style="895" customWidth="1"/>
    <col min="7690" max="7690" width="20.58203125" style="895" customWidth="1"/>
    <col min="7691" max="7691" width="5.5" style="895" customWidth="1"/>
    <col min="7692" max="7692" width="20.58203125" style="895" customWidth="1"/>
    <col min="7693" max="7693" width="1.5" style="895" customWidth="1"/>
    <col min="7694" max="7936" width="9" style="895"/>
    <col min="7937" max="7937" width="1.5" style="895" customWidth="1"/>
    <col min="7938" max="7938" width="5" style="895" customWidth="1"/>
    <col min="7939" max="7939" width="4.58203125" style="895" customWidth="1"/>
    <col min="7940" max="7940" width="5" style="895" bestFit="1" customWidth="1"/>
    <col min="7941" max="7941" width="5.4140625" style="895" customWidth="1"/>
    <col min="7942" max="7942" width="26.4140625" style="895" customWidth="1"/>
    <col min="7943" max="7943" width="5.5" style="895" bestFit="1" customWidth="1"/>
    <col min="7944" max="7944" width="20.58203125" style="895" customWidth="1"/>
    <col min="7945" max="7945" width="5.5" style="895" customWidth="1"/>
    <col min="7946" max="7946" width="20.58203125" style="895" customWidth="1"/>
    <col min="7947" max="7947" width="5.5" style="895" customWidth="1"/>
    <col min="7948" max="7948" width="20.58203125" style="895" customWidth="1"/>
    <col min="7949" max="7949" width="1.5" style="895" customWidth="1"/>
    <col min="7950" max="8192" width="9" style="895"/>
    <col min="8193" max="8193" width="1.5" style="895" customWidth="1"/>
    <col min="8194" max="8194" width="5" style="895" customWidth="1"/>
    <col min="8195" max="8195" width="4.58203125" style="895" customWidth="1"/>
    <col min="8196" max="8196" width="5" style="895" bestFit="1" customWidth="1"/>
    <col min="8197" max="8197" width="5.4140625" style="895" customWidth="1"/>
    <col min="8198" max="8198" width="26.4140625" style="895" customWidth="1"/>
    <col min="8199" max="8199" width="5.5" style="895" bestFit="1" customWidth="1"/>
    <col min="8200" max="8200" width="20.58203125" style="895" customWidth="1"/>
    <col min="8201" max="8201" width="5.5" style="895" customWidth="1"/>
    <col min="8202" max="8202" width="20.58203125" style="895" customWidth="1"/>
    <col min="8203" max="8203" width="5.5" style="895" customWidth="1"/>
    <col min="8204" max="8204" width="20.58203125" style="895" customWidth="1"/>
    <col min="8205" max="8205" width="1.5" style="895" customWidth="1"/>
    <col min="8206" max="8448" width="9" style="895"/>
    <col min="8449" max="8449" width="1.5" style="895" customWidth="1"/>
    <col min="8450" max="8450" width="5" style="895" customWidth="1"/>
    <col min="8451" max="8451" width="4.58203125" style="895" customWidth="1"/>
    <col min="8452" max="8452" width="5" style="895" bestFit="1" customWidth="1"/>
    <col min="8453" max="8453" width="5.4140625" style="895" customWidth="1"/>
    <col min="8454" max="8454" width="26.4140625" style="895" customWidth="1"/>
    <col min="8455" max="8455" width="5.5" style="895" bestFit="1" customWidth="1"/>
    <col min="8456" max="8456" width="20.58203125" style="895" customWidth="1"/>
    <col min="8457" max="8457" width="5.5" style="895" customWidth="1"/>
    <col min="8458" max="8458" width="20.58203125" style="895" customWidth="1"/>
    <col min="8459" max="8459" width="5.5" style="895" customWidth="1"/>
    <col min="8460" max="8460" width="20.58203125" style="895" customWidth="1"/>
    <col min="8461" max="8461" width="1.5" style="895" customWidth="1"/>
    <col min="8462" max="8704" width="9" style="895"/>
    <col min="8705" max="8705" width="1.5" style="895" customWidth="1"/>
    <col min="8706" max="8706" width="5" style="895" customWidth="1"/>
    <col min="8707" max="8707" width="4.58203125" style="895" customWidth="1"/>
    <col min="8708" max="8708" width="5" style="895" bestFit="1" customWidth="1"/>
    <col min="8709" max="8709" width="5.4140625" style="895" customWidth="1"/>
    <col min="8710" max="8710" width="26.4140625" style="895" customWidth="1"/>
    <col min="8711" max="8711" width="5.5" style="895" bestFit="1" customWidth="1"/>
    <col min="8712" max="8712" width="20.58203125" style="895" customWidth="1"/>
    <col min="8713" max="8713" width="5.5" style="895" customWidth="1"/>
    <col min="8714" max="8714" width="20.58203125" style="895" customWidth="1"/>
    <col min="8715" max="8715" width="5.5" style="895" customWidth="1"/>
    <col min="8716" max="8716" width="20.58203125" style="895" customWidth="1"/>
    <col min="8717" max="8717" width="1.5" style="895" customWidth="1"/>
    <col min="8718" max="8960" width="9" style="895"/>
    <col min="8961" max="8961" width="1.5" style="895" customWidth="1"/>
    <col min="8962" max="8962" width="5" style="895" customWidth="1"/>
    <col min="8963" max="8963" width="4.58203125" style="895" customWidth="1"/>
    <col min="8964" max="8964" width="5" style="895" bestFit="1" customWidth="1"/>
    <col min="8965" max="8965" width="5.4140625" style="895" customWidth="1"/>
    <col min="8966" max="8966" width="26.4140625" style="895" customWidth="1"/>
    <col min="8967" max="8967" width="5.5" style="895" bestFit="1" customWidth="1"/>
    <col min="8968" max="8968" width="20.58203125" style="895" customWidth="1"/>
    <col min="8969" max="8969" width="5.5" style="895" customWidth="1"/>
    <col min="8970" max="8970" width="20.58203125" style="895" customWidth="1"/>
    <col min="8971" max="8971" width="5.5" style="895" customWidth="1"/>
    <col min="8972" max="8972" width="20.58203125" style="895" customWidth="1"/>
    <col min="8973" max="8973" width="1.5" style="895" customWidth="1"/>
    <col min="8974" max="9216" width="9" style="895"/>
    <col min="9217" max="9217" width="1.5" style="895" customWidth="1"/>
    <col min="9218" max="9218" width="5" style="895" customWidth="1"/>
    <col min="9219" max="9219" width="4.58203125" style="895" customWidth="1"/>
    <col min="9220" max="9220" width="5" style="895" bestFit="1" customWidth="1"/>
    <col min="9221" max="9221" width="5.4140625" style="895" customWidth="1"/>
    <col min="9222" max="9222" width="26.4140625" style="895" customWidth="1"/>
    <col min="9223" max="9223" width="5.5" style="895" bestFit="1" customWidth="1"/>
    <col min="9224" max="9224" width="20.58203125" style="895" customWidth="1"/>
    <col min="9225" max="9225" width="5.5" style="895" customWidth="1"/>
    <col min="9226" max="9226" width="20.58203125" style="895" customWidth="1"/>
    <col min="9227" max="9227" width="5.5" style="895" customWidth="1"/>
    <col min="9228" max="9228" width="20.58203125" style="895" customWidth="1"/>
    <col min="9229" max="9229" width="1.5" style="895" customWidth="1"/>
    <col min="9230" max="9472" width="9" style="895"/>
    <col min="9473" max="9473" width="1.5" style="895" customWidth="1"/>
    <col min="9474" max="9474" width="5" style="895" customWidth="1"/>
    <col min="9475" max="9475" width="4.58203125" style="895" customWidth="1"/>
    <col min="9476" max="9476" width="5" style="895" bestFit="1" customWidth="1"/>
    <col min="9477" max="9477" width="5.4140625" style="895" customWidth="1"/>
    <col min="9478" max="9478" width="26.4140625" style="895" customWidth="1"/>
    <col min="9479" max="9479" width="5.5" style="895" bestFit="1" customWidth="1"/>
    <col min="9480" max="9480" width="20.58203125" style="895" customWidth="1"/>
    <col min="9481" max="9481" width="5.5" style="895" customWidth="1"/>
    <col min="9482" max="9482" width="20.58203125" style="895" customWidth="1"/>
    <col min="9483" max="9483" width="5.5" style="895" customWidth="1"/>
    <col min="9484" max="9484" width="20.58203125" style="895" customWidth="1"/>
    <col min="9485" max="9485" width="1.5" style="895" customWidth="1"/>
    <col min="9486" max="9728" width="9" style="895"/>
    <col min="9729" max="9729" width="1.5" style="895" customWidth="1"/>
    <col min="9730" max="9730" width="5" style="895" customWidth="1"/>
    <col min="9731" max="9731" width="4.58203125" style="895" customWidth="1"/>
    <col min="9732" max="9732" width="5" style="895" bestFit="1" customWidth="1"/>
    <col min="9733" max="9733" width="5.4140625" style="895" customWidth="1"/>
    <col min="9734" max="9734" width="26.4140625" style="895" customWidth="1"/>
    <col min="9735" max="9735" width="5.5" style="895" bestFit="1" customWidth="1"/>
    <col min="9736" max="9736" width="20.58203125" style="895" customWidth="1"/>
    <col min="9737" max="9737" width="5.5" style="895" customWidth="1"/>
    <col min="9738" max="9738" width="20.58203125" style="895" customWidth="1"/>
    <col min="9739" max="9739" width="5.5" style="895" customWidth="1"/>
    <col min="9740" max="9740" width="20.58203125" style="895" customWidth="1"/>
    <col min="9741" max="9741" width="1.5" style="895" customWidth="1"/>
    <col min="9742" max="9984" width="9" style="895"/>
    <col min="9985" max="9985" width="1.5" style="895" customWidth="1"/>
    <col min="9986" max="9986" width="5" style="895" customWidth="1"/>
    <col min="9987" max="9987" width="4.58203125" style="895" customWidth="1"/>
    <col min="9988" max="9988" width="5" style="895" bestFit="1" customWidth="1"/>
    <col min="9989" max="9989" width="5.4140625" style="895" customWidth="1"/>
    <col min="9990" max="9990" width="26.4140625" style="895" customWidth="1"/>
    <col min="9991" max="9991" width="5.5" style="895" bestFit="1" customWidth="1"/>
    <col min="9992" max="9992" width="20.58203125" style="895" customWidth="1"/>
    <col min="9993" max="9993" width="5.5" style="895" customWidth="1"/>
    <col min="9994" max="9994" width="20.58203125" style="895" customWidth="1"/>
    <col min="9995" max="9995" width="5.5" style="895" customWidth="1"/>
    <col min="9996" max="9996" width="20.58203125" style="895" customWidth="1"/>
    <col min="9997" max="9997" width="1.5" style="895" customWidth="1"/>
    <col min="9998" max="10240" width="9" style="895"/>
    <col min="10241" max="10241" width="1.5" style="895" customWidth="1"/>
    <col min="10242" max="10242" width="5" style="895" customWidth="1"/>
    <col min="10243" max="10243" width="4.58203125" style="895" customWidth="1"/>
    <col min="10244" max="10244" width="5" style="895" bestFit="1" customWidth="1"/>
    <col min="10245" max="10245" width="5.4140625" style="895" customWidth="1"/>
    <col min="10246" max="10246" width="26.4140625" style="895" customWidth="1"/>
    <col min="10247" max="10247" width="5.5" style="895" bestFit="1" customWidth="1"/>
    <col min="10248" max="10248" width="20.58203125" style="895" customWidth="1"/>
    <col min="10249" max="10249" width="5.5" style="895" customWidth="1"/>
    <col min="10250" max="10250" width="20.58203125" style="895" customWidth="1"/>
    <col min="10251" max="10251" width="5.5" style="895" customWidth="1"/>
    <col min="10252" max="10252" width="20.58203125" style="895" customWidth="1"/>
    <col min="10253" max="10253" width="1.5" style="895" customWidth="1"/>
    <col min="10254" max="10496" width="9" style="895"/>
    <col min="10497" max="10497" width="1.5" style="895" customWidth="1"/>
    <col min="10498" max="10498" width="5" style="895" customWidth="1"/>
    <col min="10499" max="10499" width="4.58203125" style="895" customWidth="1"/>
    <col min="10500" max="10500" width="5" style="895" bestFit="1" customWidth="1"/>
    <col min="10501" max="10501" width="5.4140625" style="895" customWidth="1"/>
    <col min="10502" max="10502" width="26.4140625" style="895" customWidth="1"/>
    <col min="10503" max="10503" width="5.5" style="895" bestFit="1" customWidth="1"/>
    <col min="10504" max="10504" width="20.58203125" style="895" customWidth="1"/>
    <col min="10505" max="10505" width="5.5" style="895" customWidth="1"/>
    <col min="10506" max="10506" width="20.58203125" style="895" customWidth="1"/>
    <col min="10507" max="10507" width="5.5" style="895" customWidth="1"/>
    <col min="10508" max="10508" width="20.58203125" style="895" customWidth="1"/>
    <col min="10509" max="10509" width="1.5" style="895" customWidth="1"/>
    <col min="10510" max="10752" width="9" style="895"/>
    <col min="10753" max="10753" width="1.5" style="895" customWidth="1"/>
    <col min="10754" max="10754" width="5" style="895" customWidth="1"/>
    <col min="10755" max="10755" width="4.58203125" style="895" customWidth="1"/>
    <col min="10756" max="10756" width="5" style="895" bestFit="1" customWidth="1"/>
    <col min="10757" max="10757" width="5.4140625" style="895" customWidth="1"/>
    <col min="10758" max="10758" width="26.4140625" style="895" customWidth="1"/>
    <col min="10759" max="10759" width="5.5" style="895" bestFit="1" customWidth="1"/>
    <col min="10760" max="10760" width="20.58203125" style="895" customWidth="1"/>
    <col min="10761" max="10761" width="5.5" style="895" customWidth="1"/>
    <col min="10762" max="10762" width="20.58203125" style="895" customWidth="1"/>
    <col min="10763" max="10763" width="5.5" style="895" customWidth="1"/>
    <col min="10764" max="10764" width="20.58203125" style="895" customWidth="1"/>
    <col min="10765" max="10765" width="1.5" style="895" customWidth="1"/>
    <col min="10766" max="11008" width="9" style="895"/>
    <col min="11009" max="11009" width="1.5" style="895" customWidth="1"/>
    <col min="11010" max="11010" width="5" style="895" customWidth="1"/>
    <col min="11011" max="11011" width="4.58203125" style="895" customWidth="1"/>
    <col min="11012" max="11012" width="5" style="895" bestFit="1" customWidth="1"/>
    <col min="11013" max="11013" width="5.4140625" style="895" customWidth="1"/>
    <col min="11014" max="11014" width="26.4140625" style="895" customWidth="1"/>
    <col min="11015" max="11015" width="5.5" style="895" bestFit="1" customWidth="1"/>
    <col min="11016" max="11016" width="20.58203125" style="895" customWidth="1"/>
    <col min="11017" max="11017" width="5.5" style="895" customWidth="1"/>
    <col min="11018" max="11018" width="20.58203125" style="895" customWidth="1"/>
    <col min="11019" max="11019" width="5.5" style="895" customWidth="1"/>
    <col min="11020" max="11020" width="20.58203125" style="895" customWidth="1"/>
    <col min="11021" max="11021" width="1.5" style="895" customWidth="1"/>
    <col min="11022" max="11264" width="9" style="895"/>
    <col min="11265" max="11265" width="1.5" style="895" customWidth="1"/>
    <col min="11266" max="11266" width="5" style="895" customWidth="1"/>
    <col min="11267" max="11267" width="4.58203125" style="895" customWidth="1"/>
    <col min="11268" max="11268" width="5" style="895" bestFit="1" customWidth="1"/>
    <col min="11269" max="11269" width="5.4140625" style="895" customWidth="1"/>
    <col min="11270" max="11270" width="26.4140625" style="895" customWidth="1"/>
    <col min="11271" max="11271" width="5.5" style="895" bestFit="1" customWidth="1"/>
    <col min="11272" max="11272" width="20.58203125" style="895" customWidth="1"/>
    <col min="11273" max="11273" width="5.5" style="895" customWidth="1"/>
    <col min="11274" max="11274" width="20.58203125" style="895" customWidth="1"/>
    <col min="11275" max="11275" width="5.5" style="895" customWidth="1"/>
    <col min="11276" max="11276" width="20.58203125" style="895" customWidth="1"/>
    <col min="11277" max="11277" width="1.5" style="895" customWidth="1"/>
    <col min="11278" max="11520" width="9" style="895"/>
    <col min="11521" max="11521" width="1.5" style="895" customWidth="1"/>
    <col min="11522" max="11522" width="5" style="895" customWidth="1"/>
    <col min="11523" max="11523" width="4.58203125" style="895" customWidth="1"/>
    <col min="11524" max="11524" width="5" style="895" bestFit="1" customWidth="1"/>
    <col min="11525" max="11525" width="5.4140625" style="895" customWidth="1"/>
    <col min="11526" max="11526" width="26.4140625" style="895" customWidth="1"/>
    <col min="11527" max="11527" width="5.5" style="895" bestFit="1" customWidth="1"/>
    <col min="11528" max="11528" width="20.58203125" style="895" customWidth="1"/>
    <col min="11529" max="11529" width="5.5" style="895" customWidth="1"/>
    <col min="11530" max="11530" width="20.58203125" style="895" customWidth="1"/>
    <col min="11531" max="11531" width="5.5" style="895" customWidth="1"/>
    <col min="11532" max="11532" width="20.58203125" style="895" customWidth="1"/>
    <col min="11533" max="11533" width="1.5" style="895" customWidth="1"/>
    <col min="11534" max="11776" width="9" style="895"/>
    <col min="11777" max="11777" width="1.5" style="895" customWidth="1"/>
    <col min="11778" max="11778" width="5" style="895" customWidth="1"/>
    <col min="11779" max="11779" width="4.58203125" style="895" customWidth="1"/>
    <col min="11780" max="11780" width="5" style="895" bestFit="1" customWidth="1"/>
    <col min="11781" max="11781" width="5.4140625" style="895" customWidth="1"/>
    <col min="11782" max="11782" width="26.4140625" style="895" customWidth="1"/>
    <col min="11783" max="11783" width="5.5" style="895" bestFit="1" customWidth="1"/>
    <col min="11784" max="11784" width="20.58203125" style="895" customWidth="1"/>
    <col min="11785" max="11785" width="5.5" style="895" customWidth="1"/>
    <col min="11786" max="11786" width="20.58203125" style="895" customWidth="1"/>
    <col min="11787" max="11787" width="5.5" style="895" customWidth="1"/>
    <col min="11788" max="11788" width="20.58203125" style="895" customWidth="1"/>
    <col min="11789" max="11789" width="1.5" style="895" customWidth="1"/>
    <col min="11790" max="12032" width="9" style="895"/>
    <col min="12033" max="12033" width="1.5" style="895" customWidth="1"/>
    <col min="12034" max="12034" width="5" style="895" customWidth="1"/>
    <col min="12035" max="12035" width="4.58203125" style="895" customWidth="1"/>
    <col min="12036" max="12036" width="5" style="895" bestFit="1" customWidth="1"/>
    <col min="12037" max="12037" width="5.4140625" style="895" customWidth="1"/>
    <col min="12038" max="12038" width="26.4140625" style="895" customWidth="1"/>
    <col min="12039" max="12039" width="5.5" style="895" bestFit="1" customWidth="1"/>
    <col min="12040" max="12040" width="20.58203125" style="895" customWidth="1"/>
    <col min="12041" max="12041" width="5.5" style="895" customWidth="1"/>
    <col min="12042" max="12042" width="20.58203125" style="895" customWidth="1"/>
    <col min="12043" max="12043" width="5.5" style="895" customWidth="1"/>
    <col min="12044" max="12044" width="20.58203125" style="895" customWidth="1"/>
    <col min="12045" max="12045" width="1.5" style="895" customWidth="1"/>
    <col min="12046" max="12288" width="9" style="895"/>
    <col min="12289" max="12289" width="1.5" style="895" customWidth="1"/>
    <col min="12290" max="12290" width="5" style="895" customWidth="1"/>
    <col min="12291" max="12291" width="4.58203125" style="895" customWidth="1"/>
    <col min="12292" max="12292" width="5" style="895" bestFit="1" customWidth="1"/>
    <col min="12293" max="12293" width="5.4140625" style="895" customWidth="1"/>
    <col min="12294" max="12294" width="26.4140625" style="895" customWidth="1"/>
    <col min="12295" max="12295" width="5.5" style="895" bestFit="1" customWidth="1"/>
    <col min="12296" max="12296" width="20.58203125" style="895" customWidth="1"/>
    <col min="12297" max="12297" width="5.5" style="895" customWidth="1"/>
    <col min="12298" max="12298" width="20.58203125" style="895" customWidth="1"/>
    <col min="12299" max="12299" width="5.5" style="895" customWidth="1"/>
    <col min="12300" max="12300" width="20.58203125" style="895" customWidth="1"/>
    <col min="12301" max="12301" width="1.5" style="895" customWidth="1"/>
    <col min="12302" max="12544" width="9" style="895"/>
    <col min="12545" max="12545" width="1.5" style="895" customWidth="1"/>
    <col min="12546" max="12546" width="5" style="895" customWidth="1"/>
    <col min="12547" max="12547" width="4.58203125" style="895" customWidth="1"/>
    <col min="12548" max="12548" width="5" style="895" bestFit="1" customWidth="1"/>
    <col min="12549" max="12549" width="5.4140625" style="895" customWidth="1"/>
    <col min="12550" max="12550" width="26.4140625" style="895" customWidth="1"/>
    <col min="12551" max="12551" width="5.5" style="895" bestFit="1" customWidth="1"/>
    <col min="12552" max="12552" width="20.58203125" style="895" customWidth="1"/>
    <col min="12553" max="12553" width="5.5" style="895" customWidth="1"/>
    <col min="12554" max="12554" width="20.58203125" style="895" customWidth="1"/>
    <col min="12555" max="12555" width="5.5" style="895" customWidth="1"/>
    <col min="12556" max="12556" width="20.58203125" style="895" customWidth="1"/>
    <col min="12557" max="12557" width="1.5" style="895" customWidth="1"/>
    <col min="12558" max="12800" width="9" style="895"/>
    <col min="12801" max="12801" width="1.5" style="895" customWidth="1"/>
    <col min="12802" max="12802" width="5" style="895" customWidth="1"/>
    <col min="12803" max="12803" width="4.58203125" style="895" customWidth="1"/>
    <col min="12804" max="12804" width="5" style="895" bestFit="1" customWidth="1"/>
    <col min="12805" max="12805" width="5.4140625" style="895" customWidth="1"/>
    <col min="12806" max="12806" width="26.4140625" style="895" customWidth="1"/>
    <col min="12807" max="12807" width="5.5" style="895" bestFit="1" customWidth="1"/>
    <col min="12808" max="12808" width="20.58203125" style="895" customWidth="1"/>
    <col min="12809" max="12809" width="5.5" style="895" customWidth="1"/>
    <col min="12810" max="12810" width="20.58203125" style="895" customWidth="1"/>
    <col min="12811" max="12811" width="5.5" style="895" customWidth="1"/>
    <col min="12812" max="12812" width="20.58203125" style="895" customWidth="1"/>
    <col min="12813" max="12813" width="1.5" style="895" customWidth="1"/>
    <col min="12814" max="13056" width="9" style="895"/>
    <col min="13057" max="13057" width="1.5" style="895" customWidth="1"/>
    <col min="13058" max="13058" width="5" style="895" customWidth="1"/>
    <col min="13059" max="13059" width="4.58203125" style="895" customWidth="1"/>
    <col min="13060" max="13060" width="5" style="895" bestFit="1" customWidth="1"/>
    <col min="13061" max="13061" width="5.4140625" style="895" customWidth="1"/>
    <col min="13062" max="13062" width="26.4140625" style="895" customWidth="1"/>
    <col min="13063" max="13063" width="5.5" style="895" bestFit="1" customWidth="1"/>
    <col min="13064" max="13064" width="20.58203125" style="895" customWidth="1"/>
    <col min="13065" max="13065" width="5.5" style="895" customWidth="1"/>
    <col min="13066" max="13066" width="20.58203125" style="895" customWidth="1"/>
    <col min="13067" max="13067" width="5.5" style="895" customWidth="1"/>
    <col min="13068" max="13068" width="20.58203125" style="895" customWidth="1"/>
    <col min="13069" max="13069" width="1.5" style="895" customWidth="1"/>
    <col min="13070" max="13312" width="9" style="895"/>
    <col min="13313" max="13313" width="1.5" style="895" customWidth="1"/>
    <col min="13314" max="13314" width="5" style="895" customWidth="1"/>
    <col min="13315" max="13315" width="4.58203125" style="895" customWidth="1"/>
    <col min="13316" max="13316" width="5" style="895" bestFit="1" customWidth="1"/>
    <col min="13317" max="13317" width="5.4140625" style="895" customWidth="1"/>
    <col min="13318" max="13318" width="26.4140625" style="895" customWidth="1"/>
    <col min="13319" max="13319" width="5.5" style="895" bestFit="1" customWidth="1"/>
    <col min="13320" max="13320" width="20.58203125" style="895" customWidth="1"/>
    <col min="13321" max="13321" width="5.5" style="895" customWidth="1"/>
    <col min="13322" max="13322" width="20.58203125" style="895" customWidth="1"/>
    <col min="13323" max="13323" width="5.5" style="895" customWidth="1"/>
    <col min="13324" max="13324" width="20.58203125" style="895" customWidth="1"/>
    <col min="13325" max="13325" width="1.5" style="895" customWidth="1"/>
    <col min="13326" max="13568" width="9" style="895"/>
    <col min="13569" max="13569" width="1.5" style="895" customWidth="1"/>
    <col min="13570" max="13570" width="5" style="895" customWidth="1"/>
    <col min="13571" max="13571" width="4.58203125" style="895" customWidth="1"/>
    <col min="13572" max="13572" width="5" style="895" bestFit="1" customWidth="1"/>
    <col min="13573" max="13573" width="5.4140625" style="895" customWidth="1"/>
    <col min="13574" max="13574" width="26.4140625" style="895" customWidth="1"/>
    <col min="13575" max="13575" width="5.5" style="895" bestFit="1" customWidth="1"/>
    <col min="13576" max="13576" width="20.58203125" style="895" customWidth="1"/>
    <col min="13577" max="13577" width="5.5" style="895" customWidth="1"/>
    <col min="13578" max="13578" width="20.58203125" style="895" customWidth="1"/>
    <col min="13579" max="13579" width="5.5" style="895" customWidth="1"/>
    <col min="13580" max="13580" width="20.58203125" style="895" customWidth="1"/>
    <col min="13581" max="13581" width="1.5" style="895" customWidth="1"/>
    <col min="13582" max="13824" width="9" style="895"/>
    <col min="13825" max="13825" width="1.5" style="895" customWidth="1"/>
    <col min="13826" max="13826" width="5" style="895" customWidth="1"/>
    <col min="13827" max="13827" width="4.58203125" style="895" customWidth="1"/>
    <col min="13828" max="13828" width="5" style="895" bestFit="1" customWidth="1"/>
    <col min="13829" max="13829" width="5.4140625" style="895" customWidth="1"/>
    <col min="13830" max="13830" width="26.4140625" style="895" customWidth="1"/>
    <col min="13831" max="13831" width="5.5" style="895" bestFit="1" customWidth="1"/>
    <col min="13832" max="13832" width="20.58203125" style="895" customWidth="1"/>
    <col min="13833" max="13833" width="5.5" style="895" customWidth="1"/>
    <col min="13834" max="13834" width="20.58203125" style="895" customWidth="1"/>
    <col min="13835" max="13835" width="5.5" style="895" customWidth="1"/>
    <col min="13836" max="13836" width="20.58203125" style="895" customWidth="1"/>
    <col min="13837" max="13837" width="1.5" style="895" customWidth="1"/>
    <col min="13838" max="14080" width="9" style="895"/>
    <col min="14081" max="14081" width="1.5" style="895" customWidth="1"/>
    <col min="14082" max="14082" width="5" style="895" customWidth="1"/>
    <col min="14083" max="14083" width="4.58203125" style="895" customWidth="1"/>
    <col min="14084" max="14084" width="5" style="895" bestFit="1" customWidth="1"/>
    <col min="14085" max="14085" width="5.4140625" style="895" customWidth="1"/>
    <col min="14086" max="14086" width="26.4140625" style="895" customWidth="1"/>
    <col min="14087" max="14087" width="5.5" style="895" bestFit="1" customWidth="1"/>
    <col min="14088" max="14088" width="20.58203125" style="895" customWidth="1"/>
    <col min="14089" max="14089" width="5.5" style="895" customWidth="1"/>
    <col min="14090" max="14090" width="20.58203125" style="895" customWidth="1"/>
    <col min="14091" max="14091" width="5.5" style="895" customWidth="1"/>
    <col min="14092" max="14092" width="20.58203125" style="895" customWidth="1"/>
    <col min="14093" max="14093" width="1.5" style="895" customWidth="1"/>
    <col min="14094" max="14336" width="9" style="895"/>
    <col min="14337" max="14337" width="1.5" style="895" customWidth="1"/>
    <col min="14338" max="14338" width="5" style="895" customWidth="1"/>
    <col min="14339" max="14339" width="4.58203125" style="895" customWidth="1"/>
    <col min="14340" max="14340" width="5" style="895" bestFit="1" customWidth="1"/>
    <col min="14341" max="14341" width="5.4140625" style="895" customWidth="1"/>
    <col min="14342" max="14342" width="26.4140625" style="895" customWidth="1"/>
    <col min="14343" max="14343" width="5.5" style="895" bestFit="1" customWidth="1"/>
    <col min="14344" max="14344" width="20.58203125" style="895" customWidth="1"/>
    <col min="14345" max="14345" width="5.5" style="895" customWidth="1"/>
    <col min="14346" max="14346" width="20.58203125" style="895" customWidth="1"/>
    <col min="14347" max="14347" width="5.5" style="895" customWidth="1"/>
    <col min="14348" max="14348" width="20.58203125" style="895" customWidth="1"/>
    <col min="14349" max="14349" width="1.5" style="895" customWidth="1"/>
    <col min="14350" max="14592" width="9" style="895"/>
    <col min="14593" max="14593" width="1.5" style="895" customWidth="1"/>
    <col min="14594" max="14594" width="5" style="895" customWidth="1"/>
    <col min="14595" max="14595" width="4.58203125" style="895" customWidth="1"/>
    <col min="14596" max="14596" width="5" style="895" bestFit="1" customWidth="1"/>
    <col min="14597" max="14597" width="5.4140625" style="895" customWidth="1"/>
    <col min="14598" max="14598" width="26.4140625" style="895" customWidth="1"/>
    <col min="14599" max="14599" width="5.5" style="895" bestFit="1" customWidth="1"/>
    <col min="14600" max="14600" width="20.58203125" style="895" customWidth="1"/>
    <col min="14601" max="14601" width="5.5" style="895" customWidth="1"/>
    <col min="14602" max="14602" width="20.58203125" style="895" customWidth="1"/>
    <col min="14603" max="14603" width="5.5" style="895" customWidth="1"/>
    <col min="14604" max="14604" width="20.58203125" style="895" customWidth="1"/>
    <col min="14605" max="14605" width="1.5" style="895" customWidth="1"/>
    <col min="14606" max="14848" width="9" style="895"/>
    <col min="14849" max="14849" width="1.5" style="895" customWidth="1"/>
    <col min="14850" max="14850" width="5" style="895" customWidth="1"/>
    <col min="14851" max="14851" width="4.58203125" style="895" customWidth="1"/>
    <col min="14852" max="14852" width="5" style="895" bestFit="1" customWidth="1"/>
    <col min="14853" max="14853" width="5.4140625" style="895" customWidth="1"/>
    <col min="14854" max="14854" width="26.4140625" style="895" customWidth="1"/>
    <col min="14855" max="14855" width="5.5" style="895" bestFit="1" customWidth="1"/>
    <col min="14856" max="14856" width="20.58203125" style="895" customWidth="1"/>
    <col min="14857" max="14857" width="5.5" style="895" customWidth="1"/>
    <col min="14858" max="14858" width="20.58203125" style="895" customWidth="1"/>
    <col min="14859" max="14859" width="5.5" style="895" customWidth="1"/>
    <col min="14860" max="14860" width="20.58203125" style="895" customWidth="1"/>
    <col min="14861" max="14861" width="1.5" style="895" customWidth="1"/>
    <col min="14862" max="15104" width="9" style="895"/>
    <col min="15105" max="15105" width="1.5" style="895" customWidth="1"/>
    <col min="15106" max="15106" width="5" style="895" customWidth="1"/>
    <col min="15107" max="15107" width="4.58203125" style="895" customWidth="1"/>
    <col min="15108" max="15108" width="5" style="895" bestFit="1" customWidth="1"/>
    <col min="15109" max="15109" width="5.4140625" style="895" customWidth="1"/>
    <col min="15110" max="15110" width="26.4140625" style="895" customWidth="1"/>
    <col min="15111" max="15111" width="5.5" style="895" bestFit="1" customWidth="1"/>
    <col min="15112" max="15112" width="20.58203125" style="895" customWidth="1"/>
    <col min="15113" max="15113" width="5.5" style="895" customWidth="1"/>
    <col min="15114" max="15114" width="20.58203125" style="895" customWidth="1"/>
    <col min="15115" max="15115" width="5.5" style="895" customWidth="1"/>
    <col min="15116" max="15116" width="20.58203125" style="895" customWidth="1"/>
    <col min="15117" max="15117" width="1.5" style="895" customWidth="1"/>
    <col min="15118" max="15360" width="9" style="895"/>
    <col min="15361" max="15361" width="1.5" style="895" customWidth="1"/>
    <col min="15362" max="15362" width="5" style="895" customWidth="1"/>
    <col min="15363" max="15363" width="4.58203125" style="895" customWidth="1"/>
    <col min="15364" max="15364" width="5" style="895" bestFit="1" customWidth="1"/>
    <col min="15365" max="15365" width="5.4140625" style="895" customWidth="1"/>
    <col min="15366" max="15366" width="26.4140625" style="895" customWidth="1"/>
    <col min="15367" max="15367" width="5.5" style="895" bestFit="1" customWidth="1"/>
    <col min="15368" max="15368" width="20.58203125" style="895" customWidth="1"/>
    <col min="15369" max="15369" width="5.5" style="895" customWidth="1"/>
    <col min="15370" max="15370" width="20.58203125" style="895" customWidth="1"/>
    <col min="15371" max="15371" width="5.5" style="895" customWidth="1"/>
    <col min="15372" max="15372" width="20.58203125" style="895" customWidth="1"/>
    <col min="15373" max="15373" width="1.5" style="895" customWidth="1"/>
    <col min="15374" max="15616" width="9" style="895"/>
    <col min="15617" max="15617" width="1.5" style="895" customWidth="1"/>
    <col min="15618" max="15618" width="5" style="895" customWidth="1"/>
    <col min="15619" max="15619" width="4.58203125" style="895" customWidth="1"/>
    <col min="15620" max="15620" width="5" style="895" bestFit="1" customWidth="1"/>
    <col min="15621" max="15621" width="5.4140625" style="895" customWidth="1"/>
    <col min="15622" max="15622" width="26.4140625" style="895" customWidth="1"/>
    <col min="15623" max="15623" width="5.5" style="895" bestFit="1" customWidth="1"/>
    <col min="15624" max="15624" width="20.58203125" style="895" customWidth="1"/>
    <col min="15625" max="15625" width="5.5" style="895" customWidth="1"/>
    <col min="15626" max="15626" width="20.58203125" style="895" customWidth="1"/>
    <col min="15627" max="15627" width="5.5" style="895" customWidth="1"/>
    <col min="15628" max="15628" width="20.58203125" style="895" customWidth="1"/>
    <col min="15629" max="15629" width="1.5" style="895" customWidth="1"/>
    <col min="15630" max="15872" width="9" style="895"/>
    <col min="15873" max="15873" width="1.5" style="895" customWidth="1"/>
    <col min="15874" max="15874" width="5" style="895" customWidth="1"/>
    <col min="15875" max="15875" width="4.58203125" style="895" customWidth="1"/>
    <col min="15876" max="15876" width="5" style="895" bestFit="1" customWidth="1"/>
    <col min="15877" max="15877" width="5.4140625" style="895" customWidth="1"/>
    <col min="15878" max="15878" width="26.4140625" style="895" customWidth="1"/>
    <col min="15879" max="15879" width="5.5" style="895" bestFit="1" customWidth="1"/>
    <col min="15880" max="15880" width="20.58203125" style="895" customWidth="1"/>
    <col min="15881" max="15881" width="5.5" style="895" customWidth="1"/>
    <col min="15882" max="15882" width="20.58203125" style="895" customWidth="1"/>
    <col min="15883" max="15883" width="5.5" style="895" customWidth="1"/>
    <col min="15884" max="15884" width="20.58203125" style="895" customWidth="1"/>
    <col min="15885" max="15885" width="1.5" style="895" customWidth="1"/>
    <col min="15886" max="16128" width="9" style="895"/>
    <col min="16129" max="16129" width="1.5" style="895" customWidth="1"/>
    <col min="16130" max="16130" width="5" style="895" customWidth="1"/>
    <col min="16131" max="16131" width="4.58203125" style="895" customWidth="1"/>
    <col min="16132" max="16132" width="5" style="895" bestFit="1" customWidth="1"/>
    <col min="16133" max="16133" width="5.4140625" style="895" customWidth="1"/>
    <col min="16134" max="16134" width="26.4140625" style="895" customWidth="1"/>
    <col min="16135" max="16135" width="5.5" style="895" bestFit="1" customWidth="1"/>
    <col min="16136" max="16136" width="20.58203125" style="895" customWidth="1"/>
    <col min="16137" max="16137" width="5.5" style="895" customWidth="1"/>
    <col min="16138" max="16138" width="20.58203125" style="895" customWidth="1"/>
    <col min="16139" max="16139" width="5.5" style="895" customWidth="1"/>
    <col min="16140" max="16140" width="20.58203125" style="895" customWidth="1"/>
    <col min="16141" max="16141" width="1.5" style="895" customWidth="1"/>
    <col min="16142" max="16384" width="9" style="895"/>
  </cols>
  <sheetData>
    <row r="1" spans="2:12" ht="19">
      <c r="B1" s="889" t="s">
        <v>604</v>
      </c>
      <c r="C1" s="890"/>
      <c r="D1" s="891"/>
      <c r="E1" s="891"/>
      <c r="F1" s="892"/>
      <c r="G1" s="893"/>
      <c r="H1" s="892"/>
      <c r="I1" s="893"/>
      <c r="J1" s="892"/>
      <c r="K1" s="893"/>
      <c r="L1" s="894"/>
    </row>
    <row r="2" spans="2:12" ht="16.5">
      <c r="B2" s="896" t="s">
        <v>605</v>
      </c>
    </row>
    <row r="3" spans="2:12">
      <c r="B3" s="1761" t="s">
        <v>606</v>
      </c>
      <c r="C3" s="1762"/>
      <c r="D3" s="1762"/>
      <c r="E3" s="1762"/>
      <c r="F3" s="1763"/>
      <c r="G3" s="1764" t="s">
        <v>607</v>
      </c>
      <c r="H3" s="1765"/>
      <c r="I3" s="1764" t="s">
        <v>608</v>
      </c>
      <c r="J3" s="1766"/>
      <c r="K3" s="1761" t="s">
        <v>609</v>
      </c>
      <c r="L3" s="1763"/>
    </row>
    <row r="4" spans="2:12">
      <c r="B4" s="1767" t="s">
        <v>610</v>
      </c>
      <c r="C4" s="1768"/>
      <c r="D4" s="1768"/>
      <c r="E4" s="1769"/>
      <c r="F4" s="1770" t="s">
        <v>611</v>
      </c>
      <c r="G4" s="1772" t="s">
        <v>612</v>
      </c>
      <c r="H4" s="1774" t="s">
        <v>611</v>
      </c>
      <c r="I4" s="1772" t="s">
        <v>612</v>
      </c>
      <c r="J4" s="1776" t="s">
        <v>611</v>
      </c>
      <c r="K4" s="1778" t="s">
        <v>612</v>
      </c>
      <c r="L4" s="1780" t="s">
        <v>611</v>
      </c>
    </row>
    <row r="5" spans="2:12">
      <c r="B5" s="1782" t="s">
        <v>613</v>
      </c>
      <c r="C5" s="1783"/>
      <c r="D5" s="1782" t="s">
        <v>614</v>
      </c>
      <c r="E5" s="1783"/>
      <c r="F5" s="1771"/>
      <c r="G5" s="1773"/>
      <c r="H5" s="1775"/>
      <c r="I5" s="1773"/>
      <c r="J5" s="1777"/>
      <c r="K5" s="1779"/>
      <c r="L5" s="1781"/>
    </row>
    <row r="6" spans="2:12">
      <c r="B6" s="902" t="s">
        <v>615</v>
      </c>
      <c r="C6" s="903" t="s">
        <v>162</v>
      </c>
      <c r="D6" s="902"/>
      <c r="E6" s="903"/>
      <c r="F6" s="904" t="s">
        <v>404</v>
      </c>
      <c r="G6" s="905" t="s">
        <v>616</v>
      </c>
      <c r="H6" s="906" t="s">
        <v>170</v>
      </c>
      <c r="I6" s="907" t="s">
        <v>617</v>
      </c>
      <c r="J6" s="906" t="s">
        <v>618</v>
      </c>
      <c r="K6" s="908"/>
      <c r="L6" s="909" t="s">
        <v>619</v>
      </c>
    </row>
    <row r="7" spans="2:12">
      <c r="B7" s="902"/>
      <c r="C7" s="903"/>
      <c r="D7" s="902" t="s">
        <v>616</v>
      </c>
      <c r="E7" s="903" t="s">
        <v>617</v>
      </c>
      <c r="F7" s="904" t="s">
        <v>620</v>
      </c>
      <c r="G7" s="905"/>
      <c r="H7" s="906"/>
      <c r="I7" s="907"/>
      <c r="J7" s="906"/>
      <c r="K7" s="908"/>
      <c r="L7" s="904"/>
    </row>
    <row r="8" spans="2:12">
      <c r="B8" s="902"/>
      <c r="C8" s="903"/>
      <c r="D8" s="902" t="s">
        <v>615</v>
      </c>
      <c r="E8" s="903" t="s">
        <v>621</v>
      </c>
      <c r="F8" s="910" t="s">
        <v>622</v>
      </c>
      <c r="G8" s="905"/>
      <c r="H8" s="906"/>
      <c r="I8" s="907"/>
      <c r="J8" s="906"/>
      <c r="K8" s="908"/>
      <c r="L8" s="904"/>
    </row>
    <row r="9" spans="2:12">
      <c r="B9" s="911" t="s">
        <v>615</v>
      </c>
      <c r="C9" s="912" t="s">
        <v>623</v>
      </c>
      <c r="D9" s="911"/>
      <c r="E9" s="912"/>
      <c r="F9" s="913" t="s">
        <v>624</v>
      </c>
      <c r="G9" s="905"/>
      <c r="H9" s="906"/>
      <c r="I9" s="907"/>
      <c r="J9" s="906"/>
      <c r="K9" s="908"/>
      <c r="L9" s="904"/>
    </row>
    <row r="10" spans="2:12">
      <c r="B10" s="902"/>
      <c r="C10" s="903"/>
      <c r="D10" s="902" t="s">
        <v>615</v>
      </c>
      <c r="E10" s="903" t="s">
        <v>625</v>
      </c>
      <c r="F10" s="904" t="s">
        <v>626</v>
      </c>
      <c r="G10" s="905"/>
      <c r="H10" s="906"/>
      <c r="I10" s="907"/>
      <c r="J10" s="906"/>
      <c r="K10" s="908"/>
      <c r="L10" s="904"/>
    </row>
    <row r="11" spans="2:12">
      <c r="B11" s="902"/>
      <c r="C11" s="903"/>
      <c r="D11" s="902" t="s">
        <v>615</v>
      </c>
      <c r="E11" s="903" t="s">
        <v>627</v>
      </c>
      <c r="F11" s="904" t="s">
        <v>628</v>
      </c>
      <c r="G11" s="905"/>
      <c r="H11" s="906"/>
      <c r="I11" s="907"/>
      <c r="J11" s="906"/>
      <c r="K11" s="908"/>
      <c r="L11" s="904"/>
    </row>
    <row r="12" spans="2:12">
      <c r="B12" s="914" t="s">
        <v>629</v>
      </c>
      <c r="C12" s="915" t="s">
        <v>162</v>
      </c>
      <c r="D12" s="914"/>
      <c r="E12" s="915"/>
      <c r="F12" s="916" t="s">
        <v>630</v>
      </c>
      <c r="G12" s="917" t="s">
        <v>631</v>
      </c>
      <c r="H12" s="918" t="s">
        <v>632</v>
      </c>
      <c r="I12" s="907"/>
      <c r="J12" s="906"/>
      <c r="K12" s="908"/>
      <c r="L12" s="904"/>
    </row>
    <row r="13" spans="2:12">
      <c r="B13" s="902"/>
      <c r="C13" s="903"/>
      <c r="D13" s="902" t="s">
        <v>629</v>
      </c>
      <c r="E13" s="903" t="s">
        <v>633</v>
      </c>
      <c r="F13" s="904" t="s">
        <v>634</v>
      </c>
      <c r="G13" s="905"/>
      <c r="H13" s="906"/>
      <c r="I13" s="907"/>
      <c r="J13" s="906"/>
      <c r="K13" s="908"/>
      <c r="L13" s="904"/>
    </row>
    <row r="14" spans="2:12">
      <c r="B14" s="919"/>
      <c r="C14" s="920"/>
      <c r="D14" s="919" t="s">
        <v>629</v>
      </c>
      <c r="E14" s="920" t="s">
        <v>621</v>
      </c>
      <c r="F14" s="910" t="s">
        <v>635</v>
      </c>
      <c r="G14" s="905"/>
      <c r="H14" s="906"/>
      <c r="I14" s="907"/>
      <c r="J14" s="906"/>
      <c r="K14" s="908"/>
      <c r="L14" s="904"/>
    </row>
    <row r="15" spans="2:12">
      <c r="B15" s="902" t="s">
        <v>629</v>
      </c>
      <c r="C15" s="903" t="s">
        <v>623</v>
      </c>
      <c r="D15" s="902"/>
      <c r="E15" s="903"/>
      <c r="F15" s="913" t="s">
        <v>636</v>
      </c>
      <c r="G15" s="905"/>
      <c r="H15" s="906"/>
      <c r="I15" s="907"/>
      <c r="J15" s="906"/>
      <c r="K15" s="908"/>
      <c r="L15" s="904"/>
    </row>
    <row r="16" spans="2:12">
      <c r="B16" s="902"/>
      <c r="C16" s="903"/>
      <c r="D16" s="902" t="s">
        <v>629</v>
      </c>
      <c r="E16" s="903" t="s">
        <v>625</v>
      </c>
      <c r="F16" s="904" t="s">
        <v>637</v>
      </c>
      <c r="G16" s="905"/>
      <c r="H16" s="906"/>
      <c r="I16" s="907"/>
      <c r="J16" s="906"/>
      <c r="K16" s="908"/>
      <c r="L16" s="904"/>
    </row>
    <row r="17" spans="2:12">
      <c r="B17" s="921"/>
      <c r="C17" s="922"/>
      <c r="D17" s="921" t="s">
        <v>629</v>
      </c>
      <c r="E17" s="922" t="s">
        <v>638</v>
      </c>
      <c r="F17" s="923" t="s">
        <v>639</v>
      </c>
      <c r="G17" s="924"/>
      <c r="H17" s="925"/>
      <c r="I17" s="907"/>
      <c r="J17" s="906"/>
      <c r="K17" s="908"/>
      <c r="L17" s="904"/>
    </row>
    <row r="18" spans="2:12">
      <c r="B18" s="914"/>
      <c r="C18" s="915"/>
      <c r="D18" s="914" t="s">
        <v>640</v>
      </c>
      <c r="E18" s="915" t="s">
        <v>641</v>
      </c>
      <c r="F18" s="904" t="s">
        <v>642</v>
      </c>
      <c r="G18" s="917" t="s">
        <v>643</v>
      </c>
      <c r="H18" s="918" t="s">
        <v>642</v>
      </c>
      <c r="I18" s="907"/>
      <c r="J18" s="906"/>
      <c r="K18" s="908"/>
      <c r="L18" s="904"/>
    </row>
    <row r="19" spans="2:12">
      <c r="B19" s="902" t="s">
        <v>640</v>
      </c>
      <c r="C19" s="903" t="s">
        <v>162</v>
      </c>
      <c r="D19" s="902"/>
      <c r="E19" s="903"/>
      <c r="F19" s="904" t="s">
        <v>644</v>
      </c>
      <c r="G19" s="905"/>
      <c r="H19" s="906"/>
      <c r="I19" s="907"/>
      <c r="J19" s="906"/>
      <c r="K19" s="908"/>
      <c r="L19" s="904"/>
    </row>
    <row r="20" spans="2:12">
      <c r="B20" s="902" t="s">
        <v>640</v>
      </c>
      <c r="C20" s="903" t="s">
        <v>623</v>
      </c>
      <c r="D20" s="902"/>
      <c r="E20" s="903"/>
      <c r="F20" s="904" t="s">
        <v>645</v>
      </c>
      <c r="G20" s="924"/>
      <c r="H20" s="925"/>
      <c r="I20" s="907"/>
      <c r="J20" s="906"/>
      <c r="K20" s="908"/>
      <c r="L20" s="904"/>
    </row>
    <row r="21" spans="2:12">
      <c r="B21" s="914" t="s">
        <v>646</v>
      </c>
      <c r="C21" s="915" t="s">
        <v>162</v>
      </c>
      <c r="D21" s="914" t="s">
        <v>647</v>
      </c>
      <c r="E21" s="915" t="s">
        <v>641</v>
      </c>
      <c r="F21" s="916" t="s">
        <v>648</v>
      </c>
      <c r="G21" s="917" t="s">
        <v>647</v>
      </c>
      <c r="H21" s="918" t="s">
        <v>648</v>
      </c>
      <c r="I21" s="907"/>
      <c r="J21" s="906"/>
      <c r="K21" s="908"/>
      <c r="L21" s="904"/>
    </row>
    <row r="22" spans="2:12">
      <c r="B22" s="926" t="s">
        <v>649</v>
      </c>
      <c r="C22" s="927" t="s">
        <v>162</v>
      </c>
      <c r="D22" s="926" t="s">
        <v>649</v>
      </c>
      <c r="E22" s="927" t="s">
        <v>633</v>
      </c>
      <c r="F22" s="928" t="s">
        <v>650</v>
      </c>
      <c r="G22" s="917" t="s">
        <v>651</v>
      </c>
      <c r="H22" s="918" t="s">
        <v>652</v>
      </c>
      <c r="I22" s="907"/>
      <c r="J22" s="906"/>
      <c r="K22" s="908"/>
      <c r="L22" s="904"/>
    </row>
    <row r="23" spans="2:12">
      <c r="B23" s="902" t="s">
        <v>649</v>
      </c>
      <c r="C23" s="903" t="s">
        <v>623</v>
      </c>
      <c r="D23" s="902"/>
      <c r="E23" s="903"/>
      <c r="F23" s="913" t="s">
        <v>653</v>
      </c>
      <c r="G23" s="905"/>
      <c r="H23" s="906"/>
      <c r="I23" s="907"/>
      <c r="J23" s="906"/>
      <c r="K23" s="908"/>
      <c r="L23" s="904"/>
    </row>
    <row r="24" spans="2:12">
      <c r="B24" s="902"/>
      <c r="C24" s="903"/>
      <c r="D24" s="902" t="s">
        <v>649</v>
      </c>
      <c r="E24" s="903" t="s">
        <v>625</v>
      </c>
      <c r="F24" s="904" t="s">
        <v>654</v>
      </c>
      <c r="G24" s="905"/>
      <c r="H24" s="906"/>
      <c r="I24" s="907"/>
      <c r="J24" s="906"/>
      <c r="K24" s="908"/>
      <c r="L24" s="904"/>
    </row>
    <row r="25" spans="2:12">
      <c r="B25" s="919"/>
      <c r="C25" s="920"/>
      <c r="D25" s="919" t="s">
        <v>649</v>
      </c>
      <c r="E25" s="920" t="s">
        <v>638</v>
      </c>
      <c r="F25" s="910" t="s">
        <v>655</v>
      </c>
      <c r="G25" s="905"/>
      <c r="H25" s="906"/>
      <c r="I25" s="907"/>
      <c r="J25" s="906"/>
      <c r="K25" s="908"/>
      <c r="L25" s="904"/>
    </row>
    <row r="26" spans="2:12">
      <c r="B26" s="902" t="s">
        <v>649</v>
      </c>
      <c r="C26" s="903" t="s">
        <v>656</v>
      </c>
      <c r="D26" s="902"/>
      <c r="E26" s="903"/>
      <c r="F26" s="913" t="s">
        <v>657</v>
      </c>
      <c r="G26" s="905"/>
      <c r="H26" s="906"/>
      <c r="I26" s="907"/>
      <c r="J26" s="906"/>
      <c r="K26" s="908"/>
      <c r="L26" s="904"/>
    </row>
    <row r="27" spans="2:12">
      <c r="B27" s="902"/>
      <c r="C27" s="903"/>
      <c r="D27" s="902" t="s">
        <v>649</v>
      </c>
      <c r="E27" s="903" t="s">
        <v>658</v>
      </c>
      <c r="F27" s="904" t="s">
        <v>659</v>
      </c>
      <c r="G27" s="905"/>
      <c r="H27" s="906"/>
      <c r="I27" s="907"/>
      <c r="J27" s="906"/>
      <c r="K27" s="908"/>
      <c r="L27" s="904"/>
    </row>
    <row r="28" spans="2:12">
      <c r="B28" s="921"/>
      <c r="C28" s="922"/>
      <c r="D28" s="921" t="s">
        <v>649</v>
      </c>
      <c r="E28" s="922" t="s">
        <v>660</v>
      </c>
      <c r="F28" s="904" t="s">
        <v>661</v>
      </c>
      <c r="G28" s="924"/>
      <c r="H28" s="925"/>
      <c r="I28" s="907"/>
      <c r="J28" s="906"/>
      <c r="K28" s="908"/>
      <c r="L28" s="904"/>
    </row>
    <row r="29" spans="2:12">
      <c r="B29" s="926" t="s">
        <v>662</v>
      </c>
      <c r="C29" s="927" t="s">
        <v>162</v>
      </c>
      <c r="D29" s="926" t="s">
        <v>662</v>
      </c>
      <c r="E29" s="927" t="s">
        <v>633</v>
      </c>
      <c r="F29" s="928" t="s">
        <v>663</v>
      </c>
      <c r="G29" s="905" t="s">
        <v>664</v>
      </c>
      <c r="H29" s="906" t="s">
        <v>665</v>
      </c>
      <c r="I29" s="907"/>
      <c r="J29" s="906"/>
      <c r="K29" s="908"/>
      <c r="L29" s="904"/>
    </row>
    <row r="30" spans="2:12">
      <c r="B30" s="929" t="s">
        <v>662</v>
      </c>
      <c r="C30" s="930" t="s">
        <v>623</v>
      </c>
      <c r="D30" s="929" t="s">
        <v>662</v>
      </c>
      <c r="E30" s="930" t="s">
        <v>625</v>
      </c>
      <c r="F30" s="931" t="s">
        <v>666</v>
      </c>
      <c r="G30" s="905"/>
      <c r="H30" s="906"/>
      <c r="I30" s="907"/>
      <c r="J30" s="906"/>
      <c r="K30" s="908"/>
      <c r="L30" s="904"/>
    </row>
    <row r="31" spans="2:12">
      <c r="B31" s="929" t="s">
        <v>662</v>
      </c>
      <c r="C31" s="930" t="s">
        <v>667</v>
      </c>
      <c r="D31" s="929" t="s">
        <v>662</v>
      </c>
      <c r="E31" s="930" t="s">
        <v>668</v>
      </c>
      <c r="F31" s="931" t="s">
        <v>669</v>
      </c>
      <c r="G31" s="905"/>
      <c r="H31" s="906"/>
      <c r="I31" s="907"/>
      <c r="J31" s="906"/>
      <c r="K31" s="908"/>
      <c r="L31" s="904"/>
    </row>
    <row r="32" spans="2:12">
      <c r="B32" s="902" t="s">
        <v>662</v>
      </c>
      <c r="C32" s="903" t="s">
        <v>656</v>
      </c>
      <c r="D32" s="902"/>
      <c r="E32" s="903"/>
      <c r="F32" s="913" t="s">
        <v>670</v>
      </c>
      <c r="G32" s="905"/>
      <c r="H32" s="906"/>
      <c r="I32" s="907"/>
      <c r="J32" s="906"/>
      <c r="K32" s="908"/>
      <c r="L32" s="904"/>
    </row>
    <row r="33" spans="2:12">
      <c r="B33" s="902"/>
      <c r="C33" s="903"/>
      <c r="D33" s="902" t="s">
        <v>662</v>
      </c>
      <c r="E33" s="903" t="s">
        <v>658</v>
      </c>
      <c r="F33" s="904" t="s">
        <v>671</v>
      </c>
      <c r="G33" s="905"/>
      <c r="H33" s="906"/>
      <c r="I33" s="907"/>
      <c r="J33" s="906"/>
      <c r="K33" s="908"/>
      <c r="L33" s="904"/>
    </row>
    <row r="34" spans="2:12">
      <c r="B34" s="902"/>
      <c r="C34" s="903"/>
      <c r="D34" s="902" t="s">
        <v>662</v>
      </c>
      <c r="E34" s="903" t="s">
        <v>672</v>
      </c>
      <c r="F34" s="904" t="s">
        <v>673</v>
      </c>
      <c r="G34" s="905"/>
      <c r="H34" s="906"/>
      <c r="I34" s="907"/>
      <c r="J34" s="906"/>
      <c r="K34" s="908"/>
      <c r="L34" s="904"/>
    </row>
    <row r="35" spans="2:12">
      <c r="B35" s="902"/>
      <c r="C35" s="903"/>
      <c r="D35" s="902" t="s">
        <v>662</v>
      </c>
      <c r="E35" s="903" t="s">
        <v>674</v>
      </c>
      <c r="F35" s="904" t="s">
        <v>675</v>
      </c>
      <c r="G35" s="905"/>
      <c r="H35" s="906"/>
      <c r="I35" s="907"/>
      <c r="J35" s="906"/>
      <c r="K35" s="908"/>
      <c r="L35" s="904"/>
    </row>
    <row r="36" spans="2:12">
      <c r="B36" s="921"/>
      <c r="C36" s="922"/>
      <c r="D36" s="921" t="s">
        <v>662</v>
      </c>
      <c r="E36" s="922" t="s">
        <v>676</v>
      </c>
      <c r="F36" s="923" t="s">
        <v>677</v>
      </c>
      <c r="G36" s="905"/>
      <c r="H36" s="906"/>
      <c r="I36" s="932"/>
      <c r="J36" s="906"/>
      <c r="K36" s="908"/>
      <c r="L36" s="904"/>
    </row>
    <row r="37" spans="2:12">
      <c r="B37" s="914" t="s">
        <v>678</v>
      </c>
      <c r="C37" s="915" t="s">
        <v>162</v>
      </c>
      <c r="D37" s="914"/>
      <c r="E37" s="915"/>
      <c r="F37" s="916" t="s">
        <v>679</v>
      </c>
      <c r="G37" s="917" t="s">
        <v>680</v>
      </c>
      <c r="H37" s="918" t="s">
        <v>681</v>
      </c>
      <c r="I37" s="917" t="s">
        <v>682</v>
      </c>
      <c r="J37" s="918" t="s">
        <v>683</v>
      </c>
      <c r="K37" s="908"/>
      <c r="L37" s="904"/>
    </row>
    <row r="38" spans="2:12">
      <c r="B38" s="902"/>
      <c r="C38" s="903"/>
      <c r="D38" s="902" t="s">
        <v>678</v>
      </c>
      <c r="E38" s="903" t="s">
        <v>633</v>
      </c>
      <c r="F38" s="904" t="s">
        <v>684</v>
      </c>
      <c r="G38" s="905"/>
      <c r="H38" s="906"/>
      <c r="I38" s="905"/>
      <c r="J38" s="906"/>
      <c r="K38" s="908"/>
      <c r="L38" s="904"/>
    </row>
    <row r="39" spans="2:12">
      <c r="B39" s="919"/>
      <c r="C39" s="920"/>
      <c r="D39" s="919" t="s">
        <v>678</v>
      </c>
      <c r="E39" s="920" t="s">
        <v>685</v>
      </c>
      <c r="F39" s="910" t="s">
        <v>686</v>
      </c>
      <c r="G39" s="905"/>
      <c r="H39" s="906"/>
      <c r="I39" s="905"/>
      <c r="J39" s="906"/>
      <c r="K39" s="908"/>
      <c r="L39" s="904"/>
    </row>
    <row r="40" spans="2:12">
      <c r="B40" s="929" t="s">
        <v>678</v>
      </c>
      <c r="C40" s="930" t="s">
        <v>687</v>
      </c>
      <c r="D40" s="929" t="s">
        <v>678</v>
      </c>
      <c r="E40" s="930" t="s">
        <v>688</v>
      </c>
      <c r="F40" s="931" t="s">
        <v>689</v>
      </c>
      <c r="G40" s="905"/>
      <c r="H40" s="906"/>
      <c r="I40" s="905"/>
      <c r="J40" s="906"/>
      <c r="K40" s="908"/>
      <c r="L40" s="904"/>
    </row>
    <row r="41" spans="2:12">
      <c r="B41" s="929" t="s">
        <v>678</v>
      </c>
      <c r="C41" s="930" t="s">
        <v>690</v>
      </c>
      <c r="D41" s="929" t="s">
        <v>678</v>
      </c>
      <c r="E41" s="930" t="s">
        <v>691</v>
      </c>
      <c r="F41" s="931" t="s">
        <v>692</v>
      </c>
      <c r="G41" s="905"/>
      <c r="H41" s="906"/>
      <c r="I41" s="905"/>
      <c r="J41" s="906"/>
      <c r="K41" s="908"/>
      <c r="L41" s="904"/>
    </row>
    <row r="42" spans="2:12">
      <c r="B42" s="929" t="s">
        <v>678</v>
      </c>
      <c r="C42" s="930" t="s">
        <v>693</v>
      </c>
      <c r="D42" s="929" t="s">
        <v>678</v>
      </c>
      <c r="E42" s="930" t="s">
        <v>694</v>
      </c>
      <c r="F42" s="931" t="s">
        <v>695</v>
      </c>
      <c r="G42" s="905"/>
      <c r="H42" s="906"/>
      <c r="I42" s="905"/>
      <c r="J42" s="906"/>
      <c r="K42" s="908"/>
      <c r="L42" s="904"/>
    </row>
    <row r="43" spans="2:12">
      <c r="B43" s="929" t="s">
        <v>678</v>
      </c>
      <c r="C43" s="930" t="s">
        <v>696</v>
      </c>
      <c r="D43" s="929" t="s">
        <v>678</v>
      </c>
      <c r="E43" s="930" t="s">
        <v>697</v>
      </c>
      <c r="F43" s="931" t="s">
        <v>698</v>
      </c>
      <c r="G43" s="905"/>
      <c r="H43" s="906"/>
      <c r="I43" s="905"/>
      <c r="J43" s="906"/>
      <c r="K43" s="908"/>
      <c r="L43" s="904"/>
    </row>
    <row r="44" spans="2:12">
      <c r="B44" s="902" t="s">
        <v>678</v>
      </c>
      <c r="C44" s="903" t="s">
        <v>656</v>
      </c>
      <c r="D44" s="902" t="s">
        <v>678</v>
      </c>
      <c r="E44" s="903" t="s">
        <v>676</v>
      </c>
      <c r="F44" s="913" t="s">
        <v>699</v>
      </c>
      <c r="G44" s="905"/>
      <c r="H44" s="906"/>
      <c r="I44" s="905"/>
      <c r="J44" s="906"/>
      <c r="K44" s="908"/>
      <c r="L44" s="904"/>
    </row>
    <row r="45" spans="2:12">
      <c r="B45" s="926" t="s">
        <v>700</v>
      </c>
      <c r="C45" s="927" t="s">
        <v>162</v>
      </c>
      <c r="D45" s="926" t="s">
        <v>700</v>
      </c>
      <c r="E45" s="927" t="s">
        <v>633</v>
      </c>
      <c r="F45" s="928" t="s">
        <v>701</v>
      </c>
      <c r="G45" s="917" t="s">
        <v>702</v>
      </c>
      <c r="H45" s="918" t="s">
        <v>703</v>
      </c>
      <c r="I45" s="917" t="s">
        <v>704</v>
      </c>
      <c r="J45" s="918" t="s">
        <v>703</v>
      </c>
      <c r="K45" s="908"/>
      <c r="L45" s="904"/>
    </row>
    <row r="46" spans="2:12">
      <c r="B46" s="921" t="s">
        <v>700</v>
      </c>
      <c r="C46" s="922" t="s">
        <v>623</v>
      </c>
      <c r="D46" s="921" t="s">
        <v>700</v>
      </c>
      <c r="E46" s="922" t="s">
        <v>625</v>
      </c>
      <c r="F46" s="933" t="s">
        <v>705</v>
      </c>
      <c r="G46" s="905"/>
      <c r="H46" s="906"/>
      <c r="I46" s="905"/>
      <c r="J46" s="906"/>
      <c r="K46" s="908"/>
      <c r="L46" s="904"/>
    </row>
    <row r="47" spans="2:12">
      <c r="B47" s="934" t="s">
        <v>706</v>
      </c>
      <c r="C47" s="935" t="s">
        <v>162</v>
      </c>
      <c r="D47" s="934" t="s">
        <v>706</v>
      </c>
      <c r="E47" s="935" t="s">
        <v>633</v>
      </c>
      <c r="F47" s="936" t="s">
        <v>707</v>
      </c>
      <c r="G47" s="917" t="s">
        <v>706</v>
      </c>
      <c r="H47" s="918" t="s">
        <v>707</v>
      </c>
      <c r="I47" s="937" t="s">
        <v>708</v>
      </c>
      <c r="J47" s="918" t="s">
        <v>709</v>
      </c>
      <c r="K47" s="938"/>
      <c r="L47" s="916" t="s">
        <v>709</v>
      </c>
    </row>
    <row r="48" spans="2:12">
      <c r="B48" s="914" t="s">
        <v>710</v>
      </c>
      <c r="C48" s="915" t="s">
        <v>162</v>
      </c>
      <c r="D48" s="914" t="s">
        <v>711</v>
      </c>
      <c r="E48" s="915" t="s">
        <v>633</v>
      </c>
      <c r="F48" s="916" t="s">
        <v>712</v>
      </c>
      <c r="G48" s="939" t="s">
        <v>710</v>
      </c>
      <c r="H48" s="940" t="s">
        <v>712</v>
      </c>
      <c r="I48" s="907"/>
      <c r="J48" s="906"/>
      <c r="K48" s="908"/>
      <c r="L48" s="904"/>
    </row>
    <row r="49" spans="2:12">
      <c r="B49" s="934" t="s">
        <v>713</v>
      </c>
      <c r="C49" s="935" t="s">
        <v>162</v>
      </c>
      <c r="D49" s="934" t="s">
        <v>713</v>
      </c>
      <c r="E49" s="935" t="s">
        <v>633</v>
      </c>
      <c r="F49" s="936" t="s">
        <v>714</v>
      </c>
      <c r="G49" s="924" t="s">
        <v>713</v>
      </c>
      <c r="H49" s="925" t="s">
        <v>715</v>
      </c>
      <c r="I49" s="932"/>
      <c r="J49" s="925"/>
      <c r="K49" s="941"/>
      <c r="L49" s="923"/>
    </row>
    <row r="50" spans="2:12">
      <c r="B50" s="926" t="s">
        <v>716</v>
      </c>
      <c r="C50" s="927" t="s">
        <v>162</v>
      </c>
      <c r="D50" s="926" t="s">
        <v>717</v>
      </c>
      <c r="E50" s="927" t="s">
        <v>633</v>
      </c>
      <c r="F50" s="928" t="s">
        <v>718</v>
      </c>
      <c r="G50" s="917" t="s">
        <v>716</v>
      </c>
      <c r="H50" s="918" t="s">
        <v>719</v>
      </c>
      <c r="I50" s="937" t="s">
        <v>720</v>
      </c>
      <c r="J50" s="918" t="s">
        <v>721</v>
      </c>
      <c r="K50" s="908"/>
      <c r="L50" s="916" t="s">
        <v>721</v>
      </c>
    </row>
    <row r="51" spans="2:12">
      <c r="B51" s="921" t="s">
        <v>716</v>
      </c>
      <c r="C51" s="922" t="s">
        <v>687</v>
      </c>
      <c r="D51" s="921" t="s">
        <v>716</v>
      </c>
      <c r="E51" s="922" t="s">
        <v>688</v>
      </c>
      <c r="F51" s="923" t="s">
        <v>722</v>
      </c>
      <c r="G51" s="924"/>
      <c r="H51" s="925"/>
      <c r="I51" s="907"/>
      <c r="J51" s="906"/>
      <c r="K51" s="908"/>
      <c r="L51" s="904"/>
    </row>
    <row r="52" spans="2:12">
      <c r="B52" s="914"/>
      <c r="C52" s="915"/>
      <c r="D52" s="914" t="s">
        <v>723</v>
      </c>
      <c r="E52" s="915" t="s">
        <v>641</v>
      </c>
      <c r="F52" s="904" t="s">
        <v>724</v>
      </c>
      <c r="G52" s="917" t="s">
        <v>723</v>
      </c>
      <c r="H52" s="918" t="s">
        <v>725</v>
      </c>
      <c r="I52" s="907"/>
      <c r="J52" s="906"/>
      <c r="K52" s="908"/>
      <c r="L52" s="904"/>
    </row>
    <row r="53" spans="2:12">
      <c r="B53" s="902" t="s">
        <v>723</v>
      </c>
      <c r="C53" s="903" t="s">
        <v>162</v>
      </c>
      <c r="D53" s="902"/>
      <c r="E53" s="903"/>
      <c r="F53" s="904" t="s">
        <v>725</v>
      </c>
      <c r="G53" s="905"/>
      <c r="H53" s="906"/>
      <c r="I53" s="907"/>
      <c r="J53" s="906"/>
      <c r="K53" s="908"/>
      <c r="L53" s="904"/>
    </row>
    <row r="54" spans="2:12">
      <c r="B54" s="921" t="s">
        <v>723</v>
      </c>
      <c r="C54" s="922" t="s">
        <v>623</v>
      </c>
      <c r="D54" s="921"/>
      <c r="E54" s="922"/>
      <c r="F54" s="904" t="s">
        <v>726</v>
      </c>
      <c r="G54" s="924"/>
      <c r="H54" s="925"/>
      <c r="I54" s="932"/>
      <c r="J54" s="925"/>
      <c r="K54" s="941"/>
      <c r="L54" s="923"/>
    </row>
    <row r="55" spans="2:12">
      <c r="B55" s="914" t="s">
        <v>727</v>
      </c>
      <c r="C55" s="915" t="s">
        <v>162</v>
      </c>
      <c r="D55" s="914"/>
      <c r="E55" s="915"/>
      <c r="F55" s="916" t="s">
        <v>728</v>
      </c>
      <c r="G55" s="937" t="s">
        <v>727</v>
      </c>
      <c r="H55" s="918" t="s">
        <v>728</v>
      </c>
      <c r="I55" s="937" t="s">
        <v>729</v>
      </c>
      <c r="J55" s="918" t="s">
        <v>728</v>
      </c>
      <c r="K55" s="908" t="s">
        <v>730</v>
      </c>
      <c r="L55" s="904" t="s">
        <v>731</v>
      </c>
    </row>
    <row r="56" spans="2:12">
      <c r="B56" s="902"/>
      <c r="C56" s="903"/>
      <c r="D56" s="902" t="s">
        <v>732</v>
      </c>
      <c r="E56" s="903" t="s">
        <v>617</v>
      </c>
      <c r="F56" s="904" t="s">
        <v>733</v>
      </c>
      <c r="G56" s="907"/>
      <c r="H56" s="906"/>
      <c r="I56" s="907"/>
      <c r="J56" s="906"/>
      <c r="K56" s="908"/>
      <c r="L56" s="904"/>
    </row>
    <row r="57" spans="2:12">
      <c r="B57" s="902"/>
      <c r="C57" s="903"/>
      <c r="D57" s="902" t="s">
        <v>732</v>
      </c>
      <c r="E57" s="903" t="s">
        <v>682</v>
      </c>
      <c r="F57" s="904" t="s">
        <v>734</v>
      </c>
      <c r="G57" s="907"/>
      <c r="H57" s="906"/>
      <c r="I57" s="907"/>
      <c r="J57" s="906"/>
      <c r="K57" s="908"/>
      <c r="L57" s="904"/>
    </row>
    <row r="58" spans="2:12">
      <c r="B58" s="921"/>
      <c r="C58" s="922"/>
      <c r="D58" s="921" t="s">
        <v>732</v>
      </c>
      <c r="E58" s="922" t="s">
        <v>704</v>
      </c>
      <c r="F58" s="923" t="s">
        <v>735</v>
      </c>
      <c r="G58" s="932"/>
      <c r="H58" s="925"/>
      <c r="I58" s="932"/>
      <c r="J58" s="925"/>
      <c r="K58" s="908"/>
      <c r="L58" s="904"/>
    </row>
    <row r="59" spans="2:12">
      <c r="B59" s="914" t="s">
        <v>736</v>
      </c>
      <c r="C59" s="915" t="s">
        <v>162</v>
      </c>
      <c r="D59" s="914" t="s">
        <v>737</v>
      </c>
      <c r="E59" s="942" t="s">
        <v>633</v>
      </c>
      <c r="F59" s="916" t="s">
        <v>738</v>
      </c>
      <c r="G59" s="937" t="s">
        <v>736</v>
      </c>
      <c r="H59" s="918" t="s">
        <v>739</v>
      </c>
      <c r="I59" s="937" t="s">
        <v>740</v>
      </c>
      <c r="J59" s="918" t="s">
        <v>741</v>
      </c>
      <c r="K59" s="908"/>
      <c r="L59" s="904"/>
    </row>
    <row r="60" spans="2:12">
      <c r="B60" s="943" t="s">
        <v>736</v>
      </c>
      <c r="C60" s="944" t="s">
        <v>687</v>
      </c>
      <c r="D60" s="943" t="s">
        <v>737</v>
      </c>
      <c r="E60" s="944" t="s">
        <v>688</v>
      </c>
      <c r="F60" s="933" t="s">
        <v>742</v>
      </c>
      <c r="G60" s="932"/>
      <c r="H60" s="925"/>
      <c r="I60" s="907"/>
      <c r="J60" s="906"/>
      <c r="K60" s="908"/>
      <c r="L60" s="904"/>
    </row>
    <row r="61" spans="2:12">
      <c r="B61" s="914" t="s">
        <v>743</v>
      </c>
      <c r="C61" s="915" t="s">
        <v>744</v>
      </c>
      <c r="D61" s="914"/>
      <c r="E61" s="942"/>
      <c r="F61" s="916" t="s">
        <v>745</v>
      </c>
      <c r="G61" s="917" t="s">
        <v>743</v>
      </c>
      <c r="H61" s="918" t="s">
        <v>745</v>
      </c>
      <c r="I61" s="907"/>
      <c r="J61" s="906"/>
      <c r="K61" s="908"/>
      <c r="L61" s="904"/>
    </row>
    <row r="62" spans="2:12">
      <c r="B62" s="902"/>
      <c r="C62" s="903"/>
      <c r="D62" s="902" t="s">
        <v>746</v>
      </c>
      <c r="E62" s="903" t="s">
        <v>747</v>
      </c>
      <c r="F62" s="904" t="s">
        <v>748</v>
      </c>
      <c r="G62" s="905"/>
      <c r="H62" s="906"/>
      <c r="I62" s="905"/>
      <c r="J62" s="906"/>
      <c r="K62" s="908"/>
      <c r="L62" s="904"/>
    </row>
    <row r="63" spans="2:12">
      <c r="B63" s="902"/>
      <c r="C63" s="903"/>
      <c r="D63" s="902" t="s">
        <v>746</v>
      </c>
      <c r="E63" s="903" t="s">
        <v>749</v>
      </c>
      <c r="F63" s="904" t="s">
        <v>750</v>
      </c>
      <c r="G63" s="905"/>
      <c r="H63" s="906"/>
      <c r="I63" s="905"/>
      <c r="J63" s="906"/>
      <c r="K63" s="908"/>
      <c r="L63" s="904"/>
    </row>
    <row r="64" spans="2:12">
      <c r="B64" s="902"/>
      <c r="C64" s="903"/>
      <c r="D64" s="902" t="s">
        <v>746</v>
      </c>
      <c r="E64" s="945" t="s">
        <v>751</v>
      </c>
      <c r="F64" s="904" t="s">
        <v>752</v>
      </c>
      <c r="G64" s="905"/>
      <c r="H64" s="906"/>
      <c r="I64" s="907"/>
      <c r="J64" s="906"/>
      <c r="K64" s="908"/>
      <c r="L64" s="904"/>
    </row>
    <row r="65" spans="2:12">
      <c r="B65" s="902"/>
      <c r="C65" s="903"/>
      <c r="D65" s="902" t="s">
        <v>746</v>
      </c>
      <c r="E65" s="945" t="s">
        <v>753</v>
      </c>
      <c r="F65" s="904" t="s">
        <v>754</v>
      </c>
      <c r="G65" s="905"/>
      <c r="H65" s="906"/>
      <c r="I65" s="907"/>
      <c r="J65" s="906"/>
      <c r="K65" s="908"/>
      <c r="L65" s="904"/>
    </row>
    <row r="66" spans="2:12">
      <c r="B66" s="921"/>
      <c r="C66" s="946"/>
      <c r="D66" s="921" t="s">
        <v>746</v>
      </c>
      <c r="E66" s="946" t="s">
        <v>660</v>
      </c>
      <c r="F66" s="923" t="s">
        <v>755</v>
      </c>
      <c r="G66" s="924"/>
      <c r="H66" s="925"/>
      <c r="I66" s="932"/>
      <c r="J66" s="925"/>
      <c r="K66" s="941"/>
      <c r="L66" s="923"/>
    </row>
    <row r="67" spans="2:12">
      <c r="B67" s="914" t="s">
        <v>756</v>
      </c>
      <c r="C67" s="915" t="s">
        <v>162</v>
      </c>
      <c r="D67" s="914"/>
      <c r="E67" s="915"/>
      <c r="F67" s="916" t="s">
        <v>757</v>
      </c>
      <c r="G67" s="917" t="s">
        <v>758</v>
      </c>
      <c r="H67" s="918" t="s">
        <v>759</v>
      </c>
      <c r="I67" s="937" t="s">
        <v>760</v>
      </c>
      <c r="J67" s="918" t="s">
        <v>761</v>
      </c>
      <c r="K67" s="938" t="s">
        <v>762</v>
      </c>
      <c r="L67" s="916" t="s">
        <v>763</v>
      </c>
    </row>
    <row r="68" spans="2:12">
      <c r="B68" s="902"/>
      <c r="C68" s="903"/>
      <c r="D68" s="902" t="s">
        <v>756</v>
      </c>
      <c r="E68" s="903" t="s">
        <v>633</v>
      </c>
      <c r="F68" s="904" t="s">
        <v>764</v>
      </c>
      <c r="G68" s="905"/>
      <c r="H68" s="906"/>
      <c r="I68" s="907"/>
      <c r="J68" s="906"/>
      <c r="K68" s="908"/>
      <c r="L68" s="904"/>
    </row>
    <row r="69" spans="2:12">
      <c r="B69" s="902"/>
      <c r="C69" s="903"/>
      <c r="D69" s="902" t="s">
        <v>756</v>
      </c>
      <c r="E69" s="903" t="s">
        <v>621</v>
      </c>
      <c r="F69" s="904" t="s">
        <v>765</v>
      </c>
      <c r="G69" s="905"/>
      <c r="H69" s="906"/>
      <c r="I69" s="907"/>
      <c r="J69" s="906"/>
      <c r="K69" s="908"/>
      <c r="L69" s="904"/>
    </row>
    <row r="70" spans="2:12">
      <c r="B70" s="902"/>
      <c r="C70" s="903"/>
      <c r="D70" s="902" t="s">
        <v>756</v>
      </c>
      <c r="E70" s="903" t="s">
        <v>766</v>
      </c>
      <c r="F70" s="904" t="s">
        <v>767</v>
      </c>
      <c r="G70" s="905"/>
      <c r="H70" s="906"/>
      <c r="I70" s="907"/>
      <c r="J70" s="906"/>
      <c r="K70" s="908"/>
      <c r="L70" s="904"/>
    </row>
    <row r="71" spans="2:12">
      <c r="B71" s="902"/>
      <c r="C71" s="903"/>
      <c r="D71" s="902" t="s">
        <v>756</v>
      </c>
      <c r="E71" s="903" t="s">
        <v>768</v>
      </c>
      <c r="F71" s="904" t="s">
        <v>769</v>
      </c>
      <c r="G71" s="905"/>
      <c r="H71" s="906"/>
      <c r="I71" s="907"/>
      <c r="J71" s="906"/>
      <c r="K71" s="908"/>
      <c r="L71" s="904"/>
    </row>
    <row r="72" spans="2:12">
      <c r="B72" s="921"/>
      <c r="C72" s="922"/>
      <c r="D72" s="921" t="s">
        <v>756</v>
      </c>
      <c r="E72" s="922" t="s">
        <v>770</v>
      </c>
      <c r="F72" s="923" t="s">
        <v>771</v>
      </c>
      <c r="G72" s="905"/>
      <c r="H72" s="906"/>
      <c r="I72" s="907"/>
      <c r="J72" s="906"/>
      <c r="K72" s="908"/>
      <c r="L72" s="904"/>
    </row>
    <row r="73" spans="2:12">
      <c r="B73" s="911" t="s">
        <v>758</v>
      </c>
      <c r="C73" s="912" t="s">
        <v>687</v>
      </c>
      <c r="D73" s="911"/>
      <c r="E73" s="912"/>
      <c r="F73" s="913" t="s">
        <v>772</v>
      </c>
      <c r="G73" s="905"/>
      <c r="H73" s="906"/>
      <c r="I73" s="907"/>
      <c r="J73" s="906"/>
      <c r="K73" s="908"/>
      <c r="L73" s="904"/>
    </row>
    <row r="74" spans="2:12">
      <c r="B74" s="902"/>
      <c r="C74" s="903"/>
      <c r="D74" s="902" t="s">
        <v>758</v>
      </c>
      <c r="E74" s="903" t="s">
        <v>688</v>
      </c>
      <c r="F74" s="904" t="s">
        <v>773</v>
      </c>
      <c r="G74" s="905"/>
      <c r="H74" s="906"/>
      <c r="I74" s="907"/>
      <c r="J74" s="906"/>
      <c r="K74" s="908"/>
      <c r="L74" s="904"/>
    </row>
    <row r="75" spans="2:12">
      <c r="B75" s="921"/>
      <c r="C75" s="922"/>
      <c r="D75" s="921" t="s">
        <v>758</v>
      </c>
      <c r="E75" s="922" t="s">
        <v>627</v>
      </c>
      <c r="F75" s="923" t="s">
        <v>199</v>
      </c>
      <c r="G75" s="905"/>
      <c r="H75" s="906"/>
      <c r="I75" s="907"/>
      <c r="J75" s="906"/>
      <c r="K75" s="908"/>
      <c r="L75" s="904"/>
    </row>
    <row r="76" spans="2:12">
      <c r="B76" s="902" t="s">
        <v>758</v>
      </c>
      <c r="C76" s="903" t="s">
        <v>744</v>
      </c>
      <c r="D76" s="902" t="s">
        <v>758</v>
      </c>
      <c r="E76" s="903" t="s">
        <v>660</v>
      </c>
      <c r="F76" s="904" t="s">
        <v>774</v>
      </c>
      <c r="G76" s="924"/>
      <c r="H76" s="925"/>
      <c r="I76" s="907"/>
      <c r="J76" s="906"/>
      <c r="K76" s="908"/>
      <c r="L76" s="904"/>
    </row>
    <row r="77" spans="2:12">
      <c r="B77" s="926" t="s">
        <v>775</v>
      </c>
      <c r="C77" s="927" t="s">
        <v>162</v>
      </c>
      <c r="D77" s="926" t="s">
        <v>776</v>
      </c>
      <c r="E77" s="927" t="s">
        <v>633</v>
      </c>
      <c r="F77" s="928" t="s">
        <v>777</v>
      </c>
      <c r="G77" s="905" t="s">
        <v>775</v>
      </c>
      <c r="H77" s="906" t="s">
        <v>778</v>
      </c>
      <c r="I77" s="907"/>
      <c r="J77" s="906"/>
      <c r="K77" s="908"/>
      <c r="L77" s="904"/>
    </row>
    <row r="78" spans="2:12">
      <c r="B78" s="929" t="s">
        <v>776</v>
      </c>
      <c r="C78" s="930" t="s">
        <v>623</v>
      </c>
      <c r="D78" s="929" t="s">
        <v>776</v>
      </c>
      <c r="E78" s="930" t="s">
        <v>625</v>
      </c>
      <c r="F78" s="931" t="s">
        <v>779</v>
      </c>
      <c r="G78" s="905"/>
      <c r="H78" s="906"/>
      <c r="I78" s="907"/>
      <c r="J78" s="906"/>
      <c r="K78" s="908"/>
      <c r="L78" s="904"/>
    </row>
    <row r="79" spans="2:12">
      <c r="B79" s="929" t="s">
        <v>776</v>
      </c>
      <c r="C79" s="930" t="s">
        <v>667</v>
      </c>
      <c r="D79" s="929" t="s">
        <v>776</v>
      </c>
      <c r="E79" s="930" t="s">
        <v>668</v>
      </c>
      <c r="F79" s="931" t="s">
        <v>780</v>
      </c>
      <c r="G79" s="905"/>
      <c r="H79" s="906"/>
      <c r="I79" s="907"/>
      <c r="J79" s="906"/>
      <c r="K79" s="908"/>
      <c r="L79" s="904"/>
    </row>
    <row r="80" spans="2:12">
      <c r="B80" s="902" t="s">
        <v>776</v>
      </c>
      <c r="C80" s="903" t="s">
        <v>781</v>
      </c>
      <c r="D80" s="902" t="s">
        <v>776</v>
      </c>
      <c r="E80" s="903" t="s">
        <v>782</v>
      </c>
      <c r="F80" s="931" t="s">
        <v>783</v>
      </c>
      <c r="G80" s="905"/>
      <c r="H80" s="906"/>
      <c r="I80" s="907"/>
      <c r="J80" s="906"/>
      <c r="K80" s="908"/>
      <c r="L80" s="904"/>
    </row>
    <row r="81" spans="2:12">
      <c r="B81" s="943" t="s">
        <v>776</v>
      </c>
      <c r="C81" s="944" t="s">
        <v>656</v>
      </c>
      <c r="D81" s="943" t="s">
        <v>776</v>
      </c>
      <c r="E81" s="944" t="s">
        <v>676</v>
      </c>
      <c r="F81" s="933" t="s">
        <v>784</v>
      </c>
      <c r="G81" s="924"/>
      <c r="H81" s="925"/>
      <c r="I81" s="907"/>
      <c r="J81" s="947"/>
      <c r="K81" s="908"/>
      <c r="L81" s="904"/>
    </row>
    <row r="82" spans="2:12">
      <c r="B82" s="914" t="s">
        <v>785</v>
      </c>
      <c r="C82" s="915" t="s">
        <v>162</v>
      </c>
      <c r="D82" s="914"/>
      <c r="E82" s="915"/>
      <c r="F82" s="916" t="s">
        <v>786</v>
      </c>
      <c r="G82" s="917" t="s">
        <v>785</v>
      </c>
      <c r="H82" s="918" t="s">
        <v>787</v>
      </c>
      <c r="I82" s="907"/>
      <c r="J82" s="906"/>
      <c r="K82" s="908"/>
      <c r="L82" s="904"/>
    </row>
    <row r="83" spans="2:12">
      <c r="B83" s="902"/>
      <c r="C83" s="903"/>
      <c r="D83" s="902" t="s">
        <v>788</v>
      </c>
      <c r="E83" s="903" t="s">
        <v>633</v>
      </c>
      <c r="F83" s="904" t="s">
        <v>789</v>
      </c>
      <c r="G83" s="905"/>
      <c r="H83" s="906"/>
      <c r="I83" s="907"/>
      <c r="J83" s="906"/>
      <c r="K83" s="908"/>
      <c r="L83" s="904"/>
    </row>
    <row r="84" spans="2:12">
      <c r="B84" s="919"/>
      <c r="C84" s="920"/>
      <c r="D84" s="919" t="s">
        <v>788</v>
      </c>
      <c r="E84" s="920" t="s">
        <v>685</v>
      </c>
      <c r="F84" s="910" t="s">
        <v>790</v>
      </c>
      <c r="G84" s="905"/>
      <c r="H84" s="906"/>
      <c r="I84" s="907"/>
      <c r="J84" s="906"/>
      <c r="K84" s="908"/>
      <c r="L84" s="904"/>
    </row>
    <row r="85" spans="2:12">
      <c r="B85" s="902" t="s">
        <v>788</v>
      </c>
      <c r="C85" s="903" t="s">
        <v>623</v>
      </c>
      <c r="D85" s="902"/>
      <c r="E85" s="903"/>
      <c r="F85" s="913" t="s">
        <v>791</v>
      </c>
      <c r="G85" s="905"/>
      <c r="H85" s="906"/>
      <c r="I85" s="907"/>
      <c r="J85" s="906"/>
      <c r="K85" s="908"/>
      <c r="L85" s="904"/>
    </row>
    <row r="86" spans="2:12">
      <c r="B86" s="902"/>
      <c r="C86" s="903"/>
      <c r="D86" s="902" t="s">
        <v>788</v>
      </c>
      <c r="E86" s="903" t="s">
        <v>625</v>
      </c>
      <c r="F86" s="904" t="s">
        <v>792</v>
      </c>
      <c r="G86" s="905"/>
      <c r="H86" s="906"/>
      <c r="I86" s="907"/>
      <c r="J86" s="906"/>
      <c r="K86" s="908"/>
      <c r="L86" s="904"/>
    </row>
    <row r="87" spans="2:12">
      <c r="B87" s="921"/>
      <c r="C87" s="922"/>
      <c r="D87" s="921" t="s">
        <v>788</v>
      </c>
      <c r="E87" s="922" t="s">
        <v>638</v>
      </c>
      <c r="F87" s="923" t="s">
        <v>793</v>
      </c>
      <c r="G87" s="924"/>
      <c r="H87" s="925"/>
      <c r="I87" s="907"/>
      <c r="J87" s="906"/>
      <c r="K87" s="908"/>
      <c r="L87" s="904"/>
    </row>
    <row r="88" spans="2:12">
      <c r="B88" s="926" t="s">
        <v>794</v>
      </c>
      <c r="C88" s="927" t="s">
        <v>162</v>
      </c>
      <c r="D88" s="926" t="s">
        <v>795</v>
      </c>
      <c r="E88" s="927" t="s">
        <v>633</v>
      </c>
      <c r="F88" s="928" t="s">
        <v>796</v>
      </c>
      <c r="G88" s="917" t="s">
        <v>794</v>
      </c>
      <c r="H88" s="918" t="s">
        <v>797</v>
      </c>
      <c r="I88" s="907"/>
      <c r="J88" s="906"/>
      <c r="K88" s="908"/>
      <c r="L88" s="904"/>
    </row>
    <row r="89" spans="2:12">
      <c r="B89" s="929" t="s">
        <v>795</v>
      </c>
      <c r="C89" s="930" t="s">
        <v>623</v>
      </c>
      <c r="D89" s="929" t="s">
        <v>795</v>
      </c>
      <c r="E89" s="930" t="s">
        <v>625</v>
      </c>
      <c r="F89" s="931" t="s">
        <v>798</v>
      </c>
      <c r="G89" s="905"/>
      <c r="H89" s="906"/>
      <c r="I89" s="907"/>
      <c r="J89" s="906"/>
      <c r="K89" s="908"/>
      <c r="L89" s="904"/>
    </row>
    <row r="90" spans="2:12">
      <c r="B90" s="921" t="s">
        <v>795</v>
      </c>
      <c r="C90" s="922" t="s">
        <v>667</v>
      </c>
      <c r="D90" s="921" t="s">
        <v>795</v>
      </c>
      <c r="E90" s="922" t="s">
        <v>668</v>
      </c>
      <c r="F90" s="933" t="s">
        <v>225</v>
      </c>
      <c r="G90" s="905"/>
      <c r="H90" s="906"/>
      <c r="I90" s="907"/>
      <c r="J90" s="906"/>
      <c r="K90" s="908"/>
      <c r="L90" s="904"/>
    </row>
    <row r="91" spans="2:12">
      <c r="B91" s="921" t="s">
        <v>799</v>
      </c>
      <c r="C91" s="922" t="s">
        <v>800</v>
      </c>
      <c r="D91" s="921" t="s">
        <v>799</v>
      </c>
      <c r="E91" s="922" t="s">
        <v>617</v>
      </c>
      <c r="F91" s="933" t="s">
        <v>801</v>
      </c>
      <c r="G91" s="939" t="s">
        <v>799</v>
      </c>
      <c r="H91" s="940" t="s">
        <v>802</v>
      </c>
      <c r="I91" s="907"/>
      <c r="J91" s="906"/>
      <c r="K91" s="908"/>
      <c r="L91" s="904"/>
    </row>
    <row r="92" spans="2:12">
      <c r="B92" s="914" t="s">
        <v>803</v>
      </c>
      <c r="C92" s="915" t="s">
        <v>162</v>
      </c>
      <c r="D92" s="914"/>
      <c r="E92" s="915"/>
      <c r="F92" s="916" t="s">
        <v>804</v>
      </c>
      <c r="G92" s="905" t="s">
        <v>803</v>
      </c>
      <c r="H92" s="906" t="s">
        <v>805</v>
      </c>
      <c r="I92" s="907"/>
      <c r="J92" s="906"/>
      <c r="K92" s="908"/>
      <c r="L92" s="904"/>
    </row>
    <row r="93" spans="2:12">
      <c r="B93" s="902"/>
      <c r="C93" s="903"/>
      <c r="D93" s="902" t="s">
        <v>806</v>
      </c>
      <c r="E93" s="903" t="s">
        <v>633</v>
      </c>
      <c r="F93" s="904" t="s">
        <v>807</v>
      </c>
      <c r="G93" s="905"/>
      <c r="H93" s="906"/>
      <c r="I93" s="907"/>
      <c r="J93" s="906"/>
      <c r="K93" s="908"/>
      <c r="L93" s="904"/>
    </row>
    <row r="94" spans="2:12">
      <c r="B94" s="919"/>
      <c r="C94" s="920"/>
      <c r="D94" s="919" t="s">
        <v>806</v>
      </c>
      <c r="E94" s="920" t="s">
        <v>685</v>
      </c>
      <c r="F94" s="910" t="s">
        <v>808</v>
      </c>
      <c r="G94" s="905"/>
      <c r="H94" s="906"/>
      <c r="I94" s="907"/>
      <c r="J94" s="906"/>
      <c r="K94" s="908"/>
      <c r="L94" s="904"/>
    </row>
    <row r="95" spans="2:12">
      <c r="B95" s="929" t="s">
        <v>806</v>
      </c>
      <c r="C95" s="930" t="s">
        <v>623</v>
      </c>
      <c r="D95" s="929" t="s">
        <v>806</v>
      </c>
      <c r="E95" s="930" t="s">
        <v>625</v>
      </c>
      <c r="F95" s="931" t="s">
        <v>809</v>
      </c>
      <c r="G95" s="905"/>
      <c r="H95" s="906"/>
      <c r="I95" s="907"/>
      <c r="J95" s="906"/>
      <c r="K95" s="908"/>
      <c r="L95" s="904"/>
    </row>
    <row r="96" spans="2:12">
      <c r="B96" s="929" t="s">
        <v>806</v>
      </c>
      <c r="C96" s="930" t="s">
        <v>667</v>
      </c>
      <c r="D96" s="929" t="s">
        <v>806</v>
      </c>
      <c r="E96" s="930" t="s">
        <v>668</v>
      </c>
      <c r="F96" s="931" t="s">
        <v>810</v>
      </c>
      <c r="G96" s="905"/>
      <c r="H96" s="906"/>
      <c r="I96" s="907"/>
      <c r="J96" s="906"/>
      <c r="K96" s="908"/>
      <c r="L96" s="904"/>
    </row>
    <row r="97" spans="2:12">
      <c r="B97" s="902" t="s">
        <v>806</v>
      </c>
      <c r="C97" s="903" t="s">
        <v>781</v>
      </c>
      <c r="D97" s="902"/>
      <c r="E97" s="903"/>
      <c r="F97" s="913" t="s">
        <v>811</v>
      </c>
      <c r="G97" s="905"/>
      <c r="H97" s="906"/>
      <c r="I97" s="907"/>
      <c r="J97" s="906"/>
      <c r="K97" s="908"/>
      <c r="L97" s="904"/>
    </row>
    <row r="98" spans="2:12">
      <c r="B98" s="902"/>
      <c r="C98" s="903"/>
      <c r="D98" s="902" t="s">
        <v>806</v>
      </c>
      <c r="E98" s="903" t="s">
        <v>782</v>
      </c>
      <c r="F98" s="904" t="s">
        <v>812</v>
      </c>
      <c r="G98" s="905"/>
      <c r="H98" s="906"/>
      <c r="I98" s="907"/>
      <c r="J98" s="906"/>
      <c r="K98" s="908"/>
      <c r="L98" s="904"/>
    </row>
    <row r="99" spans="2:12">
      <c r="B99" s="902"/>
      <c r="C99" s="903"/>
      <c r="D99" s="902" t="s">
        <v>806</v>
      </c>
      <c r="E99" s="903" t="s">
        <v>813</v>
      </c>
      <c r="F99" s="904" t="s">
        <v>814</v>
      </c>
      <c r="G99" s="905"/>
      <c r="H99" s="906"/>
      <c r="I99" s="907"/>
      <c r="J99" s="906"/>
      <c r="K99" s="908"/>
      <c r="L99" s="904"/>
    </row>
    <row r="100" spans="2:12">
      <c r="B100" s="902"/>
      <c r="C100" s="903"/>
      <c r="D100" s="902" t="s">
        <v>806</v>
      </c>
      <c r="E100" s="903" t="s">
        <v>815</v>
      </c>
      <c r="F100" s="904" t="s">
        <v>816</v>
      </c>
      <c r="G100" s="905"/>
      <c r="H100" s="906"/>
      <c r="I100" s="907"/>
      <c r="J100" s="906"/>
      <c r="K100" s="908"/>
      <c r="L100" s="904"/>
    </row>
    <row r="101" spans="2:12">
      <c r="B101" s="919"/>
      <c r="C101" s="920"/>
      <c r="D101" s="919" t="s">
        <v>806</v>
      </c>
      <c r="E101" s="920" t="s">
        <v>817</v>
      </c>
      <c r="F101" s="904" t="s">
        <v>818</v>
      </c>
      <c r="G101" s="905"/>
      <c r="H101" s="906"/>
      <c r="I101" s="907"/>
      <c r="J101" s="906"/>
      <c r="K101" s="908"/>
      <c r="L101" s="904"/>
    </row>
    <row r="102" spans="2:12">
      <c r="B102" s="921" t="s">
        <v>806</v>
      </c>
      <c r="C102" s="922" t="s">
        <v>696</v>
      </c>
      <c r="D102" s="921" t="s">
        <v>806</v>
      </c>
      <c r="E102" s="922" t="s">
        <v>697</v>
      </c>
      <c r="F102" s="933" t="s">
        <v>819</v>
      </c>
      <c r="G102" s="924"/>
      <c r="H102" s="948"/>
      <c r="I102" s="907"/>
      <c r="J102" s="906"/>
      <c r="K102" s="908"/>
      <c r="L102" s="904"/>
    </row>
    <row r="103" spans="2:12">
      <c r="B103" s="919" t="s">
        <v>820</v>
      </c>
      <c r="C103" s="920" t="s">
        <v>162</v>
      </c>
      <c r="D103" s="919" t="s">
        <v>820</v>
      </c>
      <c r="E103" s="920" t="s">
        <v>633</v>
      </c>
      <c r="F103" s="910" t="s">
        <v>821</v>
      </c>
      <c r="G103" s="905" t="s">
        <v>822</v>
      </c>
      <c r="H103" s="906" t="s">
        <v>823</v>
      </c>
      <c r="I103" s="907"/>
      <c r="J103" s="906"/>
      <c r="K103" s="908"/>
      <c r="L103" s="904"/>
    </row>
    <row r="104" spans="2:12">
      <c r="B104" s="929" t="s">
        <v>820</v>
      </c>
      <c r="C104" s="930" t="s">
        <v>623</v>
      </c>
      <c r="D104" s="929" t="s">
        <v>820</v>
      </c>
      <c r="E104" s="930" t="s">
        <v>625</v>
      </c>
      <c r="F104" s="931" t="s">
        <v>824</v>
      </c>
      <c r="G104" s="905"/>
      <c r="H104" s="906"/>
      <c r="I104" s="907"/>
      <c r="J104" s="906"/>
      <c r="K104" s="908"/>
      <c r="L104" s="904"/>
    </row>
    <row r="105" spans="2:12">
      <c r="B105" s="929" t="s">
        <v>820</v>
      </c>
      <c r="C105" s="930" t="s">
        <v>667</v>
      </c>
      <c r="D105" s="929" t="s">
        <v>820</v>
      </c>
      <c r="E105" s="930" t="s">
        <v>668</v>
      </c>
      <c r="F105" s="931" t="s">
        <v>825</v>
      </c>
      <c r="G105" s="905"/>
      <c r="H105" s="947"/>
      <c r="I105" s="907"/>
      <c r="J105" s="906"/>
      <c r="K105" s="908"/>
      <c r="L105" s="904"/>
    </row>
    <row r="106" spans="2:12">
      <c r="B106" s="921" t="s">
        <v>820</v>
      </c>
      <c r="C106" s="922" t="s">
        <v>656</v>
      </c>
      <c r="D106" s="921" t="s">
        <v>820</v>
      </c>
      <c r="E106" s="922" t="s">
        <v>676</v>
      </c>
      <c r="F106" s="933" t="s">
        <v>826</v>
      </c>
      <c r="G106" s="924"/>
      <c r="H106" s="925"/>
      <c r="I106" s="932"/>
      <c r="J106" s="925"/>
      <c r="K106" s="908"/>
      <c r="L106" s="904"/>
    </row>
    <row r="107" spans="2:12">
      <c r="B107" s="926" t="s">
        <v>827</v>
      </c>
      <c r="C107" s="927" t="s">
        <v>162</v>
      </c>
      <c r="D107" s="926" t="s">
        <v>827</v>
      </c>
      <c r="E107" s="927" t="s">
        <v>633</v>
      </c>
      <c r="F107" s="928" t="s">
        <v>828</v>
      </c>
      <c r="G107" s="917" t="s">
        <v>829</v>
      </c>
      <c r="H107" s="949" t="s">
        <v>830</v>
      </c>
      <c r="I107" s="937" t="s">
        <v>831</v>
      </c>
      <c r="J107" s="906" t="s">
        <v>832</v>
      </c>
      <c r="K107" s="908"/>
      <c r="L107" s="904"/>
    </row>
    <row r="108" spans="2:12">
      <c r="B108" s="902" t="s">
        <v>827</v>
      </c>
      <c r="C108" s="903" t="s">
        <v>623</v>
      </c>
      <c r="D108" s="902" t="s">
        <v>827</v>
      </c>
      <c r="E108" s="903" t="s">
        <v>625</v>
      </c>
      <c r="F108" s="931" t="s">
        <v>833</v>
      </c>
      <c r="G108" s="905"/>
      <c r="H108" s="949"/>
      <c r="I108" s="907"/>
      <c r="J108" s="906"/>
      <c r="K108" s="908"/>
      <c r="L108" s="904"/>
    </row>
    <row r="109" spans="2:12">
      <c r="B109" s="929" t="s">
        <v>827</v>
      </c>
      <c r="C109" s="930" t="s">
        <v>690</v>
      </c>
      <c r="D109" s="929" t="s">
        <v>827</v>
      </c>
      <c r="E109" s="930" t="s">
        <v>691</v>
      </c>
      <c r="F109" s="931" t="s">
        <v>834</v>
      </c>
      <c r="G109" s="905"/>
      <c r="H109" s="949"/>
      <c r="I109" s="907"/>
      <c r="J109" s="906"/>
      <c r="K109" s="908"/>
      <c r="L109" s="904"/>
    </row>
    <row r="110" spans="2:12">
      <c r="B110" s="921" t="s">
        <v>827</v>
      </c>
      <c r="C110" s="922" t="s">
        <v>656</v>
      </c>
      <c r="D110" s="921" t="s">
        <v>827</v>
      </c>
      <c r="E110" s="922" t="s">
        <v>676</v>
      </c>
      <c r="F110" s="933" t="s">
        <v>835</v>
      </c>
      <c r="G110" s="924"/>
      <c r="H110" s="949"/>
      <c r="I110" s="907"/>
      <c r="J110" s="906"/>
      <c r="K110" s="908"/>
      <c r="L110" s="904"/>
    </row>
    <row r="111" spans="2:12">
      <c r="B111" s="926" t="s">
        <v>836</v>
      </c>
      <c r="C111" s="927" t="s">
        <v>162</v>
      </c>
      <c r="D111" s="926" t="s">
        <v>836</v>
      </c>
      <c r="E111" s="927" t="s">
        <v>633</v>
      </c>
      <c r="F111" s="928" t="s">
        <v>837</v>
      </c>
      <c r="G111" s="917" t="s">
        <v>838</v>
      </c>
      <c r="H111" s="918" t="s">
        <v>839</v>
      </c>
      <c r="I111" s="907"/>
      <c r="J111" s="906"/>
      <c r="K111" s="908"/>
      <c r="L111" s="904"/>
    </row>
    <row r="112" spans="2:12">
      <c r="B112" s="929" t="s">
        <v>836</v>
      </c>
      <c r="C112" s="930" t="s">
        <v>623</v>
      </c>
      <c r="D112" s="929" t="s">
        <v>836</v>
      </c>
      <c r="E112" s="930" t="s">
        <v>625</v>
      </c>
      <c r="F112" s="931" t="s">
        <v>840</v>
      </c>
      <c r="G112" s="905"/>
      <c r="H112" s="906"/>
      <c r="I112" s="907"/>
      <c r="J112" s="906"/>
      <c r="K112" s="908"/>
      <c r="L112" s="904"/>
    </row>
    <row r="113" spans="2:12">
      <c r="B113" s="921" t="s">
        <v>836</v>
      </c>
      <c r="C113" s="922" t="s">
        <v>667</v>
      </c>
      <c r="D113" s="921" t="s">
        <v>836</v>
      </c>
      <c r="E113" s="922" t="s">
        <v>668</v>
      </c>
      <c r="F113" s="933" t="s">
        <v>841</v>
      </c>
      <c r="G113" s="924"/>
      <c r="H113" s="925"/>
      <c r="I113" s="932"/>
      <c r="J113" s="925"/>
      <c r="K113" s="908"/>
      <c r="L113" s="904"/>
    </row>
    <row r="114" spans="2:12">
      <c r="B114" s="926" t="s">
        <v>842</v>
      </c>
      <c r="C114" s="927" t="s">
        <v>162</v>
      </c>
      <c r="D114" s="926" t="s">
        <v>842</v>
      </c>
      <c r="E114" s="927" t="s">
        <v>633</v>
      </c>
      <c r="F114" s="928" t="s">
        <v>843</v>
      </c>
      <c r="G114" s="917" t="s">
        <v>844</v>
      </c>
      <c r="H114" s="950" t="s">
        <v>845</v>
      </c>
      <c r="I114" s="917" t="s">
        <v>846</v>
      </c>
      <c r="J114" s="918" t="s">
        <v>845</v>
      </c>
      <c r="K114" s="908"/>
      <c r="L114" s="904"/>
    </row>
    <row r="115" spans="2:12">
      <c r="B115" s="921" t="s">
        <v>842</v>
      </c>
      <c r="C115" s="922" t="s">
        <v>623</v>
      </c>
      <c r="D115" s="921" t="s">
        <v>842</v>
      </c>
      <c r="E115" s="922" t="s">
        <v>625</v>
      </c>
      <c r="F115" s="933" t="s">
        <v>847</v>
      </c>
      <c r="G115" s="924"/>
      <c r="H115" s="951"/>
      <c r="I115" s="924"/>
      <c r="J115" s="952"/>
      <c r="K115" s="908"/>
      <c r="L115" s="904"/>
    </row>
    <row r="116" spans="2:12">
      <c r="B116" s="934" t="s">
        <v>848</v>
      </c>
      <c r="C116" s="935" t="s">
        <v>162</v>
      </c>
      <c r="D116" s="934" t="s">
        <v>848</v>
      </c>
      <c r="E116" s="935" t="s">
        <v>633</v>
      </c>
      <c r="F116" s="904" t="s">
        <v>385</v>
      </c>
      <c r="G116" s="939" t="s">
        <v>849</v>
      </c>
      <c r="H116" s="949" t="s">
        <v>850</v>
      </c>
      <c r="I116" s="939" t="s">
        <v>851</v>
      </c>
      <c r="J116" s="906" t="s">
        <v>850</v>
      </c>
      <c r="K116" s="941"/>
      <c r="L116" s="904"/>
    </row>
    <row r="117" spans="2:12">
      <c r="B117" s="921" t="s">
        <v>852</v>
      </c>
      <c r="C117" s="922" t="s">
        <v>162</v>
      </c>
      <c r="D117" s="921" t="s">
        <v>853</v>
      </c>
      <c r="E117" s="922" t="s">
        <v>633</v>
      </c>
      <c r="F117" s="936" t="s">
        <v>854</v>
      </c>
      <c r="G117" s="939" t="s">
        <v>852</v>
      </c>
      <c r="H117" s="940" t="s">
        <v>855</v>
      </c>
      <c r="I117" s="937" t="s">
        <v>856</v>
      </c>
      <c r="J117" s="918" t="s">
        <v>857</v>
      </c>
      <c r="K117" s="938" t="s">
        <v>858</v>
      </c>
      <c r="L117" s="916" t="s">
        <v>859</v>
      </c>
    </row>
    <row r="118" spans="2:12">
      <c r="B118" s="926" t="s">
        <v>860</v>
      </c>
      <c r="C118" s="927" t="s">
        <v>162</v>
      </c>
      <c r="D118" s="926" t="s">
        <v>860</v>
      </c>
      <c r="E118" s="927" t="s">
        <v>633</v>
      </c>
      <c r="F118" s="928" t="s">
        <v>861</v>
      </c>
      <c r="G118" s="917" t="s">
        <v>862</v>
      </c>
      <c r="H118" s="918" t="s">
        <v>863</v>
      </c>
      <c r="I118" s="907"/>
      <c r="J118" s="906"/>
      <c r="K118" s="908"/>
      <c r="L118" s="904"/>
    </row>
    <row r="119" spans="2:12">
      <c r="B119" s="929" t="s">
        <v>860</v>
      </c>
      <c r="C119" s="930" t="s">
        <v>623</v>
      </c>
      <c r="D119" s="929" t="s">
        <v>860</v>
      </c>
      <c r="E119" s="930" t="s">
        <v>625</v>
      </c>
      <c r="F119" s="931" t="s">
        <v>864</v>
      </c>
      <c r="G119" s="905"/>
      <c r="H119" s="906"/>
      <c r="I119" s="907"/>
      <c r="J119" s="906"/>
      <c r="K119" s="908"/>
      <c r="L119" s="904"/>
    </row>
    <row r="120" spans="2:12">
      <c r="B120" s="921" t="s">
        <v>860</v>
      </c>
      <c r="C120" s="922" t="s">
        <v>744</v>
      </c>
      <c r="D120" s="921" t="s">
        <v>860</v>
      </c>
      <c r="E120" s="922" t="s">
        <v>660</v>
      </c>
      <c r="F120" s="933" t="s">
        <v>865</v>
      </c>
      <c r="G120" s="924"/>
      <c r="H120" s="925"/>
      <c r="I120" s="907"/>
      <c r="J120" s="906"/>
      <c r="K120" s="908"/>
      <c r="L120" s="904"/>
    </row>
    <row r="121" spans="2:12">
      <c r="B121" s="934" t="s">
        <v>866</v>
      </c>
      <c r="C121" s="935" t="s">
        <v>162</v>
      </c>
      <c r="D121" s="934" t="s">
        <v>866</v>
      </c>
      <c r="E121" s="935" t="s">
        <v>633</v>
      </c>
      <c r="F121" s="936" t="s">
        <v>867</v>
      </c>
      <c r="G121" s="939" t="s">
        <v>868</v>
      </c>
      <c r="H121" s="940" t="s">
        <v>867</v>
      </c>
      <c r="I121" s="907"/>
      <c r="J121" s="906"/>
      <c r="K121" s="908"/>
      <c r="L121" s="904"/>
    </row>
    <row r="122" spans="2:12">
      <c r="B122" s="934" t="s">
        <v>869</v>
      </c>
      <c r="C122" s="935" t="s">
        <v>162</v>
      </c>
      <c r="D122" s="934" t="s">
        <v>869</v>
      </c>
      <c r="E122" s="935" t="s">
        <v>633</v>
      </c>
      <c r="F122" s="936" t="s">
        <v>870</v>
      </c>
      <c r="G122" s="939" t="s">
        <v>871</v>
      </c>
      <c r="H122" s="940" t="s">
        <v>870</v>
      </c>
      <c r="I122" s="907"/>
      <c r="J122" s="906"/>
      <c r="K122" s="908"/>
      <c r="L122" s="904"/>
    </row>
    <row r="123" spans="2:12">
      <c r="B123" s="914" t="s">
        <v>872</v>
      </c>
      <c r="C123" s="915" t="s">
        <v>744</v>
      </c>
      <c r="D123" s="914"/>
      <c r="E123" s="942"/>
      <c r="F123" s="904" t="s">
        <v>873</v>
      </c>
      <c r="G123" s="937" t="s">
        <v>872</v>
      </c>
      <c r="H123" s="918" t="s">
        <v>874</v>
      </c>
      <c r="I123" s="907"/>
      <c r="J123" s="906"/>
      <c r="K123" s="908"/>
      <c r="L123" s="904"/>
    </row>
    <row r="124" spans="2:12">
      <c r="B124" s="902"/>
      <c r="C124" s="903"/>
      <c r="D124" s="902" t="s">
        <v>875</v>
      </c>
      <c r="E124" s="945" t="s">
        <v>747</v>
      </c>
      <c r="F124" s="904" t="s">
        <v>876</v>
      </c>
      <c r="G124" s="907"/>
      <c r="H124" s="949"/>
      <c r="I124" s="907"/>
      <c r="J124" s="906"/>
      <c r="K124" s="908"/>
      <c r="L124" s="904"/>
    </row>
    <row r="125" spans="2:12">
      <c r="B125" s="921"/>
      <c r="C125" s="922"/>
      <c r="D125" s="921" t="s">
        <v>875</v>
      </c>
      <c r="E125" s="922" t="s">
        <v>676</v>
      </c>
      <c r="F125" s="904" t="s">
        <v>877</v>
      </c>
      <c r="G125" s="932"/>
      <c r="H125" s="925"/>
      <c r="I125" s="932"/>
      <c r="J125" s="925"/>
      <c r="K125" s="908"/>
      <c r="L125" s="904"/>
    </row>
    <row r="126" spans="2:12">
      <c r="B126" s="926" t="s">
        <v>878</v>
      </c>
      <c r="C126" s="927" t="s">
        <v>162</v>
      </c>
      <c r="D126" s="926" t="s">
        <v>878</v>
      </c>
      <c r="E126" s="927" t="s">
        <v>633</v>
      </c>
      <c r="F126" s="928" t="s">
        <v>879</v>
      </c>
      <c r="G126" s="937" t="s">
        <v>880</v>
      </c>
      <c r="H126" s="918" t="s">
        <v>881</v>
      </c>
      <c r="I126" s="937" t="s">
        <v>882</v>
      </c>
      <c r="J126" s="918" t="s">
        <v>883</v>
      </c>
      <c r="K126" s="908"/>
      <c r="L126" s="904"/>
    </row>
    <row r="127" spans="2:12">
      <c r="B127" s="921" t="s">
        <v>878</v>
      </c>
      <c r="C127" s="922" t="s">
        <v>623</v>
      </c>
      <c r="D127" s="921" t="s">
        <v>878</v>
      </c>
      <c r="E127" s="922" t="s">
        <v>688</v>
      </c>
      <c r="F127" s="913" t="s">
        <v>884</v>
      </c>
      <c r="G127" s="932"/>
      <c r="H127" s="925"/>
      <c r="I127" s="907"/>
      <c r="J127" s="953"/>
      <c r="K127" s="908"/>
      <c r="L127" s="904"/>
    </row>
    <row r="128" spans="2:12">
      <c r="B128" s="934" t="s">
        <v>885</v>
      </c>
      <c r="C128" s="935" t="s">
        <v>744</v>
      </c>
      <c r="D128" s="934" t="s">
        <v>885</v>
      </c>
      <c r="E128" s="935" t="s">
        <v>660</v>
      </c>
      <c r="F128" s="936" t="s">
        <v>886</v>
      </c>
      <c r="G128" s="924" t="s">
        <v>887</v>
      </c>
      <c r="H128" s="940" t="s">
        <v>886</v>
      </c>
      <c r="I128" s="907"/>
      <c r="J128" s="906"/>
      <c r="K128" s="908"/>
      <c r="L128" s="904"/>
    </row>
    <row r="129" spans="2:12">
      <c r="B129" s="926" t="s">
        <v>888</v>
      </c>
      <c r="C129" s="927" t="s">
        <v>162</v>
      </c>
      <c r="D129" s="926" t="s">
        <v>888</v>
      </c>
      <c r="E129" s="927" t="s">
        <v>633</v>
      </c>
      <c r="F129" s="910" t="s">
        <v>889</v>
      </c>
      <c r="G129" s="937" t="s">
        <v>890</v>
      </c>
      <c r="H129" s="918" t="s">
        <v>891</v>
      </c>
      <c r="I129" s="907"/>
      <c r="J129" s="906"/>
      <c r="K129" s="908"/>
      <c r="L129" s="904"/>
    </row>
    <row r="130" spans="2:12">
      <c r="B130" s="929" t="s">
        <v>890</v>
      </c>
      <c r="C130" s="930" t="s">
        <v>623</v>
      </c>
      <c r="D130" s="929" t="s">
        <v>890</v>
      </c>
      <c r="E130" s="930" t="s">
        <v>625</v>
      </c>
      <c r="F130" s="931" t="s">
        <v>892</v>
      </c>
      <c r="G130" s="907"/>
      <c r="H130" s="906"/>
      <c r="I130" s="907"/>
      <c r="J130" s="906"/>
      <c r="K130" s="908"/>
      <c r="L130" s="904"/>
    </row>
    <row r="131" spans="2:12">
      <c r="B131" s="911" t="s">
        <v>890</v>
      </c>
      <c r="C131" s="912" t="s">
        <v>744</v>
      </c>
      <c r="D131" s="911"/>
      <c r="E131" s="912"/>
      <c r="F131" s="913" t="s">
        <v>891</v>
      </c>
      <c r="G131" s="907"/>
      <c r="H131" s="906"/>
      <c r="I131" s="907"/>
      <c r="J131" s="906"/>
      <c r="K131" s="908"/>
      <c r="L131" s="904"/>
    </row>
    <row r="132" spans="2:12">
      <c r="B132" s="902"/>
      <c r="C132" s="903"/>
      <c r="D132" s="902" t="s">
        <v>890</v>
      </c>
      <c r="E132" s="903" t="s">
        <v>747</v>
      </c>
      <c r="F132" s="904" t="s">
        <v>893</v>
      </c>
      <c r="G132" s="907"/>
      <c r="H132" s="906"/>
      <c r="I132" s="907"/>
      <c r="J132" s="906"/>
      <c r="K132" s="908"/>
      <c r="L132" s="904"/>
    </row>
    <row r="133" spans="2:12">
      <c r="B133" s="921"/>
      <c r="C133" s="922"/>
      <c r="D133" s="921" t="s">
        <v>888</v>
      </c>
      <c r="E133" s="922" t="s">
        <v>676</v>
      </c>
      <c r="F133" s="923" t="s">
        <v>894</v>
      </c>
      <c r="G133" s="954"/>
      <c r="H133" s="925"/>
      <c r="I133" s="954"/>
      <c r="J133" s="925"/>
      <c r="K133" s="955"/>
      <c r="L133" s="923"/>
    </row>
    <row r="134" spans="2:12">
      <c r="B134" s="926" t="s">
        <v>895</v>
      </c>
      <c r="C134" s="927" t="s">
        <v>162</v>
      </c>
      <c r="D134" s="926" t="s">
        <v>895</v>
      </c>
      <c r="E134" s="927" t="s">
        <v>633</v>
      </c>
      <c r="F134" s="928" t="s">
        <v>896</v>
      </c>
      <c r="G134" s="937" t="s">
        <v>897</v>
      </c>
      <c r="H134" s="950" t="s">
        <v>898</v>
      </c>
      <c r="I134" s="937" t="s">
        <v>899</v>
      </c>
      <c r="J134" s="918" t="s">
        <v>900</v>
      </c>
      <c r="K134" s="938" t="s">
        <v>901</v>
      </c>
      <c r="L134" s="916" t="s">
        <v>540</v>
      </c>
    </row>
    <row r="135" spans="2:12">
      <c r="B135" s="929" t="s">
        <v>895</v>
      </c>
      <c r="C135" s="930" t="s">
        <v>623</v>
      </c>
      <c r="D135" s="929" t="s">
        <v>895</v>
      </c>
      <c r="E135" s="930" t="s">
        <v>625</v>
      </c>
      <c r="F135" s="931" t="s">
        <v>902</v>
      </c>
      <c r="G135" s="907"/>
      <c r="H135" s="956"/>
      <c r="I135" s="907"/>
      <c r="J135" s="906"/>
      <c r="K135" s="908"/>
      <c r="L135" s="904"/>
    </row>
    <row r="136" spans="2:12">
      <c r="B136" s="921" t="s">
        <v>895</v>
      </c>
      <c r="C136" s="922" t="s">
        <v>667</v>
      </c>
      <c r="D136" s="921" t="s">
        <v>895</v>
      </c>
      <c r="E136" s="922" t="s">
        <v>668</v>
      </c>
      <c r="F136" s="933" t="s">
        <v>903</v>
      </c>
      <c r="G136" s="932"/>
      <c r="H136" s="948"/>
      <c r="I136" s="907"/>
      <c r="J136" s="906"/>
      <c r="K136" s="908"/>
      <c r="L136" s="904"/>
    </row>
    <row r="137" spans="2:12">
      <c r="B137" s="914" t="s">
        <v>904</v>
      </c>
      <c r="C137" s="915" t="s">
        <v>656</v>
      </c>
      <c r="D137" s="914"/>
      <c r="E137" s="915"/>
      <c r="F137" s="916" t="s">
        <v>905</v>
      </c>
      <c r="G137" s="937" t="s">
        <v>906</v>
      </c>
      <c r="H137" s="918" t="s">
        <v>905</v>
      </c>
      <c r="I137" s="907"/>
      <c r="J137" s="906"/>
      <c r="K137" s="908"/>
      <c r="L137" s="904"/>
    </row>
    <row r="138" spans="2:12">
      <c r="B138" s="902"/>
      <c r="C138" s="903"/>
      <c r="D138" s="902" t="s">
        <v>904</v>
      </c>
      <c r="E138" s="903" t="s">
        <v>658</v>
      </c>
      <c r="F138" s="904" t="s">
        <v>907</v>
      </c>
      <c r="G138" s="907"/>
      <c r="H138" s="906"/>
      <c r="I138" s="907"/>
      <c r="J138" s="906"/>
      <c r="K138" s="908"/>
      <c r="L138" s="904"/>
    </row>
    <row r="139" spans="2:12">
      <c r="B139" s="921"/>
      <c r="C139" s="922"/>
      <c r="D139" s="921" t="s">
        <v>904</v>
      </c>
      <c r="E139" s="922" t="s">
        <v>676</v>
      </c>
      <c r="F139" s="923" t="s">
        <v>908</v>
      </c>
      <c r="G139" s="932"/>
      <c r="H139" s="925"/>
      <c r="I139" s="932"/>
      <c r="J139" s="906"/>
      <c r="K139" s="908"/>
      <c r="L139" s="904"/>
    </row>
    <row r="140" spans="2:12">
      <c r="B140" s="926" t="s">
        <v>909</v>
      </c>
      <c r="C140" s="927" t="s">
        <v>162</v>
      </c>
      <c r="D140" s="926" t="s">
        <v>909</v>
      </c>
      <c r="E140" s="927" t="s">
        <v>617</v>
      </c>
      <c r="F140" s="928" t="s">
        <v>910</v>
      </c>
      <c r="G140" s="937" t="s">
        <v>909</v>
      </c>
      <c r="H140" s="918" t="s">
        <v>911</v>
      </c>
      <c r="I140" s="937" t="s">
        <v>912</v>
      </c>
      <c r="J140" s="918" t="s">
        <v>911</v>
      </c>
      <c r="K140" s="908"/>
      <c r="L140" s="904"/>
    </row>
    <row r="141" spans="2:12">
      <c r="B141" s="929" t="s">
        <v>909</v>
      </c>
      <c r="C141" s="930" t="s">
        <v>687</v>
      </c>
      <c r="D141" s="929" t="s">
        <v>909</v>
      </c>
      <c r="E141" s="930" t="s">
        <v>688</v>
      </c>
      <c r="F141" s="931" t="s">
        <v>913</v>
      </c>
      <c r="G141" s="907"/>
      <c r="H141" s="906"/>
      <c r="I141" s="907"/>
      <c r="J141" s="906"/>
      <c r="K141" s="908"/>
      <c r="L141" s="904"/>
    </row>
    <row r="142" spans="2:12">
      <c r="B142" s="919" t="s">
        <v>909</v>
      </c>
      <c r="C142" s="920" t="s">
        <v>690</v>
      </c>
      <c r="D142" s="919" t="s">
        <v>909</v>
      </c>
      <c r="E142" s="920" t="s">
        <v>691</v>
      </c>
      <c r="F142" s="931" t="s">
        <v>914</v>
      </c>
      <c r="G142" s="907"/>
      <c r="H142" s="906"/>
      <c r="I142" s="907"/>
      <c r="J142" s="906"/>
      <c r="K142" s="908"/>
      <c r="L142" s="904"/>
    </row>
    <row r="143" spans="2:12">
      <c r="B143" s="921" t="s">
        <v>909</v>
      </c>
      <c r="C143" s="922" t="s">
        <v>744</v>
      </c>
      <c r="D143" s="921" t="s">
        <v>909</v>
      </c>
      <c r="E143" s="922" t="s">
        <v>660</v>
      </c>
      <c r="F143" s="933" t="s">
        <v>915</v>
      </c>
      <c r="G143" s="932"/>
      <c r="H143" s="925"/>
      <c r="I143" s="932"/>
      <c r="J143" s="925"/>
      <c r="K143" s="908"/>
      <c r="L143" s="904"/>
    </row>
    <row r="144" spans="2:12">
      <c r="B144" s="926" t="s">
        <v>916</v>
      </c>
      <c r="C144" s="927" t="s">
        <v>162</v>
      </c>
      <c r="D144" s="926" t="s">
        <v>916</v>
      </c>
      <c r="E144" s="927" t="s">
        <v>633</v>
      </c>
      <c r="F144" s="928" t="s">
        <v>917</v>
      </c>
      <c r="G144" s="937" t="s">
        <v>916</v>
      </c>
      <c r="H144" s="918" t="s">
        <v>917</v>
      </c>
      <c r="I144" s="937" t="s">
        <v>918</v>
      </c>
      <c r="J144" s="957" t="s">
        <v>919</v>
      </c>
      <c r="K144" s="908"/>
      <c r="L144" s="904"/>
    </row>
    <row r="145" spans="2:12">
      <c r="B145" s="921"/>
      <c r="C145" s="922"/>
      <c r="D145" s="921" t="s">
        <v>916</v>
      </c>
      <c r="E145" s="922" t="s">
        <v>920</v>
      </c>
      <c r="F145" s="923" t="s">
        <v>921</v>
      </c>
      <c r="G145" s="932"/>
      <c r="H145" s="925"/>
      <c r="I145" s="907"/>
      <c r="J145" s="958"/>
      <c r="K145" s="908"/>
      <c r="L145" s="904"/>
    </row>
    <row r="146" spans="2:12">
      <c r="B146" s="926" t="s">
        <v>922</v>
      </c>
      <c r="C146" s="927" t="s">
        <v>162</v>
      </c>
      <c r="D146" s="926" t="s">
        <v>922</v>
      </c>
      <c r="E146" s="927" t="s">
        <v>633</v>
      </c>
      <c r="F146" s="928" t="s">
        <v>923</v>
      </c>
      <c r="G146" s="937" t="s">
        <v>922</v>
      </c>
      <c r="H146" s="918" t="s">
        <v>924</v>
      </c>
      <c r="I146" s="907"/>
      <c r="J146" s="906"/>
      <c r="K146" s="908"/>
      <c r="L146" s="904"/>
    </row>
    <row r="147" spans="2:12">
      <c r="B147" s="921" t="s">
        <v>922</v>
      </c>
      <c r="C147" s="922" t="s">
        <v>623</v>
      </c>
      <c r="D147" s="921" t="s">
        <v>922</v>
      </c>
      <c r="E147" s="922" t="s">
        <v>625</v>
      </c>
      <c r="F147" s="933" t="s">
        <v>925</v>
      </c>
      <c r="G147" s="932"/>
      <c r="H147" s="925"/>
      <c r="I147" s="907"/>
      <c r="J147" s="906"/>
      <c r="K147" s="908"/>
      <c r="L147" s="904"/>
    </row>
    <row r="148" spans="2:12">
      <c r="B148" s="926" t="s">
        <v>926</v>
      </c>
      <c r="C148" s="927" t="s">
        <v>162</v>
      </c>
      <c r="D148" s="926" t="s">
        <v>926</v>
      </c>
      <c r="E148" s="927" t="s">
        <v>633</v>
      </c>
      <c r="F148" s="928" t="s">
        <v>927</v>
      </c>
      <c r="G148" s="860">
        <v>1633</v>
      </c>
      <c r="H148" s="918" t="s">
        <v>928</v>
      </c>
      <c r="I148" s="959"/>
      <c r="J148" s="906"/>
      <c r="K148" s="960"/>
      <c r="L148" s="904"/>
    </row>
    <row r="149" spans="2:12">
      <c r="B149" s="921" t="s">
        <v>926</v>
      </c>
      <c r="C149" s="922" t="s">
        <v>623</v>
      </c>
      <c r="D149" s="921" t="s">
        <v>926</v>
      </c>
      <c r="E149" s="922" t="s">
        <v>625</v>
      </c>
      <c r="F149" s="933" t="s">
        <v>929</v>
      </c>
      <c r="G149" s="932"/>
      <c r="H149" s="925"/>
      <c r="I149" s="932"/>
      <c r="J149" s="925"/>
      <c r="K149" s="908"/>
      <c r="L149" s="904"/>
    </row>
    <row r="150" spans="2:12">
      <c r="B150" s="926" t="s">
        <v>930</v>
      </c>
      <c r="C150" s="927" t="s">
        <v>162</v>
      </c>
      <c r="D150" s="926" t="s">
        <v>930</v>
      </c>
      <c r="E150" s="927" t="s">
        <v>633</v>
      </c>
      <c r="F150" s="928" t="s">
        <v>931</v>
      </c>
      <c r="G150" s="937" t="s">
        <v>930</v>
      </c>
      <c r="H150" s="918" t="s">
        <v>932</v>
      </c>
      <c r="I150" s="937" t="s">
        <v>933</v>
      </c>
      <c r="J150" s="918" t="s">
        <v>934</v>
      </c>
      <c r="K150" s="908"/>
      <c r="L150" s="904"/>
    </row>
    <row r="151" spans="2:12">
      <c r="B151" s="921" t="s">
        <v>930</v>
      </c>
      <c r="C151" s="922" t="s">
        <v>656</v>
      </c>
      <c r="D151" s="921" t="s">
        <v>930</v>
      </c>
      <c r="E151" s="922" t="s">
        <v>676</v>
      </c>
      <c r="F151" s="933" t="s">
        <v>935</v>
      </c>
      <c r="G151" s="932"/>
      <c r="H151" s="961"/>
      <c r="I151" s="907"/>
      <c r="J151" s="906"/>
      <c r="K151" s="908"/>
      <c r="L151" s="904"/>
    </row>
    <row r="152" spans="2:12">
      <c r="B152" s="926" t="s">
        <v>936</v>
      </c>
      <c r="C152" s="927" t="s">
        <v>800</v>
      </c>
      <c r="D152" s="926" t="s">
        <v>936</v>
      </c>
      <c r="E152" s="927" t="s">
        <v>617</v>
      </c>
      <c r="F152" s="928" t="s">
        <v>937</v>
      </c>
      <c r="G152" s="937" t="s">
        <v>936</v>
      </c>
      <c r="H152" s="861" t="s">
        <v>938</v>
      </c>
      <c r="I152" s="907"/>
      <c r="J152" s="906"/>
      <c r="K152" s="908"/>
      <c r="L152" s="904"/>
    </row>
    <row r="153" spans="2:12">
      <c r="B153" s="921" t="s">
        <v>936</v>
      </c>
      <c r="C153" s="922" t="s">
        <v>744</v>
      </c>
      <c r="D153" s="921" t="s">
        <v>936</v>
      </c>
      <c r="E153" s="922" t="s">
        <v>676</v>
      </c>
      <c r="F153" s="923" t="s">
        <v>939</v>
      </c>
      <c r="G153" s="932"/>
      <c r="H153" s="925"/>
      <c r="I153" s="932"/>
      <c r="J153" s="925"/>
      <c r="K153" s="941"/>
      <c r="L153" s="923"/>
    </row>
    <row r="154" spans="2:12">
      <c r="B154" s="914" t="s">
        <v>940</v>
      </c>
      <c r="C154" s="915" t="s">
        <v>162</v>
      </c>
      <c r="D154" s="914" t="s">
        <v>940</v>
      </c>
      <c r="E154" s="915" t="s">
        <v>633</v>
      </c>
      <c r="F154" s="936" t="s">
        <v>941</v>
      </c>
      <c r="G154" s="962" t="s">
        <v>942</v>
      </c>
      <c r="H154" s="940" t="s">
        <v>943</v>
      </c>
      <c r="I154" s="962" t="s">
        <v>944</v>
      </c>
      <c r="J154" s="940" t="s">
        <v>943</v>
      </c>
      <c r="K154" s="963" t="s">
        <v>945</v>
      </c>
      <c r="L154" s="916" t="s">
        <v>946</v>
      </c>
    </row>
    <row r="155" spans="2:12">
      <c r="B155" s="934" t="s">
        <v>947</v>
      </c>
      <c r="C155" s="935" t="s">
        <v>162</v>
      </c>
      <c r="D155" s="934" t="s">
        <v>947</v>
      </c>
      <c r="E155" s="935" t="s">
        <v>633</v>
      </c>
      <c r="F155" s="936" t="s">
        <v>948</v>
      </c>
      <c r="G155" s="962" t="s">
        <v>949</v>
      </c>
      <c r="H155" s="940" t="s">
        <v>948</v>
      </c>
      <c r="I155" s="962" t="s">
        <v>950</v>
      </c>
      <c r="J155" s="940" t="s">
        <v>948</v>
      </c>
      <c r="K155" s="938" t="s">
        <v>951</v>
      </c>
      <c r="L155" s="916" t="s">
        <v>952</v>
      </c>
    </row>
    <row r="156" spans="2:12">
      <c r="B156" s="914" t="s">
        <v>953</v>
      </c>
      <c r="C156" s="915" t="s">
        <v>162</v>
      </c>
      <c r="D156" s="914"/>
      <c r="E156" s="915"/>
      <c r="F156" s="916" t="s">
        <v>954</v>
      </c>
      <c r="G156" s="937" t="s">
        <v>955</v>
      </c>
      <c r="H156" s="918" t="s">
        <v>954</v>
      </c>
      <c r="I156" s="937" t="s">
        <v>956</v>
      </c>
      <c r="J156" s="918" t="s">
        <v>957</v>
      </c>
      <c r="K156" s="908"/>
      <c r="L156" s="904"/>
    </row>
    <row r="157" spans="2:12">
      <c r="B157" s="902"/>
      <c r="C157" s="903"/>
      <c r="D157" s="902" t="s">
        <v>953</v>
      </c>
      <c r="E157" s="903" t="s">
        <v>633</v>
      </c>
      <c r="F157" s="904" t="s">
        <v>958</v>
      </c>
      <c r="G157" s="907"/>
      <c r="H157" s="906"/>
      <c r="I157" s="907"/>
      <c r="J157" s="906"/>
      <c r="K157" s="908"/>
      <c r="L157" s="904"/>
    </row>
    <row r="158" spans="2:12">
      <c r="B158" s="902"/>
      <c r="C158" s="903"/>
      <c r="D158" s="902" t="s">
        <v>953</v>
      </c>
      <c r="E158" s="903" t="s">
        <v>621</v>
      </c>
      <c r="F158" s="904" t="s">
        <v>959</v>
      </c>
      <c r="G158" s="907"/>
      <c r="H158" s="906"/>
      <c r="I158" s="907"/>
      <c r="J158" s="906"/>
      <c r="K158" s="908"/>
      <c r="L158" s="904"/>
    </row>
    <row r="159" spans="2:12">
      <c r="B159" s="902"/>
      <c r="C159" s="903"/>
      <c r="D159" s="902" t="s">
        <v>953</v>
      </c>
      <c r="E159" s="903" t="s">
        <v>766</v>
      </c>
      <c r="F159" s="904" t="s">
        <v>960</v>
      </c>
      <c r="G159" s="907"/>
      <c r="H159" s="906"/>
      <c r="I159" s="907"/>
      <c r="J159" s="906"/>
      <c r="K159" s="908"/>
      <c r="L159" s="904"/>
    </row>
    <row r="160" spans="2:12">
      <c r="B160" s="921"/>
      <c r="C160" s="922"/>
      <c r="D160" s="921" t="s">
        <v>953</v>
      </c>
      <c r="E160" s="922" t="s">
        <v>685</v>
      </c>
      <c r="F160" s="923" t="s">
        <v>961</v>
      </c>
      <c r="G160" s="932"/>
      <c r="H160" s="925"/>
      <c r="I160" s="907"/>
      <c r="J160" s="906"/>
      <c r="K160" s="908"/>
      <c r="L160" s="904"/>
    </row>
    <row r="161" spans="2:12">
      <c r="B161" s="914" t="s">
        <v>962</v>
      </c>
      <c r="C161" s="915" t="s">
        <v>162</v>
      </c>
      <c r="D161" s="914"/>
      <c r="E161" s="915"/>
      <c r="F161" s="916" t="s">
        <v>963</v>
      </c>
      <c r="G161" s="937" t="s">
        <v>964</v>
      </c>
      <c r="H161" s="950" t="s">
        <v>965</v>
      </c>
      <c r="I161" s="907"/>
      <c r="J161" s="906"/>
      <c r="K161" s="908"/>
      <c r="L161" s="904"/>
    </row>
    <row r="162" spans="2:12">
      <c r="B162" s="902"/>
      <c r="C162" s="903"/>
      <c r="D162" s="902" t="s">
        <v>962</v>
      </c>
      <c r="E162" s="903" t="s">
        <v>633</v>
      </c>
      <c r="F162" s="904" t="s">
        <v>966</v>
      </c>
      <c r="G162" s="907"/>
      <c r="H162" s="949"/>
      <c r="I162" s="907"/>
      <c r="J162" s="906"/>
      <c r="K162" s="908"/>
      <c r="L162" s="904"/>
    </row>
    <row r="163" spans="2:12">
      <c r="B163" s="902"/>
      <c r="C163" s="903"/>
      <c r="D163" s="902" t="s">
        <v>962</v>
      </c>
      <c r="E163" s="903" t="s">
        <v>621</v>
      </c>
      <c r="F163" s="904" t="s">
        <v>967</v>
      </c>
      <c r="G163" s="907"/>
      <c r="H163" s="906"/>
      <c r="I163" s="907"/>
      <c r="J163" s="906"/>
      <c r="K163" s="908"/>
      <c r="L163" s="904"/>
    </row>
    <row r="164" spans="2:12">
      <c r="B164" s="921"/>
      <c r="C164" s="922"/>
      <c r="D164" s="921" t="s">
        <v>962</v>
      </c>
      <c r="E164" s="922" t="s">
        <v>685</v>
      </c>
      <c r="F164" s="923" t="s">
        <v>968</v>
      </c>
      <c r="G164" s="907"/>
      <c r="H164" s="906"/>
      <c r="I164" s="907"/>
      <c r="J164" s="906"/>
      <c r="K164" s="908"/>
      <c r="L164" s="904"/>
    </row>
    <row r="165" spans="2:12">
      <c r="B165" s="934" t="s">
        <v>962</v>
      </c>
      <c r="C165" s="935" t="s">
        <v>623</v>
      </c>
      <c r="D165" s="934" t="s">
        <v>962</v>
      </c>
      <c r="E165" s="935" t="s">
        <v>625</v>
      </c>
      <c r="F165" s="936" t="s">
        <v>969</v>
      </c>
      <c r="G165" s="907"/>
      <c r="H165" s="906"/>
      <c r="I165" s="907"/>
      <c r="J165" s="906"/>
      <c r="K165" s="908"/>
      <c r="L165" s="904"/>
    </row>
    <row r="166" spans="2:12">
      <c r="B166" s="902" t="s">
        <v>962</v>
      </c>
      <c r="C166" s="903" t="s">
        <v>667</v>
      </c>
      <c r="D166" s="902"/>
      <c r="E166" s="903"/>
      <c r="F166" s="904" t="s">
        <v>970</v>
      </c>
      <c r="G166" s="907"/>
      <c r="H166" s="906"/>
      <c r="I166" s="907"/>
      <c r="J166" s="906"/>
      <c r="K166" s="908"/>
      <c r="L166" s="904"/>
    </row>
    <row r="167" spans="2:12">
      <c r="B167" s="902"/>
      <c r="C167" s="903"/>
      <c r="D167" s="902" t="s">
        <v>962</v>
      </c>
      <c r="E167" s="903" t="s">
        <v>668</v>
      </c>
      <c r="F167" s="904" t="s">
        <v>971</v>
      </c>
      <c r="G167" s="907"/>
      <c r="H167" s="906"/>
      <c r="I167" s="907"/>
      <c r="J167" s="906"/>
      <c r="K167" s="908"/>
      <c r="L167" s="904"/>
    </row>
    <row r="168" spans="2:12">
      <c r="B168" s="921"/>
      <c r="C168" s="922"/>
      <c r="D168" s="921" t="s">
        <v>962</v>
      </c>
      <c r="E168" s="922" t="s">
        <v>972</v>
      </c>
      <c r="F168" s="923" t="s">
        <v>970</v>
      </c>
      <c r="G168" s="907"/>
      <c r="H168" s="906"/>
      <c r="I168" s="907"/>
      <c r="J168" s="906"/>
      <c r="K168" s="908"/>
      <c r="L168" s="904"/>
    </row>
    <row r="169" spans="2:12">
      <c r="B169" s="921" t="s">
        <v>962</v>
      </c>
      <c r="C169" s="922" t="s">
        <v>656</v>
      </c>
      <c r="D169" s="921" t="s">
        <v>962</v>
      </c>
      <c r="E169" s="922" t="s">
        <v>676</v>
      </c>
      <c r="F169" s="923" t="s">
        <v>973</v>
      </c>
      <c r="G169" s="932"/>
      <c r="H169" s="925"/>
      <c r="I169" s="932"/>
      <c r="J169" s="925"/>
      <c r="K169" s="908"/>
      <c r="L169" s="904"/>
    </row>
    <row r="170" spans="2:12">
      <c r="B170" s="914" t="s">
        <v>974</v>
      </c>
      <c r="C170" s="915" t="s">
        <v>162</v>
      </c>
      <c r="D170" s="914"/>
      <c r="E170" s="915"/>
      <c r="F170" s="916" t="s">
        <v>975</v>
      </c>
      <c r="G170" s="937" t="s">
        <v>976</v>
      </c>
      <c r="H170" s="906" t="s">
        <v>977</v>
      </c>
      <c r="I170" s="937" t="s">
        <v>978</v>
      </c>
      <c r="J170" s="918" t="s">
        <v>979</v>
      </c>
      <c r="K170" s="908"/>
      <c r="L170" s="904"/>
    </row>
    <row r="171" spans="2:12">
      <c r="B171" s="902"/>
      <c r="C171" s="903"/>
      <c r="D171" s="902" t="s">
        <v>974</v>
      </c>
      <c r="E171" s="903" t="s">
        <v>633</v>
      </c>
      <c r="F171" s="904" t="s">
        <v>980</v>
      </c>
      <c r="G171" s="907"/>
      <c r="H171" s="906"/>
      <c r="I171" s="907"/>
      <c r="J171" s="906"/>
      <c r="K171" s="908"/>
      <c r="L171" s="904"/>
    </row>
    <row r="172" spans="2:12">
      <c r="B172" s="902"/>
      <c r="C172" s="903"/>
      <c r="D172" s="902" t="s">
        <v>974</v>
      </c>
      <c r="E172" s="903" t="s">
        <v>621</v>
      </c>
      <c r="F172" s="904" t="s">
        <v>981</v>
      </c>
      <c r="G172" s="907"/>
      <c r="H172" s="906"/>
      <c r="I172" s="907"/>
      <c r="J172" s="906"/>
      <c r="K172" s="908"/>
      <c r="L172" s="904"/>
    </row>
    <row r="173" spans="2:12">
      <c r="B173" s="919"/>
      <c r="C173" s="920"/>
      <c r="D173" s="919" t="s">
        <v>974</v>
      </c>
      <c r="E173" s="920" t="s">
        <v>685</v>
      </c>
      <c r="F173" s="910" t="s">
        <v>982</v>
      </c>
      <c r="G173" s="907"/>
      <c r="H173" s="906"/>
      <c r="I173" s="907"/>
      <c r="J173" s="906"/>
      <c r="K173" s="908"/>
      <c r="L173" s="904"/>
    </row>
    <row r="174" spans="2:12">
      <c r="B174" s="902" t="s">
        <v>974</v>
      </c>
      <c r="C174" s="903" t="s">
        <v>623</v>
      </c>
      <c r="D174" s="902"/>
      <c r="E174" s="903"/>
      <c r="F174" s="904" t="s">
        <v>983</v>
      </c>
      <c r="G174" s="907"/>
      <c r="H174" s="906"/>
      <c r="I174" s="907"/>
      <c r="J174" s="906"/>
      <c r="K174" s="908"/>
      <c r="L174" s="904"/>
    </row>
    <row r="175" spans="2:12">
      <c r="B175" s="902"/>
      <c r="C175" s="903"/>
      <c r="D175" s="902" t="s">
        <v>974</v>
      </c>
      <c r="E175" s="903" t="s">
        <v>625</v>
      </c>
      <c r="F175" s="904" t="s">
        <v>984</v>
      </c>
      <c r="G175" s="907"/>
      <c r="H175" s="906"/>
      <c r="I175" s="907"/>
      <c r="J175" s="906"/>
      <c r="K175" s="908"/>
      <c r="L175" s="904"/>
    </row>
    <row r="176" spans="2:12">
      <c r="B176" s="902"/>
      <c r="C176" s="903"/>
      <c r="D176" s="902" t="s">
        <v>974</v>
      </c>
      <c r="E176" s="903" t="s">
        <v>985</v>
      </c>
      <c r="F176" s="904" t="s">
        <v>986</v>
      </c>
      <c r="G176" s="907"/>
      <c r="H176" s="906"/>
      <c r="I176" s="907"/>
      <c r="J176" s="906"/>
      <c r="K176" s="908"/>
      <c r="L176" s="904"/>
    </row>
    <row r="177" spans="2:12">
      <c r="B177" s="902"/>
      <c r="C177" s="903"/>
      <c r="D177" s="902" t="s">
        <v>974</v>
      </c>
      <c r="E177" s="903" t="s">
        <v>987</v>
      </c>
      <c r="F177" s="904" t="s">
        <v>988</v>
      </c>
      <c r="G177" s="907"/>
      <c r="H177" s="906"/>
      <c r="I177" s="907"/>
      <c r="J177" s="906"/>
      <c r="K177" s="908"/>
      <c r="L177" s="904"/>
    </row>
    <row r="178" spans="2:12">
      <c r="B178" s="921"/>
      <c r="C178" s="922"/>
      <c r="D178" s="921" t="s">
        <v>974</v>
      </c>
      <c r="E178" s="922" t="s">
        <v>638</v>
      </c>
      <c r="F178" s="923" t="s">
        <v>989</v>
      </c>
      <c r="G178" s="932"/>
      <c r="H178" s="906"/>
      <c r="I178" s="932"/>
      <c r="J178" s="925"/>
      <c r="K178" s="908"/>
      <c r="L178" s="904"/>
    </row>
    <row r="179" spans="2:12" ht="13.5" customHeight="1">
      <c r="B179" s="914" t="s">
        <v>990</v>
      </c>
      <c r="C179" s="915" t="s">
        <v>162</v>
      </c>
      <c r="D179" s="914"/>
      <c r="E179" s="942"/>
      <c r="F179" s="916" t="s">
        <v>991</v>
      </c>
      <c r="G179" s="937" t="s">
        <v>990</v>
      </c>
      <c r="H179" s="1784" t="s">
        <v>992</v>
      </c>
      <c r="I179" s="937" t="s">
        <v>993</v>
      </c>
      <c r="J179" s="1786" t="s">
        <v>994</v>
      </c>
      <c r="K179" s="908"/>
      <c r="L179" s="904"/>
    </row>
    <row r="180" spans="2:12">
      <c r="B180" s="902"/>
      <c r="C180" s="903"/>
      <c r="D180" s="902" t="s">
        <v>990</v>
      </c>
      <c r="E180" s="945" t="s">
        <v>633</v>
      </c>
      <c r="F180" s="904" t="s">
        <v>995</v>
      </c>
      <c r="G180" s="907"/>
      <c r="H180" s="1785"/>
      <c r="I180" s="907"/>
      <c r="J180" s="1787"/>
      <c r="K180" s="908"/>
      <c r="L180" s="904"/>
    </row>
    <row r="181" spans="2:12">
      <c r="B181" s="902"/>
      <c r="C181" s="903"/>
      <c r="D181" s="902" t="s">
        <v>996</v>
      </c>
      <c r="E181" s="945" t="s">
        <v>621</v>
      </c>
      <c r="F181" s="904" t="s">
        <v>997</v>
      </c>
      <c r="G181" s="907"/>
      <c r="H181" s="906"/>
      <c r="I181" s="907"/>
      <c r="J181" s="1787"/>
      <c r="K181" s="908"/>
      <c r="L181" s="904"/>
    </row>
    <row r="182" spans="2:12">
      <c r="B182" s="902"/>
      <c r="C182" s="903"/>
      <c r="D182" s="902" t="s">
        <v>996</v>
      </c>
      <c r="E182" s="945" t="s">
        <v>766</v>
      </c>
      <c r="F182" s="904" t="s">
        <v>998</v>
      </c>
      <c r="G182" s="907"/>
      <c r="H182" s="906"/>
      <c r="I182" s="907"/>
      <c r="J182" s="906"/>
      <c r="K182" s="908"/>
      <c r="L182" s="904"/>
    </row>
    <row r="183" spans="2:12">
      <c r="B183" s="902"/>
      <c r="C183" s="903"/>
      <c r="D183" s="902" t="s">
        <v>996</v>
      </c>
      <c r="E183" s="945" t="s">
        <v>768</v>
      </c>
      <c r="F183" s="904" t="s">
        <v>999</v>
      </c>
      <c r="G183" s="907"/>
      <c r="H183" s="906"/>
      <c r="I183" s="907"/>
      <c r="J183" s="906"/>
      <c r="K183" s="908"/>
      <c r="L183" s="904"/>
    </row>
    <row r="184" spans="2:12">
      <c r="B184" s="902"/>
      <c r="C184" s="903"/>
      <c r="D184" s="902" t="s">
        <v>996</v>
      </c>
      <c r="E184" s="945" t="s">
        <v>770</v>
      </c>
      <c r="F184" s="904" t="s">
        <v>1000</v>
      </c>
      <c r="G184" s="907"/>
      <c r="H184" s="906"/>
      <c r="I184" s="907"/>
      <c r="J184" s="906"/>
      <c r="K184" s="908"/>
      <c r="L184" s="904"/>
    </row>
    <row r="185" spans="2:12">
      <c r="B185" s="902"/>
      <c r="C185" s="903"/>
      <c r="D185" s="902" t="s">
        <v>996</v>
      </c>
      <c r="E185" s="945" t="s">
        <v>1001</v>
      </c>
      <c r="F185" s="904" t="s">
        <v>1002</v>
      </c>
      <c r="G185" s="907"/>
      <c r="H185" s="906"/>
      <c r="I185" s="907"/>
      <c r="J185" s="906"/>
      <c r="K185" s="908"/>
      <c r="L185" s="904"/>
    </row>
    <row r="186" spans="2:12">
      <c r="B186" s="919"/>
      <c r="C186" s="920"/>
      <c r="D186" s="919" t="s">
        <v>996</v>
      </c>
      <c r="E186" s="964" t="s">
        <v>685</v>
      </c>
      <c r="F186" s="910" t="s">
        <v>1003</v>
      </c>
      <c r="G186" s="907"/>
      <c r="H186" s="906"/>
      <c r="I186" s="907"/>
      <c r="J186" s="906"/>
      <c r="K186" s="908"/>
      <c r="L186" s="904"/>
    </row>
    <row r="187" spans="2:12">
      <c r="B187" s="902" t="s">
        <v>990</v>
      </c>
      <c r="C187" s="903" t="s">
        <v>623</v>
      </c>
      <c r="D187" s="902"/>
      <c r="E187" s="903"/>
      <c r="F187" s="913" t="s">
        <v>1004</v>
      </c>
      <c r="G187" s="907"/>
      <c r="H187" s="906"/>
      <c r="I187" s="907"/>
      <c r="J187" s="906"/>
      <c r="K187" s="908"/>
      <c r="L187" s="904"/>
    </row>
    <row r="188" spans="2:12">
      <c r="B188" s="902"/>
      <c r="C188" s="903"/>
      <c r="D188" s="902" t="s">
        <v>996</v>
      </c>
      <c r="E188" s="945" t="s">
        <v>688</v>
      </c>
      <c r="F188" s="904" t="s">
        <v>1005</v>
      </c>
      <c r="G188" s="907"/>
      <c r="H188" s="906"/>
      <c r="I188" s="907"/>
      <c r="J188" s="906"/>
      <c r="K188" s="908"/>
      <c r="L188" s="904"/>
    </row>
    <row r="189" spans="2:12">
      <c r="B189" s="902"/>
      <c r="C189" s="903"/>
      <c r="D189" s="902" t="s">
        <v>996</v>
      </c>
      <c r="E189" s="903" t="s">
        <v>627</v>
      </c>
      <c r="F189" s="904" t="s">
        <v>1006</v>
      </c>
      <c r="G189" s="907"/>
      <c r="H189" s="906"/>
      <c r="I189" s="907"/>
      <c r="J189" s="906"/>
      <c r="K189" s="908"/>
      <c r="L189" s="904"/>
    </row>
    <row r="190" spans="2:12">
      <c r="B190" s="902"/>
      <c r="C190" s="903"/>
      <c r="D190" s="902" t="s">
        <v>996</v>
      </c>
      <c r="E190" s="903" t="s">
        <v>1007</v>
      </c>
      <c r="F190" s="904" t="s">
        <v>1008</v>
      </c>
      <c r="G190" s="907"/>
      <c r="H190" s="906"/>
      <c r="I190" s="907"/>
      <c r="J190" s="906"/>
      <c r="K190" s="908"/>
      <c r="L190" s="904"/>
    </row>
    <row r="191" spans="2:12">
      <c r="B191" s="902"/>
      <c r="C191" s="903"/>
      <c r="D191" s="902" t="s">
        <v>996</v>
      </c>
      <c r="E191" s="903" t="s">
        <v>1009</v>
      </c>
      <c r="F191" s="904" t="s">
        <v>1010</v>
      </c>
      <c r="G191" s="907"/>
      <c r="H191" s="906"/>
      <c r="I191" s="907"/>
      <c r="J191" s="906"/>
      <c r="K191" s="908"/>
      <c r="L191" s="904"/>
    </row>
    <row r="192" spans="2:12">
      <c r="B192" s="902"/>
      <c r="C192" s="903"/>
      <c r="D192" s="902" t="s">
        <v>996</v>
      </c>
      <c r="E192" s="903" t="s">
        <v>1011</v>
      </c>
      <c r="F192" s="904" t="s">
        <v>1012</v>
      </c>
      <c r="G192" s="907"/>
      <c r="H192" s="906"/>
      <c r="I192" s="907"/>
      <c r="J192" s="906"/>
      <c r="K192" s="908"/>
      <c r="L192" s="904"/>
    </row>
    <row r="193" spans="2:12">
      <c r="B193" s="902"/>
      <c r="C193" s="903"/>
      <c r="D193" s="902" t="s">
        <v>996</v>
      </c>
      <c r="E193" s="903" t="s">
        <v>638</v>
      </c>
      <c r="F193" s="910" t="s">
        <v>1013</v>
      </c>
      <c r="G193" s="907"/>
      <c r="H193" s="906"/>
      <c r="I193" s="907"/>
      <c r="J193" s="906"/>
      <c r="K193" s="908"/>
      <c r="L193" s="904"/>
    </row>
    <row r="194" spans="2:12">
      <c r="B194" s="934" t="s">
        <v>1014</v>
      </c>
      <c r="C194" s="935" t="s">
        <v>162</v>
      </c>
      <c r="D194" s="934" t="s">
        <v>1014</v>
      </c>
      <c r="E194" s="935" t="s">
        <v>633</v>
      </c>
      <c r="F194" s="936" t="s">
        <v>1015</v>
      </c>
      <c r="G194" s="962" t="s">
        <v>1014</v>
      </c>
      <c r="H194" s="940" t="s">
        <v>1015</v>
      </c>
      <c r="I194" s="907"/>
      <c r="J194" s="906"/>
      <c r="K194" s="908"/>
      <c r="L194" s="904"/>
    </row>
    <row r="195" spans="2:12">
      <c r="B195" s="926" t="s">
        <v>1016</v>
      </c>
      <c r="C195" s="927" t="s">
        <v>162</v>
      </c>
      <c r="D195" s="926" t="s">
        <v>1016</v>
      </c>
      <c r="E195" s="927" t="s">
        <v>633</v>
      </c>
      <c r="F195" s="928" t="s">
        <v>1017</v>
      </c>
      <c r="G195" s="937" t="s">
        <v>1016</v>
      </c>
      <c r="H195" s="918" t="s">
        <v>1018</v>
      </c>
      <c r="I195" s="907"/>
      <c r="J195" s="906"/>
      <c r="K195" s="908"/>
      <c r="L195" s="904"/>
    </row>
    <row r="196" spans="2:12">
      <c r="B196" s="929" t="s">
        <v>1016</v>
      </c>
      <c r="C196" s="930" t="s">
        <v>687</v>
      </c>
      <c r="D196" s="929" t="s">
        <v>1016</v>
      </c>
      <c r="E196" s="930" t="s">
        <v>688</v>
      </c>
      <c r="F196" s="931" t="s">
        <v>1019</v>
      </c>
      <c r="G196" s="907"/>
      <c r="H196" s="906"/>
      <c r="I196" s="907"/>
      <c r="J196" s="906"/>
      <c r="K196" s="908"/>
      <c r="L196" s="904"/>
    </row>
    <row r="197" spans="2:12">
      <c r="B197" s="943" t="s">
        <v>1016</v>
      </c>
      <c r="C197" s="944" t="s">
        <v>656</v>
      </c>
      <c r="D197" s="943" t="s">
        <v>1016</v>
      </c>
      <c r="E197" s="944" t="s">
        <v>676</v>
      </c>
      <c r="F197" s="933" t="s">
        <v>1020</v>
      </c>
      <c r="G197" s="932"/>
      <c r="H197" s="925"/>
      <c r="I197" s="932"/>
      <c r="J197" s="925"/>
      <c r="K197" s="908"/>
      <c r="L197" s="904"/>
    </row>
    <row r="198" spans="2:12">
      <c r="B198" s="926" t="s">
        <v>1021</v>
      </c>
      <c r="C198" s="927" t="s">
        <v>162</v>
      </c>
      <c r="D198" s="926" t="s">
        <v>1021</v>
      </c>
      <c r="E198" s="927" t="s">
        <v>633</v>
      </c>
      <c r="F198" s="928" t="s">
        <v>1022</v>
      </c>
      <c r="G198" s="937" t="s">
        <v>1021</v>
      </c>
      <c r="H198" s="918" t="s">
        <v>1023</v>
      </c>
      <c r="I198" s="937" t="s">
        <v>1024</v>
      </c>
      <c r="J198" s="918" t="s">
        <v>1023</v>
      </c>
      <c r="K198" s="908"/>
      <c r="L198" s="904"/>
    </row>
    <row r="199" spans="2:12">
      <c r="B199" s="902" t="s">
        <v>1021</v>
      </c>
      <c r="C199" s="903" t="s">
        <v>623</v>
      </c>
      <c r="D199" s="902"/>
      <c r="E199" s="903"/>
      <c r="F199" s="904" t="s">
        <v>1025</v>
      </c>
      <c r="G199" s="907"/>
      <c r="H199" s="906"/>
      <c r="I199" s="907"/>
      <c r="J199" s="906"/>
      <c r="K199" s="908"/>
      <c r="L199" s="904"/>
    </row>
    <row r="200" spans="2:12">
      <c r="B200" s="902"/>
      <c r="C200" s="903"/>
      <c r="D200" s="902" t="s">
        <v>1021</v>
      </c>
      <c r="E200" s="903" t="s">
        <v>625</v>
      </c>
      <c r="F200" s="904" t="s">
        <v>1026</v>
      </c>
      <c r="G200" s="907"/>
      <c r="H200" s="906"/>
      <c r="I200" s="907"/>
      <c r="J200" s="906"/>
      <c r="K200" s="908"/>
      <c r="L200" s="904"/>
    </row>
    <row r="201" spans="2:12">
      <c r="B201" s="902"/>
      <c r="C201" s="903"/>
      <c r="D201" s="902" t="s">
        <v>1027</v>
      </c>
      <c r="E201" s="903" t="s">
        <v>985</v>
      </c>
      <c r="F201" s="904" t="s">
        <v>1028</v>
      </c>
      <c r="G201" s="907"/>
      <c r="H201" s="906"/>
      <c r="I201" s="907"/>
      <c r="J201" s="906"/>
      <c r="K201" s="908"/>
      <c r="L201" s="904"/>
    </row>
    <row r="202" spans="2:12">
      <c r="B202" s="902"/>
      <c r="C202" s="903"/>
      <c r="D202" s="902" t="s">
        <v>1027</v>
      </c>
      <c r="E202" s="903" t="s">
        <v>987</v>
      </c>
      <c r="F202" s="904" t="s">
        <v>1029</v>
      </c>
      <c r="G202" s="907"/>
      <c r="H202" s="906"/>
      <c r="I202" s="907"/>
      <c r="J202" s="906"/>
      <c r="K202" s="908"/>
      <c r="L202" s="904"/>
    </row>
    <row r="203" spans="2:12">
      <c r="B203" s="902"/>
      <c r="C203" s="903"/>
      <c r="D203" s="902" t="s">
        <v>1027</v>
      </c>
      <c r="E203" s="903" t="s">
        <v>1030</v>
      </c>
      <c r="F203" s="904" t="s">
        <v>1031</v>
      </c>
      <c r="G203" s="907"/>
      <c r="H203" s="906"/>
      <c r="I203" s="907"/>
      <c r="J203" s="906"/>
      <c r="K203" s="908"/>
      <c r="L203" s="904"/>
    </row>
    <row r="204" spans="2:12">
      <c r="B204" s="919"/>
      <c r="C204" s="920"/>
      <c r="D204" s="919" t="s">
        <v>1027</v>
      </c>
      <c r="E204" s="920" t="s">
        <v>1032</v>
      </c>
      <c r="F204" s="910" t="s">
        <v>1033</v>
      </c>
      <c r="G204" s="907"/>
      <c r="H204" s="906"/>
      <c r="I204" s="907"/>
      <c r="J204" s="906"/>
      <c r="K204" s="908"/>
      <c r="L204" s="904"/>
    </row>
    <row r="205" spans="2:12">
      <c r="B205" s="929" t="s">
        <v>1027</v>
      </c>
      <c r="C205" s="930" t="s">
        <v>667</v>
      </c>
      <c r="D205" s="929" t="s">
        <v>1027</v>
      </c>
      <c r="E205" s="930" t="s">
        <v>668</v>
      </c>
      <c r="F205" s="931" t="s">
        <v>1034</v>
      </c>
      <c r="G205" s="907"/>
      <c r="H205" s="906"/>
      <c r="I205" s="907"/>
      <c r="J205" s="906"/>
      <c r="K205" s="908"/>
      <c r="L205" s="904"/>
    </row>
    <row r="206" spans="2:12">
      <c r="B206" s="921" t="s">
        <v>1027</v>
      </c>
      <c r="C206" s="922" t="s">
        <v>656</v>
      </c>
      <c r="D206" s="921" t="s">
        <v>1027</v>
      </c>
      <c r="E206" s="922" t="s">
        <v>676</v>
      </c>
      <c r="F206" s="933" t="s">
        <v>1035</v>
      </c>
      <c r="G206" s="932"/>
      <c r="H206" s="925"/>
      <c r="I206" s="932"/>
      <c r="J206" s="925"/>
      <c r="K206" s="908"/>
      <c r="L206" s="904"/>
    </row>
    <row r="207" spans="2:12">
      <c r="B207" s="902" t="s">
        <v>1036</v>
      </c>
      <c r="C207" s="903" t="s">
        <v>162</v>
      </c>
      <c r="D207" s="902"/>
      <c r="E207" s="903"/>
      <c r="F207" s="904" t="s">
        <v>1037</v>
      </c>
      <c r="G207" s="907" t="s">
        <v>1038</v>
      </c>
      <c r="H207" s="906" t="s">
        <v>1039</v>
      </c>
      <c r="I207" s="907" t="s">
        <v>1040</v>
      </c>
      <c r="J207" s="906" t="s">
        <v>1039</v>
      </c>
      <c r="K207" s="908"/>
      <c r="L207" s="904"/>
    </row>
    <row r="208" spans="2:12">
      <c r="B208" s="902"/>
      <c r="C208" s="903"/>
      <c r="D208" s="902" t="s">
        <v>1038</v>
      </c>
      <c r="E208" s="945" t="s">
        <v>633</v>
      </c>
      <c r="F208" s="904" t="s">
        <v>1041</v>
      </c>
      <c r="H208" s="956"/>
      <c r="I208" s="907"/>
      <c r="J208" s="906"/>
      <c r="K208" s="908"/>
      <c r="L208" s="904"/>
    </row>
    <row r="209" spans="2:12">
      <c r="B209" s="921"/>
      <c r="C209" s="922"/>
      <c r="D209" s="921" t="s">
        <v>1038</v>
      </c>
      <c r="E209" s="946" t="s">
        <v>688</v>
      </c>
      <c r="F209" s="923" t="s">
        <v>1042</v>
      </c>
      <c r="G209" s="932"/>
      <c r="H209" s="925"/>
      <c r="I209" s="932"/>
      <c r="J209" s="925"/>
      <c r="K209" s="908"/>
      <c r="L209" s="904"/>
    </row>
    <row r="210" spans="2:12">
      <c r="B210" s="921" t="s">
        <v>1043</v>
      </c>
      <c r="C210" s="922" t="s">
        <v>162</v>
      </c>
      <c r="D210" s="921" t="s">
        <v>1043</v>
      </c>
      <c r="E210" s="922" t="s">
        <v>633</v>
      </c>
      <c r="F210" s="923" t="s">
        <v>327</v>
      </c>
      <c r="G210" s="932" t="s">
        <v>1043</v>
      </c>
      <c r="H210" s="965" t="s">
        <v>1044</v>
      </c>
      <c r="I210" s="932" t="s">
        <v>1045</v>
      </c>
      <c r="J210" s="966" t="s">
        <v>1044</v>
      </c>
      <c r="K210" s="908"/>
      <c r="L210" s="904"/>
    </row>
    <row r="211" spans="2:12">
      <c r="B211" s="967" t="s">
        <v>1046</v>
      </c>
      <c r="C211" s="968" t="s">
        <v>162</v>
      </c>
      <c r="D211" s="967"/>
      <c r="E211" s="968"/>
      <c r="F211" s="916" t="s">
        <v>1047</v>
      </c>
      <c r="G211" s="969" t="s">
        <v>1046</v>
      </c>
      <c r="H211" s="970" t="s">
        <v>1047</v>
      </c>
      <c r="I211" s="937" t="s">
        <v>1048</v>
      </c>
      <c r="J211" s="918" t="s">
        <v>1049</v>
      </c>
      <c r="K211" s="908"/>
      <c r="L211" s="904"/>
    </row>
    <row r="212" spans="2:12">
      <c r="B212" s="902"/>
      <c r="C212" s="903"/>
      <c r="D212" s="902" t="s">
        <v>1046</v>
      </c>
      <c r="E212" s="903" t="s">
        <v>617</v>
      </c>
      <c r="F212" s="904" t="s">
        <v>1050</v>
      </c>
      <c r="G212" s="907"/>
      <c r="H212" s="971"/>
      <c r="I212" s="907"/>
      <c r="J212" s="906"/>
      <c r="K212" s="908"/>
      <c r="L212" s="904"/>
    </row>
    <row r="213" spans="2:12">
      <c r="B213" s="902"/>
      <c r="C213" s="903"/>
      <c r="D213" s="902" t="s">
        <v>1051</v>
      </c>
      <c r="E213" s="903" t="s">
        <v>682</v>
      </c>
      <c r="F213" s="904" t="s">
        <v>1052</v>
      </c>
      <c r="G213" s="907"/>
      <c r="H213" s="906"/>
      <c r="I213" s="907"/>
      <c r="J213" s="958"/>
      <c r="K213" s="908"/>
      <c r="L213" s="904"/>
    </row>
    <row r="214" spans="2:12">
      <c r="B214" s="902"/>
      <c r="C214" s="903"/>
      <c r="D214" s="902" t="s">
        <v>1051</v>
      </c>
      <c r="E214" s="903" t="s">
        <v>704</v>
      </c>
      <c r="F214" s="904" t="s">
        <v>1053</v>
      </c>
      <c r="G214" s="907"/>
      <c r="H214" s="906"/>
      <c r="I214" s="907"/>
      <c r="J214" s="906"/>
      <c r="K214" s="908"/>
      <c r="L214" s="904"/>
    </row>
    <row r="215" spans="2:12">
      <c r="B215" s="934" t="s">
        <v>1054</v>
      </c>
      <c r="C215" s="935" t="s">
        <v>800</v>
      </c>
      <c r="D215" s="934" t="s">
        <v>1054</v>
      </c>
      <c r="E215" s="935" t="s">
        <v>617</v>
      </c>
      <c r="F215" s="936" t="s">
        <v>1055</v>
      </c>
      <c r="G215" s="962" t="s">
        <v>1054</v>
      </c>
      <c r="H215" s="940" t="s">
        <v>1056</v>
      </c>
      <c r="I215" s="907"/>
      <c r="J215" s="906"/>
      <c r="K215" s="908"/>
      <c r="L215" s="904"/>
    </row>
    <row r="216" spans="2:12">
      <c r="B216" s="926" t="s">
        <v>1057</v>
      </c>
      <c r="C216" s="927" t="s">
        <v>162</v>
      </c>
      <c r="D216" s="926" t="s">
        <v>1057</v>
      </c>
      <c r="E216" s="927" t="s">
        <v>633</v>
      </c>
      <c r="F216" s="928" t="s">
        <v>1058</v>
      </c>
      <c r="G216" s="937" t="s">
        <v>1057</v>
      </c>
      <c r="H216" s="918" t="s">
        <v>1059</v>
      </c>
      <c r="I216" s="907"/>
      <c r="J216" s="906"/>
      <c r="K216" s="908"/>
      <c r="L216" s="904"/>
    </row>
    <row r="217" spans="2:12">
      <c r="B217" s="921" t="s">
        <v>1057</v>
      </c>
      <c r="C217" s="922" t="s">
        <v>623</v>
      </c>
      <c r="D217" s="921" t="s">
        <v>1057</v>
      </c>
      <c r="E217" s="922" t="s">
        <v>625</v>
      </c>
      <c r="F217" s="933" t="s">
        <v>1060</v>
      </c>
      <c r="G217" s="932"/>
      <c r="H217" s="925"/>
      <c r="I217" s="907"/>
      <c r="J217" s="906"/>
      <c r="K217" s="908"/>
      <c r="L217" s="904"/>
    </row>
    <row r="218" spans="2:12">
      <c r="B218" s="934" t="s">
        <v>1061</v>
      </c>
      <c r="C218" s="935" t="s">
        <v>162</v>
      </c>
      <c r="D218" s="934" t="s">
        <v>1061</v>
      </c>
      <c r="E218" s="935" t="s">
        <v>633</v>
      </c>
      <c r="F218" s="936" t="s">
        <v>1062</v>
      </c>
      <c r="G218" s="962" t="s">
        <v>1061</v>
      </c>
      <c r="H218" s="940" t="s">
        <v>1062</v>
      </c>
      <c r="I218" s="907"/>
      <c r="J218" s="906"/>
      <c r="K218" s="908"/>
      <c r="L218" s="904"/>
    </row>
    <row r="219" spans="2:12">
      <c r="B219" s="914" t="s">
        <v>1063</v>
      </c>
      <c r="C219" s="915" t="s">
        <v>162</v>
      </c>
      <c r="D219" s="914" t="s">
        <v>1063</v>
      </c>
      <c r="E219" s="915" t="s">
        <v>633</v>
      </c>
      <c r="F219" s="904" t="s">
        <v>1064</v>
      </c>
      <c r="G219" s="937" t="s">
        <v>1063</v>
      </c>
      <c r="H219" s="972" t="s">
        <v>1065</v>
      </c>
      <c r="I219" s="907"/>
      <c r="J219" s="906"/>
      <c r="K219" s="908"/>
      <c r="L219" s="904"/>
    </row>
    <row r="220" spans="2:12">
      <c r="B220" s="929" t="s">
        <v>1066</v>
      </c>
      <c r="C220" s="930" t="s">
        <v>687</v>
      </c>
      <c r="D220" s="929" t="s">
        <v>1063</v>
      </c>
      <c r="E220" s="930" t="s">
        <v>688</v>
      </c>
      <c r="F220" s="931" t="s">
        <v>1067</v>
      </c>
      <c r="G220" s="907"/>
      <c r="H220" s="949"/>
      <c r="I220" s="907"/>
      <c r="J220" s="906"/>
      <c r="K220" s="908"/>
      <c r="L220" s="904"/>
    </row>
    <row r="221" spans="2:12">
      <c r="B221" s="902" t="s">
        <v>1063</v>
      </c>
      <c r="C221" s="903" t="s">
        <v>656</v>
      </c>
      <c r="D221" s="902"/>
      <c r="E221" s="903"/>
      <c r="F221" s="904" t="s">
        <v>1065</v>
      </c>
      <c r="G221" s="907"/>
      <c r="H221" s="973"/>
      <c r="I221" s="907"/>
      <c r="J221" s="906"/>
      <c r="K221" s="908"/>
      <c r="L221" s="904"/>
    </row>
    <row r="222" spans="2:12">
      <c r="B222" s="902"/>
      <c r="C222" s="903"/>
      <c r="D222" s="902" t="s">
        <v>1063</v>
      </c>
      <c r="E222" s="903" t="s">
        <v>658</v>
      </c>
      <c r="F222" s="904" t="s">
        <v>1068</v>
      </c>
      <c r="G222" s="907"/>
      <c r="H222" s="906"/>
      <c r="I222" s="907"/>
      <c r="J222" s="906"/>
      <c r="K222" s="908"/>
      <c r="L222" s="904"/>
    </row>
    <row r="223" spans="2:12">
      <c r="B223" s="921"/>
      <c r="C223" s="922"/>
      <c r="D223" s="921" t="s">
        <v>1063</v>
      </c>
      <c r="E223" s="922" t="s">
        <v>676</v>
      </c>
      <c r="F223" s="923" t="s">
        <v>1069</v>
      </c>
      <c r="G223" s="932"/>
      <c r="H223" s="925"/>
      <c r="I223" s="932"/>
      <c r="J223" s="925"/>
      <c r="K223" s="941"/>
      <c r="L223" s="923"/>
    </row>
    <row r="224" spans="2:12">
      <c r="B224" s="914" t="s">
        <v>1070</v>
      </c>
      <c r="C224" s="915" t="s">
        <v>162</v>
      </c>
      <c r="D224" s="914"/>
      <c r="E224" s="915"/>
      <c r="F224" s="916" t="s">
        <v>1071</v>
      </c>
      <c r="G224" s="937" t="s">
        <v>1072</v>
      </c>
      <c r="H224" s="918" t="s">
        <v>1071</v>
      </c>
      <c r="I224" s="937" t="s">
        <v>1073</v>
      </c>
      <c r="J224" s="918" t="s">
        <v>1071</v>
      </c>
      <c r="K224" s="938" t="s">
        <v>1074</v>
      </c>
      <c r="L224" s="916" t="s">
        <v>1075</v>
      </c>
    </row>
    <row r="225" spans="2:12">
      <c r="B225" s="902"/>
      <c r="C225" s="903"/>
      <c r="D225" s="902" t="s">
        <v>1070</v>
      </c>
      <c r="E225" s="903" t="s">
        <v>633</v>
      </c>
      <c r="F225" s="904" t="s">
        <v>1076</v>
      </c>
      <c r="G225" s="907"/>
      <c r="H225" s="906"/>
      <c r="I225" s="907"/>
      <c r="J225" s="906"/>
      <c r="K225" s="908"/>
      <c r="L225" s="904"/>
    </row>
    <row r="226" spans="2:12">
      <c r="B226" s="902"/>
      <c r="C226" s="903"/>
      <c r="D226" s="902" t="s">
        <v>1070</v>
      </c>
      <c r="E226" s="903" t="s">
        <v>621</v>
      </c>
      <c r="F226" s="904" t="s">
        <v>1077</v>
      </c>
      <c r="G226" s="907"/>
      <c r="H226" s="906"/>
      <c r="I226" s="907"/>
      <c r="J226" s="906"/>
      <c r="K226" s="908"/>
      <c r="L226" s="904"/>
    </row>
    <row r="227" spans="2:12">
      <c r="B227" s="902"/>
      <c r="C227" s="903"/>
      <c r="D227" s="902" t="s">
        <v>1070</v>
      </c>
      <c r="E227" s="903" t="s">
        <v>766</v>
      </c>
      <c r="F227" s="904" t="s">
        <v>1078</v>
      </c>
      <c r="G227" s="907"/>
      <c r="H227" s="906"/>
      <c r="I227" s="907"/>
      <c r="J227" s="906"/>
      <c r="K227" s="908"/>
      <c r="L227" s="904"/>
    </row>
    <row r="228" spans="2:12">
      <c r="B228" s="902"/>
      <c r="C228" s="903"/>
      <c r="D228" s="902" t="s">
        <v>1070</v>
      </c>
      <c r="E228" s="903" t="s">
        <v>768</v>
      </c>
      <c r="F228" s="904" t="s">
        <v>1079</v>
      </c>
      <c r="G228" s="907"/>
      <c r="H228" s="947"/>
      <c r="I228" s="907"/>
      <c r="J228" s="906"/>
      <c r="K228" s="908"/>
      <c r="L228" s="904"/>
    </row>
    <row r="229" spans="2:12">
      <c r="B229" s="902"/>
      <c r="C229" s="903"/>
      <c r="D229" s="902" t="s">
        <v>1070</v>
      </c>
      <c r="E229" s="903" t="s">
        <v>770</v>
      </c>
      <c r="F229" s="904" t="s">
        <v>1080</v>
      </c>
      <c r="G229" s="907"/>
      <c r="H229" s="906"/>
      <c r="I229" s="907"/>
      <c r="J229" s="906"/>
      <c r="K229" s="908"/>
      <c r="L229" s="904"/>
    </row>
    <row r="230" spans="2:12">
      <c r="B230" s="902"/>
      <c r="C230" s="903"/>
      <c r="D230" s="902" t="s">
        <v>1070</v>
      </c>
      <c r="E230" s="903" t="s">
        <v>1001</v>
      </c>
      <c r="F230" s="904" t="s">
        <v>1081</v>
      </c>
      <c r="G230" s="907"/>
      <c r="H230" s="906"/>
      <c r="I230" s="907"/>
      <c r="J230" s="906"/>
      <c r="K230" s="908"/>
      <c r="L230" s="904"/>
    </row>
    <row r="231" spans="2:12">
      <c r="B231" s="902"/>
      <c r="C231" s="903"/>
      <c r="D231" s="902" t="s">
        <v>1070</v>
      </c>
      <c r="E231" s="903" t="s">
        <v>1082</v>
      </c>
      <c r="F231" s="904" t="s">
        <v>1083</v>
      </c>
      <c r="G231" s="907"/>
      <c r="H231" s="906"/>
      <c r="I231" s="907"/>
      <c r="J231" s="906"/>
      <c r="K231" s="908"/>
      <c r="L231" s="904"/>
    </row>
    <row r="232" spans="2:12">
      <c r="B232" s="902"/>
      <c r="C232" s="903"/>
      <c r="D232" s="902" t="s">
        <v>1070</v>
      </c>
      <c r="E232" s="903" t="s">
        <v>1084</v>
      </c>
      <c r="F232" s="904" t="s">
        <v>1085</v>
      </c>
      <c r="G232" s="907"/>
      <c r="H232" s="906"/>
      <c r="I232" s="907"/>
      <c r="J232" s="906"/>
      <c r="K232" s="908"/>
      <c r="L232" s="904"/>
    </row>
    <row r="233" spans="2:12">
      <c r="B233" s="921"/>
      <c r="C233" s="922"/>
      <c r="D233" s="921" t="s">
        <v>1070</v>
      </c>
      <c r="E233" s="922" t="s">
        <v>685</v>
      </c>
      <c r="F233" s="923" t="s">
        <v>1086</v>
      </c>
      <c r="G233" s="932"/>
      <c r="H233" s="925"/>
      <c r="I233" s="932"/>
      <c r="J233" s="925"/>
      <c r="K233" s="908"/>
      <c r="L233" s="904"/>
    </row>
    <row r="234" spans="2:12">
      <c r="B234" s="914" t="s">
        <v>1087</v>
      </c>
      <c r="C234" s="915" t="s">
        <v>162</v>
      </c>
      <c r="D234" s="914"/>
      <c r="E234" s="915"/>
      <c r="F234" s="904" t="s">
        <v>1088</v>
      </c>
      <c r="G234" s="937" t="s">
        <v>1089</v>
      </c>
      <c r="H234" s="918" t="s">
        <v>1088</v>
      </c>
      <c r="I234" s="937" t="s">
        <v>1090</v>
      </c>
      <c r="J234" s="918" t="s">
        <v>1088</v>
      </c>
      <c r="K234" s="908"/>
      <c r="L234" s="904"/>
    </row>
    <row r="235" spans="2:12">
      <c r="B235" s="902"/>
      <c r="C235" s="903"/>
      <c r="D235" s="902" t="s">
        <v>1087</v>
      </c>
      <c r="E235" s="903" t="s">
        <v>633</v>
      </c>
      <c r="F235" s="904" t="s">
        <v>1091</v>
      </c>
      <c r="G235" s="907"/>
      <c r="H235" s="906"/>
      <c r="I235" s="907"/>
      <c r="J235" s="906"/>
      <c r="K235" s="908"/>
      <c r="L235" s="904"/>
    </row>
    <row r="236" spans="2:12">
      <c r="B236" s="919"/>
      <c r="C236" s="920"/>
      <c r="D236" s="919" t="s">
        <v>1087</v>
      </c>
      <c r="E236" s="920" t="s">
        <v>685</v>
      </c>
      <c r="F236" s="910" t="s">
        <v>1092</v>
      </c>
      <c r="G236" s="907"/>
      <c r="H236" s="906"/>
      <c r="I236" s="907"/>
      <c r="J236" s="906"/>
      <c r="K236" s="908"/>
      <c r="L236" s="904"/>
    </row>
    <row r="237" spans="2:12">
      <c r="B237" s="921" t="s">
        <v>1087</v>
      </c>
      <c r="C237" s="922" t="s">
        <v>623</v>
      </c>
      <c r="D237" s="921" t="s">
        <v>1087</v>
      </c>
      <c r="E237" s="922" t="s">
        <v>625</v>
      </c>
      <c r="F237" s="913" t="s">
        <v>1093</v>
      </c>
      <c r="G237" s="932"/>
      <c r="H237" s="925"/>
      <c r="I237" s="932"/>
      <c r="J237" s="925"/>
      <c r="K237" s="941"/>
      <c r="L237" s="923"/>
    </row>
    <row r="238" spans="2:12">
      <c r="B238" s="914" t="s">
        <v>1094</v>
      </c>
      <c r="C238" s="915" t="s">
        <v>162</v>
      </c>
      <c r="D238" s="914"/>
      <c r="E238" s="915"/>
      <c r="F238" s="916" t="s">
        <v>1095</v>
      </c>
      <c r="G238" s="905" t="s">
        <v>1096</v>
      </c>
      <c r="H238" s="918" t="s">
        <v>1095</v>
      </c>
      <c r="I238" s="937" t="s">
        <v>1097</v>
      </c>
      <c r="J238" s="918" t="s">
        <v>1095</v>
      </c>
      <c r="K238" s="938" t="s">
        <v>1098</v>
      </c>
      <c r="L238" s="974" t="s">
        <v>1099</v>
      </c>
    </row>
    <row r="239" spans="2:12">
      <c r="B239" s="902"/>
      <c r="C239" s="903"/>
      <c r="D239" s="902" t="s">
        <v>1094</v>
      </c>
      <c r="E239" s="903" t="s">
        <v>633</v>
      </c>
      <c r="F239" s="904" t="s">
        <v>1100</v>
      </c>
      <c r="G239" s="905"/>
      <c r="H239" s="906"/>
      <c r="I239" s="907"/>
      <c r="J239" s="906"/>
      <c r="K239" s="908"/>
      <c r="L239" s="904"/>
    </row>
    <row r="240" spans="2:12">
      <c r="B240" s="902"/>
      <c r="C240" s="903"/>
      <c r="D240" s="902" t="s">
        <v>1094</v>
      </c>
      <c r="E240" s="903" t="s">
        <v>621</v>
      </c>
      <c r="F240" s="904" t="s">
        <v>1101</v>
      </c>
      <c r="G240" s="905"/>
      <c r="H240" s="906"/>
      <c r="I240" s="907"/>
      <c r="J240" s="906"/>
      <c r="K240" s="908"/>
      <c r="L240" s="904"/>
    </row>
    <row r="241" spans="2:12">
      <c r="B241" s="902"/>
      <c r="C241" s="903"/>
      <c r="D241" s="902" t="s">
        <v>1094</v>
      </c>
      <c r="E241" s="903" t="s">
        <v>766</v>
      </c>
      <c r="F241" s="904" t="s">
        <v>1102</v>
      </c>
      <c r="G241" s="905"/>
      <c r="H241" s="906"/>
      <c r="I241" s="907"/>
      <c r="J241" s="906"/>
      <c r="K241" s="908"/>
      <c r="L241" s="904"/>
    </row>
    <row r="242" spans="2:12">
      <c r="B242" s="902"/>
      <c r="C242" s="903"/>
      <c r="D242" s="902" t="s">
        <v>1094</v>
      </c>
      <c r="E242" s="903" t="s">
        <v>768</v>
      </c>
      <c r="F242" s="904" t="s">
        <v>1103</v>
      </c>
      <c r="G242" s="905"/>
      <c r="H242" s="906"/>
      <c r="I242" s="907"/>
      <c r="J242" s="906"/>
      <c r="K242" s="908"/>
      <c r="L242" s="904"/>
    </row>
    <row r="243" spans="2:12">
      <c r="B243" s="902"/>
      <c r="C243" s="903"/>
      <c r="D243" s="902" t="s">
        <v>1094</v>
      </c>
      <c r="E243" s="903" t="s">
        <v>770</v>
      </c>
      <c r="F243" s="904" t="s">
        <v>1104</v>
      </c>
      <c r="G243" s="905"/>
      <c r="H243" s="906"/>
      <c r="I243" s="907"/>
      <c r="J243" s="906"/>
      <c r="K243" s="908"/>
      <c r="L243" s="904"/>
    </row>
    <row r="244" spans="2:12">
      <c r="B244" s="902"/>
      <c r="C244" s="903"/>
      <c r="D244" s="902" t="s">
        <v>1094</v>
      </c>
      <c r="E244" s="903" t="s">
        <v>1001</v>
      </c>
      <c r="F244" s="904" t="s">
        <v>1105</v>
      </c>
      <c r="G244" s="905"/>
      <c r="H244" s="906"/>
      <c r="I244" s="907"/>
      <c r="J244" s="906"/>
      <c r="K244" s="908"/>
      <c r="L244" s="904"/>
    </row>
    <row r="245" spans="2:12">
      <c r="B245" s="902"/>
      <c r="C245" s="903"/>
      <c r="D245" s="902" t="s">
        <v>1094</v>
      </c>
      <c r="E245" s="903" t="s">
        <v>1082</v>
      </c>
      <c r="F245" s="904" t="s">
        <v>1106</v>
      </c>
      <c r="G245" s="905"/>
      <c r="H245" s="906"/>
      <c r="I245" s="907"/>
      <c r="J245" s="906"/>
      <c r="K245" s="908"/>
      <c r="L245" s="904"/>
    </row>
    <row r="246" spans="2:12">
      <c r="B246" s="921"/>
      <c r="C246" s="922"/>
      <c r="D246" s="921" t="s">
        <v>1094</v>
      </c>
      <c r="E246" s="922" t="s">
        <v>685</v>
      </c>
      <c r="F246" s="923" t="s">
        <v>1107</v>
      </c>
      <c r="G246" s="924"/>
      <c r="H246" s="925"/>
      <c r="I246" s="932"/>
      <c r="J246" s="925"/>
      <c r="K246" s="908"/>
      <c r="L246" s="904"/>
    </row>
    <row r="247" spans="2:12">
      <c r="B247" s="934" t="s">
        <v>1108</v>
      </c>
      <c r="C247" s="935" t="s">
        <v>162</v>
      </c>
      <c r="D247" s="934" t="s">
        <v>1108</v>
      </c>
      <c r="E247" s="935" t="s">
        <v>633</v>
      </c>
      <c r="F247" s="936" t="s">
        <v>1109</v>
      </c>
      <c r="G247" s="939" t="s">
        <v>1108</v>
      </c>
      <c r="H247" s="940" t="s">
        <v>1109</v>
      </c>
      <c r="I247" s="937" t="s">
        <v>1110</v>
      </c>
      <c r="J247" s="918" t="s">
        <v>1111</v>
      </c>
      <c r="K247" s="908"/>
      <c r="L247" s="975"/>
    </row>
    <row r="248" spans="2:12">
      <c r="B248" s="914" t="s">
        <v>1112</v>
      </c>
      <c r="C248" s="915" t="s">
        <v>656</v>
      </c>
      <c r="D248" s="914"/>
      <c r="E248" s="915"/>
      <c r="F248" s="916" t="s">
        <v>1113</v>
      </c>
      <c r="G248" s="905" t="s">
        <v>1114</v>
      </c>
      <c r="H248" s="950" t="s">
        <v>1113</v>
      </c>
      <c r="I248" s="907"/>
      <c r="J248" s="906"/>
      <c r="K248" s="908"/>
      <c r="L248" s="975"/>
    </row>
    <row r="249" spans="2:12">
      <c r="B249" s="902"/>
      <c r="C249" s="903"/>
      <c r="D249" s="902" t="s">
        <v>1114</v>
      </c>
      <c r="E249" s="945" t="s">
        <v>747</v>
      </c>
      <c r="F249" s="904" t="s">
        <v>1115</v>
      </c>
      <c r="H249" s="956"/>
      <c r="I249" s="907"/>
      <c r="J249" s="906"/>
      <c r="K249" s="908"/>
      <c r="L249" s="904"/>
    </row>
    <row r="250" spans="2:12">
      <c r="B250" s="921"/>
      <c r="C250" s="922"/>
      <c r="D250" s="921" t="s">
        <v>1114</v>
      </c>
      <c r="E250" s="922" t="s">
        <v>676</v>
      </c>
      <c r="F250" s="923" t="s">
        <v>1116</v>
      </c>
      <c r="G250" s="924"/>
      <c r="H250" s="948"/>
      <c r="I250" s="932"/>
      <c r="J250" s="925"/>
      <c r="K250" s="908"/>
      <c r="L250" s="904"/>
    </row>
    <row r="251" spans="2:12">
      <c r="B251" s="934" t="s">
        <v>1117</v>
      </c>
      <c r="C251" s="935" t="s">
        <v>162</v>
      </c>
      <c r="D251" s="934" t="s">
        <v>1117</v>
      </c>
      <c r="E251" s="935" t="s">
        <v>633</v>
      </c>
      <c r="F251" s="936" t="s">
        <v>1118</v>
      </c>
      <c r="G251" s="962" t="s">
        <v>1117</v>
      </c>
      <c r="H251" s="940" t="s">
        <v>1118</v>
      </c>
      <c r="I251" s="937" t="s">
        <v>1119</v>
      </c>
      <c r="J251" s="918" t="s">
        <v>1120</v>
      </c>
      <c r="K251" s="938" t="s">
        <v>945</v>
      </c>
      <c r="L251" s="916" t="s">
        <v>1121</v>
      </c>
    </row>
    <row r="252" spans="2:12">
      <c r="B252" s="914" t="s">
        <v>1122</v>
      </c>
      <c r="C252" s="915" t="s">
        <v>162</v>
      </c>
      <c r="D252" s="914"/>
      <c r="E252" s="915"/>
      <c r="F252" s="904" t="s">
        <v>1123</v>
      </c>
      <c r="G252" s="907" t="s">
        <v>1124</v>
      </c>
      <c r="H252" s="949" t="s">
        <v>1125</v>
      </c>
      <c r="I252" s="907"/>
      <c r="J252" s="906"/>
      <c r="K252" s="908"/>
      <c r="L252" s="904"/>
    </row>
    <row r="253" spans="2:12">
      <c r="B253" s="902"/>
      <c r="C253" s="903"/>
      <c r="D253" s="902" t="s">
        <v>1124</v>
      </c>
      <c r="E253" s="903" t="s">
        <v>633</v>
      </c>
      <c r="F253" s="904" t="s">
        <v>1126</v>
      </c>
      <c r="H253" s="956"/>
      <c r="I253" s="907"/>
      <c r="J253" s="906"/>
      <c r="K253" s="908"/>
      <c r="L253" s="904"/>
    </row>
    <row r="254" spans="2:12">
      <c r="B254" s="921"/>
      <c r="C254" s="922"/>
      <c r="D254" s="921" t="s">
        <v>1124</v>
      </c>
      <c r="E254" s="922" t="s">
        <v>625</v>
      </c>
      <c r="F254" s="923" t="s">
        <v>1127</v>
      </c>
      <c r="G254" s="932"/>
      <c r="H254" s="948"/>
      <c r="I254" s="932"/>
      <c r="J254" s="925"/>
      <c r="K254" s="941"/>
      <c r="L254" s="923"/>
    </row>
    <row r="255" spans="2:12">
      <c r="B255" s="914" t="s">
        <v>1128</v>
      </c>
      <c r="C255" s="915" t="s">
        <v>162</v>
      </c>
      <c r="D255" s="914"/>
      <c r="E255" s="915"/>
      <c r="F255" s="916" t="s">
        <v>1129</v>
      </c>
      <c r="G255" s="937" t="s">
        <v>1130</v>
      </c>
      <c r="H255" s="950" t="s">
        <v>1131</v>
      </c>
      <c r="I255" s="937" t="s">
        <v>1132</v>
      </c>
      <c r="J255" s="918" t="s">
        <v>1131</v>
      </c>
      <c r="K255" s="938" t="s">
        <v>1133</v>
      </c>
      <c r="L255" s="916" t="s">
        <v>1134</v>
      </c>
    </row>
    <row r="256" spans="2:12">
      <c r="B256" s="902"/>
      <c r="C256" s="903"/>
      <c r="D256" s="902" t="s">
        <v>1128</v>
      </c>
      <c r="E256" s="903" t="s">
        <v>633</v>
      </c>
      <c r="F256" s="904" t="s">
        <v>1135</v>
      </c>
      <c r="G256" s="907"/>
      <c r="H256" s="949"/>
      <c r="I256" s="907"/>
      <c r="J256" s="906"/>
      <c r="K256" s="908"/>
      <c r="L256" s="904"/>
    </row>
    <row r="257" spans="2:12">
      <c r="B257" s="902"/>
      <c r="C257" s="903"/>
      <c r="D257" s="902" t="s">
        <v>1128</v>
      </c>
      <c r="E257" s="903" t="s">
        <v>621</v>
      </c>
      <c r="F257" s="910" t="s">
        <v>1136</v>
      </c>
      <c r="G257" s="907"/>
      <c r="H257" s="949"/>
      <c r="I257" s="907"/>
      <c r="J257" s="906"/>
      <c r="K257" s="908"/>
      <c r="L257" s="904"/>
    </row>
    <row r="258" spans="2:12">
      <c r="B258" s="929" t="s">
        <v>1130</v>
      </c>
      <c r="C258" s="930" t="s">
        <v>687</v>
      </c>
      <c r="D258" s="929" t="s">
        <v>1130</v>
      </c>
      <c r="E258" s="976" t="s">
        <v>688</v>
      </c>
      <c r="F258" s="931" t="s">
        <v>1137</v>
      </c>
      <c r="G258" s="907"/>
      <c r="H258" s="949"/>
      <c r="I258" s="907"/>
      <c r="J258" s="906"/>
      <c r="K258" s="908"/>
      <c r="L258" s="904"/>
    </row>
    <row r="259" spans="2:12">
      <c r="B259" s="902" t="s">
        <v>1130</v>
      </c>
      <c r="C259" s="903" t="s">
        <v>656</v>
      </c>
      <c r="D259" s="902"/>
      <c r="E259" s="903"/>
      <c r="F259" s="913" t="s">
        <v>1138</v>
      </c>
      <c r="G259" s="907"/>
      <c r="H259" s="949"/>
      <c r="I259" s="907"/>
      <c r="J259" s="906"/>
      <c r="K259" s="908"/>
      <c r="L259" s="904"/>
    </row>
    <row r="260" spans="2:12">
      <c r="B260" s="902"/>
      <c r="C260" s="903"/>
      <c r="D260" s="902" t="s">
        <v>1130</v>
      </c>
      <c r="E260" s="903" t="s">
        <v>658</v>
      </c>
      <c r="F260" s="904" t="s">
        <v>1139</v>
      </c>
      <c r="G260" s="907"/>
      <c r="H260" s="949"/>
      <c r="I260" s="907"/>
      <c r="J260" s="906"/>
      <c r="K260" s="908"/>
      <c r="L260" s="904"/>
    </row>
    <row r="261" spans="2:12">
      <c r="B261" s="921"/>
      <c r="C261" s="922"/>
      <c r="D261" s="921" t="s">
        <v>1130</v>
      </c>
      <c r="E261" s="922" t="s">
        <v>676</v>
      </c>
      <c r="F261" s="923" t="s">
        <v>1140</v>
      </c>
      <c r="G261" s="932"/>
      <c r="H261" s="948"/>
      <c r="I261" s="932"/>
      <c r="J261" s="925"/>
      <c r="K261" s="908"/>
      <c r="L261" s="904"/>
    </row>
    <row r="262" spans="2:12">
      <c r="B262" s="914" t="s">
        <v>1141</v>
      </c>
      <c r="C262" s="915" t="s">
        <v>162</v>
      </c>
      <c r="D262" s="914" t="s">
        <v>1141</v>
      </c>
      <c r="E262" s="915" t="s">
        <v>633</v>
      </c>
      <c r="F262" s="928" t="s">
        <v>1142</v>
      </c>
      <c r="G262" s="937" t="s">
        <v>1143</v>
      </c>
      <c r="H262" s="950" t="s">
        <v>1144</v>
      </c>
      <c r="I262" s="905" t="s">
        <v>1145</v>
      </c>
      <c r="J262" s="918" t="s">
        <v>1144</v>
      </c>
      <c r="K262" s="908"/>
      <c r="L262" s="904"/>
    </row>
    <row r="263" spans="2:12">
      <c r="B263" s="929" t="s">
        <v>1143</v>
      </c>
      <c r="C263" s="930" t="s">
        <v>687</v>
      </c>
      <c r="D263" s="929" t="s">
        <v>1143</v>
      </c>
      <c r="E263" s="976" t="s">
        <v>688</v>
      </c>
      <c r="F263" s="931" t="s">
        <v>1146</v>
      </c>
      <c r="G263" s="907"/>
      <c r="H263" s="949"/>
      <c r="I263" s="905"/>
      <c r="J263" s="906"/>
      <c r="K263" s="908"/>
      <c r="L263" s="904"/>
    </row>
    <row r="264" spans="2:12">
      <c r="B264" s="921" t="s">
        <v>1143</v>
      </c>
      <c r="C264" s="922" t="s">
        <v>690</v>
      </c>
      <c r="D264" s="921" t="s">
        <v>1143</v>
      </c>
      <c r="E264" s="922" t="s">
        <v>691</v>
      </c>
      <c r="F264" s="933" t="s">
        <v>1147</v>
      </c>
      <c r="G264" s="932"/>
      <c r="H264" s="948"/>
      <c r="I264" s="924"/>
      <c r="J264" s="925"/>
      <c r="K264" s="908"/>
      <c r="L264" s="904"/>
    </row>
    <row r="265" spans="2:12">
      <c r="B265" s="914" t="s">
        <v>1148</v>
      </c>
      <c r="C265" s="915" t="s">
        <v>162</v>
      </c>
      <c r="D265" s="914"/>
      <c r="E265" s="915"/>
      <c r="F265" s="916" t="s">
        <v>1149</v>
      </c>
      <c r="G265" s="917" t="s">
        <v>1150</v>
      </c>
      <c r="H265" s="918" t="s">
        <v>1149</v>
      </c>
      <c r="I265" s="937" t="s">
        <v>1151</v>
      </c>
      <c r="J265" s="918" t="s">
        <v>1149</v>
      </c>
      <c r="K265" s="908"/>
      <c r="L265" s="904"/>
    </row>
    <row r="266" spans="2:12">
      <c r="B266" s="902"/>
      <c r="C266" s="903"/>
      <c r="D266" s="902" t="s">
        <v>1148</v>
      </c>
      <c r="E266" s="903" t="s">
        <v>633</v>
      </c>
      <c r="F266" s="904" t="s">
        <v>1152</v>
      </c>
      <c r="G266" s="905"/>
      <c r="H266" s="906"/>
      <c r="I266" s="907"/>
      <c r="J266" s="906"/>
      <c r="K266" s="908"/>
      <c r="L266" s="904"/>
    </row>
    <row r="267" spans="2:12">
      <c r="B267" s="902"/>
      <c r="C267" s="903"/>
      <c r="D267" s="902" t="s">
        <v>1148</v>
      </c>
      <c r="E267" s="903" t="s">
        <v>621</v>
      </c>
      <c r="F267" s="904" t="s">
        <v>1153</v>
      </c>
      <c r="G267" s="905"/>
      <c r="H267" s="906"/>
      <c r="I267" s="907"/>
      <c r="J267" s="906"/>
      <c r="K267" s="908"/>
      <c r="L267" s="904"/>
    </row>
    <row r="268" spans="2:12">
      <c r="B268" s="921"/>
      <c r="C268" s="922"/>
      <c r="D268" s="921" t="s">
        <v>1148</v>
      </c>
      <c r="E268" s="922" t="s">
        <v>766</v>
      </c>
      <c r="F268" s="923" t="s">
        <v>1154</v>
      </c>
      <c r="G268" s="905"/>
      <c r="H268" s="925"/>
      <c r="I268" s="932"/>
      <c r="J268" s="925"/>
      <c r="K268" s="908"/>
      <c r="L268" s="904"/>
    </row>
    <row r="269" spans="2:12">
      <c r="B269" s="926" t="s">
        <v>1155</v>
      </c>
      <c r="C269" s="927" t="s">
        <v>162</v>
      </c>
      <c r="D269" s="926" t="s">
        <v>1155</v>
      </c>
      <c r="E269" s="927" t="s">
        <v>633</v>
      </c>
      <c r="F269" s="928" t="s">
        <v>1156</v>
      </c>
      <c r="G269" s="937" t="s">
        <v>1155</v>
      </c>
      <c r="H269" s="972" t="s">
        <v>1157</v>
      </c>
      <c r="I269" s="937" t="s">
        <v>1158</v>
      </c>
      <c r="J269" s="918" t="s">
        <v>1159</v>
      </c>
      <c r="K269" s="908"/>
      <c r="L269" s="904"/>
    </row>
    <row r="270" spans="2:12">
      <c r="B270" s="943" t="s">
        <v>1155</v>
      </c>
      <c r="C270" s="944" t="s">
        <v>744</v>
      </c>
      <c r="D270" s="943" t="s">
        <v>1155</v>
      </c>
      <c r="E270" s="944" t="s">
        <v>660</v>
      </c>
      <c r="F270" s="933" t="s">
        <v>1160</v>
      </c>
      <c r="G270" s="932"/>
      <c r="H270" s="973"/>
      <c r="I270" s="907"/>
      <c r="J270" s="958"/>
      <c r="K270" s="908"/>
      <c r="L270" s="904"/>
    </row>
    <row r="271" spans="2:12">
      <c r="B271" s="919" t="s">
        <v>1161</v>
      </c>
      <c r="C271" s="920" t="s">
        <v>800</v>
      </c>
      <c r="D271" s="919" t="s">
        <v>1161</v>
      </c>
      <c r="E271" s="920" t="s">
        <v>617</v>
      </c>
      <c r="F271" s="910" t="s">
        <v>1162</v>
      </c>
      <c r="G271" s="907" t="s">
        <v>1163</v>
      </c>
      <c r="H271" s="950" t="s">
        <v>1159</v>
      </c>
      <c r="I271" s="907"/>
      <c r="J271" s="906"/>
      <c r="K271" s="908"/>
      <c r="L271" s="904"/>
    </row>
    <row r="272" spans="2:12">
      <c r="B272" s="929" t="s">
        <v>1161</v>
      </c>
      <c r="C272" s="930" t="s">
        <v>687</v>
      </c>
      <c r="D272" s="929" t="s">
        <v>1161</v>
      </c>
      <c r="E272" s="930" t="s">
        <v>688</v>
      </c>
      <c r="F272" s="931" t="s">
        <v>1164</v>
      </c>
      <c r="G272" s="907"/>
      <c r="H272" s="973"/>
      <c r="I272" s="907"/>
      <c r="J272" s="906"/>
      <c r="K272" s="908"/>
      <c r="L272" s="904"/>
    </row>
    <row r="273" spans="2:12">
      <c r="B273" s="921" t="s">
        <v>1161</v>
      </c>
      <c r="C273" s="922" t="s">
        <v>656</v>
      </c>
      <c r="D273" s="921" t="s">
        <v>1161</v>
      </c>
      <c r="E273" s="922" t="s">
        <v>676</v>
      </c>
      <c r="F273" s="913" t="s">
        <v>1165</v>
      </c>
      <c r="G273" s="932"/>
      <c r="H273" s="925"/>
      <c r="I273" s="932"/>
      <c r="J273" s="925"/>
      <c r="K273" s="941"/>
      <c r="L273" s="923"/>
    </row>
    <row r="274" spans="2:12">
      <c r="B274" s="926" t="s">
        <v>1166</v>
      </c>
      <c r="C274" s="927" t="s">
        <v>162</v>
      </c>
      <c r="D274" s="926" t="s">
        <v>1166</v>
      </c>
      <c r="E274" s="927" t="s">
        <v>633</v>
      </c>
      <c r="F274" s="928" t="s">
        <v>1167</v>
      </c>
      <c r="G274" s="937" t="s">
        <v>1168</v>
      </c>
      <c r="H274" s="918" t="s">
        <v>1169</v>
      </c>
      <c r="I274" s="937" t="s">
        <v>1170</v>
      </c>
      <c r="J274" s="918" t="s">
        <v>1169</v>
      </c>
      <c r="K274" s="938" t="s">
        <v>1171</v>
      </c>
      <c r="L274" s="916" t="s">
        <v>1172</v>
      </c>
    </row>
    <row r="275" spans="2:12">
      <c r="B275" s="929" t="s">
        <v>1166</v>
      </c>
      <c r="C275" s="930" t="s">
        <v>623</v>
      </c>
      <c r="D275" s="929" t="s">
        <v>1166</v>
      </c>
      <c r="E275" s="930" t="s">
        <v>625</v>
      </c>
      <c r="F275" s="931" t="s">
        <v>1173</v>
      </c>
      <c r="G275" s="907"/>
      <c r="H275" s="906"/>
      <c r="I275" s="907"/>
      <c r="J275" s="906"/>
      <c r="K275" s="908"/>
      <c r="L275" s="904"/>
    </row>
    <row r="276" spans="2:12">
      <c r="B276" s="929" t="s">
        <v>1166</v>
      </c>
      <c r="C276" s="930" t="s">
        <v>667</v>
      </c>
      <c r="D276" s="929" t="s">
        <v>1166</v>
      </c>
      <c r="E276" s="930" t="s">
        <v>668</v>
      </c>
      <c r="F276" s="931" t="s">
        <v>1174</v>
      </c>
      <c r="G276" s="907"/>
      <c r="H276" s="906"/>
      <c r="I276" s="907"/>
      <c r="J276" s="906"/>
      <c r="K276" s="908"/>
      <c r="L276" s="904"/>
    </row>
    <row r="277" spans="2:12">
      <c r="B277" s="921" t="s">
        <v>1166</v>
      </c>
      <c r="C277" s="922" t="s">
        <v>781</v>
      </c>
      <c r="D277" s="921" t="s">
        <v>1166</v>
      </c>
      <c r="E277" s="922" t="s">
        <v>782</v>
      </c>
      <c r="F277" s="933" t="s">
        <v>1175</v>
      </c>
      <c r="G277" s="932"/>
      <c r="H277" s="925"/>
      <c r="I277" s="907"/>
      <c r="J277" s="906"/>
      <c r="K277" s="908"/>
      <c r="L277" s="904"/>
    </row>
    <row r="278" spans="2:12">
      <c r="B278" s="934"/>
      <c r="C278" s="935"/>
      <c r="D278" s="934" t="s">
        <v>1176</v>
      </c>
      <c r="E278" s="935" t="s">
        <v>1177</v>
      </c>
      <c r="F278" s="936" t="s">
        <v>1178</v>
      </c>
      <c r="G278" s="932" t="s">
        <v>1179</v>
      </c>
      <c r="H278" s="940" t="s">
        <v>1178</v>
      </c>
      <c r="I278" s="932"/>
      <c r="J278" s="925"/>
      <c r="K278" s="908"/>
      <c r="L278" s="904"/>
    </row>
    <row r="279" spans="2:12">
      <c r="B279" s="914" t="s">
        <v>1180</v>
      </c>
      <c r="C279" s="915" t="s">
        <v>162</v>
      </c>
      <c r="D279" s="914"/>
      <c r="E279" s="915"/>
      <c r="F279" s="916" t="s">
        <v>1181</v>
      </c>
      <c r="G279" s="937" t="s">
        <v>1182</v>
      </c>
      <c r="H279" s="918" t="s">
        <v>1181</v>
      </c>
      <c r="I279" s="937" t="s">
        <v>1183</v>
      </c>
      <c r="J279" s="918" t="s">
        <v>1184</v>
      </c>
      <c r="K279" s="908"/>
      <c r="L279" s="904"/>
    </row>
    <row r="280" spans="2:12">
      <c r="B280" s="902"/>
      <c r="C280" s="903"/>
      <c r="D280" s="902" t="s">
        <v>1180</v>
      </c>
      <c r="E280" s="903" t="s">
        <v>633</v>
      </c>
      <c r="F280" s="904" t="s">
        <v>1185</v>
      </c>
      <c r="G280" s="907"/>
      <c r="H280" s="906"/>
      <c r="I280" s="907"/>
      <c r="J280" s="906"/>
      <c r="K280" s="908"/>
      <c r="L280" s="904"/>
    </row>
    <row r="281" spans="2:12">
      <c r="B281" s="902"/>
      <c r="C281" s="903"/>
      <c r="D281" s="902" t="s">
        <v>1180</v>
      </c>
      <c r="E281" s="903" t="s">
        <v>621</v>
      </c>
      <c r="F281" s="904" t="s">
        <v>1186</v>
      </c>
      <c r="G281" s="907"/>
      <c r="H281" s="906"/>
      <c r="I281" s="907"/>
      <c r="J281" s="906"/>
      <c r="K281" s="908"/>
      <c r="L281" s="904"/>
    </row>
    <row r="282" spans="2:12">
      <c r="B282" s="902"/>
      <c r="C282" s="903"/>
      <c r="D282" s="902" t="s">
        <v>1180</v>
      </c>
      <c r="E282" s="903" t="s">
        <v>766</v>
      </c>
      <c r="F282" s="904" t="s">
        <v>1187</v>
      </c>
      <c r="G282" s="907"/>
      <c r="H282" s="906"/>
      <c r="I282" s="907"/>
      <c r="J282" s="906"/>
      <c r="K282" s="908"/>
      <c r="L282" s="904"/>
    </row>
    <row r="283" spans="2:12">
      <c r="B283" s="902"/>
      <c r="C283" s="903"/>
      <c r="D283" s="902" t="s">
        <v>1180</v>
      </c>
      <c r="E283" s="903" t="s">
        <v>768</v>
      </c>
      <c r="F283" s="904" t="s">
        <v>1188</v>
      </c>
      <c r="G283" s="907"/>
      <c r="H283" s="906"/>
      <c r="I283" s="907"/>
      <c r="J283" s="906"/>
      <c r="K283" s="908"/>
      <c r="L283" s="904"/>
    </row>
    <row r="284" spans="2:12">
      <c r="B284" s="902"/>
      <c r="C284" s="903"/>
      <c r="D284" s="902" t="s">
        <v>1180</v>
      </c>
      <c r="E284" s="903" t="s">
        <v>770</v>
      </c>
      <c r="F284" s="904" t="s">
        <v>1189</v>
      </c>
      <c r="G284" s="907"/>
      <c r="H284" s="906"/>
      <c r="I284" s="907"/>
      <c r="J284" s="906"/>
      <c r="K284" s="908"/>
      <c r="L284" s="904"/>
    </row>
    <row r="285" spans="2:12">
      <c r="B285" s="919"/>
      <c r="C285" s="920"/>
      <c r="D285" s="919" t="s">
        <v>1180</v>
      </c>
      <c r="E285" s="920" t="s">
        <v>1001</v>
      </c>
      <c r="F285" s="910" t="s">
        <v>1190</v>
      </c>
      <c r="G285" s="907"/>
      <c r="H285" s="906"/>
      <c r="I285" s="907"/>
      <c r="J285" s="906"/>
      <c r="K285" s="908"/>
      <c r="L285" s="904"/>
    </row>
    <row r="286" spans="2:12">
      <c r="B286" s="921" t="s">
        <v>1182</v>
      </c>
      <c r="C286" s="922" t="s">
        <v>687</v>
      </c>
      <c r="D286" s="921" t="s">
        <v>1182</v>
      </c>
      <c r="E286" s="922" t="s">
        <v>688</v>
      </c>
      <c r="F286" s="923" t="s">
        <v>1191</v>
      </c>
      <c r="G286" s="932"/>
      <c r="H286" s="925"/>
      <c r="I286" s="907"/>
      <c r="J286" s="906"/>
      <c r="K286" s="908"/>
      <c r="L286" s="904"/>
    </row>
    <row r="287" spans="2:12">
      <c r="B287" s="914" t="s">
        <v>1192</v>
      </c>
      <c r="C287" s="915" t="s">
        <v>162</v>
      </c>
      <c r="D287" s="914"/>
      <c r="E287" s="915"/>
      <c r="F287" s="916" t="s">
        <v>1193</v>
      </c>
      <c r="G287" s="937" t="s">
        <v>1194</v>
      </c>
      <c r="H287" s="918" t="s">
        <v>1193</v>
      </c>
      <c r="I287" s="907"/>
      <c r="J287" s="906"/>
      <c r="K287" s="908"/>
      <c r="L287" s="904"/>
    </row>
    <row r="288" spans="2:12">
      <c r="B288" s="902"/>
      <c r="C288" s="903"/>
      <c r="D288" s="902" t="s">
        <v>1192</v>
      </c>
      <c r="E288" s="903" t="s">
        <v>633</v>
      </c>
      <c r="F288" s="904" t="s">
        <v>1195</v>
      </c>
      <c r="G288" s="905"/>
      <c r="H288" s="906"/>
      <c r="I288" s="907"/>
      <c r="J288" s="906"/>
      <c r="K288" s="908"/>
      <c r="L288" s="904"/>
    </row>
    <row r="289" spans="2:12">
      <c r="B289" s="921"/>
      <c r="C289" s="922"/>
      <c r="D289" s="921" t="s">
        <v>1192</v>
      </c>
      <c r="E289" s="922" t="s">
        <v>621</v>
      </c>
      <c r="F289" s="923" t="s">
        <v>1196</v>
      </c>
      <c r="G289" s="924"/>
      <c r="H289" s="925"/>
      <c r="I289" s="907"/>
      <c r="J289" s="906"/>
      <c r="K289" s="908"/>
      <c r="L289" s="904"/>
    </row>
    <row r="290" spans="2:12">
      <c r="B290" s="914" t="s">
        <v>1197</v>
      </c>
      <c r="C290" s="915" t="s">
        <v>162</v>
      </c>
      <c r="D290" s="914"/>
      <c r="E290" s="915"/>
      <c r="F290" s="916" t="s">
        <v>1198</v>
      </c>
      <c r="G290" s="937" t="s">
        <v>1199</v>
      </c>
      <c r="H290" s="918" t="s">
        <v>1200</v>
      </c>
      <c r="I290" s="907"/>
      <c r="J290" s="906"/>
      <c r="K290" s="908"/>
      <c r="L290" s="904"/>
    </row>
    <row r="291" spans="2:12">
      <c r="B291" s="902"/>
      <c r="C291" s="903"/>
      <c r="D291" s="902" t="s">
        <v>1197</v>
      </c>
      <c r="E291" s="903" t="s">
        <v>633</v>
      </c>
      <c r="F291" s="904" t="s">
        <v>1201</v>
      </c>
      <c r="G291" s="907"/>
      <c r="H291" s="906"/>
      <c r="I291" s="907"/>
      <c r="J291" s="906"/>
      <c r="K291" s="908"/>
      <c r="L291" s="904"/>
    </row>
    <row r="292" spans="2:12">
      <c r="B292" s="919"/>
      <c r="C292" s="920"/>
      <c r="D292" s="919" t="s">
        <v>1199</v>
      </c>
      <c r="E292" s="920" t="s">
        <v>682</v>
      </c>
      <c r="F292" s="904" t="s">
        <v>1202</v>
      </c>
      <c r="G292" s="907"/>
      <c r="H292" s="906"/>
      <c r="I292" s="907"/>
      <c r="J292" s="906"/>
      <c r="K292" s="908"/>
      <c r="L292" s="904"/>
    </row>
    <row r="293" spans="2:12">
      <c r="B293" s="921" t="s">
        <v>1197</v>
      </c>
      <c r="C293" s="922" t="s">
        <v>623</v>
      </c>
      <c r="D293" s="921" t="s">
        <v>1197</v>
      </c>
      <c r="E293" s="922" t="s">
        <v>625</v>
      </c>
      <c r="F293" s="933" t="s">
        <v>1203</v>
      </c>
      <c r="G293" s="932"/>
      <c r="H293" s="925"/>
      <c r="I293" s="932"/>
      <c r="J293" s="925"/>
      <c r="K293" s="908"/>
      <c r="L293" s="904"/>
    </row>
    <row r="294" spans="2:12">
      <c r="B294" s="914" t="s">
        <v>1204</v>
      </c>
      <c r="C294" s="915" t="s">
        <v>162</v>
      </c>
      <c r="D294" s="914"/>
      <c r="E294" s="915"/>
      <c r="F294" s="916" t="s">
        <v>1205</v>
      </c>
      <c r="G294" s="937" t="s">
        <v>1206</v>
      </c>
      <c r="H294" s="906" t="s">
        <v>1207</v>
      </c>
      <c r="I294" s="937" t="s">
        <v>1208</v>
      </c>
      <c r="J294" s="918" t="s">
        <v>1207</v>
      </c>
      <c r="K294" s="908"/>
      <c r="L294" s="904"/>
    </row>
    <row r="295" spans="2:12">
      <c r="B295" s="902"/>
      <c r="C295" s="903"/>
      <c r="D295" s="902" t="s">
        <v>1204</v>
      </c>
      <c r="E295" s="903" t="s">
        <v>633</v>
      </c>
      <c r="F295" s="904" t="s">
        <v>1209</v>
      </c>
      <c r="G295" s="907"/>
      <c r="H295" s="906"/>
      <c r="I295" s="907"/>
      <c r="J295" s="906"/>
      <c r="K295" s="908"/>
      <c r="L295" s="904"/>
    </row>
    <row r="296" spans="2:12">
      <c r="B296" s="919"/>
      <c r="C296" s="920"/>
      <c r="D296" s="919" t="s">
        <v>1204</v>
      </c>
      <c r="E296" s="920" t="s">
        <v>621</v>
      </c>
      <c r="F296" s="910" t="s">
        <v>1210</v>
      </c>
      <c r="G296" s="907"/>
      <c r="H296" s="906"/>
      <c r="I296" s="907"/>
      <c r="J296" s="906"/>
      <c r="K296" s="908"/>
      <c r="L296" s="904"/>
    </row>
    <row r="297" spans="2:12">
      <c r="B297" s="929" t="s">
        <v>1204</v>
      </c>
      <c r="C297" s="930" t="s">
        <v>623</v>
      </c>
      <c r="D297" s="929" t="s">
        <v>1204</v>
      </c>
      <c r="E297" s="930" t="s">
        <v>625</v>
      </c>
      <c r="F297" s="931" t="s">
        <v>1211</v>
      </c>
      <c r="G297" s="907"/>
      <c r="H297" s="906"/>
      <c r="I297" s="907"/>
      <c r="J297" s="906"/>
      <c r="K297" s="908"/>
      <c r="L297" s="904"/>
    </row>
    <row r="298" spans="2:12">
      <c r="B298" s="902" t="s">
        <v>1204</v>
      </c>
      <c r="C298" s="903" t="s">
        <v>667</v>
      </c>
      <c r="D298" s="902"/>
      <c r="E298" s="903"/>
      <c r="F298" s="913" t="s">
        <v>1212</v>
      </c>
      <c r="G298" s="907"/>
      <c r="H298" s="906"/>
      <c r="I298" s="907"/>
      <c r="J298" s="906"/>
      <c r="K298" s="908"/>
      <c r="L298" s="904"/>
    </row>
    <row r="299" spans="2:12">
      <c r="B299" s="902"/>
      <c r="C299" s="903"/>
      <c r="D299" s="902" t="s">
        <v>1204</v>
      </c>
      <c r="E299" s="903" t="s">
        <v>668</v>
      </c>
      <c r="F299" s="904" t="s">
        <v>1213</v>
      </c>
      <c r="G299" s="907"/>
      <c r="H299" s="906"/>
      <c r="I299" s="907"/>
      <c r="J299" s="906"/>
      <c r="K299" s="908"/>
      <c r="L299" s="904"/>
    </row>
    <row r="300" spans="2:12">
      <c r="B300" s="921"/>
      <c r="C300" s="922"/>
      <c r="D300" s="921" t="s">
        <v>1204</v>
      </c>
      <c r="E300" s="922" t="s">
        <v>972</v>
      </c>
      <c r="F300" s="923" t="s">
        <v>1214</v>
      </c>
      <c r="G300" s="932"/>
      <c r="H300" s="906"/>
      <c r="I300" s="932"/>
      <c r="J300" s="925"/>
      <c r="K300" s="908"/>
      <c r="L300" s="904"/>
    </row>
    <row r="301" spans="2:12">
      <c r="B301" s="926" t="s">
        <v>1215</v>
      </c>
      <c r="C301" s="927" t="s">
        <v>162</v>
      </c>
      <c r="D301" s="926" t="s">
        <v>1215</v>
      </c>
      <c r="E301" s="927" t="s">
        <v>633</v>
      </c>
      <c r="F301" s="910" t="s">
        <v>1216</v>
      </c>
      <c r="G301" s="905" t="s">
        <v>1215</v>
      </c>
      <c r="H301" s="918" t="s">
        <v>1217</v>
      </c>
      <c r="I301" s="905" t="s">
        <v>1218</v>
      </c>
      <c r="J301" s="918" t="s">
        <v>1219</v>
      </c>
      <c r="K301" s="908"/>
      <c r="L301" s="904"/>
    </row>
    <row r="302" spans="2:12">
      <c r="B302" s="921" t="s">
        <v>1215</v>
      </c>
      <c r="C302" s="922" t="s">
        <v>656</v>
      </c>
      <c r="D302" s="921" t="s">
        <v>1215</v>
      </c>
      <c r="E302" s="922" t="s">
        <v>676</v>
      </c>
      <c r="F302" s="933" t="s">
        <v>1217</v>
      </c>
      <c r="G302" s="924"/>
      <c r="H302" s="925"/>
      <c r="I302" s="924"/>
      <c r="J302" s="925"/>
      <c r="K302" s="941"/>
      <c r="L302" s="923"/>
    </row>
    <row r="303" spans="2:12">
      <c r="B303" s="926" t="s">
        <v>1220</v>
      </c>
      <c r="C303" s="927" t="s">
        <v>162</v>
      </c>
      <c r="D303" s="926" t="s">
        <v>1220</v>
      </c>
      <c r="E303" s="927" t="s">
        <v>633</v>
      </c>
      <c r="F303" s="928" t="s">
        <v>1221</v>
      </c>
      <c r="G303" s="937" t="s">
        <v>1222</v>
      </c>
      <c r="H303" s="918" t="s">
        <v>1223</v>
      </c>
      <c r="I303" s="937" t="s">
        <v>1224</v>
      </c>
      <c r="J303" s="918" t="s">
        <v>1223</v>
      </c>
      <c r="K303" s="938" t="s">
        <v>1225</v>
      </c>
      <c r="L303" s="916" t="s">
        <v>1226</v>
      </c>
    </row>
    <row r="304" spans="2:12">
      <c r="B304" s="929" t="s">
        <v>1220</v>
      </c>
      <c r="C304" s="930" t="s">
        <v>623</v>
      </c>
      <c r="D304" s="929" t="s">
        <v>1220</v>
      </c>
      <c r="E304" s="930" t="s">
        <v>625</v>
      </c>
      <c r="F304" s="931" t="s">
        <v>1227</v>
      </c>
      <c r="G304" s="907"/>
      <c r="H304" s="906"/>
      <c r="I304" s="907"/>
      <c r="J304" s="906"/>
      <c r="K304" s="908"/>
      <c r="L304" s="904"/>
    </row>
    <row r="305" spans="2:12">
      <c r="B305" s="929" t="s">
        <v>1220</v>
      </c>
      <c r="C305" s="930" t="s">
        <v>667</v>
      </c>
      <c r="D305" s="929" t="s">
        <v>1220</v>
      </c>
      <c r="E305" s="930" t="s">
        <v>668</v>
      </c>
      <c r="F305" s="931" t="s">
        <v>1228</v>
      </c>
      <c r="G305" s="907"/>
      <c r="H305" s="906"/>
      <c r="I305" s="907"/>
      <c r="J305" s="906"/>
      <c r="K305" s="908"/>
      <c r="L305" s="904"/>
    </row>
    <row r="306" spans="2:12">
      <c r="B306" s="921" t="s">
        <v>1220</v>
      </c>
      <c r="C306" s="922" t="s">
        <v>656</v>
      </c>
      <c r="D306" s="921" t="s">
        <v>1220</v>
      </c>
      <c r="E306" s="922" t="s">
        <v>676</v>
      </c>
      <c r="F306" s="933" t="s">
        <v>1229</v>
      </c>
      <c r="G306" s="932"/>
      <c r="H306" s="925"/>
      <c r="I306" s="907"/>
      <c r="J306" s="906"/>
      <c r="K306" s="908"/>
      <c r="L306" s="904"/>
    </row>
    <row r="307" spans="2:12">
      <c r="B307" s="934"/>
      <c r="C307" s="935"/>
      <c r="D307" s="934" t="s">
        <v>1230</v>
      </c>
      <c r="E307" s="935" t="s">
        <v>1231</v>
      </c>
      <c r="F307" s="936" t="s">
        <v>1232</v>
      </c>
      <c r="G307" s="962" t="s">
        <v>1233</v>
      </c>
      <c r="H307" s="925" t="s">
        <v>1232</v>
      </c>
      <c r="I307" s="932"/>
      <c r="J307" s="925"/>
      <c r="K307" s="908"/>
      <c r="L307" s="904"/>
    </row>
    <row r="308" spans="2:12">
      <c r="B308" s="926" t="s">
        <v>1234</v>
      </c>
      <c r="C308" s="927" t="s">
        <v>162</v>
      </c>
      <c r="D308" s="926" t="s">
        <v>1234</v>
      </c>
      <c r="E308" s="927" t="s">
        <v>633</v>
      </c>
      <c r="F308" s="928" t="s">
        <v>1235</v>
      </c>
      <c r="G308" s="937" t="s">
        <v>1236</v>
      </c>
      <c r="H308" s="918" t="s">
        <v>1235</v>
      </c>
      <c r="I308" s="937" t="s">
        <v>1237</v>
      </c>
      <c r="J308" s="918" t="s">
        <v>1238</v>
      </c>
      <c r="K308" s="908"/>
      <c r="L308" s="904"/>
    </row>
    <row r="309" spans="2:12">
      <c r="B309" s="921" t="s">
        <v>1234</v>
      </c>
      <c r="C309" s="922" t="s">
        <v>623</v>
      </c>
      <c r="D309" s="921" t="s">
        <v>1234</v>
      </c>
      <c r="E309" s="922" t="s">
        <v>625</v>
      </c>
      <c r="F309" s="933" t="s">
        <v>1239</v>
      </c>
      <c r="G309" s="932"/>
      <c r="H309" s="925"/>
      <c r="I309" s="907"/>
      <c r="J309" s="906"/>
      <c r="K309" s="908"/>
      <c r="L309" s="904"/>
    </row>
    <row r="310" spans="2:12">
      <c r="B310" s="926" t="s">
        <v>1240</v>
      </c>
      <c r="C310" s="927" t="s">
        <v>162</v>
      </c>
      <c r="D310" s="926" t="s">
        <v>1240</v>
      </c>
      <c r="E310" s="927" t="s">
        <v>633</v>
      </c>
      <c r="F310" s="910" t="s">
        <v>1241</v>
      </c>
      <c r="G310" s="937" t="s">
        <v>1240</v>
      </c>
      <c r="H310" s="918" t="s">
        <v>1242</v>
      </c>
      <c r="I310" s="907"/>
      <c r="J310" s="906"/>
      <c r="K310" s="908"/>
      <c r="L310" s="904"/>
    </row>
    <row r="311" spans="2:12">
      <c r="B311" s="929" t="s">
        <v>1240</v>
      </c>
      <c r="C311" s="930" t="s">
        <v>623</v>
      </c>
      <c r="D311" s="929" t="s">
        <v>1240</v>
      </c>
      <c r="E311" s="930" t="s">
        <v>625</v>
      </c>
      <c r="F311" s="931" t="s">
        <v>1243</v>
      </c>
      <c r="G311" s="907"/>
      <c r="H311" s="906"/>
      <c r="I311" s="907"/>
      <c r="J311" s="906"/>
      <c r="K311" s="908"/>
      <c r="L311" s="904"/>
    </row>
    <row r="312" spans="2:12">
      <c r="B312" s="929" t="s">
        <v>1240</v>
      </c>
      <c r="C312" s="930" t="s">
        <v>667</v>
      </c>
      <c r="D312" s="929" t="s">
        <v>1240</v>
      </c>
      <c r="E312" s="930" t="s">
        <v>668</v>
      </c>
      <c r="F312" s="931" t="s">
        <v>1244</v>
      </c>
      <c r="G312" s="907"/>
      <c r="H312" s="906"/>
      <c r="I312" s="907"/>
      <c r="J312" s="906"/>
      <c r="K312" s="908"/>
      <c r="L312" s="904"/>
    </row>
    <row r="313" spans="2:12">
      <c r="B313" s="929" t="s">
        <v>1240</v>
      </c>
      <c r="C313" s="930" t="s">
        <v>781</v>
      </c>
      <c r="D313" s="929" t="s">
        <v>1240</v>
      </c>
      <c r="E313" s="930" t="s">
        <v>782</v>
      </c>
      <c r="F313" s="931" t="s">
        <v>1245</v>
      </c>
      <c r="G313" s="907"/>
      <c r="H313" s="906"/>
      <c r="I313" s="907"/>
      <c r="J313" s="906"/>
      <c r="K313" s="908"/>
      <c r="L313" s="904"/>
    </row>
    <row r="314" spans="2:12">
      <c r="B314" s="921" t="s">
        <v>1240</v>
      </c>
      <c r="C314" s="922" t="s">
        <v>656</v>
      </c>
      <c r="D314" s="921" t="s">
        <v>1240</v>
      </c>
      <c r="E314" s="922" t="s">
        <v>676</v>
      </c>
      <c r="F314" s="913" t="s">
        <v>1242</v>
      </c>
      <c r="G314" s="932"/>
      <c r="H314" s="925"/>
      <c r="I314" s="932"/>
      <c r="J314" s="925"/>
      <c r="K314" s="941"/>
      <c r="L314" s="923"/>
    </row>
    <row r="315" spans="2:12">
      <c r="B315" s="934" t="s">
        <v>1246</v>
      </c>
      <c r="C315" s="935" t="s">
        <v>162</v>
      </c>
      <c r="D315" s="934" t="s">
        <v>1246</v>
      </c>
      <c r="E315" s="935" t="s">
        <v>633</v>
      </c>
      <c r="F315" s="936" t="s">
        <v>1247</v>
      </c>
      <c r="G315" s="962" t="s">
        <v>1248</v>
      </c>
      <c r="H315" s="940" t="s">
        <v>1247</v>
      </c>
      <c r="I315" s="937" t="s">
        <v>1249</v>
      </c>
      <c r="J315" s="918" t="s">
        <v>1250</v>
      </c>
      <c r="K315" s="938" t="s">
        <v>1251</v>
      </c>
      <c r="L315" s="916" t="s">
        <v>1252</v>
      </c>
    </row>
    <row r="316" spans="2:12">
      <c r="B316" s="934" t="s">
        <v>1253</v>
      </c>
      <c r="C316" s="935" t="s">
        <v>162</v>
      </c>
      <c r="D316" s="934" t="s">
        <v>1253</v>
      </c>
      <c r="E316" s="935" t="s">
        <v>633</v>
      </c>
      <c r="F316" s="936" t="s">
        <v>1254</v>
      </c>
      <c r="G316" s="962" t="s">
        <v>1255</v>
      </c>
      <c r="H316" s="940" t="s">
        <v>1254</v>
      </c>
      <c r="I316" s="932"/>
      <c r="J316" s="925"/>
      <c r="K316" s="908"/>
      <c r="L316" s="904"/>
    </row>
    <row r="317" spans="2:12">
      <c r="B317" s="934" t="s">
        <v>1256</v>
      </c>
      <c r="C317" s="935" t="s">
        <v>162</v>
      </c>
      <c r="D317" s="934" t="s">
        <v>1256</v>
      </c>
      <c r="E317" s="935" t="s">
        <v>633</v>
      </c>
      <c r="F317" s="936" t="s">
        <v>1257</v>
      </c>
      <c r="G317" s="962" t="s">
        <v>1258</v>
      </c>
      <c r="H317" s="977" t="s">
        <v>1257</v>
      </c>
      <c r="I317" s="937" t="s">
        <v>1259</v>
      </c>
      <c r="J317" s="918" t="s">
        <v>1260</v>
      </c>
      <c r="K317" s="908"/>
      <c r="L317" s="904"/>
    </row>
    <row r="318" spans="2:12">
      <c r="B318" s="926" t="s">
        <v>1261</v>
      </c>
      <c r="C318" s="927" t="s">
        <v>162</v>
      </c>
      <c r="D318" s="926" t="s">
        <v>1261</v>
      </c>
      <c r="E318" s="927" t="s">
        <v>633</v>
      </c>
      <c r="F318" s="910" t="s">
        <v>1262</v>
      </c>
      <c r="G318" s="937" t="s">
        <v>1263</v>
      </c>
      <c r="H318" s="918" t="s">
        <v>1260</v>
      </c>
      <c r="I318" s="907"/>
      <c r="J318" s="906"/>
      <c r="K318" s="908"/>
      <c r="L318" s="904"/>
    </row>
    <row r="319" spans="2:12">
      <c r="B319" s="929" t="s">
        <v>1261</v>
      </c>
      <c r="C319" s="930" t="s">
        <v>623</v>
      </c>
      <c r="D319" s="929" t="s">
        <v>1261</v>
      </c>
      <c r="E319" s="930" t="s">
        <v>625</v>
      </c>
      <c r="F319" s="931" t="s">
        <v>1264</v>
      </c>
      <c r="G319" s="907"/>
      <c r="H319" s="906"/>
      <c r="I319" s="907"/>
      <c r="J319" s="906"/>
      <c r="K319" s="908"/>
      <c r="L319" s="904"/>
    </row>
    <row r="320" spans="2:12">
      <c r="B320" s="911" t="s">
        <v>1261</v>
      </c>
      <c r="C320" s="912" t="s">
        <v>667</v>
      </c>
      <c r="D320" s="911"/>
      <c r="E320" s="912"/>
      <c r="F320" s="913" t="s">
        <v>1265</v>
      </c>
      <c r="G320" s="907"/>
      <c r="H320" s="906"/>
      <c r="I320" s="907"/>
      <c r="J320" s="906"/>
      <c r="K320" s="908"/>
      <c r="L320" s="904"/>
    </row>
    <row r="321" spans="2:12">
      <c r="B321" s="902"/>
      <c r="C321" s="903"/>
      <c r="D321" s="902" t="s">
        <v>1261</v>
      </c>
      <c r="E321" s="903" t="s">
        <v>668</v>
      </c>
      <c r="F321" s="904" t="s">
        <v>1266</v>
      </c>
      <c r="G321" s="907"/>
      <c r="H321" s="906"/>
      <c r="I321" s="907"/>
      <c r="J321" s="906"/>
      <c r="K321" s="908"/>
      <c r="L321" s="904"/>
    </row>
    <row r="322" spans="2:12">
      <c r="B322" s="902"/>
      <c r="C322" s="903"/>
      <c r="D322" s="902" t="s">
        <v>1261</v>
      </c>
      <c r="E322" s="903" t="s">
        <v>972</v>
      </c>
      <c r="F322" s="904" t="s">
        <v>1267</v>
      </c>
      <c r="G322" s="907"/>
      <c r="H322" s="906"/>
      <c r="I322" s="907"/>
      <c r="J322" s="906"/>
      <c r="K322" s="908"/>
      <c r="L322" s="904"/>
    </row>
    <row r="323" spans="2:12">
      <c r="B323" s="919"/>
      <c r="C323" s="920"/>
      <c r="D323" s="919" t="s">
        <v>1261</v>
      </c>
      <c r="E323" s="920" t="s">
        <v>1268</v>
      </c>
      <c r="F323" s="910" t="s">
        <v>1269</v>
      </c>
      <c r="G323" s="907"/>
      <c r="H323" s="906"/>
      <c r="I323" s="907"/>
      <c r="J323" s="906"/>
      <c r="K323" s="908"/>
      <c r="L323" s="904"/>
    </row>
    <row r="324" spans="2:12">
      <c r="B324" s="902" t="s">
        <v>1261</v>
      </c>
      <c r="C324" s="903" t="s">
        <v>656</v>
      </c>
      <c r="D324" s="902"/>
      <c r="E324" s="903"/>
      <c r="F324" s="904" t="s">
        <v>1260</v>
      </c>
      <c r="G324" s="907"/>
      <c r="H324" s="906"/>
      <c r="I324" s="907"/>
      <c r="J324" s="906"/>
      <c r="K324" s="908"/>
      <c r="L324" s="904"/>
    </row>
    <row r="325" spans="2:12">
      <c r="B325" s="902"/>
      <c r="C325" s="903"/>
      <c r="D325" s="902" t="s">
        <v>1261</v>
      </c>
      <c r="E325" s="903" t="s">
        <v>658</v>
      </c>
      <c r="F325" s="904" t="s">
        <v>1270</v>
      </c>
      <c r="G325" s="907"/>
      <c r="H325" s="906"/>
      <c r="I325" s="907"/>
      <c r="J325" s="906"/>
      <c r="K325" s="908"/>
      <c r="L325" s="904"/>
    </row>
    <row r="326" spans="2:12">
      <c r="B326" s="902"/>
      <c r="C326" s="903"/>
      <c r="D326" s="902" t="s">
        <v>1261</v>
      </c>
      <c r="E326" s="903" t="s">
        <v>672</v>
      </c>
      <c r="F326" s="904" t="s">
        <v>1271</v>
      </c>
      <c r="G326" s="907"/>
      <c r="H326" s="906"/>
      <c r="I326" s="907"/>
      <c r="J326" s="906"/>
      <c r="K326" s="908"/>
      <c r="L326" s="904"/>
    </row>
    <row r="327" spans="2:12">
      <c r="B327" s="921"/>
      <c r="C327" s="922"/>
      <c r="D327" s="921" t="s">
        <v>1261</v>
      </c>
      <c r="E327" s="922" t="s">
        <v>676</v>
      </c>
      <c r="F327" s="923" t="s">
        <v>1272</v>
      </c>
      <c r="G327" s="932"/>
      <c r="H327" s="925"/>
      <c r="I327" s="932"/>
      <c r="J327" s="925"/>
      <c r="K327" s="941"/>
      <c r="L327" s="923"/>
    </row>
    <row r="328" spans="2:12">
      <c r="B328" s="926" t="s">
        <v>1273</v>
      </c>
      <c r="C328" s="927" t="s">
        <v>162</v>
      </c>
      <c r="D328" s="926" t="s">
        <v>1273</v>
      </c>
      <c r="E328" s="927" t="s">
        <v>633</v>
      </c>
      <c r="F328" s="928" t="s">
        <v>1274</v>
      </c>
      <c r="G328" s="937" t="s">
        <v>1273</v>
      </c>
      <c r="H328" s="918" t="s">
        <v>1275</v>
      </c>
      <c r="I328" s="937" t="s">
        <v>1276</v>
      </c>
      <c r="J328" s="918" t="s">
        <v>1277</v>
      </c>
      <c r="K328" s="938" t="s">
        <v>1278</v>
      </c>
      <c r="L328" s="916" t="s">
        <v>1277</v>
      </c>
    </row>
    <row r="329" spans="2:12">
      <c r="B329" s="929" t="s">
        <v>1273</v>
      </c>
      <c r="C329" s="930" t="s">
        <v>623</v>
      </c>
      <c r="D329" s="929" t="s">
        <v>1273</v>
      </c>
      <c r="E329" s="930" t="s">
        <v>625</v>
      </c>
      <c r="F329" s="931" t="s">
        <v>1279</v>
      </c>
      <c r="G329" s="907"/>
      <c r="H329" s="906"/>
      <c r="I329" s="907"/>
      <c r="J329" s="906"/>
      <c r="K329" s="908"/>
      <c r="L329" s="904"/>
    </row>
    <row r="330" spans="2:12">
      <c r="B330" s="921" t="s">
        <v>1273</v>
      </c>
      <c r="C330" s="922" t="s">
        <v>667</v>
      </c>
      <c r="D330" s="921" t="s">
        <v>1273</v>
      </c>
      <c r="E330" s="922" t="s">
        <v>668</v>
      </c>
      <c r="F330" s="933" t="s">
        <v>1280</v>
      </c>
      <c r="G330" s="932"/>
      <c r="H330" s="925"/>
      <c r="I330" s="907"/>
      <c r="J330" s="906"/>
      <c r="K330" s="908"/>
      <c r="L330" s="904"/>
    </row>
    <row r="331" spans="2:12">
      <c r="B331" s="926" t="s">
        <v>1281</v>
      </c>
      <c r="C331" s="927" t="s">
        <v>162</v>
      </c>
      <c r="D331" s="926" t="s">
        <v>1281</v>
      </c>
      <c r="E331" s="927" t="s">
        <v>633</v>
      </c>
      <c r="F331" s="904" t="s">
        <v>1282</v>
      </c>
      <c r="G331" s="924" t="s">
        <v>1281</v>
      </c>
      <c r="H331" s="940" t="s">
        <v>1282</v>
      </c>
      <c r="I331" s="907"/>
      <c r="J331" s="906"/>
      <c r="K331" s="908"/>
      <c r="L331" s="904"/>
    </row>
    <row r="332" spans="2:12">
      <c r="B332" s="934" t="s">
        <v>1283</v>
      </c>
      <c r="C332" s="935" t="s">
        <v>162</v>
      </c>
      <c r="D332" s="934" t="s">
        <v>1283</v>
      </c>
      <c r="E332" s="935" t="s">
        <v>633</v>
      </c>
      <c r="F332" s="936" t="s">
        <v>1284</v>
      </c>
      <c r="G332" s="905" t="s">
        <v>1283</v>
      </c>
      <c r="H332" s="940" t="s">
        <v>1284</v>
      </c>
      <c r="I332" s="907"/>
      <c r="J332" s="906"/>
      <c r="K332" s="908"/>
      <c r="L332" s="904"/>
    </row>
    <row r="333" spans="2:12">
      <c r="B333" s="934" t="s">
        <v>1285</v>
      </c>
      <c r="C333" s="935" t="s">
        <v>162</v>
      </c>
      <c r="D333" s="934" t="s">
        <v>1285</v>
      </c>
      <c r="E333" s="935" t="s">
        <v>633</v>
      </c>
      <c r="F333" s="936" t="s">
        <v>1286</v>
      </c>
      <c r="G333" s="939" t="s">
        <v>1285</v>
      </c>
      <c r="H333" s="940" t="s">
        <v>1286</v>
      </c>
      <c r="I333" s="907"/>
      <c r="J333" s="906"/>
      <c r="K333" s="908"/>
      <c r="L333" s="904"/>
    </row>
    <row r="334" spans="2:12">
      <c r="B334" s="929" t="s">
        <v>1287</v>
      </c>
      <c r="C334" s="930" t="s">
        <v>800</v>
      </c>
      <c r="D334" s="929" t="s">
        <v>1287</v>
      </c>
      <c r="E334" s="930" t="s">
        <v>617</v>
      </c>
      <c r="F334" s="928" t="s">
        <v>1288</v>
      </c>
      <c r="G334" s="937" t="s">
        <v>1287</v>
      </c>
      <c r="H334" s="978" t="s">
        <v>1289</v>
      </c>
      <c r="I334" s="907"/>
      <c r="J334" s="906"/>
      <c r="K334" s="908"/>
      <c r="L334" s="904"/>
    </row>
    <row r="335" spans="2:12">
      <c r="B335" s="902" t="s">
        <v>1287</v>
      </c>
      <c r="C335" s="903" t="s">
        <v>744</v>
      </c>
      <c r="D335" s="902"/>
      <c r="E335" s="903"/>
      <c r="F335" s="913" t="s">
        <v>1289</v>
      </c>
      <c r="G335" s="907"/>
      <c r="H335" s="979"/>
      <c r="I335" s="907"/>
      <c r="J335" s="906"/>
      <c r="K335" s="908"/>
      <c r="L335" s="904"/>
    </row>
    <row r="336" spans="2:12">
      <c r="B336" s="902"/>
      <c r="C336" s="903"/>
      <c r="D336" s="902" t="s">
        <v>1287</v>
      </c>
      <c r="E336" s="945" t="s">
        <v>747</v>
      </c>
      <c r="F336" s="904" t="s">
        <v>1290</v>
      </c>
      <c r="G336" s="907"/>
      <c r="H336" s="906"/>
      <c r="I336" s="907"/>
      <c r="J336" s="906"/>
      <c r="K336" s="908"/>
      <c r="L336" s="904"/>
    </row>
    <row r="337" spans="2:12">
      <c r="B337" s="921"/>
      <c r="C337" s="922"/>
      <c r="D337" s="921" t="s">
        <v>1287</v>
      </c>
      <c r="E337" s="922" t="s">
        <v>676</v>
      </c>
      <c r="F337" s="923" t="s">
        <v>1291</v>
      </c>
      <c r="G337" s="932"/>
      <c r="H337" s="925"/>
      <c r="I337" s="932"/>
      <c r="J337" s="925"/>
      <c r="K337" s="941"/>
      <c r="L337" s="923"/>
    </row>
    <row r="338" spans="2:12">
      <c r="B338" s="926" t="s">
        <v>1292</v>
      </c>
      <c r="C338" s="927" t="s">
        <v>162</v>
      </c>
      <c r="D338" s="926" t="s">
        <v>1292</v>
      </c>
      <c r="E338" s="980" t="s">
        <v>633</v>
      </c>
      <c r="F338" s="936" t="s">
        <v>1293</v>
      </c>
      <c r="G338" s="962" t="s">
        <v>1292</v>
      </c>
      <c r="H338" s="957" t="s">
        <v>1293</v>
      </c>
      <c r="I338" s="937" t="s">
        <v>1294</v>
      </c>
      <c r="J338" s="918" t="s">
        <v>1295</v>
      </c>
      <c r="K338" s="938" t="s">
        <v>1296</v>
      </c>
      <c r="L338" s="916" t="s">
        <v>1295</v>
      </c>
    </row>
    <row r="339" spans="2:12">
      <c r="B339" s="934" t="s">
        <v>1297</v>
      </c>
      <c r="C339" s="935" t="s">
        <v>162</v>
      </c>
      <c r="D339" s="934" t="s">
        <v>1297</v>
      </c>
      <c r="E339" s="981" t="s">
        <v>633</v>
      </c>
      <c r="F339" s="936" t="s">
        <v>1298</v>
      </c>
      <c r="G339" s="962" t="s">
        <v>1297</v>
      </c>
      <c r="H339" s="940" t="s">
        <v>1298</v>
      </c>
      <c r="I339" s="907"/>
      <c r="J339" s="906"/>
      <c r="K339" s="908"/>
      <c r="L339" s="904"/>
    </row>
    <row r="340" spans="2:12">
      <c r="B340" s="943" t="s">
        <v>1299</v>
      </c>
      <c r="C340" s="944" t="s">
        <v>800</v>
      </c>
      <c r="D340" s="943" t="s">
        <v>1299</v>
      </c>
      <c r="E340" s="982" t="s">
        <v>617</v>
      </c>
      <c r="F340" s="936" t="s">
        <v>1300</v>
      </c>
      <c r="G340" s="962" t="s">
        <v>1299</v>
      </c>
      <c r="H340" s="952" t="s">
        <v>1300</v>
      </c>
      <c r="I340" s="907"/>
      <c r="J340" s="906"/>
      <c r="K340" s="908"/>
      <c r="L340" s="904"/>
    </row>
    <row r="341" spans="2:12">
      <c r="B341" s="914" t="s">
        <v>1301</v>
      </c>
      <c r="C341" s="915" t="s">
        <v>800</v>
      </c>
      <c r="D341" s="914"/>
      <c r="E341" s="915"/>
      <c r="F341" s="916" t="s">
        <v>1302</v>
      </c>
      <c r="G341" s="937" t="s">
        <v>1301</v>
      </c>
      <c r="H341" s="957" t="s">
        <v>1302</v>
      </c>
      <c r="I341" s="907"/>
      <c r="J341" s="906"/>
      <c r="K341" s="908"/>
      <c r="L341" s="904"/>
    </row>
    <row r="342" spans="2:12">
      <c r="B342" s="902"/>
      <c r="C342" s="903"/>
      <c r="D342" s="902" t="s">
        <v>1301</v>
      </c>
      <c r="E342" s="903" t="s">
        <v>617</v>
      </c>
      <c r="F342" s="904" t="s">
        <v>1303</v>
      </c>
      <c r="G342" s="907"/>
      <c r="H342" s="947"/>
      <c r="I342" s="907"/>
      <c r="J342" s="906"/>
      <c r="K342" s="908"/>
      <c r="L342" s="904"/>
    </row>
    <row r="343" spans="2:12">
      <c r="B343" s="902"/>
      <c r="C343" s="903"/>
      <c r="D343" s="902" t="s">
        <v>1301</v>
      </c>
      <c r="E343" s="903" t="s">
        <v>682</v>
      </c>
      <c r="F343" s="904" t="s">
        <v>1304</v>
      </c>
      <c r="G343" s="907"/>
      <c r="H343" s="906"/>
      <c r="I343" s="907"/>
      <c r="J343" s="906"/>
      <c r="K343" s="908"/>
      <c r="L343" s="904"/>
    </row>
    <row r="344" spans="2:12">
      <c r="B344" s="902"/>
      <c r="C344" s="903"/>
      <c r="D344" s="902" t="s">
        <v>1301</v>
      </c>
      <c r="E344" s="903" t="s">
        <v>704</v>
      </c>
      <c r="F344" s="904" t="s">
        <v>1305</v>
      </c>
      <c r="G344" s="907"/>
      <c r="H344" s="906"/>
      <c r="I344" s="907"/>
      <c r="J344" s="906"/>
      <c r="K344" s="908"/>
      <c r="L344" s="904"/>
    </row>
    <row r="345" spans="2:12">
      <c r="B345" s="902"/>
      <c r="C345" s="903"/>
      <c r="D345" s="902" t="s">
        <v>1301</v>
      </c>
      <c r="E345" s="903" t="s">
        <v>1306</v>
      </c>
      <c r="F345" s="904" t="s">
        <v>1307</v>
      </c>
      <c r="G345" s="907"/>
      <c r="H345" s="906"/>
      <c r="I345" s="907"/>
      <c r="J345" s="906"/>
      <c r="K345" s="908"/>
      <c r="L345" s="904"/>
    </row>
    <row r="346" spans="2:12">
      <c r="B346" s="902"/>
      <c r="C346" s="903"/>
      <c r="D346" s="902" t="s">
        <v>1301</v>
      </c>
      <c r="E346" s="903" t="s">
        <v>708</v>
      </c>
      <c r="F346" s="904" t="s">
        <v>1308</v>
      </c>
      <c r="G346" s="907"/>
      <c r="H346" s="906"/>
      <c r="I346" s="907"/>
      <c r="J346" s="906"/>
      <c r="K346" s="908"/>
      <c r="L346" s="904"/>
    </row>
    <row r="347" spans="2:12">
      <c r="B347" s="926" t="s">
        <v>1309</v>
      </c>
      <c r="C347" s="927" t="s">
        <v>162</v>
      </c>
      <c r="D347" s="926" t="s">
        <v>1309</v>
      </c>
      <c r="E347" s="927" t="s">
        <v>633</v>
      </c>
      <c r="F347" s="928" t="s">
        <v>1310</v>
      </c>
      <c r="G347" s="937" t="s">
        <v>1309</v>
      </c>
      <c r="H347" s="950" t="s">
        <v>1311</v>
      </c>
      <c r="I347" s="907"/>
      <c r="J347" s="906"/>
      <c r="K347" s="908"/>
      <c r="L347" s="904"/>
    </row>
    <row r="348" spans="2:12">
      <c r="B348" s="911" t="s">
        <v>1309</v>
      </c>
      <c r="C348" s="912" t="s">
        <v>687</v>
      </c>
      <c r="D348" s="911"/>
      <c r="E348" s="912"/>
      <c r="F348" s="913" t="s">
        <v>1312</v>
      </c>
      <c r="G348" s="907"/>
      <c r="H348" s="906"/>
      <c r="I348" s="907"/>
      <c r="J348" s="906"/>
      <c r="K348" s="908"/>
      <c r="L348" s="904"/>
    </row>
    <row r="349" spans="2:12">
      <c r="B349" s="902"/>
      <c r="C349" s="903"/>
      <c r="D349" s="902" t="s">
        <v>1309</v>
      </c>
      <c r="E349" s="903" t="s">
        <v>688</v>
      </c>
      <c r="F349" s="904" t="s">
        <v>1313</v>
      </c>
      <c r="G349" s="907"/>
      <c r="H349" s="906"/>
      <c r="I349" s="907"/>
      <c r="J349" s="906"/>
      <c r="K349" s="908"/>
      <c r="L349" s="904"/>
    </row>
    <row r="350" spans="2:12">
      <c r="B350" s="921"/>
      <c r="C350" s="922"/>
      <c r="D350" s="921" t="s">
        <v>1309</v>
      </c>
      <c r="E350" s="922" t="s">
        <v>627</v>
      </c>
      <c r="F350" s="923" t="s">
        <v>1314</v>
      </c>
      <c r="G350" s="932"/>
      <c r="H350" s="961"/>
      <c r="I350" s="907"/>
      <c r="J350" s="906"/>
      <c r="K350" s="908"/>
      <c r="L350" s="904"/>
    </row>
    <row r="351" spans="2:12">
      <c r="B351" s="926" t="s">
        <v>1315</v>
      </c>
      <c r="C351" s="927" t="s">
        <v>162</v>
      </c>
      <c r="D351" s="926" t="s">
        <v>1315</v>
      </c>
      <c r="E351" s="927" t="s">
        <v>633</v>
      </c>
      <c r="F351" s="928" t="s">
        <v>1316</v>
      </c>
      <c r="G351" s="937" t="s">
        <v>1315</v>
      </c>
      <c r="H351" s="918" t="s">
        <v>1317</v>
      </c>
      <c r="I351" s="907"/>
      <c r="J351" s="906"/>
      <c r="K351" s="908"/>
      <c r="L351" s="904"/>
    </row>
    <row r="352" spans="2:12">
      <c r="B352" s="929" t="s">
        <v>1315</v>
      </c>
      <c r="C352" s="930" t="s">
        <v>687</v>
      </c>
      <c r="D352" s="929" t="s">
        <v>1315</v>
      </c>
      <c r="E352" s="930" t="s">
        <v>688</v>
      </c>
      <c r="F352" s="931" t="s">
        <v>1318</v>
      </c>
      <c r="G352" s="907"/>
      <c r="H352" s="906"/>
      <c r="I352" s="907"/>
      <c r="J352" s="906"/>
      <c r="K352" s="908"/>
      <c r="L352" s="904"/>
    </row>
    <row r="353" spans="2:12">
      <c r="B353" s="943" t="s">
        <v>1315</v>
      </c>
      <c r="C353" s="944" t="s">
        <v>690</v>
      </c>
      <c r="D353" s="943" t="s">
        <v>1315</v>
      </c>
      <c r="E353" s="944" t="s">
        <v>691</v>
      </c>
      <c r="F353" s="933" t="s">
        <v>1319</v>
      </c>
      <c r="G353" s="932"/>
      <c r="H353" s="925"/>
      <c r="I353" s="907"/>
      <c r="J353" s="906"/>
      <c r="K353" s="908"/>
      <c r="L353" s="904"/>
    </row>
    <row r="354" spans="2:12">
      <c r="B354" s="919" t="s">
        <v>1320</v>
      </c>
      <c r="C354" s="920" t="s">
        <v>800</v>
      </c>
      <c r="D354" s="919" t="s">
        <v>1320</v>
      </c>
      <c r="E354" s="920" t="s">
        <v>617</v>
      </c>
      <c r="F354" s="923" t="s">
        <v>1321</v>
      </c>
      <c r="G354" s="962" t="s">
        <v>1320</v>
      </c>
      <c r="H354" s="940" t="s">
        <v>1321</v>
      </c>
      <c r="I354" s="907"/>
      <c r="J354" s="906"/>
      <c r="K354" s="908"/>
      <c r="L354" s="904"/>
    </row>
    <row r="355" spans="2:12">
      <c r="B355" s="926" t="s">
        <v>1322</v>
      </c>
      <c r="C355" s="927" t="s">
        <v>800</v>
      </c>
      <c r="D355" s="926" t="s">
        <v>1322</v>
      </c>
      <c r="E355" s="927" t="s">
        <v>633</v>
      </c>
      <c r="F355" s="928" t="s">
        <v>1323</v>
      </c>
      <c r="G355" s="937" t="s">
        <v>1322</v>
      </c>
      <c r="H355" s="957" t="s">
        <v>1324</v>
      </c>
      <c r="I355" s="907"/>
      <c r="J355" s="906"/>
      <c r="K355" s="908"/>
      <c r="L355" s="904"/>
    </row>
    <row r="356" spans="2:12">
      <c r="B356" s="929" t="s">
        <v>1322</v>
      </c>
      <c r="C356" s="930" t="s">
        <v>687</v>
      </c>
      <c r="D356" s="929" t="s">
        <v>1322</v>
      </c>
      <c r="E356" s="930" t="s">
        <v>688</v>
      </c>
      <c r="F356" s="931" t="s">
        <v>1325</v>
      </c>
      <c r="G356" s="907"/>
      <c r="H356" s="906"/>
      <c r="I356" s="907"/>
      <c r="J356" s="906"/>
      <c r="K356" s="908"/>
      <c r="L356" s="904"/>
    </row>
    <row r="357" spans="2:12">
      <c r="B357" s="929" t="s">
        <v>1322</v>
      </c>
      <c r="C357" s="930" t="s">
        <v>690</v>
      </c>
      <c r="D357" s="929" t="s">
        <v>1322</v>
      </c>
      <c r="E357" s="930" t="s">
        <v>691</v>
      </c>
      <c r="F357" s="931" t="s">
        <v>1326</v>
      </c>
      <c r="G357" s="907"/>
      <c r="H357" s="906"/>
      <c r="I357" s="907"/>
      <c r="J357" s="906"/>
      <c r="K357" s="908"/>
      <c r="L357" s="904"/>
    </row>
    <row r="358" spans="2:12">
      <c r="B358" s="943" t="s">
        <v>1322</v>
      </c>
      <c r="C358" s="944" t="s">
        <v>744</v>
      </c>
      <c r="D358" s="943" t="s">
        <v>1322</v>
      </c>
      <c r="E358" s="944" t="s">
        <v>676</v>
      </c>
      <c r="F358" s="933" t="s">
        <v>1327</v>
      </c>
      <c r="G358" s="932"/>
      <c r="H358" s="925"/>
      <c r="I358" s="932"/>
      <c r="J358" s="906"/>
      <c r="K358" s="941"/>
      <c r="L358" s="904"/>
    </row>
    <row r="359" spans="2:12">
      <c r="B359" s="926" t="s">
        <v>1328</v>
      </c>
      <c r="C359" s="927" t="s">
        <v>162</v>
      </c>
      <c r="D359" s="926" t="s">
        <v>1328</v>
      </c>
      <c r="E359" s="927" t="s">
        <v>633</v>
      </c>
      <c r="F359" s="928" t="s">
        <v>1329</v>
      </c>
      <c r="G359" s="937" t="s">
        <v>1330</v>
      </c>
      <c r="H359" s="918" t="s">
        <v>1331</v>
      </c>
      <c r="I359" s="937" t="s">
        <v>1332</v>
      </c>
      <c r="J359" s="918" t="s">
        <v>1333</v>
      </c>
      <c r="K359" s="938" t="s">
        <v>1334</v>
      </c>
      <c r="L359" s="916" t="s">
        <v>1333</v>
      </c>
    </row>
    <row r="360" spans="2:12">
      <c r="B360" s="921" t="s">
        <v>1328</v>
      </c>
      <c r="C360" s="922" t="s">
        <v>656</v>
      </c>
      <c r="D360" s="921" t="s">
        <v>1330</v>
      </c>
      <c r="E360" s="922" t="s">
        <v>660</v>
      </c>
      <c r="F360" s="933" t="s">
        <v>1335</v>
      </c>
      <c r="G360" s="932"/>
      <c r="H360" s="948"/>
      <c r="I360" s="907"/>
      <c r="J360" s="906"/>
      <c r="K360" s="908"/>
      <c r="L360" s="904"/>
    </row>
    <row r="361" spans="2:12">
      <c r="B361" s="902" t="s">
        <v>1336</v>
      </c>
      <c r="C361" s="903" t="s">
        <v>162</v>
      </c>
      <c r="D361" s="902"/>
      <c r="E361" s="903"/>
      <c r="F361" s="904" t="s">
        <v>1337</v>
      </c>
      <c r="G361" s="905" t="s">
        <v>1338</v>
      </c>
      <c r="H361" s="906" t="s">
        <v>1339</v>
      </c>
      <c r="I361" s="907"/>
      <c r="J361" s="906"/>
      <c r="K361" s="908"/>
      <c r="L361" s="904"/>
    </row>
    <row r="362" spans="2:12">
      <c r="B362" s="902"/>
      <c r="C362" s="903"/>
      <c r="D362" s="902" t="s">
        <v>1336</v>
      </c>
      <c r="E362" s="903" t="s">
        <v>633</v>
      </c>
      <c r="F362" s="904" t="s">
        <v>1340</v>
      </c>
      <c r="G362" s="905"/>
      <c r="H362" s="906"/>
      <c r="I362" s="907"/>
      <c r="J362" s="906"/>
      <c r="K362" s="908"/>
      <c r="L362" s="904"/>
    </row>
    <row r="363" spans="2:12">
      <c r="B363" s="902"/>
      <c r="C363" s="903"/>
      <c r="D363" s="902" t="s">
        <v>1336</v>
      </c>
      <c r="E363" s="903" t="s">
        <v>621</v>
      </c>
      <c r="F363" s="904" t="s">
        <v>1341</v>
      </c>
      <c r="G363" s="905"/>
      <c r="H363" s="906"/>
      <c r="I363" s="907"/>
      <c r="J363" s="906"/>
      <c r="K363" s="908"/>
      <c r="L363" s="904"/>
    </row>
    <row r="364" spans="2:12">
      <c r="B364" s="921"/>
      <c r="C364" s="922"/>
      <c r="D364" s="921" t="s">
        <v>1336</v>
      </c>
      <c r="E364" s="922" t="s">
        <v>685</v>
      </c>
      <c r="F364" s="923" t="s">
        <v>1342</v>
      </c>
      <c r="G364" s="924"/>
      <c r="H364" s="925"/>
      <c r="I364" s="907"/>
      <c r="J364" s="906"/>
      <c r="K364" s="908"/>
      <c r="L364" s="904"/>
    </row>
    <row r="365" spans="2:12">
      <c r="B365" s="914" t="s">
        <v>1343</v>
      </c>
      <c r="C365" s="915" t="s">
        <v>162</v>
      </c>
      <c r="D365" s="914" t="s">
        <v>1343</v>
      </c>
      <c r="E365" s="942" t="s">
        <v>633</v>
      </c>
      <c r="F365" s="916" t="s">
        <v>1344</v>
      </c>
      <c r="G365" s="937" t="s">
        <v>1343</v>
      </c>
      <c r="H365" s="918" t="s">
        <v>1344</v>
      </c>
      <c r="I365" s="907"/>
      <c r="J365" s="906"/>
      <c r="K365" s="908"/>
      <c r="L365" s="904"/>
    </row>
    <row r="366" spans="2:12">
      <c r="B366" s="934" t="s">
        <v>1345</v>
      </c>
      <c r="C366" s="935" t="s">
        <v>800</v>
      </c>
      <c r="D366" s="934" t="s">
        <v>1345</v>
      </c>
      <c r="E366" s="981" t="s">
        <v>617</v>
      </c>
      <c r="F366" s="936" t="s">
        <v>1346</v>
      </c>
      <c r="G366" s="962" t="s">
        <v>1345</v>
      </c>
      <c r="H366" s="940" t="s">
        <v>1346</v>
      </c>
      <c r="I366" s="907"/>
      <c r="J366" s="906"/>
      <c r="K366" s="908"/>
      <c r="L366" s="904"/>
    </row>
    <row r="367" spans="2:12">
      <c r="B367" s="934" t="s">
        <v>1347</v>
      </c>
      <c r="C367" s="935" t="s">
        <v>162</v>
      </c>
      <c r="D367" s="934" t="s">
        <v>1347</v>
      </c>
      <c r="E367" s="981" t="s">
        <v>633</v>
      </c>
      <c r="F367" s="936" t="s">
        <v>1348</v>
      </c>
      <c r="G367" s="962" t="s">
        <v>1347</v>
      </c>
      <c r="H367" s="906" t="s">
        <v>1348</v>
      </c>
      <c r="I367" s="907"/>
      <c r="J367" s="906"/>
      <c r="K367" s="908"/>
      <c r="L367" s="904"/>
    </row>
    <row r="368" spans="2:12">
      <c r="B368" s="902" t="s">
        <v>1349</v>
      </c>
      <c r="C368" s="903" t="s">
        <v>800</v>
      </c>
      <c r="D368" s="902" t="s">
        <v>1349</v>
      </c>
      <c r="E368" s="903" t="s">
        <v>617</v>
      </c>
      <c r="F368" s="923" t="s">
        <v>1350</v>
      </c>
      <c r="G368" s="924" t="s">
        <v>1349</v>
      </c>
      <c r="H368" s="940" t="s">
        <v>1350</v>
      </c>
      <c r="I368" s="932"/>
      <c r="J368" s="925"/>
      <c r="K368" s="941"/>
      <c r="L368" s="923"/>
    </row>
    <row r="369" spans="2:12">
      <c r="B369" s="926" t="s">
        <v>1351</v>
      </c>
      <c r="C369" s="927" t="s">
        <v>1352</v>
      </c>
      <c r="D369" s="926" t="s">
        <v>1351</v>
      </c>
      <c r="E369" s="980" t="s">
        <v>1353</v>
      </c>
      <c r="F369" s="931" t="s">
        <v>1354</v>
      </c>
      <c r="G369" s="937" t="s">
        <v>1351</v>
      </c>
      <c r="H369" s="918" t="s">
        <v>1355</v>
      </c>
      <c r="I369" s="937" t="s">
        <v>1356</v>
      </c>
      <c r="J369" s="918" t="s">
        <v>1355</v>
      </c>
      <c r="K369" s="938" t="s">
        <v>1357</v>
      </c>
      <c r="L369" s="916" t="s">
        <v>1358</v>
      </c>
    </row>
    <row r="370" spans="2:12">
      <c r="B370" s="911" t="s">
        <v>1359</v>
      </c>
      <c r="C370" s="912" t="s">
        <v>687</v>
      </c>
      <c r="D370" s="911"/>
      <c r="E370" s="912"/>
      <c r="F370" s="913" t="s">
        <v>1360</v>
      </c>
      <c r="G370" s="907"/>
      <c r="H370" s="906"/>
      <c r="I370" s="907"/>
      <c r="J370" s="906"/>
      <c r="K370" s="908"/>
      <c r="L370" s="904"/>
    </row>
    <row r="371" spans="2:12">
      <c r="B371" s="902"/>
      <c r="C371" s="945"/>
      <c r="D371" s="902" t="s">
        <v>1351</v>
      </c>
      <c r="E371" s="945" t="s">
        <v>688</v>
      </c>
      <c r="F371" s="904" t="s">
        <v>1361</v>
      </c>
      <c r="G371" s="907"/>
      <c r="H371" s="906"/>
      <c r="I371" s="907"/>
      <c r="J371" s="906"/>
      <c r="K371" s="908"/>
      <c r="L371" s="904"/>
    </row>
    <row r="372" spans="2:12">
      <c r="B372" s="919"/>
      <c r="C372" s="964"/>
      <c r="D372" s="919" t="s">
        <v>1351</v>
      </c>
      <c r="E372" s="964" t="s">
        <v>627</v>
      </c>
      <c r="F372" s="910" t="s">
        <v>1362</v>
      </c>
      <c r="G372" s="907"/>
      <c r="H372" s="906"/>
      <c r="I372" s="907"/>
      <c r="J372" s="906"/>
      <c r="K372" s="908"/>
      <c r="L372" s="904"/>
    </row>
    <row r="373" spans="2:12">
      <c r="B373" s="929" t="s">
        <v>1359</v>
      </c>
      <c r="C373" s="930" t="s">
        <v>690</v>
      </c>
      <c r="D373" s="929" t="s">
        <v>1359</v>
      </c>
      <c r="E373" s="930" t="s">
        <v>1363</v>
      </c>
      <c r="F373" s="931" t="s">
        <v>1364</v>
      </c>
      <c r="G373" s="907"/>
      <c r="H373" s="906"/>
      <c r="I373" s="907"/>
      <c r="J373" s="906"/>
      <c r="K373" s="908"/>
      <c r="L373" s="904"/>
    </row>
    <row r="374" spans="2:12">
      <c r="B374" s="902" t="s">
        <v>1359</v>
      </c>
      <c r="C374" s="903" t="s">
        <v>693</v>
      </c>
      <c r="D374" s="902" t="s">
        <v>1359</v>
      </c>
      <c r="E374" s="903" t="s">
        <v>1365</v>
      </c>
      <c r="F374" s="904" t="s">
        <v>1366</v>
      </c>
      <c r="G374" s="932"/>
      <c r="H374" s="925"/>
      <c r="I374" s="932"/>
      <c r="J374" s="925"/>
      <c r="K374" s="908"/>
      <c r="L374" s="904"/>
    </row>
    <row r="375" spans="2:12">
      <c r="B375" s="926" t="s">
        <v>1367</v>
      </c>
      <c r="C375" s="927" t="s">
        <v>800</v>
      </c>
      <c r="D375" s="926" t="s">
        <v>1367</v>
      </c>
      <c r="E375" s="980" t="s">
        <v>617</v>
      </c>
      <c r="F375" s="928" t="s">
        <v>1368</v>
      </c>
      <c r="G375" s="907" t="s">
        <v>1367</v>
      </c>
      <c r="H375" s="906" t="s">
        <v>1369</v>
      </c>
      <c r="I375" s="907" t="s">
        <v>1370</v>
      </c>
      <c r="J375" s="906" t="s">
        <v>1369</v>
      </c>
      <c r="K375" s="908"/>
      <c r="L375" s="904"/>
    </row>
    <row r="376" spans="2:12">
      <c r="B376" s="929" t="s">
        <v>1367</v>
      </c>
      <c r="C376" s="930" t="s">
        <v>687</v>
      </c>
      <c r="D376" s="929" t="s">
        <v>1367</v>
      </c>
      <c r="E376" s="930" t="s">
        <v>688</v>
      </c>
      <c r="F376" s="931" t="s">
        <v>1371</v>
      </c>
      <c r="G376" s="907"/>
      <c r="H376" s="906"/>
      <c r="I376" s="907"/>
      <c r="J376" s="906"/>
      <c r="K376" s="908"/>
      <c r="L376" s="904"/>
    </row>
    <row r="377" spans="2:12">
      <c r="B377" s="943" t="s">
        <v>1367</v>
      </c>
      <c r="C377" s="944" t="s">
        <v>744</v>
      </c>
      <c r="D377" s="943" t="s">
        <v>1367</v>
      </c>
      <c r="E377" s="944" t="s">
        <v>660</v>
      </c>
      <c r="F377" s="933" t="s">
        <v>1372</v>
      </c>
      <c r="G377" s="932"/>
      <c r="H377" s="925"/>
      <c r="I377" s="932"/>
      <c r="J377" s="925"/>
      <c r="K377" s="941"/>
      <c r="L377" s="923"/>
    </row>
    <row r="378" spans="2:12">
      <c r="B378" s="914" t="s">
        <v>1373</v>
      </c>
      <c r="C378" s="915" t="s">
        <v>162</v>
      </c>
      <c r="D378" s="914"/>
      <c r="E378" s="942"/>
      <c r="F378" s="916" t="s">
        <v>1374</v>
      </c>
      <c r="G378" s="937" t="s">
        <v>1373</v>
      </c>
      <c r="H378" s="918" t="s">
        <v>1375</v>
      </c>
      <c r="I378" s="937" t="s">
        <v>1376</v>
      </c>
      <c r="J378" s="918" t="s">
        <v>1375</v>
      </c>
      <c r="K378" s="938" t="s">
        <v>1377</v>
      </c>
      <c r="L378" s="916" t="s">
        <v>1378</v>
      </c>
    </row>
    <row r="379" spans="2:12">
      <c r="B379" s="902"/>
      <c r="C379" s="903"/>
      <c r="D379" s="902" t="s">
        <v>1373</v>
      </c>
      <c r="E379" s="945" t="s">
        <v>633</v>
      </c>
      <c r="F379" s="904" t="s">
        <v>1379</v>
      </c>
      <c r="G379" s="907"/>
      <c r="H379" s="906"/>
      <c r="I379" s="907"/>
      <c r="J379" s="906"/>
      <c r="K379" s="908"/>
      <c r="L379" s="904"/>
    </row>
    <row r="380" spans="2:12">
      <c r="B380" s="983"/>
      <c r="C380" s="984"/>
      <c r="D380" s="919" t="s">
        <v>1373</v>
      </c>
      <c r="E380" s="964" t="s">
        <v>682</v>
      </c>
      <c r="F380" s="910" t="s">
        <v>1380</v>
      </c>
      <c r="G380" s="907"/>
      <c r="H380" s="906"/>
      <c r="I380" s="907"/>
      <c r="J380" s="906"/>
      <c r="K380" s="908"/>
      <c r="L380" s="904"/>
    </row>
    <row r="381" spans="2:12">
      <c r="B381" s="929" t="s">
        <v>1381</v>
      </c>
      <c r="C381" s="930" t="s">
        <v>623</v>
      </c>
      <c r="D381" s="929" t="s">
        <v>1381</v>
      </c>
      <c r="E381" s="930" t="s">
        <v>625</v>
      </c>
      <c r="F381" s="931" t="s">
        <v>1382</v>
      </c>
      <c r="G381" s="907"/>
      <c r="H381" s="906"/>
      <c r="I381" s="907"/>
      <c r="J381" s="906"/>
      <c r="K381" s="908"/>
      <c r="L381" s="904"/>
    </row>
    <row r="382" spans="2:12">
      <c r="B382" s="929" t="s">
        <v>1381</v>
      </c>
      <c r="C382" s="930" t="s">
        <v>667</v>
      </c>
      <c r="D382" s="929" t="s">
        <v>1381</v>
      </c>
      <c r="E382" s="976" t="s">
        <v>668</v>
      </c>
      <c r="F382" s="931" t="s">
        <v>1383</v>
      </c>
      <c r="G382" s="959"/>
      <c r="H382" s="906"/>
      <c r="I382" s="959"/>
      <c r="J382" s="906"/>
      <c r="K382" s="960"/>
      <c r="L382" s="904"/>
    </row>
    <row r="383" spans="2:12">
      <c r="B383" s="919" t="s">
        <v>1373</v>
      </c>
      <c r="C383" s="920" t="s">
        <v>693</v>
      </c>
      <c r="D383" s="919" t="s">
        <v>1373</v>
      </c>
      <c r="E383" s="920" t="s">
        <v>694</v>
      </c>
      <c r="F383" s="985" t="s">
        <v>1384</v>
      </c>
      <c r="G383" s="907"/>
      <c r="H383" s="906"/>
      <c r="I383" s="907"/>
      <c r="J383" s="906"/>
      <c r="K383" s="908"/>
      <c r="L383" s="904"/>
    </row>
    <row r="384" spans="2:12">
      <c r="B384" s="929" t="s">
        <v>1381</v>
      </c>
      <c r="C384" s="930" t="s">
        <v>696</v>
      </c>
      <c r="D384" s="929" t="s">
        <v>1381</v>
      </c>
      <c r="E384" s="976" t="s">
        <v>697</v>
      </c>
      <c r="F384" s="985" t="s">
        <v>1385</v>
      </c>
      <c r="G384" s="907"/>
      <c r="H384" s="906"/>
      <c r="I384" s="907"/>
      <c r="J384" s="906"/>
      <c r="K384" s="908"/>
      <c r="L384" s="904"/>
    </row>
    <row r="385" spans="2:12">
      <c r="B385" s="921" t="s">
        <v>1373</v>
      </c>
      <c r="C385" s="922" t="s">
        <v>744</v>
      </c>
      <c r="D385" s="921" t="s">
        <v>1381</v>
      </c>
      <c r="E385" s="946" t="s">
        <v>660</v>
      </c>
      <c r="F385" s="933" t="s">
        <v>1386</v>
      </c>
      <c r="G385" s="932"/>
      <c r="H385" s="925"/>
      <c r="I385" s="932"/>
      <c r="J385" s="925"/>
      <c r="K385" s="908"/>
      <c r="L385" s="904"/>
    </row>
    <row r="386" spans="2:12">
      <c r="B386" s="902" t="s">
        <v>1387</v>
      </c>
      <c r="C386" s="903" t="s">
        <v>800</v>
      </c>
      <c r="D386" s="902" t="s">
        <v>1387</v>
      </c>
      <c r="E386" s="903" t="s">
        <v>617</v>
      </c>
      <c r="F386" s="928" t="s">
        <v>1388</v>
      </c>
      <c r="G386" s="937" t="s">
        <v>1387</v>
      </c>
      <c r="H386" s="906" t="s">
        <v>1389</v>
      </c>
      <c r="I386" s="937" t="s">
        <v>1390</v>
      </c>
      <c r="J386" s="918" t="s">
        <v>1391</v>
      </c>
      <c r="K386" s="908"/>
      <c r="L386" s="904"/>
    </row>
    <row r="387" spans="2:12">
      <c r="B387" s="911" t="s">
        <v>1387</v>
      </c>
      <c r="C387" s="912" t="s">
        <v>687</v>
      </c>
      <c r="D387" s="911" t="s">
        <v>1387</v>
      </c>
      <c r="E387" s="986" t="s">
        <v>688</v>
      </c>
      <c r="F387" s="933" t="s">
        <v>1392</v>
      </c>
      <c r="G387" s="932"/>
      <c r="H387" s="925"/>
      <c r="I387" s="932"/>
      <c r="J387" s="925"/>
      <c r="K387" s="908"/>
      <c r="L387" s="904"/>
    </row>
    <row r="388" spans="2:12">
      <c r="B388" s="934" t="s">
        <v>1393</v>
      </c>
      <c r="C388" s="935" t="s">
        <v>162</v>
      </c>
      <c r="D388" s="934" t="s">
        <v>1393</v>
      </c>
      <c r="E388" s="935" t="s">
        <v>633</v>
      </c>
      <c r="F388" s="936" t="s">
        <v>1394</v>
      </c>
      <c r="G388" s="962" t="s">
        <v>1393</v>
      </c>
      <c r="H388" s="940" t="s">
        <v>1395</v>
      </c>
      <c r="I388" s="937" t="s">
        <v>1396</v>
      </c>
      <c r="J388" s="987" t="s">
        <v>1397</v>
      </c>
      <c r="K388" s="908"/>
      <c r="L388" s="904"/>
    </row>
    <row r="389" spans="2:12">
      <c r="B389" s="934" t="s">
        <v>1398</v>
      </c>
      <c r="C389" s="935" t="s">
        <v>800</v>
      </c>
      <c r="D389" s="934" t="s">
        <v>1398</v>
      </c>
      <c r="E389" s="981" t="s">
        <v>633</v>
      </c>
      <c r="F389" s="936" t="s">
        <v>1399</v>
      </c>
      <c r="G389" s="962" t="s">
        <v>1398</v>
      </c>
      <c r="H389" s="940" t="s">
        <v>1400</v>
      </c>
      <c r="I389" s="932"/>
      <c r="J389" s="925"/>
      <c r="K389" s="908"/>
      <c r="L389" s="904"/>
    </row>
    <row r="390" spans="2:12">
      <c r="B390" s="919" t="s">
        <v>1401</v>
      </c>
      <c r="C390" s="920" t="s">
        <v>800</v>
      </c>
      <c r="D390" s="919" t="s">
        <v>1401</v>
      </c>
      <c r="E390" s="920" t="s">
        <v>617</v>
      </c>
      <c r="F390" s="928" t="s">
        <v>1402</v>
      </c>
      <c r="G390" s="937" t="s">
        <v>1401</v>
      </c>
      <c r="H390" s="906" t="s">
        <v>1403</v>
      </c>
      <c r="I390" s="937" t="s">
        <v>1404</v>
      </c>
      <c r="J390" s="906" t="s">
        <v>1403</v>
      </c>
      <c r="K390" s="908"/>
      <c r="L390" s="904"/>
    </row>
    <row r="391" spans="2:12">
      <c r="B391" s="929" t="s">
        <v>1401</v>
      </c>
      <c r="C391" s="930" t="s">
        <v>623</v>
      </c>
      <c r="D391" s="929" t="s">
        <v>1401</v>
      </c>
      <c r="E391" s="930" t="s">
        <v>688</v>
      </c>
      <c r="F391" s="931" t="s">
        <v>1405</v>
      </c>
      <c r="G391" s="907"/>
      <c r="H391" s="906"/>
      <c r="I391" s="907"/>
      <c r="J391" s="906"/>
      <c r="K391" s="908"/>
      <c r="L391" s="904"/>
    </row>
    <row r="392" spans="2:12">
      <c r="B392" s="929" t="s">
        <v>1401</v>
      </c>
      <c r="C392" s="930" t="s">
        <v>667</v>
      </c>
      <c r="D392" s="929" t="s">
        <v>1401</v>
      </c>
      <c r="E392" s="930" t="s">
        <v>691</v>
      </c>
      <c r="F392" s="931" t="s">
        <v>1406</v>
      </c>
      <c r="G392" s="907"/>
      <c r="H392" s="906"/>
      <c r="I392" s="907"/>
      <c r="J392" s="906"/>
      <c r="K392" s="908"/>
      <c r="L392" s="904"/>
    </row>
    <row r="393" spans="2:12">
      <c r="B393" s="943" t="s">
        <v>1401</v>
      </c>
      <c r="C393" s="944" t="s">
        <v>744</v>
      </c>
      <c r="D393" s="943" t="s">
        <v>1401</v>
      </c>
      <c r="E393" s="982" t="s">
        <v>660</v>
      </c>
      <c r="F393" s="933" t="s">
        <v>1407</v>
      </c>
      <c r="G393" s="932"/>
      <c r="H393" s="925"/>
      <c r="I393" s="932"/>
      <c r="J393" s="925"/>
      <c r="K393" s="941"/>
      <c r="L393" s="923"/>
    </row>
    <row r="394" spans="2:12">
      <c r="B394" s="926" t="s">
        <v>1408</v>
      </c>
      <c r="C394" s="927" t="s">
        <v>162</v>
      </c>
      <c r="D394" s="926" t="s">
        <v>1408</v>
      </c>
      <c r="E394" s="927" t="s">
        <v>633</v>
      </c>
      <c r="F394" s="928" t="s">
        <v>1409</v>
      </c>
      <c r="G394" s="937" t="s">
        <v>1410</v>
      </c>
      <c r="H394" s="918" t="s">
        <v>1411</v>
      </c>
      <c r="I394" s="907" t="s">
        <v>1412</v>
      </c>
      <c r="J394" s="906" t="s">
        <v>1413</v>
      </c>
      <c r="K394" s="938" t="s">
        <v>1414</v>
      </c>
      <c r="L394" s="904" t="s">
        <v>1415</v>
      </c>
    </row>
    <row r="395" spans="2:12">
      <c r="B395" s="929" t="s">
        <v>1408</v>
      </c>
      <c r="C395" s="930" t="s">
        <v>623</v>
      </c>
      <c r="D395" s="929" t="s">
        <v>1408</v>
      </c>
      <c r="E395" s="930" t="s">
        <v>625</v>
      </c>
      <c r="F395" s="931" t="s">
        <v>1416</v>
      </c>
      <c r="G395" s="907"/>
      <c r="H395" s="906"/>
      <c r="I395" s="907"/>
      <c r="J395" s="906"/>
      <c r="K395" s="908"/>
      <c r="L395" s="904"/>
    </row>
    <row r="396" spans="2:12">
      <c r="B396" s="929" t="s">
        <v>1408</v>
      </c>
      <c r="C396" s="930" t="s">
        <v>690</v>
      </c>
      <c r="D396" s="929" t="s">
        <v>1408</v>
      </c>
      <c r="E396" s="930" t="s">
        <v>691</v>
      </c>
      <c r="F396" s="931" t="s">
        <v>1417</v>
      </c>
      <c r="G396" s="907"/>
      <c r="H396" s="906"/>
      <c r="I396" s="907"/>
      <c r="J396" s="906"/>
      <c r="K396" s="908"/>
      <c r="L396" s="904"/>
    </row>
    <row r="397" spans="2:12">
      <c r="B397" s="929" t="s">
        <v>1408</v>
      </c>
      <c r="C397" s="930" t="s">
        <v>693</v>
      </c>
      <c r="D397" s="929" t="s">
        <v>1408</v>
      </c>
      <c r="E397" s="930" t="s">
        <v>694</v>
      </c>
      <c r="F397" s="931" t="s">
        <v>1418</v>
      </c>
      <c r="G397" s="907"/>
      <c r="H397" s="906"/>
      <c r="I397" s="907"/>
      <c r="J397" s="906"/>
      <c r="K397" s="908"/>
      <c r="L397" s="904"/>
    </row>
    <row r="398" spans="2:12">
      <c r="B398" s="921" t="s">
        <v>1408</v>
      </c>
      <c r="C398" s="922" t="s">
        <v>656</v>
      </c>
      <c r="D398" s="921" t="s">
        <v>1408</v>
      </c>
      <c r="E398" s="922" t="s">
        <v>676</v>
      </c>
      <c r="F398" s="923" t="s">
        <v>1419</v>
      </c>
      <c r="G398" s="932"/>
      <c r="H398" s="925"/>
      <c r="I398" s="907"/>
      <c r="J398" s="906"/>
      <c r="K398" s="908"/>
      <c r="L398" s="904"/>
    </row>
    <row r="399" spans="2:12">
      <c r="B399" s="902" t="s">
        <v>1420</v>
      </c>
      <c r="C399" s="903" t="s">
        <v>800</v>
      </c>
      <c r="D399" s="902" t="s">
        <v>1421</v>
      </c>
      <c r="E399" s="903" t="s">
        <v>617</v>
      </c>
      <c r="F399" s="910" t="s">
        <v>1422</v>
      </c>
      <c r="G399" s="937" t="s">
        <v>1420</v>
      </c>
      <c r="H399" s="906" t="s">
        <v>1423</v>
      </c>
      <c r="I399" s="907"/>
      <c r="J399" s="906"/>
      <c r="K399" s="988"/>
      <c r="L399" s="904"/>
    </row>
    <row r="400" spans="2:12">
      <c r="B400" s="929" t="s">
        <v>1421</v>
      </c>
      <c r="C400" s="930" t="s">
        <v>687</v>
      </c>
      <c r="D400" s="929" t="s">
        <v>1421</v>
      </c>
      <c r="E400" s="930" t="s">
        <v>688</v>
      </c>
      <c r="F400" s="933" t="s">
        <v>1424</v>
      </c>
      <c r="G400" s="907"/>
      <c r="H400" s="906"/>
      <c r="I400" s="932"/>
      <c r="J400" s="925"/>
      <c r="K400" s="908"/>
      <c r="L400" s="904"/>
    </row>
    <row r="401" spans="2:12">
      <c r="B401" s="926" t="s">
        <v>1425</v>
      </c>
      <c r="C401" s="927" t="s">
        <v>800</v>
      </c>
      <c r="D401" s="926" t="s">
        <v>1425</v>
      </c>
      <c r="E401" s="927" t="s">
        <v>633</v>
      </c>
      <c r="F401" s="910" t="s">
        <v>1426</v>
      </c>
      <c r="G401" s="937" t="s">
        <v>1425</v>
      </c>
      <c r="H401" s="918" t="s">
        <v>1427</v>
      </c>
      <c r="I401" s="907" t="s">
        <v>1428</v>
      </c>
      <c r="J401" s="906" t="s">
        <v>1427</v>
      </c>
      <c r="K401" s="908"/>
      <c r="L401" s="904"/>
    </row>
    <row r="402" spans="2:12">
      <c r="B402" s="929" t="s">
        <v>1425</v>
      </c>
      <c r="C402" s="930" t="s">
        <v>687</v>
      </c>
      <c r="D402" s="929" t="s">
        <v>1425</v>
      </c>
      <c r="E402" s="930" t="s">
        <v>688</v>
      </c>
      <c r="F402" s="931" t="s">
        <v>1429</v>
      </c>
      <c r="G402" s="907"/>
      <c r="H402" s="906"/>
      <c r="I402" s="907"/>
      <c r="J402" s="906"/>
      <c r="K402" s="908"/>
      <c r="L402" s="904"/>
    </row>
    <row r="403" spans="2:12">
      <c r="B403" s="902" t="s">
        <v>1425</v>
      </c>
      <c r="C403" s="903" t="s">
        <v>690</v>
      </c>
      <c r="D403" s="902" t="s">
        <v>1425</v>
      </c>
      <c r="E403" s="903" t="s">
        <v>691</v>
      </c>
      <c r="F403" s="913" t="s">
        <v>1430</v>
      </c>
      <c r="G403" s="907"/>
      <c r="H403" s="953"/>
      <c r="I403" s="907"/>
      <c r="J403" s="953"/>
      <c r="K403" s="908"/>
      <c r="L403" s="904"/>
    </row>
    <row r="404" spans="2:12">
      <c r="B404" s="914" t="s">
        <v>1431</v>
      </c>
      <c r="C404" s="915" t="s">
        <v>800</v>
      </c>
      <c r="D404" s="914" t="s">
        <v>1431</v>
      </c>
      <c r="E404" s="915" t="s">
        <v>617</v>
      </c>
      <c r="F404" s="936" t="s">
        <v>1432</v>
      </c>
      <c r="G404" s="962" t="s">
        <v>1431</v>
      </c>
      <c r="H404" s="940" t="s">
        <v>1433</v>
      </c>
      <c r="I404" s="962" t="s">
        <v>1434</v>
      </c>
      <c r="J404" s="940" t="s">
        <v>1435</v>
      </c>
      <c r="K404" s="938" t="s">
        <v>1436</v>
      </c>
      <c r="L404" s="916" t="s">
        <v>1437</v>
      </c>
    </row>
    <row r="405" spans="2:12">
      <c r="B405" s="914" t="s">
        <v>1438</v>
      </c>
      <c r="C405" s="915" t="s">
        <v>800</v>
      </c>
      <c r="D405" s="914" t="s">
        <v>1438</v>
      </c>
      <c r="E405" s="942" t="s">
        <v>617</v>
      </c>
      <c r="F405" s="916" t="s">
        <v>1439</v>
      </c>
      <c r="G405" s="937" t="s">
        <v>1438</v>
      </c>
      <c r="H405" s="918" t="s">
        <v>1439</v>
      </c>
      <c r="I405" s="937" t="s">
        <v>1440</v>
      </c>
      <c r="J405" s="918" t="s">
        <v>1441</v>
      </c>
      <c r="K405" s="908"/>
      <c r="L405" s="904"/>
    </row>
    <row r="406" spans="2:12">
      <c r="B406" s="934" t="s">
        <v>1442</v>
      </c>
      <c r="C406" s="935" t="s">
        <v>162</v>
      </c>
      <c r="D406" s="934" t="s">
        <v>1442</v>
      </c>
      <c r="E406" s="935" t="s">
        <v>633</v>
      </c>
      <c r="F406" s="936" t="s">
        <v>1443</v>
      </c>
      <c r="G406" s="962" t="s">
        <v>1442</v>
      </c>
      <c r="H406" s="940" t="s">
        <v>1443</v>
      </c>
      <c r="I406" s="932"/>
      <c r="J406" s="925"/>
      <c r="K406" s="908"/>
      <c r="L406" s="904"/>
    </row>
    <row r="407" spans="2:12">
      <c r="B407" s="919" t="s">
        <v>1444</v>
      </c>
      <c r="C407" s="920" t="s">
        <v>800</v>
      </c>
      <c r="D407" s="919" t="s">
        <v>1444</v>
      </c>
      <c r="E407" s="920" t="s">
        <v>617</v>
      </c>
      <c r="F407" s="910" t="s">
        <v>1445</v>
      </c>
      <c r="G407" s="907" t="s">
        <v>1444</v>
      </c>
      <c r="H407" s="950" t="s">
        <v>1446</v>
      </c>
      <c r="I407" s="907" t="s">
        <v>1447</v>
      </c>
      <c r="J407" s="906" t="s">
        <v>1446</v>
      </c>
      <c r="K407" s="908"/>
      <c r="L407" s="904"/>
    </row>
    <row r="408" spans="2:12">
      <c r="B408" s="921" t="s">
        <v>1444</v>
      </c>
      <c r="C408" s="922" t="s">
        <v>687</v>
      </c>
      <c r="D408" s="921" t="s">
        <v>1444</v>
      </c>
      <c r="E408" s="922" t="s">
        <v>688</v>
      </c>
      <c r="F408" s="933" t="s">
        <v>1448</v>
      </c>
      <c r="G408" s="932"/>
      <c r="H408" s="948"/>
      <c r="I408" s="932"/>
      <c r="J408" s="925"/>
      <c r="K408" s="908"/>
      <c r="L408" s="904"/>
    </row>
    <row r="409" spans="2:12">
      <c r="B409" s="926" t="s">
        <v>1449</v>
      </c>
      <c r="C409" s="927" t="s">
        <v>162</v>
      </c>
      <c r="D409" s="926" t="s">
        <v>1449</v>
      </c>
      <c r="E409" s="927" t="s">
        <v>633</v>
      </c>
      <c r="F409" s="928" t="s">
        <v>1450</v>
      </c>
      <c r="G409" s="937" t="s">
        <v>1449</v>
      </c>
      <c r="H409" s="950" t="s">
        <v>1451</v>
      </c>
      <c r="I409" s="937" t="s">
        <v>1452</v>
      </c>
      <c r="J409" s="918" t="s">
        <v>1451</v>
      </c>
      <c r="K409" s="908"/>
      <c r="L409" s="904"/>
    </row>
    <row r="410" spans="2:12">
      <c r="B410" s="929" t="s">
        <v>1449</v>
      </c>
      <c r="C410" s="930" t="s">
        <v>623</v>
      </c>
      <c r="D410" s="929" t="s">
        <v>1449</v>
      </c>
      <c r="E410" s="930" t="s">
        <v>625</v>
      </c>
      <c r="F410" s="931" t="s">
        <v>1453</v>
      </c>
      <c r="G410" s="907"/>
      <c r="H410" s="949"/>
      <c r="I410" s="907"/>
      <c r="J410" s="906"/>
      <c r="K410" s="908"/>
      <c r="L410" s="904"/>
    </row>
    <row r="411" spans="2:12">
      <c r="B411" s="929" t="s">
        <v>1449</v>
      </c>
      <c r="C411" s="930" t="s">
        <v>667</v>
      </c>
      <c r="D411" s="929" t="s">
        <v>1449</v>
      </c>
      <c r="E411" s="930" t="s">
        <v>668</v>
      </c>
      <c r="F411" s="931" t="s">
        <v>1454</v>
      </c>
      <c r="G411" s="907"/>
      <c r="H411" s="949"/>
      <c r="I411" s="907"/>
      <c r="J411" s="906"/>
      <c r="K411" s="908"/>
      <c r="L411" s="904"/>
    </row>
    <row r="412" spans="2:12">
      <c r="B412" s="921" t="s">
        <v>1449</v>
      </c>
      <c r="C412" s="922" t="s">
        <v>374</v>
      </c>
      <c r="D412" s="921" t="s">
        <v>1449</v>
      </c>
      <c r="E412" s="922" t="s">
        <v>1455</v>
      </c>
      <c r="F412" s="933" t="s">
        <v>1456</v>
      </c>
      <c r="G412" s="932"/>
      <c r="H412" s="948"/>
      <c r="I412" s="932"/>
      <c r="J412" s="925"/>
      <c r="K412" s="908"/>
      <c r="L412" s="904"/>
    </row>
    <row r="413" spans="2:12">
      <c r="B413" s="919" t="s">
        <v>1457</v>
      </c>
      <c r="C413" s="920" t="s">
        <v>162</v>
      </c>
      <c r="D413" s="919" t="s">
        <v>1457</v>
      </c>
      <c r="E413" s="920" t="s">
        <v>633</v>
      </c>
      <c r="F413" s="910" t="s">
        <v>1458</v>
      </c>
      <c r="G413" s="937" t="s">
        <v>1457</v>
      </c>
      <c r="H413" s="906" t="s">
        <v>1459</v>
      </c>
      <c r="I413" s="917" t="s">
        <v>1460</v>
      </c>
      <c r="J413" s="918" t="s">
        <v>1461</v>
      </c>
      <c r="K413" s="908"/>
      <c r="L413" s="904"/>
    </row>
    <row r="414" spans="2:12">
      <c r="B414" s="921" t="s">
        <v>1457</v>
      </c>
      <c r="C414" s="922" t="s">
        <v>374</v>
      </c>
      <c r="D414" s="921" t="s">
        <v>1457</v>
      </c>
      <c r="E414" s="922" t="s">
        <v>1455</v>
      </c>
      <c r="F414" s="933" t="s">
        <v>1462</v>
      </c>
      <c r="G414" s="932"/>
      <c r="H414" s="925"/>
      <c r="I414" s="907"/>
      <c r="J414" s="906"/>
      <c r="K414" s="908"/>
      <c r="L414" s="904"/>
    </row>
    <row r="415" spans="2:12">
      <c r="B415" s="926" t="s">
        <v>1463</v>
      </c>
      <c r="C415" s="927" t="s">
        <v>162</v>
      </c>
      <c r="D415" s="926" t="s">
        <v>1463</v>
      </c>
      <c r="E415" s="927" t="s">
        <v>633</v>
      </c>
      <c r="F415" s="928" t="s">
        <v>1464</v>
      </c>
      <c r="G415" s="937" t="s">
        <v>1463</v>
      </c>
      <c r="H415" s="918" t="s">
        <v>1465</v>
      </c>
      <c r="I415" s="905"/>
      <c r="J415" s="906"/>
      <c r="K415" s="908"/>
      <c r="L415" s="904"/>
    </row>
    <row r="416" spans="2:12">
      <c r="B416" s="921" t="s">
        <v>1463</v>
      </c>
      <c r="C416" s="922" t="s">
        <v>374</v>
      </c>
      <c r="D416" s="921" t="s">
        <v>1463</v>
      </c>
      <c r="E416" s="922" t="s">
        <v>1455</v>
      </c>
      <c r="F416" s="933" t="s">
        <v>1466</v>
      </c>
      <c r="G416" s="932"/>
      <c r="H416" s="925"/>
      <c r="I416" s="905"/>
      <c r="J416" s="906"/>
      <c r="K416" s="908"/>
      <c r="L416" s="904"/>
    </row>
    <row r="417" spans="2:12">
      <c r="B417" s="926" t="s">
        <v>1467</v>
      </c>
      <c r="C417" s="927" t="s">
        <v>162</v>
      </c>
      <c r="D417" s="926" t="s">
        <v>1467</v>
      </c>
      <c r="E417" s="927" t="s">
        <v>633</v>
      </c>
      <c r="F417" s="910" t="s">
        <v>1468</v>
      </c>
      <c r="G417" s="905" t="s">
        <v>1467</v>
      </c>
      <c r="H417" s="918" t="s">
        <v>1469</v>
      </c>
      <c r="I417" s="905"/>
      <c r="J417" s="953"/>
      <c r="K417" s="908"/>
      <c r="L417" s="904"/>
    </row>
    <row r="418" spans="2:12">
      <c r="B418" s="902" t="s">
        <v>1467</v>
      </c>
      <c r="C418" s="903" t="s">
        <v>656</v>
      </c>
      <c r="D418" s="902"/>
      <c r="E418" s="903"/>
      <c r="F418" s="913" t="s">
        <v>1469</v>
      </c>
      <c r="G418" s="905"/>
      <c r="H418" s="906"/>
      <c r="I418" s="905"/>
      <c r="J418" s="906"/>
      <c r="K418" s="908"/>
      <c r="L418" s="904"/>
    </row>
    <row r="419" spans="2:12">
      <c r="B419" s="902"/>
      <c r="C419" s="903"/>
      <c r="D419" s="902" t="s">
        <v>1467</v>
      </c>
      <c r="E419" s="903" t="s">
        <v>658</v>
      </c>
      <c r="F419" s="904" t="s">
        <v>1470</v>
      </c>
      <c r="G419" s="905"/>
      <c r="H419" s="906"/>
      <c r="I419" s="905"/>
      <c r="J419" s="906"/>
      <c r="K419" s="908"/>
      <c r="L419" s="904"/>
    </row>
    <row r="420" spans="2:12">
      <c r="B420" s="902"/>
      <c r="C420" s="903"/>
      <c r="D420" s="902" t="s">
        <v>1467</v>
      </c>
      <c r="E420" s="903" t="s">
        <v>676</v>
      </c>
      <c r="F420" s="904" t="s">
        <v>1471</v>
      </c>
      <c r="G420" s="905"/>
      <c r="H420" s="906"/>
      <c r="I420" s="905"/>
      <c r="J420" s="906"/>
      <c r="K420" s="908"/>
      <c r="L420" s="904"/>
    </row>
    <row r="421" spans="2:12">
      <c r="B421" s="926" t="s">
        <v>1472</v>
      </c>
      <c r="C421" s="927" t="s">
        <v>162</v>
      </c>
      <c r="D421" s="926" t="s">
        <v>1472</v>
      </c>
      <c r="E421" s="927" t="s">
        <v>633</v>
      </c>
      <c r="F421" s="928" t="s">
        <v>1473</v>
      </c>
      <c r="G421" s="937" t="s">
        <v>1474</v>
      </c>
      <c r="H421" s="957" t="s">
        <v>1475</v>
      </c>
      <c r="I421" s="937" t="s">
        <v>1476</v>
      </c>
      <c r="J421" s="957" t="s">
        <v>1477</v>
      </c>
      <c r="K421" s="938" t="s">
        <v>945</v>
      </c>
      <c r="L421" s="916" t="s">
        <v>1478</v>
      </c>
    </row>
    <row r="422" spans="2:12">
      <c r="B422" s="902" t="s">
        <v>1472</v>
      </c>
      <c r="C422" s="903" t="s">
        <v>623</v>
      </c>
      <c r="D422" s="902" t="s">
        <v>1472</v>
      </c>
      <c r="E422" s="903" t="s">
        <v>625</v>
      </c>
      <c r="F422" s="933" t="s">
        <v>1479</v>
      </c>
      <c r="G422" s="932"/>
      <c r="H422" s="952"/>
      <c r="I422" s="907"/>
      <c r="J422" s="958"/>
      <c r="K422" s="908"/>
      <c r="L422" s="989"/>
    </row>
    <row r="423" spans="2:12">
      <c r="B423" s="926" t="s">
        <v>1480</v>
      </c>
      <c r="C423" s="927" t="s">
        <v>800</v>
      </c>
      <c r="D423" s="926" t="s">
        <v>1480</v>
      </c>
      <c r="E423" s="980" t="s">
        <v>617</v>
      </c>
      <c r="F423" s="910" t="s">
        <v>1481</v>
      </c>
      <c r="G423" s="937" t="s">
        <v>1482</v>
      </c>
      <c r="H423" s="918" t="s">
        <v>496</v>
      </c>
      <c r="I423" s="907"/>
      <c r="J423" s="906"/>
      <c r="K423" s="908"/>
      <c r="L423" s="904"/>
    </row>
    <row r="424" spans="2:12">
      <c r="B424" s="929" t="s">
        <v>1482</v>
      </c>
      <c r="C424" s="930" t="s">
        <v>687</v>
      </c>
      <c r="D424" s="929" t="s">
        <v>1482</v>
      </c>
      <c r="E424" s="976" t="s">
        <v>688</v>
      </c>
      <c r="F424" s="931" t="s">
        <v>1483</v>
      </c>
      <c r="G424" s="907"/>
      <c r="H424" s="949"/>
      <c r="I424" s="907"/>
      <c r="J424" s="906"/>
      <c r="K424" s="908"/>
      <c r="L424" s="904"/>
    </row>
    <row r="425" spans="2:12">
      <c r="B425" s="919" t="s">
        <v>1480</v>
      </c>
      <c r="C425" s="920" t="s">
        <v>690</v>
      </c>
      <c r="D425" s="919" t="s">
        <v>1480</v>
      </c>
      <c r="E425" s="920" t="s">
        <v>691</v>
      </c>
      <c r="F425" s="931" t="s">
        <v>1484</v>
      </c>
      <c r="G425" s="907"/>
      <c r="H425" s="949"/>
      <c r="I425" s="907"/>
      <c r="J425" s="958"/>
      <c r="K425" s="908"/>
      <c r="L425" s="904"/>
    </row>
    <row r="426" spans="2:12">
      <c r="B426" s="929" t="s">
        <v>1480</v>
      </c>
      <c r="C426" s="930" t="s">
        <v>693</v>
      </c>
      <c r="D426" s="929" t="s">
        <v>1480</v>
      </c>
      <c r="E426" s="930" t="s">
        <v>694</v>
      </c>
      <c r="F426" s="931" t="s">
        <v>1485</v>
      </c>
      <c r="G426" s="907"/>
      <c r="H426" s="906"/>
      <c r="I426" s="907"/>
      <c r="J426" s="906"/>
      <c r="K426" s="908"/>
      <c r="L426" s="904"/>
    </row>
    <row r="427" spans="2:12">
      <c r="B427" s="929" t="s">
        <v>1480</v>
      </c>
      <c r="C427" s="930" t="s">
        <v>696</v>
      </c>
      <c r="D427" s="929" t="s">
        <v>1480</v>
      </c>
      <c r="E427" s="930" t="s">
        <v>1486</v>
      </c>
      <c r="F427" s="931" t="s">
        <v>1487</v>
      </c>
      <c r="G427" s="907"/>
      <c r="H427" s="906"/>
      <c r="I427" s="907"/>
      <c r="J427" s="906"/>
      <c r="K427" s="908"/>
      <c r="L427" s="904"/>
    </row>
    <row r="428" spans="2:12">
      <c r="B428" s="929" t="s">
        <v>1480</v>
      </c>
      <c r="C428" s="930" t="s">
        <v>730</v>
      </c>
      <c r="D428" s="929" t="s">
        <v>1480</v>
      </c>
      <c r="E428" s="930" t="s">
        <v>729</v>
      </c>
      <c r="F428" s="931" t="s">
        <v>1488</v>
      </c>
      <c r="G428" s="907"/>
      <c r="H428" s="906"/>
      <c r="I428" s="907"/>
      <c r="J428" s="906"/>
      <c r="K428" s="908"/>
      <c r="L428" s="904"/>
    </row>
    <row r="429" spans="2:12">
      <c r="B429" s="902" t="s">
        <v>1480</v>
      </c>
      <c r="C429" s="903" t="s">
        <v>656</v>
      </c>
      <c r="D429" s="902" t="s">
        <v>1480</v>
      </c>
      <c r="E429" s="903" t="s">
        <v>676</v>
      </c>
      <c r="F429" s="913" t="s">
        <v>1477</v>
      </c>
      <c r="G429" s="907"/>
      <c r="H429" s="949"/>
      <c r="I429" s="907"/>
      <c r="J429" s="906"/>
      <c r="K429" s="908"/>
      <c r="L429" s="904"/>
    </row>
    <row r="430" spans="2:12">
      <c r="B430" s="934" t="s">
        <v>1489</v>
      </c>
      <c r="C430" s="935" t="s">
        <v>800</v>
      </c>
      <c r="D430" s="934" t="s">
        <v>1489</v>
      </c>
      <c r="E430" s="935" t="s">
        <v>617</v>
      </c>
      <c r="F430" s="936" t="s">
        <v>1490</v>
      </c>
      <c r="G430" s="962" t="s">
        <v>1489</v>
      </c>
      <c r="H430" s="990" t="s">
        <v>1490</v>
      </c>
      <c r="I430" s="962" t="s">
        <v>1491</v>
      </c>
      <c r="J430" s="991" t="s">
        <v>1490</v>
      </c>
      <c r="K430" s="941"/>
      <c r="L430" s="923"/>
    </row>
    <row r="431" spans="2:12">
      <c r="B431" s="926" t="s">
        <v>1492</v>
      </c>
      <c r="C431" s="927" t="s">
        <v>162</v>
      </c>
      <c r="D431" s="926" t="s">
        <v>1492</v>
      </c>
      <c r="E431" s="927" t="s">
        <v>633</v>
      </c>
      <c r="F431" s="928" t="s">
        <v>1493</v>
      </c>
      <c r="G431" s="937" t="s">
        <v>1494</v>
      </c>
      <c r="H431" s="950" t="s">
        <v>1495</v>
      </c>
      <c r="I431" s="937" t="s">
        <v>1496</v>
      </c>
      <c r="J431" s="918" t="s">
        <v>1497</v>
      </c>
      <c r="K431" s="938" t="s">
        <v>1498</v>
      </c>
      <c r="L431" s="916" t="s">
        <v>1499</v>
      </c>
    </row>
    <row r="432" spans="2:12">
      <c r="B432" s="921" t="s">
        <v>1492</v>
      </c>
      <c r="C432" s="922" t="s">
        <v>623</v>
      </c>
      <c r="D432" s="921" t="s">
        <v>1492</v>
      </c>
      <c r="E432" s="922" t="s">
        <v>625</v>
      </c>
      <c r="F432" s="923" t="s">
        <v>1500</v>
      </c>
      <c r="G432" s="932"/>
      <c r="H432" s="949"/>
      <c r="I432" s="907"/>
      <c r="J432" s="906"/>
      <c r="K432" s="908"/>
      <c r="L432" s="904"/>
    </row>
    <row r="433" spans="2:12">
      <c r="B433" s="926" t="s">
        <v>1501</v>
      </c>
      <c r="C433" s="927" t="s">
        <v>162</v>
      </c>
      <c r="D433" s="926" t="s">
        <v>1501</v>
      </c>
      <c r="E433" s="927" t="s">
        <v>633</v>
      </c>
      <c r="F433" s="928" t="s">
        <v>1502</v>
      </c>
      <c r="G433" s="937" t="s">
        <v>1503</v>
      </c>
      <c r="H433" s="950" t="s">
        <v>1504</v>
      </c>
      <c r="I433" s="907"/>
      <c r="J433" s="906"/>
      <c r="K433" s="908"/>
      <c r="L433" s="904"/>
    </row>
    <row r="434" spans="2:12">
      <c r="B434" s="921" t="s">
        <v>1501</v>
      </c>
      <c r="C434" s="922" t="s">
        <v>623</v>
      </c>
      <c r="D434" s="921" t="s">
        <v>1501</v>
      </c>
      <c r="E434" s="922" t="s">
        <v>625</v>
      </c>
      <c r="F434" s="923" t="s">
        <v>1505</v>
      </c>
      <c r="G434" s="932"/>
      <c r="H434" s="948"/>
      <c r="I434" s="932"/>
      <c r="J434" s="906"/>
      <c r="K434" s="908"/>
      <c r="L434" s="904"/>
    </row>
    <row r="435" spans="2:12">
      <c r="B435" s="934" t="s">
        <v>1506</v>
      </c>
      <c r="C435" s="935" t="s">
        <v>162</v>
      </c>
      <c r="D435" s="934" t="s">
        <v>1506</v>
      </c>
      <c r="E435" s="935" t="s">
        <v>633</v>
      </c>
      <c r="F435" s="936" t="s">
        <v>1507</v>
      </c>
      <c r="G435" s="962" t="s">
        <v>1508</v>
      </c>
      <c r="H435" s="992" t="s">
        <v>1507</v>
      </c>
      <c r="I435" s="962" t="s">
        <v>1509</v>
      </c>
      <c r="J435" s="940" t="s">
        <v>1507</v>
      </c>
      <c r="K435" s="908"/>
      <c r="L435" s="904"/>
    </row>
    <row r="436" spans="2:12">
      <c r="B436" s="926" t="s">
        <v>1510</v>
      </c>
      <c r="C436" s="927" t="s">
        <v>162</v>
      </c>
      <c r="D436" s="926" t="s">
        <v>1510</v>
      </c>
      <c r="E436" s="927" t="s">
        <v>633</v>
      </c>
      <c r="F436" s="928" t="s">
        <v>1511</v>
      </c>
      <c r="G436" s="905" t="s">
        <v>1512</v>
      </c>
      <c r="H436" s="950" t="s">
        <v>1513</v>
      </c>
      <c r="I436" s="905" t="s">
        <v>1514</v>
      </c>
      <c r="J436" s="906" t="s">
        <v>1515</v>
      </c>
      <c r="K436" s="908"/>
      <c r="L436" s="904"/>
    </row>
    <row r="437" spans="2:12">
      <c r="B437" s="929" t="s">
        <v>1510</v>
      </c>
      <c r="C437" s="930" t="s">
        <v>623</v>
      </c>
      <c r="D437" s="929" t="s">
        <v>1510</v>
      </c>
      <c r="E437" s="930" t="s">
        <v>625</v>
      </c>
      <c r="F437" s="931" t="s">
        <v>1516</v>
      </c>
      <c r="G437" s="905"/>
      <c r="H437" s="949"/>
      <c r="I437" s="905"/>
      <c r="J437" s="906"/>
      <c r="K437" s="908"/>
      <c r="L437" s="904"/>
    </row>
    <row r="438" spans="2:12">
      <c r="B438" s="921" t="s">
        <v>1510</v>
      </c>
      <c r="C438" s="922" t="s">
        <v>667</v>
      </c>
      <c r="D438" s="921" t="s">
        <v>1510</v>
      </c>
      <c r="E438" s="922" t="s">
        <v>668</v>
      </c>
      <c r="F438" s="923" t="s">
        <v>1517</v>
      </c>
      <c r="G438" s="924"/>
      <c r="H438" s="948"/>
      <c r="I438" s="924"/>
      <c r="J438" s="906"/>
      <c r="K438" s="908"/>
      <c r="L438" s="904"/>
    </row>
    <row r="439" spans="2:12">
      <c r="B439" s="926" t="s">
        <v>1518</v>
      </c>
      <c r="C439" s="927" t="s">
        <v>162</v>
      </c>
      <c r="D439" s="926" t="s">
        <v>1518</v>
      </c>
      <c r="E439" s="927" t="s">
        <v>633</v>
      </c>
      <c r="F439" s="928" t="s">
        <v>1519</v>
      </c>
      <c r="G439" s="937" t="s">
        <v>1518</v>
      </c>
      <c r="H439" s="950" t="s">
        <v>1520</v>
      </c>
      <c r="I439" s="937" t="s">
        <v>1521</v>
      </c>
      <c r="J439" s="918" t="s">
        <v>1522</v>
      </c>
      <c r="K439" s="908"/>
      <c r="L439" s="904"/>
    </row>
    <row r="440" spans="2:12">
      <c r="B440" s="929" t="s">
        <v>1523</v>
      </c>
      <c r="C440" s="930" t="s">
        <v>623</v>
      </c>
      <c r="D440" s="929" t="s">
        <v>1523</v>
      </c>
      <c r="E440" s="930" t="s">
        <v>625</v>
      </c>
      <c r="F440" s="931" t="s">
        <v>1524</v>
      </c>
      <c r="G440" s="907"/>
      <c r="H440" s="949"/>
      <c r="I440" s="907"/>
      <c r="J440" s="906"/>
      <c r="K440" s="908"/>
      <c r="L440" s="904"/>
    </row>
    <row r="441" spans="2:12">
      <c r="B441" s="929" t="s">
        <v>1523</v>
      </c>
      <c r="C441" s="930" t="s">
        <v>667</v>
      </c>
      <c r="D441" s="929" t="s">
        <v>1523</v>
      </c>
      <c r="E441" s="930" t="s">
        <v>668</v>
      </c>
      <c r="F441" s="931" t="s">
        <v>1525</v>
      </c>
      <c r="G441" s="907"/>
      <c r="H441" s="949"/>
      <c r="I441" s="907"/>
      <c r="J441" s="906"/>
      <c r="K441" s="908"/>
      <c r="L441" s="904"/>
    </row>
    <row r="442" spans="2:12">
      <c r="B442" s="921" t="s">
        <v>1523</v>
      </c>
      <c r="C442" s="922" t="s">
        <v>656</v>
      </c>
      <c r="D442" s="921" t="s">
        <v>1523</v>
      </c>
      <c r="E442" s="922" t="s">
        <v>676</v>
      </c>
      <c r="F442" s="904" t="s">
        <v>1520</v>
      </c>
      <c r="G442" s="932"/>
      <c r="H442" s="948"/>
      <c r="I442" s="932"/>
      <c r="J442" s="925"/>
      <c r="K442" s="941"/>
      <c r="L442" s="923"/>
    </row>
    <row r="443" spans="2:12">
      <c r="B443" s="914"/>
      <c r="C443" s="915"/>
      <c r="D443" s="914" t="s">
        <v>1526</v>
      </c>
      <c r="E443" s="915" t="s">
        <v>641</v>
      </c>
      <c r="F443" s="916" t="s">
        <v>1527</v>
      </c>
      <c r="G443" s="937" t="s">
        <v>1526</v>
      </c>
      <c r="H443" s="918" t="s">
        <v>1528</v>
      </c>
      <c r="I443" s="937" t="s">
        <v>1529</v>
      </c>
      <c r="J443" s="918" t="s">
        <v>1528</v>
      </c>
      <c r="K443" s="993" t="s">
        <v>1530</v>
      </c>
      <c r="L443" s="916" t="s">
        <v>1531</v>
      </c>
    </row>
    <row r="444" spans="2:12">
      <c r="B444" s="902" t="s">
        <v>1526</v>
      </c>
      <c r="C444" s="903" t="s">
        <v>800</v>
      </c>
      <c r="D444" s="902"/>
      <c r="E444" s="903"/>
      <c r="F444" s="904" t="s">
        <v>1532</v>
      </c>
      <c r="G444" s="907"/>
      <c r="H444" s="906"/>
      <c r="I444" s="907"/>
      <c r="J444" s="906"/>
      <c r="K444" s="994"/>
      <c r="L444" s="904"/>
    </row>
    <row r="445" spans="2:12">
      <c r="B445" s="919" t="s">
        <v>1526</v>
      </c>
      <c r="C445" s="920" t="s">
        <v>687</v>
      </c>
      <c r="D445" s="919"/>
      <c r="E445" s="920"/>
      <c r="F445" s="910" t="s">
        <v>1533</v>
      </c>
      <c r="G445" s="907"/>
      <c r="H445" s="906"/>
      <c r="I445" s="907"/>
      <c r="J445" s="906"/>
      <c r="K445" s="994"/>
      <c r="L445" s="904"/>
    </row>
    <row r="446" spans="2:12">
      <c r="B446" s="921" t="s">
        <v>1526</v>
      </c>
      <c r="C446" s="922" t="s">
        <v>690</v>
      </c>
      <c r="D446" s="921" t="s">
        <v>1526</v>
      </c>
      <c r="E446" s="922" t="s">
        <v>1363</v>
      </c>
      <c r="F446" s="933" t="s">
        <v>1534</v>
      </c>
      <c r="G446" s="932"/>
      <c r="H446" s="925"/>
      <c r="I446" s="932"/>
      <c r="J446" s="925"/>
      <c r="K446" s="994"/>
      <c r="L446" s="904"/>
    </row>
    <row r="447" spans="2:12">
      <c r="B447" s="934" t="s">
        <v>1535</v>
      </c>
      <c r="C447" s="935" t="s">
        <v>162</v>
      </c>
      <c r="D447" s="934" t="s">
        <v>1535</v>
      </c>
      <c r="E447" s="935" t="s">
        <v>633</v>
      </c>
      <c r="F447" s="936" t="s">
        <v>1536</v>
      </c>
      <c r="G447" s="962" t="s">
        <v>1535</v>
      </c>
      <c r="H447" s="940" t="s">
        <v>1536</v>
      </c>
      <c r="I447" s="937" t="s">
        <v>1537</v>
      </c>
      <c r="J447" s="906" t="s">
        <v>1538</v>
      </c>
      <c r="K447" s="994"/>
      <c r="L447" s="904"/>
    </row>
    <row r="448" spans="2:12">
      <c r="B448" s="934" t="s">
        <v>1539</v>
      </c>
      <c r="C448" s="935" t="s">
        <v>162</v>
      </c>
      <c r="D448" s="934" t="s">
        <v>1539</v>
      </c>
      <c r="E448" s="935" t="s">
        <v>633</v>
      </c>
      <c r="F448" s="936" t="s">
        <v>1540</v>
      </c>
      <c r="G448" s="962" t="s">
        <v>1539</v>
      </c>
      <c r="H448" s="925" t="s">
        <v>1540</v>
      </c>
      <c r="I448" s="932"/>
      <c r="J448" s="925"/>
      <c r="K448" s="994"/>
      <c r="L448" s="904"/>
    </row>
    <row r="449" spans="2:12">
      <c r="B449" s="926" t="s">
        <v>1541</v>
      </c>
      <c r="C449" s="927" t="s">
        <v>162</v>
      </c>
      <c r="D449" s="926" t="s">
        <v>1541</v>
      </c>
      <c r="E449" s="927" t="s">
        <v>633</v>
      </c>
      <c r="F449" s="910" t="s">
        <v>1542</v>
      </c>
      <c r="G449" s="905" t="s">
        <v>1541</v>
      </c>
      <c r="H449" s="918" t="s">
        <v>1543</v>
      </c>
      <c r="I449" s="905" t="s">
        <v>1544</v>
      </c>
      <c r="J449" s="918" t="s">
        <v>1543</v>
      </c>
      <c r="K449" s="938" t="s">
        <v>1545</v>
      </c>
      <c r="L449" s="995" t="s">
        <v>1543</v>
      </c>
    </row>
    <row r="450" spans="2:12">
      <c r="B450" s="929" t="s">
        <v>1541</v>
      </c>
      <c r="C450" s="930" t="s">
        <v>623</v>
      </c>
      <c r="D450" s="929" t="s">
        <v>1541</v>
      </c>
      <c r="E450" s="930" t="s">
        <v>625</v>
      </c>
      <c r="F450" s="931" t="s">
        <v>1546</v>
      </c>
      <c r="G450" s="905"/>
      <c r="H450" s="906"/>
      <c r="I450" s="905"/>
      <c r="J450" s="906"/>
      <c r="K450" s="908"/>
      <c r="L450" s="996"/>
    </row>
    <row r="451" spans="2:12">
      <c r="B451" s="921" t="s">
        <v>1541</v>
      </c>
      <c r="C451" s="922" t="s">
        <v>667</v>
      </c>
      <c r="D451" s="921" t="s">
        <v>1541</v>
      </c>
      <c r="E451" s="922" t="s">
        <v>668</v>
      </c>
      <c r="F451" s="931" t="s">
        <v>1547</v>
      </c>
      <c r="G451" s="924"/>
      <c r="H451" s="925"/>
      <c r="I451" s="924"/>
      <c r="J451" s="925"/>
      <c r="K451" s="941"/>
      <c r="L451" s="997"/>
    </row>
    <row r="452" spans="2:12">
      <c r="B452" s="926" t="s">
        <v>1548</v>
      </c>
      <c r="C452" s="927" t="s">
        <v>162</v>
      </c>
      <c r="D452" s="926" t="s">
        <v>1548</v>
      </c>
      <c r="E452" s="927" t="s">
        <v>633</v>
      </c>
      <c r="F452" s="928" t="s">
        <v>1549</v>
      </c>
      <c r="G452" s="917" t="s">
        <v>1548</v>
      </c>
      <c r="H452" s="918" t="s">
        <v>1550</v>
      </c>
      <c r="I452" s="917" t="s">
        <v>1551</v>
      </c>
      <c r="J452" s="918" t="s">
        <v>1550</v>
      </c>
      <c r="K452" s="938" t="s">
        <v>1552</v>
      </c>
      <c r="L452" s="995" t="s">
        <v>1550</v>
      </c>
    </row>
    <row r="453" spans="2:12">
      <c r="B453" s="921" t="s">
        <v>1548</v>
      </c>
      <c r="C453" s="922" t="s">
        <v>623</v>
      </c>
      <c r="D453" s="921" t="s">
        <v>1548</v>
      </c>
      <c r="E453" s="922" t="s">
        <v>625</v>
      </c>
      <c r="F453" s="923" t="s">
        <v>1553</v>
      </c>
      <c r="G453" s="924"/>
      <c r="H453" s="925"/>
      <c r="I453" s="924"/>
      <c r="J453" s="925"/>
      <c r="K453" s="941"/>
      <c r="L453" s="997"/>
    </row>
    <row r="454" spans="2:12">
      <c r="B454" s="934" t="s">
        <v>1554</v>
      </c>
      <c r="C454" s="935" t="s">
        <v>162</v>
      </c>
      <c r="D454" s="934" t="s">
        <v>1554</v>
      </c>
      <c r="E454" s="935" t="s">
        <v>633</v>
      </c>
      <c r="F454" s="936" t="s">
        <v>1555</v>
      </c>
      <c r="G454" s="962" t="s">
        <v>1556</v>
      </c>
      <c r="H454" s="992" t="s">
        <v>1555</v>
      </c>
      <c r="I454" s="917" t="s">
        <v>1557</v>
      </c>
      <c r="J454" s="918" t="s">
        <v>1558</v>
      </c>
      <c r="K454" s="993" t="s">
        <v>1559</v>
      </c>
      <c r="L454" s="916" t="s">
        <v>1560</v>
      </c>
    </row>
    <row r="455" spans="2:12">
      <c r="B455" s="934" t="s">
        <v>1561</v>
      </c>
      <c r="C455" s="935" t="s">
        <v>162</v>
      </c>
      <c r="D455" s="934" t="s">
        <v>1561</v>
      </c>
      <c r="E455" s="935" t="s">
        <v>633</v>
      </c>
      <c r="F455" s="936" t="s">
        <v>1562</v>
      </c>
      <c r="G455" s="924" t="s">
        <v>1563</v>
      </c>
      <c r="H455" s="992" t="s">
        <v>1562</v>
      </c>
      <c r="I455" s="924"/>
      <c r="J455" s="925"/>
      <c r="K455" s="998"/>
      <c r="L455" s="923"/>
    </row>
    <row r="456" spans="2:12">
      <c r="B456" s="914" t="s">
        <v>1564</v>
      </c>
      <c r="C456" s="915" t="s">
        <v>162</v>
      </c>
      <c r="D456" s="914"/>
      <c r="E456" s="915"/>
      <c r="F456" s="916" t="s">
        <v>1565</v>
      </c>
      <c r="G456" s="937" t="s">
        <v>1564</v>
      </c>
      <c r="H456" s="950" t="s">
        <v>1565</v>
      </c>
      <c r="I456" s="937" t="s">
        <v>1566</v>
      </c>
      <c r="J456" s="918" t="s">
        <v>1567</v>
      </c>
      <c r="K456" s="938" t="s">
        <v>1568</v>
      </c>
      <c r="L456" s="916" t="s">
        <v>1569</v>
      </c>
    </row>
    <row r="457" spans="2:12">
      <c r="B457" s="902"/>
      <c r="C457" s="903"/>
      <c r="D457" s="902" t="s">
        <v>1564</v>
      </c>
      <c r="E457" s="903" t="s">
        <v>633</v>
      </c>
      <c r="F457" s="904" t="s">
        <v>1570</v>
      </c>
      <c r="G457" s="907"/>
      <c r="H457" s="949"/>
      <c r="I457" s="907"/>
      <c r="J457" s="906"/>
      <c r="K457" s="908"/>
      <c r="L457" s="904"/>
    </row>
    <row r="458" spans="2:12">
      <c r="B458" s="902"/>
      <c r="C458" s="903"/>
      <c r="D458" s="902" t="s">
        <v>1564</v>
      </c>
      <c r="E458" s="903" t="s">
        <v>621</v>
      </c>
      <c r="F458" s="904" t="s">
        <v>1571</v>
      </c>
      <c r="G458" s="907"/>
      <c r="H458" s="949"/>
      <c r="I458" s="907"/>
      <c r="J458" s="906"/>
      <c r="K458" s="908"/>
      <c r="L458" s="904"/>
    </row>
    <row r="459" spans="2:12">
      <c r="B459" s="902"/>
      <c r="C459" s="903"/>
      <c r="D459" s="902" t="s">
        <v>1564</v>
      </c>
      <c r="E459" s="903" t="s">
        <v>766</v>
      </c>
      <c r="F459" s="904" t="s">
        <v>1572</v>
      </c>
      <c r="G459" s="907"/>
      <c r="H459" s="949"/>
      <c r="I459" s="907"/>
      <c r="J459" s="906"/>
      <c r="K459" s="908"/>
      <c r="L459" s="904"/>
    </row>
    <row r="460" spans="2:12">
      <c r="B460" s="921"/>
      <c r="C460" s="922"/>
      <c r="D460" s="921" t="s">
        <v>1564</v>
      </c>
      <c r="E460" s="922" t="s">
        <v>768</v>
      </c>
      <c r="F460" s="923" t="s">
        <v>1573</v>
      </c>
      <c r="G460" s="932"/>
      <c r="H460" s="948"/>
      <c r="I460" s="907"/>
      <c r="J460" s="906"/>
      <c r="K460" s="908"/>
      <c r="L460" s="904"/>
    </row>
    <row r="461" spans="2:12">
      <c r="B461" s="926" t="s">
        <v>1574</v>
      </c>
      <c r="C461" s="927" t="s">
        <v>162</v>
      </c>
      <c r="D461" s="926" t="s">
        <v>1574</v>
      </c>
      <c r="E461" s="927" t="s">
        <v>633</v>
      </c>
      <c r="F461" s="928" t="s">
        <v>1575</v>
      </c>
      <c r="G461" s="937" t="s">
        <v>1574</v>
      </c>
      <c r="H461" s="950" t="s">
        <v>1576</v>
      </c>
      <c r="I461" s="907"/>
      <c r="J461" s="906"/>
      <c r="K461" s="908"/>
      <c r="L461" s="904"/>
    </row>
    <row r="462" spans="2:12">
      <c r="B462" s="921" t="s">
        <v>1574</v>
      </c>
      <c r="C462" s="922" t="s">
        <v>623</v>
      </c>
      <c r="D462" s="921" t="s">
        <v>1574</v>
      </c>
      <c r="E462" s="922" t="s">
        <v>625</v>
      </c>
      <c r="F462" s="923" t="s">
        <v>1577</v>
      </c>
      <c r="G462" s="932"/>
      <c r="H462" s="948"/>
      <c r="I462" s="932"/>
      <c r="J462" s="999"/>
      <c r="K462" s="941"/>
      <c r="L462" s="923"/>
    </row>
    <row r="463" spans="2:12">
      <c r="B463" s="926" t="s">
        <v>1578</v>
      </c>
      <c r="C463" s="927" t="s">
        <v>162</v>
      </c>
      <c r="D463" s="926" t="s">
        <v>1578</v>
      </c>
      <c r="E463" s="927" t="s">
        <v>633</v>
      </c>
      <c r="F463" s="931" t="s">
        <v>1579</v>
      </c>
      <c r="G463" s="937" t="s">
        <v>1578</v>
      </c>
      <c r="H463" s="950" t="s">
        <v>1580</v>
      </c>
      <c r="I463" s="937" t="s">
        <v>1581</v>
      </c>
      <c r="J463" s="1000" t="s">
        <v>1580</v>
      </c>
      <c r="K463" s="938" t="s">
        <v>1582</v>
      </c>
      <c r="L463" s="916" t="s">
        <v>1583</v>
      </c>
    </row>
    <row r="464" spans="2:12">
      <c r="B464" s="902" t="s">
        <v>1578</v>
      </c>
      <c r="C464" s="903" t="s">
        <v>623</v>
      </c>
      <c r="D464" s="902" t="s">
        <v>1578</v>
      </c>
      <c r="E464" s="903" t="s">
        <v>625</v>
      </c>
      <c r="F464" s="913" t="s">
        <v>1584</v>
      </c>
      <c r="G464" s="932"/>
      <c r="H464" s="948"/>
      <c r="I464" s="932"/>
      <c r="J464" s="1001"/>
      <c r="K464" s="908"/>
      <c r="L464" s="904"/>
    </row>
    <row r="465" spans="2:12">
      <c r="B465" s="934" t="s">
        <v>1585</v>
      </c>
      <c r="C465" s="935" t="s">
        <v>162</v>
      </c>
      <c r="D465" s="934" t="s">
        <v>1585</v>
      </c>
      <c r="E465" s="935" t="s">
        <v>633</v>
      </c>
      <c r="F465" s="936" t="s">
        <v>1586</v>
      </c>
      <c r="G465" s="962" t="s">
        <v>1587</v>
      </c>
      <c r="H465" s="918" t="s">
        <v>1588</v>
      </c>
      <c r="I465" s="962" t="s">
        <v>1589</v>
      </c>
      <c r="J465" s="918" t="s">
        <v>1586</v>
      </c>
      <c r="K465" s="908"/>
      <c r="L465" s="904"/>
    </row>
    <row r="466" spans="2:12">
      <c r="B466" s="921" t="s">
        <v>1590</v>
      </c>
      <c r="C466" s="922" t="s">
        <v>800</v>
      </c>
      <c r="D466" s="921" t="s">
        <v>1590</v>
      </c>
      <c r="E466" s="922" t="s">
        <v>617</v>
      </c>
      <c r="F466" s="923" t="s">
        <v>1591</v>
      </c>
      <c r="G466" s="962" t="s">
        <v>1592</v>
      </c>
      <c r="H466" s="940" t="s">
        <v>1591</v>
      </c>
      <c r="I466" s="962" t="s">
        <v>1593</v>
      </c>
      <c r="J466" s="940" t="s">
        <v>1591</v>
      </c>
      <c r="K466" s="941"/>
      <c r="L466" s="923"/>
    </row>
    <row r="467" spans="2:12">
      <c r="B467" s="914" t="s">
        <v>1594</v>
      </c>
      <c r="C467" s="915" t="s">
        <v>162</v>
      </c>
      <c r="D467" s="914" t="s">
        <v>1594</v>
      </c>
      <c r="E467" s="915" t="s">
        <v>617</v>
      </c>
      <c r="F467" s="936" t="s">
        <v>1595</v>
      </c>
      <c r="G467" s="962" t="s">
        <v>1594</v>
      </c>
      <c r="H467" s="918" t="s">
        <v>1595</v>
      </c>
      <c r="I467" s="905" t="s">
        <v>1596</v>
      </c>
      <c r="J467" s="918" t="s">
        <v>1597</v>
      </c>
      <c r="K467" s="938" t="s">
        <v>1598</v>
      </c>
      <c r="L467" s="1002" t="s">
        <v>1599</v>
      </c>
    </row>
    <row r="468" spans="2:12">
      <c r="B468" s="934" t="s">
        <v>1600</v>
      </c>
      <c r="C468" s="935" t="s">
        <v>162</v>
      </c>
      <c r="D468" s="934" t="s">
        <v>1600</v>
      </c>
      <c r="E468" s="935" t="s">
        <v>633</v>
      </c>
      <c r="F468" s="936" t="s">
        <v>1601</v>
      </c>
      <c r="G468" s="905" t="s">
        <v>1600</v>
      </c>
      <c r="H468" s="940" t="s">
        <v>1601</v>
      </c>
      <c r="I468" s="905"/>
      <c r="J468" s="925"/>
      <c r="K468" s="908"/>
      <c r="L468" s="1003"/>
    </row>
    <row r="469" spans="2:12">
      <c r="B469" s="926" t="s">
        <v>1602</v>
      </c>
      <c r="C469" s="927" t="s">
        <v>162</v>
      </c>
      <c r="D469" s="926" t="s">
        <v>1602</v>
      </c>
      <c r="E469" s="927" t="s">
        <v>633</v>
      </c>
      <c r="F469" s="928" t="s">
        <v>1603</v>
      </c>
      <c r="G469" s="937" t="s">
        <v>1602</v>
      </c>
      <c r="H469" s="918" t="s">
        <v>1604</v>
      </c>
      <c r="I469" s="937" t="s">
        <v>1605</v>
      </c>
      <c r="J469" s="906" t="s">
        <v>1606</v>
      </c>
      <c r="K469" s="908"/>
      <c r="L469" s="1003"/>
    </row>
    <row r="470" spans="2:12">
      <c r="B470" s="921" t="s">
        <v>1602</v>
      </c>
      <c r="C470" s="922" t="s">
        <v>623</v>
      </c>
      <c r="D470" s="921" t="s">
        <v>1602</v>
      </c>
      <c r="E470" s="922" t="s">
        <v>625</v>
      </c>
      <c r="F470" s="933" t="s">
        <v>1607</v>
      </c>
      <c r="G470" s="932"/>
      <c r="H470" s="906"/>
      <c r="I470" s="907"/>
      <c r="J470" s="906"/>
      <c r="K470" s="908"/>
      <c r="L470" s="1003"/>
    </row>
    <row r="471" spans="2:12">
      <c r="B471" s="934" t="s">
        <v>1608</v>
      </c>
      <c r="C471" s="935" t="s">
        <v>162</v>
      </c>
      <c r="D471" s="934" t="s">
        <v>1608</v>
      </c>
      <c r="E471" s="935" t="s">
        <v>633</v>
      </c>
      <c r="F471" s="936" t="s">
        <v>1609</v>
      </c>
      <c r="G471" s="962" t="s">
        <v>1608</v>
      </c>
      <c r="H471" s="940" t="s">
        <v>1609</v>
      </c>
      <c r="I471" s="932"/>
      <c r="J471" s="925"/>
      <c r="K471" s="908"/>
      <c r="L471" s="1003"/>
    </row>
    <row r="472" spans="2:12">
      <c r="B472" s="934" t="s">
        <v>1610</v>
      </c>
      <c r="C472" s="935" t="s">
        <v>1611</v>
      </c>
      <c r="D472" s="934" t="s">
        <v>1610</v>
      </c>
      <c r="E472" s="935" t="s">
        <v>1177</v>
      </c>
      <c r="F472" s="936" t="s">
        <v>1612</v>
      </c>
      <c r="G472" s="1004" t="s">
        <v>1610</v>
      </c>
      <c r="H472" s="1005" t="s">
        <v>1613</v>
      </c>
      <c r="I472" s="1006" t="s">
        <v>1614</v>
      </c>
      <c r="J472" s="1007" t="s">
        <v>1615</v>
      </c>
      <c r="K472" s="908"/>
      <c r="L472" s="1003"/>
    </row>
    <row r="473" spans="2:12">
      <c r="B473" s="934" t="s">
        <v>1616</v>
      </c>
      <c r="C473" s="935" t="s">
        <v>1611</v>
      </c>
      <c r="D473" s="934" t="s">
        <v>1616</v>
      </c>
      <c r="E473" s="935" t="s">
        <v>1177</v>
      </c>
      <c r="F473" s="936" t="s">
        <v>1617</v>
      </c>
      <c r="G473" s="1008" t="s">
        <v>1616</v>
      </c>
      <c r="H473" s="1005" t="s">
        <v>1618</v>
      </c>
      <c r="I473" s="1008"/>
      <c r="J473" s="1009"/>
      <c r="K473" s="908"/>
      <c r="L473" s="1003"/>
    </row>
    <row r="474" spans="2:12">
      <c r="B474" s="934" t="s">
        <v>1619</v>
      </c>
      <c r="C474" s="935" t="s">
        <v>162</v>
      </c>
      <c r="D474" s="934" t="s">
        <v>1619</v>
      </c>
      <c r="E474" s="935" t="s">
        <v>633</v>
      </c>
      <c r="F474" s="936" t="s">
        <v>1620</v>
      </c>
      <c r="G474" s="924" t="s">
        <v>1619</v>
      </c>
      <c r="H474" s="940" t="s">
        <v>1620</v>
      </c>
      <c r="I474" s="937" t="s">
        <v>1621</v>
      </c>
      <c r="J474" s="906" t="s">
        <v>1622</v>
      </c>
      <c r="K474" s="908"/>
      <c r="L474" s="1003"/>
    </row>
    <row r="475" spans="2:12">
      <c r="B475" s="914" t="s">
        <v>1623</v>
      </c>
      <c r="C475" s="915" t="s">
        <v>162</v>
      </c>
      <c r="D475" s="914"/>
      <c r="E475" s="915"/>
      <c r="F475" s="916" t="s">
        <v>1624</v>
      </c>
      <c r="G475" s="937" t="s">
        <v>1623</v>
      </c>
      <c r="H475" s="906" t="s">
        <v>1624</v>
      </c>
      <c r="I475" s="907"/>
      <c r="J475" s="906"/>
      <c r="K475" s="908"/>
      <c r="L475" s="1003"/>
    </row>
    <row r="476" spans="2:12">
      <c r="B476" s="902"/>
      <c r="C476" s="903"/>
      <c r="D476" s="902" t="s">
        <v>1623</v>
      </c>
      <c r="E476" s="903" t="s">
        <v>633</v>
      </c>
      <c r="F476" s="904" t="s">
        <v>1625</v>
      </c>
      <c r="G476" s="907"/>
      <c r="H476" s="906"/>
      <c r="I476" s="907"/>
      <c r="J476" s="906"/>
      <c r="K476" s="908"/>
      <c r="L476" s="1003"/>
    </row>
    <row r="477" spans="2:12">
      <c r="B477" s="921"/>
      <c r="C477" s="922"/>
      <c r="D477" s="921" t="s">
        <v>1623</v>
      </c>
      <c r="E477" s="922" t="s">
        <v>621</v>
      </c>
      <c r="F477" s="923" t="s">
        <v>1626</v>
      </c>
      <c r="G477" s="932"/>
      <c r="H477" s="906"/>
      <c r="I477" s="907"/>
      <c r="J477" s="906"/>
      <c r="K477" s="908"/>
      <c r="L477" s="1003"/>
    </row>
    <row r="478" spans="2:12">
      <c r="B478" s="934" t="s">
        <v>1627</v>
      </c>
      <c r="C478" s="935" t="s">
        <v>162</v>
      </c>
      <c r="D478" s="934" t="s">
        <v>1627</v>
      </c>
      <c r="E478" s="935" t="s">
        <v>633</v>
      </c>
      <c r="F478" s="936" t="s">
        <v>1628</v>
      </c>
      <c r="G478" s="962" t="s">
        <v>1627</v>
      </c>
      <c r="H478" s="940" t="s">
        <v>1628</v>
      </c>
      <c r="I478" s="932"/>
      <c r="J478" s="925"/>
      <c r="K478" s="908"/>
      <c r="L478" s="1003"/>
    </row>
    <row r="479" spans="2:12">
      <c r="B479" s="914" t="s">
        <v>1629</v>
      </c>
      <c r="C479" s="915" t="s">
        <v>162</v>
      </c>
      <c r="D479" s="914"/>
      <c r="E479" s="915"/>
      <c r="F479" s="916" t="s">
        <v>1630</v>
      </c>
      <c r="G479" s="937" t="s">
        <v>1629</v>
      </c>
      <c r="H479" s="918" t="s">
        <v>1630</v>
      </c>
      <c r="I479" s="937" t="s">
        <v>1631</v>
      </c>
      <c r="J479" s="918" t="s">
        <v>1630</v>
      </c>
      <c r="K479" s="908"/>
      <c r="L479" s="1003"/>
    </row>
    <row r="480" spans="2:12">
      <c r="B480" s="902"/>
      <c r="C480" s="903"/>
      <c r="D480" s="902" t="s">
        <v>1629</v>
      </c>
      <c r="E480" s="903" t="s">
        <v>633</v>
      </c>
      <c r="F480" s="904" t="s">
        <v>1632</v>
      </c>
      <c r="G480" s="907"/>
      <c r="H480" s="906"/>
      <c r="I480" s="907"/>
      <c r="J480" s="906"/>
      <c r="K480" s="908"/>
      <c r="L480" s="1003"/>
    </row>
    <row r="481" spans="2:12">
      <c r="B481" s="902"/>
      <c r="C481" s="903"/>
      <c r="D481" s="902" t="s">
        <v>1633</v>
      </c>
      <c r="E481" s="903" t="s">
        <v>621</v>
      </c>
      <c r="F481" s="904" t="s">
        <v>1634</v>
      </c>
      <c r="G481" s="907"/>
      <c r="H481" s="906"/>
      <c r="I481" s="907"/>
      <c r="J481" s="906"/>
      <c r="K481" s="908"/>
      <c r="L481" s="1003"/>
    </row>
    <row r="482" spans="2:12">
      <c r="B482" s="902"/>
      <c r="C482" s="903"/>
      <c r="D482" s="902" t="s">
        <v>1633</v>
      </c>
      <c r="E482" s="903" t="s">
        <v>766</v>
      </c>
      <c r="F482" s="904" t="s">
        <v>1635</v>
      </c>
      <c r="G482" s="907"/>
      <c r="H482" s="906"/>
      <c r="I482" s="907"/>
      <c r="J482" s="906"/>
      <c r="K482" s="908"/>
      <c r="L482" s="1003"/>
    </row>
    <row r="483" spans="2:12">
      <c r="B483" s="921"/>
      <c r="C483" s="922"/>
      <c r="D483" s="921" t="s">
        <v>1633</v>
      </c>
      <c r="E483" s="922" t="s">
        <v>768</v>
      </c>
      <c r="F483" s="923" t="s">
        <v>1636</v>
      </c>
      <c r="G483" s="932"/>
      <c r="H483" s="925"/>
      <c r="I483" s="932"/>
      <c r="J483" s="925"/>
      <c r="K483" s="908"/>
      <c r="L483" s="1003"/>
    </row>
    <row r="484" spans="2:12">
      <c r="B484" s="934" t="s">
        <v>1637</v>
      </c>
      <c r="C484" s="935" t="s">
        <v>162</v>
      </c>
      <c r="D484" s="934" t="s">
        <v>1637</v>
      </c>
      <c r="E484" s="935" t="s">
        <v>633</v>
      </c>
      <c r="F484" s="936" t="s">
        <v>1638</v>
      </c>
      <c r="G484" s="924" t="s">
        <v>1637</v>
      </c>
      <c r="H484" s="940" t="s">
        <v>1638</v>
      </c>
      <c r="I484" s="924" t="s">
        <v>1639</v>
      </c>
      <c r="J484" s="940" t="s">
        <v>1638</v>
      </c>
      <c r="K484" s="908"/>
      <c r="L484" s="1003"/>
    </row>
    <row r="485" spans="2:12">
      <c r="B485" s="934" t="s">
        <v>1640</v>
      </c>
      <c r="C485" s="935" t="s">
        <v>162</v>
      </c>
      <c r="D485" s="934" t="s">
        <v>1640</v>
      </c>
      <c r="E485" s="935" t="s">
        <v>633</v>
      </c>
      <c r="F485" s="936" t="s">
        <v>1641</v>
      </c>
      <c r="G485" s="939" t="s">
        <v>1640</v>
      </c>
      <c r="H485" s="940" t="s">
        <v>1641</v>
      </c>
      <c r="I485" s="939" t="s">
        <v>1642</v>
      </c>
      <c r="J485" s="940" t="s">
        <v>1641</v>
      </c>
      <c r="K485" s="908"/>
      <c r="L485" s="1003"/>
    </row>
    <row r="486" spans="2:12">
      <c r="B486" s="934" t="s">
        <v>1643</v>
      </c>
      <c r="C486" s="935" t="s">
        <v>162</v>
      </c>
      <c r="D486" s="934" t="s">
        <v>1643</v>
      </c>
      <c r="E486" s="935" t="s">
        <v>633</v>
      </c>
      <c r="F486" s="936" t="s">
        <v>1644</v>
      </c>
      <c r="G486" s="962" t="s">
        <v>1643</v>
      </c>
      <c r="H486" s="940" t="s">
        <v>1644</v>
      </c>
      <c r="I486" s="937" t="s">
        <v>1645</v>
      </c>
      <c r="J486" s="918" t="s">
        <v>1646</v>
      </c>
      <c r="K486" s="908"/>
      <c r="L486" s="1003"/>
    </row>
    <row r="487" spans="2:12">
      <c r="B487" s="926" t="s">
        <v>1647</v>
      </c>
      <c r="C487" s="927" t="s">
        <v>162</v>
      </c>
      <c r="D487" s="926" t="s">
        <v>1647</v>
      </c>
      <c r="E487" s="927" t="s">
        <v>633</v>
      </c>
      <c r="F487" s="928" t="s">
        <v>1648</v>
      </c>
      <c r="G487" s="907" t="s">
        <v>1649</v>
      </c>
      <c r="H487" s="950" t="s">
        <v>1650</v>
      </c>
      <c r="I487" s="907"/>
      <c r="J487" s="906"/>
      <c r="K487" s="908"/>
      <c r="L487" s="1003"/>
    </row>
    <row r="488" spans="2:12">
      <c r="B488" s="929" t="s">
        <v>1647</v>
      </c>
      <c r="C488" s="930" t="s">
        <v>623</v>
      </c>
      <c r="D488" s="929" t="s">
        <v>1647</v>
      </c>
      <c r="E488" s="930" t="s">
        <v>625</v>
      </c>
      <c r="F488" s="931" t="s">
        <v>1651</v>
      </c>
      <c r="G488" s="907"/>
      <c r="H488" s="949"/>
      <c r="I488" s="907"/>
      <c r="J488" s="906"/>
      <c r="K488" s="908"/>
      <c r="L488" s="1003"/>
    </row>
    <row r="489" spans="2:12">
      <c r="B489" s="929" t="s">
        <v>1647</v>
      </c>
      <c r="C489" s="930" t="s">
        <v>667</v>
      </c>
      <c r="D489" s="929" t="s">
        <v>1647</v>
      </c>
      <c r="E489" s="930" t="s">
        <v>668</v>
      </c>
      <c r="F489" s="931" t="s">
        <v>1652</v>
      </c>
      <c r="G489" s="907"/>
      <c r="H489" s="906"/>
      <c r="I489" s="907"/>
      <c r="J489" s="906"/>
      <c r="K489" s="908"/>
      <c r="L489" s="1003"/>
    </row>
    <row r="490" spans="2:12">
      <c r="B490" s="929" t="s">
        <v>1647</v>
      </c>
      <c r="C490" s="930" t="s">
        <v>781</v>
      </c>
      <c r="D490" s="929" t="s">
        <v>1647</v>
      </c>
      <c r="E490" s="930" t="s">
        <v>782</v>
      </c>
      <c r="F490" s="931" t="s">
        <v>1653</v>
      </c>
      <c r="G490" s="907"/>
      <c r="H490" s="906"/>
      <c r="I490" s="907"/>
      <c r="J490" s="906"/>
      <c r="K490" s="908"/>
      <c r="L490" s="1003"/>
    </row>
    <row r="491" spans="2:12">
      <c r="B491" s="929" t="s">
        <v>1647</v>
      </c>
      <c r="C491" s="930" t="s">
        <v>1654</v>
      </c>
      <c r="D491" s="929" t="s">
        <v>1647</v>
      </c>
      <c r="E491" s="930" t="s">
        <v>1486</v>
      </c>
      <c r="F491" s="931" t="s">
        <v>1655</v>
      </c>
      <c r="G491" s="907"/>
      <c r="H491" s="906"/>
      <c r="I491" s="907"/>
      <c r="J491" s="906"/>
      <c r="K491" s="908"/>
      <c r="L491" s="1003"/>
    </row>
    <row r="492" spans="2:12">
      <c r="B492" s="929" t="s">
        <v>1647</v>
      </c>
      <c r="C492" s="930" t="s">
        <v>1656</v>
      </c>
      <c r="D492" s="929" t="s">
        <v>1647</v>
      </c>
      <c r="E492" s="930" t="s">
        <v>1657</v>
      </c>
      <c r="F492" s="931" t="s">
        <v>1658</v>
      </c>
      <c r="G492" s="907"/>
      <c r="H492" s="906"/>
      <c r="I492" s="907"/>
      <c r="J492" s="906"/>
      <c r="K492" s="908"/>
      <c r="L492" s="1003"/>
    </row>
    <row r="493" spans="2:12">
      <c r="B493" s="929" t="s">
        <v>1649</v>
      </c>
      <c r="C493" s="930" t="s">
        <v>1659</v>
      </c>
      <c r="D493" s="929" t="s">
        <v>1649</v>
      </c>
      <c r="E493" s="930" t="s">
        <v>1660</v>
      </c>
      <c r="F493" s="931" t="s">
        <v>1661</v>
      </c>
      <c r="G493" s="907"/>
      <c r="H493" s="906"/>
      <c r="I493" s="907"/>
      <c r="J493" s="906"/>
      <c r="K493" s="908"/>
      <c r="L493" s="1003"/>
    </row>
    <row r="494" spans="2:12">
      <c r="B494" s="921" t="s">
        <v>1649</v>
      </c>
      <c r="C494" s="922" t="s">
        <v>656</v>
      </c>
      <c r="D494" s="921" t="s">
        <v>1649</v>
      </c>
      <c r="E494" s="922" t="s">
        <v>676</v>
      </c>
      <c r="F494" s="933" t="s">
        <v>1662</v>
      </c>
      <c r="G494" s="932"/>
      <c r="H494" s="925"/>
      <c r="I494" s="932"/>
      <c r="J494" s="925"/>
      <c r="K494" s="908"/>
      <c r="L494" s="1003"/>
    </row>
    <row r="495" spans="2:12">
      <c r="B495" s="914" t="s">
        <v>1663</v>
      </c>
      <c r="C495" s="915" t="s">
        <v>162</v>
      </c>
      <c r="D495" s="914" t="s">
        <v>1663</v>
      </c>
      <c r="E495" s="915" t="s">
        <v>633</v>
      </c>
      <c r="F495" s="904" t="s">
        <v>1664</v>
      </c>
      <c r="G495" s="937" t="s">
        <v>1663</v>
      </c>
      <c r="H495" s="950" t="s">
        <v>1664</v>
      </c>
      <c r="I495" s="937" t="s">
        <v>1665</v>
      </c>
      <c r="J495" s="918" t="s">
        <v>1664</v>
      </c>
      <c r="K495" s="908"/>
      <c r="L495" s="1003"/>
    </row>
    <row r="496" spans="2:12">
      <c r="B496" s="926" t="s">
        <v>1666</v>
      </c>
      <c r="C496" s="927" t="s">
        <v>162</v>
      </c>
      <c r="D496" s="926" t="s">
        <v>1666</v>
      </c>
      <c r="E496" s="927" t="s">
        <v>633</v>
      </c>
      <c r="F496" s="928" t="s">
        <v>1667</v>
      </c>
      <c r="G496" s="937" t="s">
        <v>1666</v>
      </c>
      <c r="H496" s="950" t="s">
        <v>1668</v>
      </c>
      <c r="I496" s="937" t="s">
        <v>1669</v>
      </c>
      <c r="J496" s="1000" t="s">
        <v>1670</v>
      </c>
      <c r="K496" s="938" t="s">
        <v>1671</v>
      </c>
      <c r="L496" s="916" t="s">
        <v>1672</v>
      </c>
    </row>
    <row r="497" spans="2:12">
      <c r="B497" s="929" t="s">
        <v>1666</v>
      </c>
      <c r="C497" s="930" t="s">
        <v>623</v>
      </c>
      <c r="D497" s="929" t="s">
        <v>1666</v>
      </c>
      <c r="E497" s="930" t="s">
        <v>625</v>
      </c>
      <c r="F497" s="931" t="s">
        <v>1673</v>
      </c>
      <c r="G497" s="907"/>
      <c r="H497" s="949"/>
      <c r="I497" s="907"/>
      <c r="J497" s="901"/>
      <c r="K497" s="908"/>
      <c r="L497" s="904"/>
    </row>
    <row r="498" spans="2:12">
      <c r="B498" s="921" t="s">
        <v>1666</v>
      </c>
      <c r="C498" s="922" t="s">
        <v>690</v>
      </c>
      <c r="D498" s="921" t="s">
        <v>1666</v>
      </c>
      <c r="E498" s="922" t="s">
        <v>691</v>
      </c>
      <c r="F498" s="933" t="s">
        <v>1674</v>
      </c>
      <c r="G498" s="907"/>
      <c r="H498" s="949"/>
      <c r="I498" s="907"/>
      <c r="J498" s="901"/>
      <c r="K498" s="908"/>
      <c r="L498" s="904"/>
    </row>
    <row r="499" spans="2:12">
      <c r="B499" s="926" t="s">
        <v>1675</v>
      </c>
      <c r="C499" s="927" t="s">
        <v>162</v>
      </c>
      <c r="D499" s="926" t="s">
        <v>1675</v>
      </c>
      <c r="E499" s="927" t="s">
        <v>633</v>
      </c>
      <c r="F499" s="928" t="s">
        <v>1676</v>
      </c>
      <c r="G499" s="937" t="s">
        <v>1675</v>
      </c>
      <c r="H499" s="950" t="s">
        <v>1677</v>
      </c>
      <c r="I499" s="937" t="s">
        <v>1678</v>
      </c>
      <c r="J499" s="1000" t="s">
        <v>1677</v>
      </c>
      <c r="K499" s="908"/>
      <c r="L499" s="904"/>
    </row>
    <row r="500" spans="2:12">
      <c r="B500" s="929" t="s">
        <v>1675</v>
      </c>
      <c r="C500" s="930" t="s">
        <v>623</v>
      </c>
      <c r="D500" s="929" t="s">
        <v>1675</v>
      </c>
      <c r="E500" s="930" t="s">
        <v>625</v>
      </c>
      <c r="F500" s="931" t="s">
        <v>1679</v>
      </c>
      <c r="G500" s="907"/>
      <c r="H500" s="949"/>
      <c r="I500" s="907"/>
      <c r="J500" s="901"/>
      <c r="K500" s="908"/>
      <c r="L500" s="904"/>
    </row>
    <row r="501" spans="2:12">
      <c r="B501" s="921" t="s">
        <v>1675</v>
      </c>
      <c r="C501" s="922" t="s">
        <v>667</v>
      </c>
      <c r="D501" s="921" t="s">
        <v>1675</v>
      </c>
      <c r="E501" s="922" t="s">
        <v>668</v>
      </c>
      <c r="F501" s="933" t="s">
        <v>1680</v>
      </c>
      <c r="G501" s="932"/>
      <c r="H501" s="948"/>
      <c r="I501" s="932"/>
      <c r="J501" s="1001"/>
      <c r="K501" s="908"/>
      <c r="L501" s="904"/>
    </row>
    <row r="502" spans="2:12">
      <c r="B502" s="914" t="s">
        <v>1681</v>
      </c>
      <c r="C502" s="915" t="s">
        <v>800</v>
      </c>
      <c r="D502" s="914"/>
      <c r="E502" s="942"/>
      <c r="F502" s="913" t="s">
        <v>1682</v>
      </c>
      <c r="G502" s="937" t="s">
        <v>1681</v>
      </c>
      <c r="H502" s="918" t="s">
        <v>1683</v>
      </c>
      <c r="I502" s="937" t="s">
        <v>1684</v>
      </c>
      <c r="J502" s="918" t="s">
        <v>1683</v>
      </c>
      <c r="K502" s="908"/>
      <c r="L502" s="904"/>
    </row>
    <row r="503" spans="2:12">
      <c r="B503" s="902"/>
      <c r="C503" s="903"/>
      <c r="D503" s="902" t="s">
        <v>1681</v>
      </c>
      <c r="E503" s="945" t="s">
        <v>617</v>
      </c>
      <c r="F503" s="904" t="s">
        <v>1685</v>
      </c>
      <c r="G503" s="907"/>
      <c r="H503" s="906"/>
      <c r="I503" s="907"/>
      <c r="J503" s="906"/>
      <c r="K503" s="908"/>
      <c r="L503" s="904"/>
    </row>
    <row r="504" spans="2:12">
      <c r="B504" s="921"/>
      <c r="C504" s="922"/>
      <c r="D504" s="921" t="s">
        <v>1681</v>
      </c>
      <c r="E504" s="946" t="s">
        <v>682</v>
      </c>
      <c r="F504" s="910" t="s">
        <v>1686</v>
      </c>
      <c r="G504" s="932"/>
      <c r="H504" s="925"/>
      <c r="I504" s="932"/>
      <c r="J504" s="925"/>
      <c r="K504" s="908"/>
      <c r="L504" s="904"/>
    </row>
    <row r="505" spans="2:12">
      <c r="B505" s="921" t="s">
        <v>1687</v>
      </c>
      <c r="C505" s="922" t="s">
        <v>800</v>
      </c>
      <c r="D505" s="921" t="s">
        <v>1687</v>
      </c>
      <c r="E505" s="922" t="s">
        <v>617</v>
      </c>
      <c r="F505" s="936" t="s">
        <v>1688</v>
      </c>
      <c r="G505" s="962" t="s">
        <v>1687</v>
      </c>
      <c r="H505" s="948" t="s">
        <v>1688</v>
      </c>
      <c r="I505" s="962" t="s">
        <v>1689</v>
      </c>
      <c r="J505" s="925" t="s">
        <v>1688</v>
      </c>
      <c r="K505" s="908"/>
      <c r="L505" s="904"/>
    </row>
    <row r="506" spans="2:12">
      <c r="B506" s="926" t="s">
        <v>1690</v>
      </c>
      <c r="C506" s="980" t="s">
        <v>800</v>
      </c>
      <c r="D506" s="926" t="s">
        <v>1690</v>
      </c>
      <c r="E506" s="980" t="s">
        <v>617</v>
      </c>
      <c r="F506" s="928" t="s">
        <v>1691</v>
      </c>
      <c r="G506" s="905" t="s">
        <v>1690</v>
      </c>
      <c r="H506" s="950" t="s">
        <v>1692</v>
      </c>
      <c r="I506" s="905" t="s">
        <v>1693</v>
      </c>
      <c r="J506" s="918" t="s">
        <v>1692</v>
      </c>
      <c r="K506" s="908"/>
      <c r="L506" s="904"/>
    </row>
    <row r="507" spans="2:12">
      <c r="B507" s="929" t="s">
        <v>1690</v>
      </c>
      <c r="C507" s="976" t="s">
        <v>687</v>
      </c>
      <c r="D507" s="929" t="s">
        <v>1690</v>
      </c>
      <c r="E507" s="976" t="s">
        <v>688</v>
      </c>
      <c r="F507" s="931" t="s">
        <v>1694</v>
      </c>
      <c r="G507" s="905"/>
      <c r="H507" s="906"/>
      <c r="I507" s="905"/>
      <c r="J507" s="906"/>
      <c r="K507" s="908"/>
      <c r="L507" s="904"/>
    </row>
    <row r="508" spans="2:12">
      <c r="B508" s="943" t="s">
        <v>1690</v>
      </c>
      <c r="C508" s="982" t="s">
        <v>690</v>
      </c>
      <c r="D508" s="943" t="s">
        <v>1690</v>
      </c>
      <c r="E508" s="982" t="s">
        <v>691</v>
      </c>
      <c r="F508" s="933" t="s">
        <v>1695</v>
      </c>
      <c r="G508" s="924"/>
      <c r="H508" s="925"/>
      <c r="I508" s="924"/>
      <c r="J508" s="925"/>
      <c r="K508" s="941"/>
      <c r="L508" s="923"/>
    </row>
    <row r="509" spans="2:12">
      <c r="B509" s="921" t="s">
        <v>1696</v>
      </c>
      <c r="C509" s="922" t="s">
        <v>162</v>
      </c>
      <c r="D509" s="921" t="s">
        <v>1696</v>
      </c>
      <c r="E509" s="922" t="s">
        <v>633</v>
      </c>
      <c r="F509" s="923" t="s">
        <v>1697</v>
      </c>
      <c r="G509" s="932" t="s">
        <v>1698</v>
      </c>
      <c r="H509" s="925" t="s">
        <v>1699</v>
      </c>
      <c r="I509" s="907" t="s">
        <v>1700</v>
      </c>
      <c r="J509" s="906" t="s">
        <v>1701</v>
      </c>
      <c r="K509" s="938" t="s">
        <v>1702</v>
      </c>
      <c r="L509" s="916" t="s">
        <v>1703</v>
      </c>
    </row>
    <row r="510" spans="2:12">
      <c r="B510" s="934" t="s">
        <v>1704</v>
      </c>
      <c r="C510" s="935" t="s">
        <v>162</v>
      </c>
      <c r="D510" s="934" t="s">
        <v>1704</v>
      </c>
      <c r="E510" s="935" t="s">
        <v>633</v>
      </c>
      <c r="F510" s="923" t="s">
        <v>1705</v>
      </c>
      <c r="G510" s="962" t="s">
        <v>1706</v>
      </c>
      <c r="H510" s="940" t="s">
        <v>1707</v>
      </c>
      <c r="I510" s="932"/>
      <c r="J510" s="925"/>
      <c r="K510" s="941"/>
      <c r="L510" s="923"/>
    </row>
    <row r="511" spans="2:12">
      <c r="B511" s="926" t="s">
        <v>1708</v>
      </c>
      <c r="C511" s="927" t="s">
        <v>162</v>
      </c>
      <c r="D511" s="926" t="s">
        <v>1708</v>
      </c>
      <c r="E511" s="927" t="s">
        <v>633</v>
      </c>
      <c r="F511" s="928" t="s">
        <v>1709</v>
      </c>
      <c r="G511" s="937" t="s">
        <v>1708</v>
      </c>
      <c r="H511" s="918" t="s">
        <v>1710</v>
      </c>
      <c r="I511" s="937" t="s">
        <v>1711</v>
      </c>
      <c r="J511" s="918" t="s">
        <v>349</v>
      </c>
      <c r="K511" s="938" t="s">
        <v>1712</v>
      </c>
      <c r="L511" s="916" t="s">
        <v>1713</v>
      </c>
    </row>
    <row r="512" spans="2:12">
      <c r="B512" s="902" t="s">
        <v>1708</v>
      </c>
      <c r="C512" s="903" t="s">
        <v>623</v>
      </c>
      <c r="D512" s="902" t="s">
        <v>1708</v>
      </c>
      <c r="E512" s="903" t="s">
        <v>625</v>
      </c>
      <c r="F512" s="913" t="s">
        <v>1714</v>
      </c>
      <c r="G512" s="907"/>
      <c r="H512" s="906"/>
      <c r="I512" s="907"/>
      <c r="J512" s="906"/>
      <c r="K512" s="908"/>
      <c r="L512" s="904"/>
    </row>
    <row r="513" spans="2:12">
      <c r="B513" s="929" t="s">
        <v>1715</v>
      </c>
      <c r="C513" s="930" t="s">
        <v>690</v>
      </c>
      <c r="D513" s="929" t="s">
        <v>1715</v>
      </c>
      <c r="E513" s="930" t="s">
        <v>691</v>
      </c>
      <c r="F513" s="931" t="s">
        <v>1716</v>
      </c>
      <c r="G513" s="905"/>
      <c r="H513" s="906"/>
      <c r="I513" s="907"/>
      <c r="J513" s="906"/>
      <c r="K513" s="908"/>
      <c r="L513" s="904"/>
    </row>
    <row r="514" spans="2:12">
      <c r="B514" s="929" t="s">
        <v>1715</v>
      </c>
      <c r="C514" s="930" t="s">
        <v>693</v>
      </c>
      <c r="D514" s="929" t="s">
        <v>1715</v>
      </c>
      <c r="E514" s="930" t="s">
        <v>694</v>
      </c>
      <c r="F514" s="931" t="s">
        <v>1717</v>
      </c>
      <c r="G514" s="924"/>
      <c r="H514" s="925"/>
      <c r="I514" s="907"/>
      <c r="J514" s="906"/>
      <c r="K514" s="908"/>
      <c r="L514" s="904"/>
    </row>
    <row r="515" spans="2:12">
      <c r="B515" s="926" t="s">
        <v>1718</v>
      </c>
      <c r="C515" s="927" t="s">
        <v>162</v>
      </c>
      <c r="D515" s="926" t="s">
        <v>1718</v>
      </c>
      <c r="E515" s="927" t="s">
        <v>633</v>
      </c>
      <c r="F515" s="928" t="s">
        <v>1719</v>
      </c>
      <c r="G515" s="907" t="s">
        <v>1720</v>
      </c>
      <c r="H515" s="949" t="s">
        <v>1721</v>
      </c>
      <c r="I515" s="907"/>
      <c r="J515" s="906"/>
      <c r="K515" s="908"/>
      <c r="L515" s="904"/>
    </row>
    <row r="516" spans="2:12">
      <c r="B516" s="929" t="s">
        <v>1718</v>
      </c>
      <c r="C516" s="930" t="s">
        <v>623</v>
      </c>
      <c r="D516" s="929" t="s">
        <v>1718</v>
      </c>
      <c r="E516" s="930" t="s">
        <v>625</v>
      </c>
      <c r="F516" s="931" t="s">
        <v>1722</v>
      </c>
      <c r="G516" s="907"/>
      <c r="H516" s="949"/>
      <c r="I516" s="907"/>
      <c r="J516" s="906"/>
      <c r="K516" s="908"/>
      <c r="L516" s="904"/>
    </row>
    <row r="517" spans="2:12">
      <c r="B517" s="929" t="s">
        <v>1718</v>
      </c>
      <c r="C517" s="930" t="s">
        <v>667</v>
      </c>
      <c r="D517" s="929" t="s">
        <v>1718</v>
      </c>
      <c r="E517" s="930" t="s">
        <v>668</v>
      </c>
      <c r="F517" s="931" t="s">
        <v>1723</v>
      </c>
      <c r="G517" s="907"/>
      <c r="H517" s="906"/>
      <c r="I517" s="907"/>
      <c r="J517" s="906"/>
      <c r="K517" s="908"/>
      <c r="L517" s="904"/>
    </row>
    <row r="518" spans="2:12">
      <c r="B518" s="921" t="s">
        <v>1718</v>
      </c>
      <c r="C518" s="922" t="s">
        <v>781</v>
      </c>
      <c r="D518" s="921" t="s">
        <v>1718</v>
      </c>
      <c r="E518" s="922" t="s">
        <v>782</v>
      </c>
      <c r="F518" s="933" t="s">
        <v>1724</v>
      </c>
      <c r="G518" s="932"/>
      <c r="H518" s="925"/>
      <c r="I518" s="932"/>
      <c r="J518" s="925"/>
      <c r="K518" s="908"/>
      <c r="L518" s="904"/>
    </row>
    <row r="519" spans="2:12">
      <c r="B519" s="926" t="s">
        <v>1725</v>
      </c>
      <c r="C519" s="927" t="s">
        <v>162</v>
      </c>
      <c r="D519" s="926" t="s">
        <v>1725</v>
      </c>
      <c r="E519" s="927" t="s">
        <v>633</v>
      </c>
      <c r="F519" s="928" t="s">
        <v>1726</v>
      </c>
      <c r="G519" s="937" t="s">
        <v>1727</v>
      </c>
      <c r="H519" s="918" t="s">
        <v>1728</v>
      </c>
      <c r="I519" s="937" t="s">
        <v>1729</v>
      </c>
      <c r="J519" s="918" t="s">
        <v>1730</v>
      </c>
      <c r="K519" s="908"/>
      <c r="L519" s="904"/>
    </row>
    <row r="520" spans="2:12">
      <c r="B520" s="929" t="s">
        <v>1725</v>
      </c>
      <c r="C520" s="930" t="s">
        <v>623</v>
      </c>
      <c r="D520" s="929" t="s">
        <v>1725</v>
      </c>
      <c r="E520" s="930" t="s">
        <v>625</v>
      </c>
      <c r="F520" s="931" t="s">
        <v>1731</v>
      </c>
      <c r="G520" s="907"/>
      <c r="H520" s="906"/>
      <c r="I520" s="907"/>
      <c r="J520" s="906"/>
      <c r="K520" s="908"/>
      <c r="L520" s="904"/>
    </row>
    <row r="521" spans="2:12">
      <c r="B521" s="929" t="s">
        <v>1725</v>
      </c>
      <c r="C521" s="930" t="s">
        <v>667</v>
      </c>
      <c r="D521" s="929" t="s">
        <v>1725</v>
      </c>
      <c r="E521" s="930" t="s">
        <v>668</v>
      </c>
      <c r="F521" s="931" t="s">
        <v>1732</v>
      </c>
      <c r="G521" s="907"/>
      <c r="H521" s="906"/>
      <c r="I521" s="907"/>
      <c r="J521" s="906"/>
      <c r="K521" s="908"/>
      <c r="L521" s="904"/>
    </row>
    <row r="522" spans="2:12">
      <c r="B522" s="929" t="s">
        <v>1725</v>
      </c>
      <c r="C522" s="930" t="s">
        <v>781</v>
      </c>
      <c r="D522" s="929" t="s">
        <v>1725</v>
      </c>
      <c r="E522" s="930" t="s">
        <v>782</v>
      </c>
      <c r="F522" s="931" t="s">
        <v>1733</v>
      </c>
      <c r="G522" s="907"/>
      <c r="H522" s="906"/>
      <c r="I522" s="907"/>
      <c r="J522" s="906"/>
      <c r="K522" s="908"/>
      <c r="L522" s="904"/>
    </row>
    <row r="523" spans="2:12">
      <c r="B523" s="929" t="s">
        <v>1725</v>
      </c>
      <c r="C523" s="930" t="s">
        <v>1654</v>
      </c>
      <c r="D523" s="929" t="s">
        <v>1725</v>
      </c>
      <c r="E523" s="930" t="s">
        <v>1486</v>
      </c>
      <c r="F523" s="931" t="s">
        <v>1734</v>
      </c>
      <c r="G523" s="907"/>
      <c r="H523" s="906"/>
      <c r="I523" s="907"/>
      <c r="J523" s="906"/>
      <c r="K523" s="908"/>
      <c r="L523" s="904"/>
    </row>
    <row r="524" spans="2:12">
      <c r="B524" s="921" t="s">
        <v>1725</v>
      </c>
      <c r="C524" s="922" t="s">
        <v>1656</v>
      </c>
      <c r="D524" s="921" t="s">
        <v>1725</v>
      </c>
      <c r="E524" s="922" t="s">
        <v>1657</v>
      </c>
      <c r="F524" s="933" t="s">
        <v>1735</v>
      </c>
      <c r="G524" s="932"/>
      <c r="H524" s="925"/>
      <c r="I524" s="907"/>
      <c r="J524" s="906"/>
      <c r="K524" s="908"/>
      <c r="L524" s="904"/>
    </row>
    <row r="525" spans="2:12">
      <c r="B525" s="934" t="s">
        <v>1736</v>
      </c>
      <c r="C525" s="935" t="s">
        <v>162</v>
      </c>
      <c r="D525" s="934" t="s">
        <v>1736</v>
      </c>
      <c r="E525" s="935" t="s">
        <v>633</v>
      </c>
      <c r="F525" s="923" t="s">
        <v>1737</v>
      </c>
      <c r="G525" s="962" t="s">
        <v>1736</v>
      </c>
      <c r="H525" s="925" t="s">
        <v>1737</v>
      </c>
      <c r="I525" s="932"/>
      <c r="J525" s="925"/>
      <c r="K525" s="941"/>
      <c r="L525" s="923"/>
    </row>
    <row r="526" spans="2:12">
      <c r="B526" s="926" t="s">
        <v>1738</v>
      </c>
      <c r="C526" s="927" t="s">
        <v>162</v>
      </c>
      <c r="D526" s="926" t="s">
        <v>1738</v>
      </c>
      <c r="E526" s="927" t="s">
        <v>633</v>
      </c>
      <c r="F526" s="928" t="s">
        <v>1739</v>
      </c>
      <c r="G526" s="937" t="s">
        <v>1740</v>
      </c>
      <c r="H526" s="950" t="s">
        <v>1741</v>
      </c>
      <c r="I526" s="937" t="s">
        <v>1742</v>
      </c>
      <c r="J526" s="918" t="s">
        <v>1741</v>
      </c>
      <c r="K526" s="938" t="s">
        <v>1743</v>
      </c>
      <c r="L526" s="1010" t="s">
        <v>1744</v>
      </c>
    </row>
    <row r="527" spans="2:12">
      <c r="B527" s="929" t="s">
        <v>1738</v>
      </c>
      <c r="C527" s="930" t="s">
        <v>623</v>
      </c>
      <c r="D527" s="929" t="s">
        <v>1738</v>
      </c>
      <c r="E527" s="930" t="s">
        <v>625</v>
      </c>
      <c r="F527" s="931" t="s">
        <v>1745</v>
      </c>
      <c r="G527" s="907"/>
      <c r="H527" s="949"/>
      <c r="I527" s="907"/>
      <c r="J527" s="906"/>
      <c r="K527" s="908"/>
      <c r="L527" s="1011"/>
    </row>
    <row r="528" spans="2:12">
      <c r="B528" s="929" t="s">
        <v>1738</v>
      </c>
      <c r="C528" s="930" t="s">
        <v>667</v>
      </c>
      <c r="D528" s="929" t="s">
        <v>1738</v>
      </c>
      <c r="E528" s="930" t="s">
        <v>668</v>
      </c>
      <c r="F528" s="931" t="s">
        <v>1746</v>
      </c>
      <c r="G528" s="907"/>
      <c r="H528" s="949"/>
      <c r="I528" s="907"/>
      <c r="J528" s="906"/>
      <c r="K528" s="908"/>
      <c r="L528" s="904"/>
    </row>
    <row r="529" spans="2:12">
      <c r="B529" s="929" t="s">
        <v>1740</v>
      </c>
      <c r="C529" s="930" t="s">
        <v>693</v>
      </c>
      <c r="D529" s="929" t="s">
        <v>1740</v>
      </c>
      <c r="E529" s="930" t="s">
        <v>694</v>
      </c>
      <c r="F529" s="931" t="s">
        <v>1747</v>
      </c>
      <c r="G529" s="907"/>
      <c r="H529" s="949"/>
      <c r="I529" s="907"/>
      <c r="J529" s="906"/>
      <c r="K529" s="908"/>
      <c r="L529" s="904"/>
    </row>
    <row r="530" spans="2:12">
      <c r="B530" s="921" t="s">
        <v>1738</v>
      </c>
      <c r="C530" s="922" t="s">
        <v>696</v>
      </c>
      <c r="D530" s="921" t="s">
        <v>1738</v>
      </c>
      <c r="E530" s="922" t="s">
        <v>697</v>
      </c>
      <c r="F530" s="923" t="s">
        <v>1748</v>
      </c>
      <c r="G530" s="932"/>
      <c r="H530" s="948"/>
      <c r="I530" s="932"/>
      <c r="J530" s="925"/>
      <c r="K530" s="908"/>
      <c r="L530" s="904"/>
    </row>
    <row r="531" spans="2:12">
      <c r="B531" s="926" t="s">
        <v>1749</v>
      </c>
      <c r="C531" s="927" t="s">
        <v>162</v>
      </c>
      <c r="D531" s="926" t="s">
        <v>1749</v>
      </c>
      <c r="E531" s="927" t="s">
        <v>633</v>
      </c>
      <c r="F531" s="928" t="s">
        <v>1750</v>
      </c>
      <c r="G531" s="937" t="s">
        <v>1751</v>
      </c>
      <c r="H531" s="950" t="s">
        <v>1752</v>
      </c>
      <c r="I531" s="937" t="s">
        <v>1753</v>
      </c>
      <c r="J531" s="918" t="s">
        <v>1752</v>
      </c>
      <c r="K531" s="908"/>
      <c r="L531" s="904"/>
    </row>
    <row r="532" spans="2:12">
      <c r="B532" s="921" t="s">
        <v>1749</v>
      </c>
      <c r="C532" s="922" t="s">
        <v>623</v>
      </c>
      <c r="D532" s="921" t="s">
        <v>1749</v>
      </c>
      <c r="E532" s="922" t="s">
        <v>625</v>
      </c>
      <c r="F532" s="933" t="s">
        <v>1754</v>
      </c>
      <c r="G532" s="932"/>
      <c r="H532" s="948"/>
      <c r="I532" s="932"/>
      <c r="J532" s="925"/>
      <c r="K532" s="908"/>
      <c r="L532" s="904"/>
    </row>
    <row r="533" spans="2:12">
      <c r="B533" s="926" t="s">
        <v>1755</v>
      </c>
      <c r="C533" s="927" t="s">
        <v>162</v>
      </c>
      <c r="D533" s="926" t="s">
        <v>1755</v>
      </c>
      <c r="E533" s="927" t="s">
        <v>633</v>
      </c>
      <c r="F533" s="928" t="s">
        <v>1756</v>
      </c>
      <c r="G533" s="937" t="s">
        <v>1757</v>
      </c>
      <c r="H533" s="950" t="s">
        <v>1758</v>
      </c>
      <c r="I533" s="937" t="s">
        <v>1759</v>
      </c>
      <c r="J533" s="918" t="s">
        <v>1758</v>
      </c>
      <c r="K533" s="908"/>
      <c r="L533" s="904"/>
    </row>
    <row r="534" spans="2:12">
      <c r="B534" s="929" t="s">
        <v>1755</v>
      </c>
      <c r="C534" s="930" t="s">
        <v>687</v>
      </c>
      <c r="D534" s="929" t="s">
        <v>1755</v>
      </c>
      <c r="E534" s="930" t="s">
        <v>688</v>
      </c>
      <c r="F534" s="931" t="s">
        <v>1760</v>
      </c>
      <c r="G534" s="907"/>
      <c r="H534" s="949"/>
      <c r="I534" s="907"/>
      <c r="J534" s="906"/>
      <c r="K534" s="908"/>
      <c r="L534" s="904"/>
    </row>
    <row r="535" spans="2:12">
      <c r="B535" s="902" t="s">
        <v>1755</v>
      </c>
      <c r="C535" s="903" t="s">
        <v>690</v>
      </c>
      <c r="D535" s="902" t="s">
        <v>1755</v>
      </c>
      <c r="E535" s="903" t="s">
        <v>691</v>
      </c>
      <c r="F535" s="931" t="s">
        <v>1761</v>
      </c>
      <c r="G535" s="907"/>
      <c r="H535" s="949"/>
      <c r="I535" s="907"/>
      <c r="J535" s="906"/>
      <c r="K535" s="908"/>
      <c r="L535" s="904"/>
    </row>
    <row r="536" spans="2:12">
      <c r="B536" s="911" t="s">
        <v>1755</v>
      </c>
      <c r="C536" s="912" t="s">
        <v>693</v>
      </c>
      <c r="D536" s="911" t="s">
        <v>1755</v>
      </c>
      <c r="E536" s="912" t="s">
        <v>694</v>
      </c>
      <c r="F536" s="913" t="s">
        <v>1762</v>
      </c>
      <c r="G536" s="907"/>
      <c r="H536" s="949"/>
      <c r="I536" s="907"/>
      <c r="J536" s="906"/>
      <c r="K536" s="908"/>
      <c r="L536" s="904"/>
    </row>
    <row r="537" spans="2:12">
      <c r="B537" s="943" t="s">
        <v>1755</v>
      </c>
      <c r="C537" s="944" t="s">
        <v>696</v>
      </c>
      <c r="D537" s="943" t="s">
        <v>1755</v>
      </c>
      <c r="E537" s="944" t="s">
        <v>1763</v>
      </c>
      <c r="F537" s="933" t="s">
        <v>1764</v>
      </c>
      <c r="G537" s="924"/>
      <c r="H537" s="948"/>
      <c r="I537" s="932"/>
      <c r="J537" s="925"/>
      <c r="K537" s="908"/>
      <c r="L537" s="904"/>
    </row>
    <row r="538" spans="2:12">
      <c r="B538" s="926" t="s">
        <v>1765</v>
      </c>
      <c r="C538" s="927" t="s">
        <v>800</v>
      </c>
      <c r="D538" s="926" t="s">
        <v>1765</v>
      </c>
      <c r="E538" s="927" t="s">
        <v>617</v>
      </c>
      <c r="F538" s="928" t="s">
        <v>1766</v>
      </c>
      <c r="G538" s="905" t="s">
        <v>1767</v>
      </c>
      <c r="H538" s="949" t="s">
        <v>1768</v>
      </c>
      <c r="I538" s="907" t="s">
        <v>1769</v>
      </c>
      <c r="J538" s="906" t="s">
        <v>1768</v>
      </c>
      <c r="K538" s="908"/>
      <c r="L538" s="904"/>
    </row>
    <row r="539" spans="2:12">
      <c r="B539" s="919" t="s">
        <v>1765</v>
      </c>
      <c r="C539" s="920" t="s">
        <v>1770</v>
      </c>
      <c r="D539" s="919" t="s">
        <v>1765</v>
      </c>
      <c r="E539" s="920" t="s">
        <v>1771</v>
      </c>
      <c r="F539" s="910" t="s">
        <v>1772</v>
      </c>
      <c r="G539" s="905"/>
      <c r="H539" s="949"/>
      <c r="I539" s="907"/>
      <c r="J539" s="906"/>
      <c r="K539" s="941"/>
      <c r="L539" s="923"/>
    </row>
    <row r="540" spans="2:12">
      <c r="B540" s="926" t="s">
        <v>1773</v>
      </c>
      <c r="C540" s="927" t="s">
        <v>162</v>
      </c>
      <c r="D540" s="926" t="s">
        <v>1773</v>
      </c>
      <c r="E540" s="927" t="s">
        <v>633</v>
      </c>
      <c r="F540" s="928" t="s">
        <v>1774</v>
      </c>
      <c r="G540" s="937" t="s">
        <v>1773</v>
      </c>
      <c r="H540" s="918" t="s">
        <v>1775</v>
      </c>
      <c r="I540" s="937" t="s">
        <v>1776</v>
      </c>
      <c r="J540" s="918" t="s">
        <v>1777</v>
      </c>
      <c r="K540" s="938" t="s">
        <v>1778</v>
      </c>
      <c r="L540" s="916" t="s">
        <v>1777</v>
      </c>
    </row>
    <row r="541" spans="2:12">
      <c r="B541" s="921" t="s">
        <v>1773</v>
      </c>
      <c r="C541" s="922" t="s">
        <v>623</v>
      </c>
      <c r="D541" s="921" t="s">
        <v>1773</v>
      </c>
      <c r="E541" s="922" t="s">
        <v>625</v>
      </c>
      <c r="F541" s="933" t="s">
        <v>1779</v>
      </c>
      <c r="G541" s="932"/>
      <c r="H541" s="925"/>
      <c r="I541" s="932"/>
      <c r="J541" s="925"/>
      <c r="K541" s="941"/>
      <c r="L541" s="923"/>
    </row>
    <row r="542" spans="2:12">
      <c r="B542" s="914" t="s">
        <v>1780</v>
      </c>
      <c r="C542" s="915" t="s">
        <v>162</v>
      </c>
      <c r="D542" s="914"/>
      <c r="E542" s="915"/>
      <c r="F542" s="916" t="s">
        <v>1781</v>
      </c>
      <c r="G542" s="937" t="s">
        <v>1782</v>
      </c>
      <c r="H542" s="918" t="s">
        <v>1783</v>
      </c>
      <c r="I542" s="937" t="s">
        <v>1784</v>
      </c>
      <c r="J542" s="906" t="s">
        <v>1785</v>
      </c>
      <c r="K542" s="938" t="s">
        <v>1786</v>
      </c>
      <c r="L542" s="916" t="s">
        <v>1787</v>
      </c>
    </row>
    <row r="543" spans="2:12">
      <c r="B543" s="902"/>
      <c r="C543" s="903"/>
      <c r="D543" s="902" t="s">
        <v>1780</v>
      </c>
      <c r="E543" s="903" t="s">
        <v>633</v>
      </c>
      <c r="F543" s="904" t="s">
        <v>1788</v>
      </c>
      <c r="G543" s="907"/>
      <c r="H543" s="906"/>
      <c r="I543" s="907"/>
      <c r="J543" s="906"/>
      <c r="K543" s="908"/>
      <c r="L543" s="904"/>
    </row>
    <row r="544" spans="2:12">
      <c r="B544" s="902"/>
      <c r="C544" s="903"/>
      <c r="D544" s="902" t="s">
        <v>1780</v>
      </c>
      <c r="E544" s="903" t="s">
        <v>621</v>
      </c>
      <c r="F544" s="904" t="s">
        <v>1789</v>
      </c>
      <c r="G544" s="907"/>
      <c r="H544" s="906"/>
      <c r="I544" s="907"/>
      <c r="J544" s="906"/>
      <c r="K544" s="908"/>
      <c r="L544" s="904"/>
    </row>
    <row r="545" spans="2:12">
      <c r="B545" s="902"/>
      <c r="C545" s="903"/>
      <c r="D545" s="902" t="s">
        <v>1780</v>
      </c>
      <c r="E545" s="903" t="s">
        <v>766</v>
      </c>
      <c r="F545" s="904" t="s">
        <v>1790</v>
      </c>
      <c r="G545" s="907"/>
      <c r="H545" s="906"/>
      <c r="I545" s="907"/>
      <c r="J545" s="906"/>
      <c r="K545" s="908"/>
      <c r="L545" s="904"/>
    </row>
    <row r="546" spans="2:12">
      <c r="B546" s="902"/>
      <c r="C546" s="903"/>
      <c r="D546" s="902" t="s">
        <v>1780</v>
      </c>
      <c r="E546" s="903" t="s">
        <v>768</v>
      </c>
      <c r="F546" s="904" t="s">
        <v>1791</v>
      </c>
      <c r="G546" s="907"/>
      <c r="H546" s="906"/>
      <c r="I546" s="907"/>
      <c r="J546" s="906"/>
      <c r="K546" s="908"/>
      <c r="L546" s="904"/>
    </row>
    <row r="547" spans="2:12">
      <c r="B547" s="921"/>
      <c r="C547" s="922"/>
      <c r="D547" s="921" t="s">
        <v>1780</v>
      </c>
      <c r="E547" s="922" t="s">
        <v>770</v>
      </c>
      <c r="F547" s="923" t="s">
        <v>1792</v>
      </c>
      <c r="G547" s="932"/>
      <c r="H547" s="925"/>
      <c r="I547" s="907"/>
      <c r="J547" s="906"/>
      <c r="K547" s="908"/>
      <c r="L547" s="904"/>
    </row>
    <row r="548" spans="2:12">
      <c r="B548" s="934" t="s">
        <v>1793</v>
      </c>
      <c r="C548" s="935" t="s">
        <v>162</v>
      </c>
      <c r="D548" s="934" t="s">
        <v>1793</v>
      </c>
      <c r="E548" s="935" t="s">
        <v>633</v>
      </c>
      <c r="F548" s="910" t="s">
        <v>1794</v>
      </c>
      <c r="G548" s="924" t="s">
        <v>1795</v>
      </c>
      <c r="H548" s="992" t="s">
        <v>1796</v>
      </c>
      <c r="I548" s="932"/>
      <c r="J548" s="925"/>
      <c r="K548" s="908"/>
      <c r="L548" s="904"/>
    </row>
    <row r="549" spans="2:12">
      <c r="B549" s="914" t="s">
        <v>1797</v>
      </c>
      <c r="C549" s="915" t="s">
        <v>162</v>
      </c>
      <c r="D549" s="914"/>
      <c r="E549" s="915"/>
      <c r="F549" s="916" t="s">
        <v>1798</v>
      </c>
      <c r="G549" s="937" t="s">
        <v>1799</v>
      </c>
      <c r="H549" s="918" t="s">
        <v>1798</v>
      </c>
      <c r="I549" s="937" t="s">
        <v>1800</v>
      </c>
      <c r="J549" s="957" t="s">
        <v>1801</v>
      </c>
      <c r="K549" s="908"/>
      <c r="L549" s="904"/>
    </row>
    <row r="550" spans="2:12">
      <c r="B550" s="902"/>
      <c r="C550" s="903"/>
      <c r="D550" s="902" t="s">
        <v>1797</v>
      </c>
      <c r="E550" s="903" t="s">
        <v>633</v>
      </c>
      <c r="F550" s="904" t="s">
        <v>1802</v>
      </c>
      <c r="G550" s="907"/>
      <c r="H550" s="906"/>
      <c r="I550" s="907"/>
      <c r="J550" s="906"/>
      <c r="K550" s="908"/>
      <c r="L550" s="904"/>
    </row>
    <row r="551" spans="2:12">
      <c r="B551" s="921"/>
      <c r="C551" s="922"/>
      <c r="D551" s="921" t="s">
        <v>1797</v>
      </c>
      <c r="E551" s="922" t="s">
        <v>621</v>
      </c>
      <c r="F551" s="923" t="s">
        <v>1803</v>
      </c>
      <c r="G551" s="932"/>
      <c r="H551" s="925"/>
      <c r="I551" s="932"/>
      <c r="J551" s="925"/>
      <c r="K551" s="908"/>
      <c r="L551" s="904"/>
    </row>
    <row r="552" spans="2:12">
      <c r="B552" s="934" t="s">
        <v>1804</v>
      </c>
      <c r="C552" s="935" t="s">
        <v>374</v>
      </c>
      <c r="D552" s="934" t="s">
        <v>1804</v>
      </c>
      <c r="E552" s="935" t="s">
        <v>1455</v>
      </c>
      <c r="F552" s="936" t="s">
        <v>1805</v>
      </c>
      <c r="G552" s="962" t="s">
        <v>1806</v>
      </c>
      <c r="H552" s="940" t="s">
        <v>1805</v>
      </c>
      <c r="I552" s="937" t="s">
        <v>1807</v>
      </c>
      <c r="J552" s="918" t="s">
        <v>1808</v>
      </c>
      <c r="K552" s="908"/>
      <c r="L552" s="904"/>
    </row>
    <row r="553" spans="2:12">
      <c r="B553" s="934" t="s">
        <v>1809</v>
      </c>
      <c r="C553" s="935" t="s">
        <v>374</v>
      </c>
      <c r="D553" s="934" t="s">
        <v>1809</v>
      </c>
      <c r="E553" s="935" t="s">
        <v>1455</v>
      </c>
      <c r="F553" s="936" t="s">
        <v>1810</v>
      </c>
      <c r="G553" s="962" t="s">
        <v>1811</v>
      </c>
      <c r="H553" s="906" t="s">
        <v>1810</v>
      </c>
      <c r="I553" s="932"/>
      <c r="J553" s="953"/>
      <c r="K553" s="908"/>
      <c r="L553" s="904"/>
    </row>
    <row r="554" spans="2:12">
      <c r="B554" s="929" t="s">
        <v>1812</v>
      </c>
      <c r="C554" s="930" t="s">
        <v>1813</v>
      </c>
      <c r="D554" s="929" t="s">
        <v>1812</v>
      </c>
      <c r="E554" s="930" t="s">
        <v>1814</v>
      </c>
      <c r="F554" s="910" t="s">
        <v>1815</v>
      </c>
      <c r="G554" s="937" t="s">
        <v>1816</v>
      </c>
      <c r="H554" s="950" t="s">
        <v>1817</v>
      </c>
      <c r="I554" s="937" t="s">
        <v>1818</v>
      </c>
      <c r="J554" s="918" t="s">
        <v>1817</v>
      </c>
      <c r="K554" s="908"/>
      <c r="L554" s="904"/>
    </row>
    <row r="555" spans="2:12">
      <c r="B555" s="929" t="s">
        <v>1812</v>
      </c>
      <c r="C555" s="930" t="s">
        <v>1770</v>
      </c>
      <c r="D555" s="929" t="s">
        <v>1812</v>
      </c>
      <c r="E555" s="930" t="s">
        <v>1771</v>
      </c>
      <c r="F555" s="931" t="s">
        <v>1819</v>
      </c>
      <c r="G555" s="907"/>
      <c r="H555" s="906"/>
      <c r="I555" s="907"/>
      <c r="J555" s="906"/>
      <c r="K555" s="908"/>
      <c r="L555" s="904"/>
    </row>
    <row r="556" spans="2:12">
      <c r="B556" s="929" t="s">
        <v>1812</v>
      </c>
      <c r="C556" s="930" t="s">
        <v>1820</v>
      </c>
      <c r="D556" s="929" t="s">
        <v>1812</v>
      </c>
      <c r="E556" s="976" t="s">
        <v>1821</v>
      </c>
      <c r="F556" s="931" t="s">
        <v>1822</v>
      </c>
      <c r="G556" s="907"/>
      <c r="H556" s="906"/>
      <c r="I556" s="907"/>
      <c r="J556" s="906"/>
      <c r="K556" s="908"/>
      <c r="L556" s="904"/>
    </row>
    <row r="557" spans="2:12">
      <c r="B557" s="919" t="s">
        <v>1812</v>
      </c>
      <c r="C557" s="920" t="s">
        <v>1823</v>
      </c>
      <c r="D557" s="919" t="s">
        <v>1812</v>
      </c>
      <c r="E557" s="920" t="s">
        <v>1824</v>
      </c>
      <c r="F557" s="931" t="s">
        <v>1825</v>
      </c>
      <c r="G557" s="907"/>
      <c r="H557" s="906"/>
      <c r="I557" s="907"/>
      <c r="J557" s="906"/>
      <c r="K557" s="908"/>
      <c r="L557" s="904"/>
    </row>
    <row r="558" spans="2:12">
      <c r="B558" s="929" t="s">
        <v>1812</v>
      </c>
      <c r="C558" s="930" t="s">
        <v>1826</v>
      </c>
      <c r="D558" s="929" t="s">
        <v>1812</v>
      </c>
      <c r="E558" s="976" t="s">
        <v>1827</v>
      </c>
      <c r="F558" s="931" t="s">
        <v>1828</v>
      </c>
      <c r="G558" s="907"/>
      <c r="H558" s="906"/>
      <c r="I558" s="907"/>
      <c r="J558" s="906"/>
      <c r="K558" s="908"/>
      <c r="L558" s="904"/>
    </row>
    <row r="559" spans="2:12">
      <c r="B559" s="921" t="s">
        <v>1812</v>
      </c>
      <c r="C559" s="922" t="s">
        <v>656</v>
      </c>
      <c r="D559" s="921" t="s">
        <v>1812</v>
      </c>
      <c r="E559" s="922" t="s">
        <v>676</v>
      </c>
      <c r="F559" s="933" t="s">
        <v>1829</v>
      </c>
      <c r="G559" s="932"/>
      <c r="H559" s="925"/>
      <c r="I559" s="932"/>
      <c r="J559" s="925"/>
      <c r="K559" s="941"/>
      <c r="L559" s="923"/>
    </row>
    <row r="560" spans="2:12">
      <c r="B560" s="934" t="s">
        <v>1830</v>
      </c>
      <c r="C560" s="935" t="s">
        <v>162</v>
      </c>
      <c r="D560" s="934" t="s">
        <v>1830</v>
      </c>
      <c r="E560" s="935" t="s">
        <v>633</v>
      </c>
      <c r="F560" s="936" t="s">
        <v>1831</v>
      </c>
      <c r="G560" s="962" t="s">
        <v>1832</v>
      </c>
      <c r="H560" s="1012" t="s">
        <v>1831</v>
      </c>
      <c r="I560" s="962" t="s">
        <v>1833</v>
      </c>
      <c r="J560" s="1013" t="s">
        <v>1831</v>
      </c>
      <c r="K560" s="938" t="s">
        <v>1834</v>
      </c>
      <c r="L560" s="904" t="s">
        <v>498</v>
      </c>
    </row>
    <row r="561" spans="2:12">
      <c r="B561" s="914" t="s">
        <v>1835</v>
      </c>
      <c r="C561" s="915" t="s">
        <v>162</v>
      </c>
      <c r="D561" s="914" t="s">
        <v>1835</v>
      </c>
      <c r="E561" s="915" t="s">
        <v>633</v>
      </c>
      <c r="F561" s="916" t="s">
        <v>1836</v>
      </c>
      <c r="G561" s="917" t="s">
        <v>1837</v>
      </c>
      <c r="H561" s="950" t="s">
        <v>1838</v>
      </c>
      <c r="I561" s="917" t="s">
        <v>1839</v>
      </c>
      <c r="J561" s="918" t="s">
        <v>1838</v>
      </c>
      <c r="K561" s="908"/>
      <c r="L561" s="904"/>
    </row>
    <row r="562" spans="2:12">
      <c r="B562" s="943" t="s">
        <v>1835</v>
      </c>
      <c r="C562" s="944" t="s">
        <v>1770</v>
      </c>
      <c r="D562" s="943" t="s">
        <v>1835</v>
      </c>
      <c r="E562" s="944" t="s">
        <v>1771</v>
      </c>
      <c r="F562" s="933" t="s">
        <v>1840</v>
      </c>
      <c r="G562" s="924"/>
      <c r="H562" s="948"/>
      <c r="I562" s="924"/>
      <c r="J562" s="925"/>
      <c r="K562" s="908"/>
      <c r="L562" s="904"/>
    </row>
    <row r="563" spans="2:12">
      <c r="B563" s="919" t="s">
        <v>1841</v>
      </c>
      <c r="C563" s="920" t="s">
        <v>162</v>
      </c>
      <c r="D563" s="919" t="s">
        <v>1841</v>
      </c>
      <c r="E563" s="920" t="s">
        <v>633</v>
      </c>
      <c r="F563" s="910" t="s">
        <v>1842</v>
      </c>
      <c r="G563" s="905" t="s">
        <v>1843</v>
      </c>
      <c r="H563" s="949" t="s">
        <v>1844</v>
      </c>
      <c r="I563" s="905" t="s">
        <v>1845</v>
      </c>
      <c r="J563" s="906" t="s">
        <v>1844</v>
      </c>
      <c r="K563" s="908"/>
      <c r="L563" s="904"/>
    </row>
    <row r="564" spans="2:12">
      <c r="B564" s="929" t="s">
        <v>1841</v>
      </c>
      <c r="C564" s="930" t="s">
        <v>623</v>
      </c>
      <c r="D564" s="929" t="s">
        <v>1841</v>
      </c>
      <c r="E564" s="930" t="s">
        <v>625</v>
      </c>
      <c r="F564" s="931" t="s">
        <v>1846</v>
      </c>
      <c r="G564" s="905"/>
      <c r="H564" s="973"/>
      <c r="I564" s="905"/>
      <c r="J564" s="958"/>
      <c r="K564" s="908"/>
      <c r="L564" s="904"/>
    </row>
    <row r="565" spans="2:12">
      <c r="B565" s="929" t="s">
        <v>1841</v>
      </c>
      <c r="C565" s="930" t="s">
        <v>667</v>
      </c>
      <c r="D565" s="929" t="s">
        <v>1841</v>
      </c>
      <c r="E565" s="930" t="s">
        <v>668</v>
      </c>
      <c r="F565" s="931" t="s">
        <v>1847</v>
      </c>
      <c r="G565" s="905"/>
      <c r="H565" s="949"/>
      <c r="I565" s="905"/>
      <c r="J565" s="906"/>
      <c r="K565" s="908"/>
      <c r="L565" s="904"/>
    </row>
    <row r="566" spans="2:12">
      <c r="B566" s="929" t="s">
        <v>1841</v>
      </c>
      <c r="C566" s="930" t="s">
        <v>781</v>
      </c>
      <c r="D566" s="929" t="s">
        <v>1841</v>
      </c>
      <c r="E566" s="930" t="s">
        <v>782</v>
      </c>
      <c r="F566" s="931" t="s">
        <v>1848</v>
      </c>
      <c r="G566" s="905"/>
      <c r="H566" s="949"/>
      <c r="I566" s="905"/>
      <c r="J566" s="906"/>
      <c r="K566" s="908"/>
      <c r="L566" s="904"/>
    </row>
    <row r="567" spans="2:12">
      <c r="B567" s="911" t="s">
        <v>1841</v>
      </c>
      <c r="C567" s="912" t="s">
        <v>1849</v>
      </c>
      <c r="D567" s="911" t="s">
        <v>1841</v>
      </c>
      <c r="E567" s="912" t="s">
        <v>1850</v>
      </c>
      <c r="F567" s="933" t="s">
        <v>1851</v>
      </c>
      <c r="G567" s="924"/>
      <c r="H567" s="965"/>
      <c r="I567" s="924"/>
      <c r="J567" s="966"/>
      <c r="K567" s="908"/>
      <c r="L567" s="904"/>
    </row>
    <row r="568" spans="2:12">
      <c r="B568" s="926" t="s">
        <v>1852</v>
      </c>
      <c r="C568" s="927" t="s">
        <v>162</v>
      </c>
      <c r="D568" s="926" t="s">
        <v>1852</v>
      </c>
      <c r="E568" s="927" t="s">
        <v>633</v>
      </c>
      <c r="F568" s="928" t="s">
        <v>1853</v>
      </c>
      <c r="G568" s="937" t="s">
        <v>1854</v>
      </c>
      <c r="H568" s="950" t="s">
        <v>1855</v>
      </c>
      <c r="I568" s="937" t="s">
        <v>1856</v>
      </c>
      <c r="J568" s="918" t="s">
        <v>1855</v>
      </c>
      <c r="K568" s="908"/>
      <c r="L568" s="904"/>
    </row>
    <row r="569" spans="2:12">
      <c r="B569" s="929" t="s">
        <v>1852</v>
      </c>
      <c r="C569" s="930" t="s">
        <v>623</v>
      </c>
      <c r="D569" s="929" t="s">
        <v>1852</v>
      </c>
      <c r="E569" s="930" t="s">
        <v>625</v>
      </c>
      <c r="F569" s="931" t="s">
        <v>1857</v>
      </c>
      <c r="G569" s="907"/>
      <c r="H569" s="949"/>
      <c r="I569" s="907"/>
      <c r="J569" s="906"/>
      <c r="K569" s="908"/>
      <c r="L569" s="904"/>
    </row>
    <row r="570" spans="2:12">
      <c r="B570" s="929" t="s">
        <v>1852</v>
      </c>
      <c r="C570" s="930" t="s">
        <v>1820</v>
      </c>
      <c r="D570" s="929" t="s">
        <v>1852</v>
      </c>
      <c r="E570" s="930" t="s">
        <v>1821</v>
      </c>
      <c r="F570" s="931" t="s">
        <v>1858</v>
      </c>
      <c r="G570" s="959"/>
      <c r="H570" s="949"/>
      <c r="I570" s="959"/>
      <c r="J570" s="906"/>
      <c r="K570" s="960"/>
      <c r="L570" s="904"/>
    </row>
    <row r="571" spans="2:12">
      <c r="B571" s="929" t="s">
        <v>1852</v>
      </c>
      <c r="C571" s="930" t="s">
        <v>1823</v>
      </c>
      <c r="D571" s="929" t="s">
        <v>1852</v>
      </c>
      <c r="E571" s="930" t="s">
        <v>1824</v>
      </c>
      <c r="F571" s="931" t="s">
        <v>1859</v>
      </c>
      <c r="G571" s="959"/>
      <c r="H571" s="949"/>
      <c r="I571" s="959"/>
      <c r="J571" s="906"/>
      <c r="K571" s="960"/>
      <c r="L571" s="904"/>
    </row>
    <row r="572" spans="2:12">
      <c r="B572" s="929" t="s">
        <v>1852</v>
      </c>
      <c r="C572" s="930" t="s">
        <v>1826</v>
      </c>
      <c r="D572" s="929" t="s">
        <v>1852</v>
      </c>
      <c r="E572" s="930" t="s">
        <v>1827</v>
      </c>
      <c r="F572" s="931" t="s">
        <v>1860</v>
      </c>
      <c r="G572" s="959"/>
      <c r="H572" s="949"/>
      <c r="I572" s="959"/>
      <c r="J572" s="906"/>
      <c r="K572" s="960"/>
      <c r="L572" s="904"/>
    </row>
    <row r="573" spans="2:12">
      <c r="B573" s="921" t="s">
        <v>1852</v>
      </c>
      <c r="C573" s="922" t="s">
        <v>656</v>
      </c>
      <c r="D573" s="921" t="s">
        <v>1852</v>
      </c>
      <c r="E573" s="922" t="s">
        <v>676</v>
      </c>
      <c r="F573" s="933" t="s">
        <v>1861</v>
      </c>
      <c r="G573" s="954"/>
      <c r="H573" s="948"/>
      <c r="I573" s="954"/>
      <c r="J573" s="925"/>
      <c r="K573" s="960"/>
      <c r="L573" s="904"/>
    </row>
    <row r="574" spans="2:12">
      <c r="B574" s="926" t="s">
        <v>1862</v>
      </c>
      <c r="C574" s="927" t="s">
        <v>1813</v>
      </c>
      <c r="D574" s="926" t="s">
        <v>1862</v>
      </c>
      <c r="E574" s="927" t="s">
        <v>1814</v>
      </c>
      <c r="F574" s="928" t="s">
        <v>1863</v>
      </c>
      <c r="G574" s="860" t="s">
        <v>1864</v>
      </c>
      <c r="H574" s="918" t="s">
        <v>1865</v>
      </c>
      <c r="I574" s="860" t="s">
        <v>1866</v>
      </c>
      <c r="J574" s="1000" t="s">
        <v>1865</v>
      </c>
      <c r="K574" s="960"/>
      <c r="L574" s="904"/>
    </row>
    <row r="575" spans="2:12">
      <c r="B575" s="929" t="s">
        <v>1862</v>
      </c>
      <c r="C575" s="930" t="s">
        <v>1770</v>
      </c>
      <c r="D575" s="929" t="s">
        <v>1862</v>
      </c>
      <c r="E575" s="930" t="s">
        <v>1771</v>
      </c>
      <c r="F575" s="931" t="s">
        <v>1867</v>
      </c>
      <c r="G575" s="959"/>
      <c r="H575" s="1014"/>
      <c r="I575" s="959"/>
      <c r="J575" s="1015"/>
      <c r="K575" s="960"/>
      <c r="L575" s="904"/>
    </row>
    <row r="576" spans="2:12">
      <c r="B576" s="929" t="s">
        <v>1862</v>
      </c>
      <c r="C576" s="930" t="s">
        <v>1820</v>
      </c>
      <c r="D576" s="929" t="s">
        <v>1862</v>
      </c>
      <c r="E576" s="930" t="s">
        <v>1821</v>
      </c>
      <c r="F576" s="931" t="s">
        <v>1868</v>
      </c>
      <c r="G576" s="959"/>
      <c r="H576" s="906"/>
      <c r="I576" s="959"/>
      <c r="J576" s="901"/>
      <c r="K576" s="960"/>
      <c r="L576" s="904"/>
    </row>
    <row r="577" spans="2:12">
      <c r="B577" s="929" t="s">
        <v>1862</v>
      </c>
      <c r="C577" s="930" t="s">
        <v>1823</v>
      </c>
      <c r="D577" s="929" t="s">
        <v>1862</v>
      </c>
      <c r="E577" s="930" t="s">
        <v>1824</v>
      </c>
      <c r="F577" s="931" t="s">
        <v>1869</v>
      </c>
      <c r="G577" s="959"/>
      <c r="H577" s="906"/>
      <c r="I577" s="959"/>
      <c r="J577" s="901"/>
      <c r="K577" s="960"/>
      <c r="L577" s="904"/>
    </row>
    <row r="578" spans="2:12">
      <c r="B578" s="921" t="s">
        <v>1862</v>
      </c>
      <c r="C578" s="922" t="s">
        <v>656</v>
      </c>
      <c r="D578" s="921" t="s">
        <v>1862</v>
      </c>
      <c r="E578" s="922" t="s">
        <v>676</v>
      </c>
      <c r="F578" s="933" t="s">
        <v>1865</v>
      </c>
      <c r="G578" s="954"/>
      <c r="H578" s="925"/>
      <c r="I578" s="954"/>
      <c r="J578" s="1001"/>
      <c r="K578" s="955"/>
      <c r="L578" s="923"/>
    </row>
    <row r="579" spans="2:12">
      <c r="B579" s="934" t="s">
        <v>1870</v>
      </c>
      <c r="C579" s="935" t="s">
        <v>1871</v>
      </c>
      <c r="D579" s="934" t="s">
        <v>1870</v>
      </c>
      <c r="E579" s="935" t="s">
        <v>1872</v>
      </c>
      <c r="F579" s="923" t="s">
        <v>1873</v>
      </c>
      <c r="G579" s="862" t="s">
        <v>1870</v>
      </c>
      <c r="H579" s="925" t="s">
        <v>1874</v>
      </c>
      <c r="I579" s="862" t="s">
        <v>1875</v>
      </c>
      <c r="J579" s="925" t="s">
        <v>1874</v>
      </c>
      <c r="K579" s="863" t="s">
        <v>1876</v>
      </c>
      <c r="L579" s="923" t="s">
        <v>1874</v>
      </c>
    </row>
    <row r="580" spans="2:12">
      <c r="B580" s="934" t="s">
        <v>1877</v>
      </c>
      <c r="C580" s="935" t="s">
        <v>1878</v>
      </c>
      <c r="D580" s="934" t="s">
        <v>1877</v>
      </c>
      <c r="E580" s="935" t="s">
        <v>1879</v>
      </c>
      <c r="F580" s="936" t="s">
        <v>1880</v>
      </c>
      <c r="G580" s="862" t="s">
        <v>1877</v>
      </c>
      <c r="H580" s="940" t="s">
        <v>1881</v>
      </c>
      <c r="I580" s="862" t="s">
        <v>1882</v>
      </c>
      <c r="J580" s="940" t="s">
        <v>1881</v>
      </c>
      <c r="K580" s="863" t="s">
        <v>1883</v>
      </c>
      <c r="L580" s="936" t="s">
        <v>1881</v>
      </c>
    </row>
    <row r="581" spans="2:12">
      <c r="B581" s="921" t="s">
        <v>1884</v>
      </c>
      <c r="C581" s="922" t="s">
        <v>1878</v>
      </c>
      <c r="D581" s="921" t="s">
        <v>1884</v>
      </c>
      <c r="E581" s="922" t="s">
        <v>1879</v>
      </c>
      <c r="F581" s="923" t="s">
        <v>1885</v>
      </c>
      <c r="G581" s="862" t="s">
        <v>1884</v>
      </c>
      <c r="H581" s="925" t="s">
        <v>1885</v>
      </c>
      <c r="I581" s="862" t="s">
        <v>1886</v>
      </c>
      <c r="J581" s="940" t="s">
        <v>1885</v>
      </c>
      <c r="K581" s="863" t="s">
        <v>1887</v>
      </c>
      <c r="L581" s="923" t="s">
        <v>1888</v>
      </c>
    </row>
    <row r="582" spans="2:12">
      <c r="B582" s="1016"/>
      <c r="C582" s="1017"/>
      <c r="D582" s="1016"/>
      <c r="E582" s="1017"/>
      <c r="F582" s="901"/>
      <c r="G582" s="1018"/>
      <c r="H582" s="901"/>
      <c r="I582" s="1018"/>
      <c r="J582" s="1000"/>
      <c r="K582" s="1018"/>
    </row>
    <row r="583" spans="2:12" ht="16.5">
      <c r="B583" s="896" t="s">
        <v>1889</v>
      </c>
    </row>
    <row r="584" spans="2:12">
      <c r="B584" s="1788" t="s">
        <v>1890</v>
      </c>
      <c r="C584" s="1789"/>
      <c r="D584" s="1789"/>
      <c r="E584" s="1789"/>
      <c r="F584" s="1790"/>
      <c r="G584" s="1764" t="s">
        <v>1891</v>
      </c>
      <c r="H584" s="1765"/>
      <c r="I584" s="1764" t="s">
        <v>1892</v>
      </c>
      <c r="J584" s="1766"/>
      <c r="K584" s="1761" t="s">
        <v>1893</v>
      </c>
      <c r="L584" s="1763"/>
    </row>
    <row r="585" spans="2:12" ht="13.5" customHeight="1">
      <c r="B585" s="1791" t="s">
        <v>610</v>
      </c>
      <c r="C585" s="1792"/>
      <c r="D585" s="1792"/>
      <c r="E585" s="1793"/>
      <c r="F585" s="1794" t="s">
        <v>611</v>
      </c>
      <c r="G585" s="1772" t="s">
        <v>612</v>
      </c>
      <c r="H585" s="1774" t="s">
        <v>611</v>
      </c>
      <c r="I585" s="1772" t="s">
        <v>612</v>
      </c>
      <c r="J585" s="1776" t="s">
        <v>611</v>
      </c>
      <c r="K585" s="1778" t="s">
        <v>612</v>
      </c>
      <c r="L585" s="1780" t="s">
        <v>611</v>
      </c>
    </row>
    <row r="586" spans="2:12" ht="13.5" thickBot="1">
      <c r="B586" s="1801" t="s">
        <v>613</v>
      </c>
      <c r="C586" s="1802"/>
      <c r="D586" s="1801" t="s">
        <v>614</v>
      </c>
      <c r="E586" s="1802"/>
      <c r="F586" s="1795"/>
      <c r="G586" s="1796"/>
      <c r="H586" s="1797"/>
      <c r="I586" s="1796"/>
      <c r="J586" s="1798"/>
      <c r="K586" s="1799"/>
      <c r="L586" s="1800"/>
    </row>
    <row r="587" spans="2:12" ht="13.5" thickTop="1">
      <c r="B587" s="1019" t="s">
        <v>1894</v>
      </c>
      <c r="C587" s="1020" t="s">
        <v>1878</v>
      </c>
      <c r="D587" s="1019"/>
      <c r="E587" s="1020"/>
      <c r="F587" s="1021" t="s">
        <v>1895</v>
      </c>
      <c r="G587" s="1022" t="s">
        <v>1894</v>
      </c>
      <c r="H587" s="1023" t="s">
        <v>1895</v>
      </c>
      <c r="I587" s="1024" t="s">
        <v>1896</v>
      </c>
      <c r="J587" s="1023" t="s">
        <v>1895</v>
      </c>
      <c r="K587" s="1025" t="s">
        <v>1897</v>
      </c>
      <c r="L587" s="1026" t="s">
        <v>1895</v>
      </c>
    </row>
    <row r="588" spans="2:12">
      <c r="B588" s="1027" t="s">
        <v>1898</v>
      </c>
      <c r="C588" s="1028" t="s">
        <v>1878</v>
      </c>
      <c r="D588" s="1027"/>
      <c r="E588" s="1028"/>
      <c r="F588" s="1029" t="s">
        <v>1899</v>
      </c>
      <c r="G588" s="917" t="s">
        <v>1898</v>
      </c>
      <c r="H588" s="918" t="s">
        <v>1899</v>
      </c>
      <c r="I588" s="937" t="s">
        <v>1900</v>
      </c>
      <c r="J588" s="918" t="s">
        <v>1901</v>
      </c>
      <c r="K588" s="938" t="s">
        <v>1902</v>
      </c>
      <c r="L588" s="916" t="s">
        <v>1901</v>
      </c>
    </row>
    <row r="589" spans="2:12">
      <c r="B589" s="1027" t="s">
        <v>1903</v>
      </c>
      <c r="C589" s="1028" t="s">
        <v>1878</v>
      </c>
      <c r="D589" s="1027"/>
      <c r="E589" s="1028"/>
      <c r="F589" s="1029" t="s">
        <v>1904</v>
      </c>
      <c r="G589" s="939" t="s">
        <v>1903</v>
      </c>
      <c r="H589" s="940" t="s">
        <v>1905</v>
      </c>
      <c r="I589" s="932"/>
      <c r="J589" s="925"/>
      <c r="K589" s="941"/>
      <c r="L589" s="923"/>
    </row>
    <row r="590" spans="2:12">
      <c r="B590" s="1030" t="s">
        <v>1906</v>
      </c>
      <c r="C590" s="1031" t="s">
        <v>800</v>
      </c>
      <c r="D590" s="1030"/>
      <c r="E590" s="1031"/>
      <c r="F590" s="1032" t="s">
        <v>1907</v>
      </c>
      <c r="G590" s="917" t="s">
        <v>1908</v>
      </c>
      <c r="H590" s="918" t="s">
        <v>1909</v>
      </c>
      <c r="I590" s="937" t="s">
        <v>1910</v>
      </c>
      <c r="J590" s="918" t="s">
        <v>1909</v>
      </c>
      <c r="K590" s="938" t="s">
        <v>1911</v>
      </c>
      <c r="L590" s="916" t="s">
        <v>1909</v>
      </c>
    </row>
    <row r="591" spans="2:12">
      <c r="B591" s="1033" t="s">
        <v>1906</v>
      </c>
      <c r="C591" s="1034" t="s">
        <v>687</v>
      </c>
      <c r="D591" s="1033"/>
      <c r="E591" s="1034"/>
      <c r="F591" s="1035" t="s">
        <v>1912</v>
      </c>
      <c r="G591" s="905"/>
      <c r="H591" s="906"/>
      <c r="I591" s="907"/>
      <c r="J591" s="906"/>
      <c r="K591" s="908"/>
      <c r="L591" s="904"/>
    </row>
    <row r="592" spans="2:12">
      <c r="B592" s="1033" t="s">
        <v>1906</v>
      </c>
      <c r="C592" s="1034" t="s">
        <v>690</v>
      </c>
      <c r="D592" s="1033"/>
      <c r="E592" s="1034"/>
      <c r="F592" s="1035" t="s">
        <v>1913</v>
      </c>
      <c r="G592" s="905"/>
      <c r="H592" s="906"/>
      <c r="I592" s="907"/>
      <c r="J592" s="906"/>
      <c r="K592" s="908"/>
      <c r="L592" s="904"/>
    </row>
    <row r="593" spans="2:12">
      <c r="B593" s="1036" t="s">
        <v>1906</v>
      </c>
      <c r="C593" s="1037" t="s">
        <v>693</v>
      </c>
      <c r="D593" s="1036"/>
      <c r="E593" s="1037"/>
      <c r="F593" s="1038" t="s">
        <v>1914</v>
      </c>
      <c r="G593" s="924"/>
      <c r="H593" s="925"/>
      <c r="I593" s="932"/>
      <c r="J593" s="925"/>
      <c r="K593" s="908"/>
      <c r="L593" s="904"/>
    </row>
    <row r="594" spans="2:12" ht="24">
      <c r="B594" s="1030" t="s">
        <v>1915</v>
      </c>
      <c r="C594" s="1031" t="s">
        <v>800</v>
      </c>
      <c r="D594" s="1030"/>
      <c r="E594" s="1031"/>
      <c r="F594" s="1039" t="s">
        <v>1916</v>
      </c>
      <c r="G594" s="969" t="s">
        <v>1917</v>
      </c>
      <c r="H594" s="972" t="s">
        <v>1918</v>
      </c>
      <c r="I594" s="969" t="s">
        <v>1919</v>
      </c>
      <c r="J594" s="957" t="s">
        <v>1918</v>
      </c>
      <c r="K594" s="908"/>
      <c r="L594" s="904"/>
    </row>
    <row r="595" spans="2:12" ht="24">
      <c r="B595" s="1033" t="s">
        <v>1915</v>
      </c>
      <c r="C595" s="1034" t="s">
        <v>687</v>
      </c>
      <c r="D595" s="1033"/>
      <c r="E595" s="1034"/>
      <c r="F595" s="1040" t="s">
        <v>1920</v>
      </c>
      <c r="G595" s="907"/>
      <c r="H595" s="973"/>
      <c r="I595" s="907"/>
      <c r="J595" s="958"/>
      <c r="K595" s="908"/>
      <c r="L595" s="904"/>
    </row>
    <row r="596" spans="2:12" ht="24">
      <c r="B596" s="1033" t="s">
        <v>1915</v>
      </c>
      <c r="C596" s="1034" t="s">
        <v>690</v>
      </c>
      <c r="D596" s="1033"/>
      <c r="E596" s="1034"/>
      <c r="F596" s="1040" t="s">
        <v>1921</v>
      </c>
      <c r="G596" s="905"/>
      <c r="H596" s="906"/>
      <c r="I596" s="907"/>
      <c r="J596" s="906"/>
      <c r="K596" s="908"/>
      <c r="L596" s="904"/>
    </row>
    <row r="597" spans="2:12" ht="24">
      <c r="B597" s="1036" t="s">
        <v>1915</v>
      </c>
      <c r="C597" s="1037" t="s">
        <v>693</v>
      </c>
      <c r="D597" s="1036"/>
      <c r="E597" s="1037"/>
      <c r="F597" s="1041" t="s">
        <v>1922</v>
      </c>
      <c r="G597" s="924"/>
      <c r="H597" s="925"/>
      <c r="I597" s="932"/>
      <c r="J597" s="925"/>
      <c r="K597" s="941"/>
      <c r="L597" s="923"/>
    </row>
    <row r="598" spans="2:12">
      <c r="B598" s="1027" t="s">
        <v>1923</v>
      </c>
      <c r="C598" s="1028" t="s">
        <v>1878</v>
      </c>
      <c r="D598" s="1027"/>
      <c r="E598" s="1028"/>
      <c r="F598" s="1029" t="s">
        <v>1924</v>
      </c>
      <c r="G598" s="939" t="s">
        <v>1923</v>
      </c>
      <c r="H598" s="940" t="s">
        <v>1924</v>
      </c>
      <c r="I598" s="962" t="s">
        <v>1925</v>
      </c>
      <c r="J598" s="940" t="s">
        <v>1924</v>
      </c>
      <c r="K598" s="963" t="s">
        <v>1926</v>
      </c>
      <c r="L598" s="936" t="s">
        <v>1924</v>
      </c>
    </row>
    <row r="599" spans="2:12">
      <c r="B599" s="1027" t="s">
        <v>1927</v>
      </c>
      <c r="C599" s="1028" t="s">
        <v>1878</v>
      </c>
      <c r="D599" s="1027"/>
      <c r="E599" s="1028"/>
      <c r="F599" s="1029" t="s">
        <v>1928</v>
      </c>
      <c r="G599" s="939" t="s">
        <v>1927</v>
      </c>
      <c r="H599" s="940" t="s">
        <v>1928</v>
      </c>
      <c r="I599" s="962" t="s">
        <v>1929</v>
      </c>
      <c r="J599" s="940" t="s">
        <v>1928</v>
      </c>
      <c r="K599" s="963" t="s">
        <v>1930</v>
      </c>
      <c r="L599" s="936" t="s">
        <v>1928</v>
      </c>
    </row>
    <row r="600" spans="2:12">
      <c r="B600" s="1030" t="s">
        <v>1931</v>
      </c>
      <c r="C600" s="1031" t="s">
        <v>800</v>
      </c>
      <c r="D600" s="1030"/>
      <c r="E600" s="1031"/>
      <c r="F600" s="1032" t="s">
        <v>1932</v>
      </c>
      <c r="G600" s="917" t="s">
        <v>1931</v>
      </c>
      <c r="H600" s="918" t="s">
        <v>1933</v>
      </c>
      <c r="I600" s="937" t="s">
        <v>1934</v>
      </c>
      <c r="J600" s="918" t="s">
        <v>1933</v>
      </c>
      <c r="K600" s="938" t="s">
        <v>1935</v>
      </c>
      <c r="L600" s="916" t="s">
        <v>1933</v>
      </c>
    </row>
    <row r="601" spans="2:12">
      <c r="B601" s="1033" t="s">
        <v>1936</v>
      </c>
      <c r="C601" s="1034" t="s">
        <v>687</v>
      </c>
      <c r="D601" s="1033"/>
      <c r="E601" s="1034"/>
      <c r="F601" s="1035" t="s">
        <v>1937</v>
      </c>
      <c r="G601" s="905"/>
      <c r="H601" s="906"/>
      <c r="I601" s="907"/>
      <c r="J601" s="906"/>
      <c r="K601" s="908"/>
      <c r="L601" s="904"/>
    </row>
    <row r="602" spans="2:12">
      <c r="B602" s="1033" t="s">
        <v>1936</v>
      </c>
      <c r="C602" s="1034" t="s">
        <v>690</v>
      </c>
      <c r="D602" s="1033"/>
      <c r="E602" s="1034"/>
      <c r="F602" s="1035" t="s">
        <v>1938</v>
      </c>
      <c r="G602" s="905"/>
      <c r="H602" s="906"/>
      <c r="I602" s="907"/>
      <c r="J602" s="906"/>
      <c r="K602" s="908"/>
      <c r="L602" s="904"/>
    </row>
    <row r="603" spans="2:12">
      <c r="B603" s="1042" t="s">
        <v>1936</v>
      </c>
      <c r="C603" s="1043" t="s">
        <v>693</v>
      </c>
      <c r="D603" s="1042"/>
      <c r="E603" s="1043"/>
      <c r="F603" s="1044" t="s">
        <v>1939</v>
      </c>
      <c r="G603" s="905"/>
      <c r="H603" s="906"/>
      <c r="I603" s="907"/>
      <c r="J603" s="906"/>
      <c r="K603" s="908"/>
      <c r="L603" s="904"/>
    </row>
    <row r="604" spans="2:12">
      <c r="B604" s="1027" t="s">
        <v>1940</v>
      </c>
      <c r="C604" s="1028" t="s">
        <v>1878</v>
      </c>
      <c r="D604" s="1027"/>
      <c r="E604" s="1028"/>
      <c r="F604" s="1029" t="s">
        <v>1941</v>
      </c>
      <c r="G604" s="939" t="s">
        <v>1940</v>
      </c>
      <c r="H604" s="940" t="s">
        <v>1941</v>
      </c>
      <c r="I604" s="962" t="s">
        <v>1942</v>
      </c>
      <c r="J604" s="940" t="s">
        <v>1941</v>
      </c>
      <c r="K604" s="963" t="s">
        <v>1943</v>
      </c>
      <c r="L604" s="936" t="s">
        <v>1941</v>
      </c>
    </row>
    <row r="605" spans="2:12">
      <c r="B605" s="1027" t="s">
        <v>1944</v>
      </c>
      <c r="C605" s="1028" t="s">
        <v>1878</v>
      </c>
      <c r="D605" s="1027"/>
      <c r="E605" s="1028"/>
      <c r="F605" s="1029" t="s">
        <v>1945</v>
      </c>
      <c r="G605" s="939" t="s">
        <v>1944</v>
      </c>
      <c r="H605" s="940" t="s">
        <v>1945</v>
      </c>
      <c r="I605" s="962" t="s">
        <v>1946</v>
      </c>
      <c r="J605" s="940" t="s">
        <v>1945</v>
      </c>
      <c r="K605" s="963" t="s">
        <v>1947</v>
      </c>
      <c r="L605" s="936" t="s">
        <v>1945</v>
      </c>
    </row>
    <row r="606" spans="2:12">
      <c r="B606" s="1030" t="s">
        <v>1948</v>
      </c>
      <c r="C606" s="1031" t="s">
        <v>800</v>
      </c>
      <c r="D606" s="1030"/>
      <c r="E606" s="1031"/>
      <c r="F606" s="1032" t="s">
        <v>1949</v>
      </c>
      <c r="G606" s="917" t="s">
        <v>1948</v>
      </c>
      <c r="H606" s="918" t="s">
        <v>1950</v>
      </c>
      <c r="I606" s="937" t="s">
        <v>1951</v>
      </c>
      <c r="J606" s="918" t="s">
        <v>1952</v>
      </c>
      <c r="K606" s="938" t="s">
        <v>1953</v>
      </c>
      <c r="L606" s="916" t="s">
        <v>1952</v>
      </c>
    </row>
    <row r="607" spans="2:12">
      <c r="B607" s="1036" t="s">
        <v>1948</v>
      </c>
      <c r="C607" s="1037" t="s">
        <v>687</v>
      </c>
      <c r="D607" s="1036"/>
      <c r="E607" s="1037"/>
      <c r="F607" s="1038" t="s">
        <v>1954</v>
      </c>
      <c r="G607" s="924"/>
      <c r="H607" s="925"/>
      <c r="I607" s="907"/>
      <c r="J607" s="906"/>
      <c r="K607" s="908"/>
      <c r="L607" s="904"/>
    </row>
    <row r="608" spans="2:12">
      <c r="B608" s="1027" t="s">
        <v>1955</v>
      </c>
      <c r="C608" s="1028" t="s">
        <v>1878</v>
      </c>
      <c r="D608" s="1027"/>
      <c r="E608" s="1028"/>
      <c r="F608" s="1029" t="s">
        <v>1956</v>
      </c>
      <c r="G608" s="924" t="s">
        <v>1955</v>
      </c>
      <c r="H608" s="925" t="s">
        <v>1956</v>
      </c>
      <c r="I608" s="932"/>
      <c r="J608" s="925"/>
      <c r="K608" s="941"/>
      <c r="L608" s="923"/>
    </row>
    <row r="609" spans="2:12">
      <c r="B609" s="1027" t="s">
        <v>1957</v>
      </c>
      <c r="C609" s="1028" t="s">
        <v>1958</v>
      </c>
      <c r="D609" s="1027"/>
      <c r="E609" s="1028"/>
      <c r="F609" s="1029" t="s">
        <v>1959</v>
      </c>
      <c r="G609" s="939" t="s">
        <v>1957</v>
      </c>
      <c r="H609" s="940" t="s">
        <v>1959</v>
      </c>
      <c r="I609" s="962" t="s">
        <v>1960</v>
      </c>
      <c r="J609" s="940" t="s">
        <v>1959</v>
      </c>
      <c r="K609" s="963" t="s">
        <v>1961</v>
      </c>
      <c r="L609" s="936" t="s">
        <v>1959</v>
      </c>
    </row>
    <row r="610" spans="2:12">
      <c r="B610" s="1027" t="s">
        <v>1962</v>
      </c>
      <c r="C610" s="1028" t="s">
        <v>1878</v>
      </c>
      <c r="D610" s="1027"/>
      <c r="E610" s="1028"/>
      <c r="F610" s="1029" t="s">
        <v>1963</v>
      </c>
      <c r="G610" s="939" t="s">
        <v>1962</v>
      </c>
      <c r="H610" s="940" t="s">
        <v>1963</v>
      </c>
      <c r="I610" s="962" t="s">
        <v>1964</v>
      </c>
      <c r="J610" s="940" t="s">
        <v>1963</v>
      </c>
      <c r="K610" s="963" t="s">
        <v>1965</v>
      </c>
      <c r="L610" s="936" t="s">
        <v>1963</v>
      </c>
    </row>
    <row r="611" spans="2:12">
      <c r="B611" s="1027" t="s">
        <v>1966</v>
      </c>
      <c r="C611" s="1028" t="s">
        <v>1878</v>
      </c>
      <c r="D611" s="1027"/>
      <c r="E611" s="1028"/>
      <c r="F611" s="1029" t="s">
        <v>1967</v>
      </c>
      <c r="G611" s="939" t="s">
        <v>1966</v>
      </c>
      <c r="H611" s="940" t="s">
        <v>1967</v>
      </c>
      <c r="I611" s="962" t="s">
        <v>1968</v>
      </c>
      <c r="J611" s="940" t="s">
        <v>1967</v>
      </c>
      <c r="K611" s="963" t="s">
        <v>1969</v>
      </c>
      <c r="L611" s="936" t="s">
        <v>1967</v>
      </c>
    </row>
    <row r="612" spans="2:12">
      <c r="B612" s="1030" t="s">
        <v>1970</v>
      </c>
      <c r="C612" s="1031" t="s">
        <v>800</v>
      </c>
      <c r="D612" s="1030"/>
      <c r="E612" s="1031"/>
      <c r="F612" s="1032" t="s">
        <v>1971</v>
      </c>
      <c r="G612" s="917" t="s">
        <v>1970</v>
      </c>
      <c r="H612" s="918" t="s">
        <v>1972</v>
      </c>
      <c r="I612" s="937" t="s">
        <v>1973</v>
      </c>
      <c r="J612" s="918" t="s">
        <v>1972</v>
      </c>
      <c r="K612" s="938" t="s">
        <v>1974</v>
      </c>
      <c r="L612" s="916" t="s">
        <v>1972</v>
      </c>
    </row>
    <row r="613" spans="2:12">
      <c r="B613" s="1036" t="s">
        <v>1970</v>
      </c>
      <c r="C613" s="1037" t="s">
        <v>687</v>
      </c>
      <c r="D613" s="1036"/>
      <c r="E613" s="1037"/>
      <c r="F613" s="1038" t="s">
        <v>1975</v>
      </c>
      <c r="G613" s="924"/>
      <c r="H613" s="925"/>
      <c r="I613" s="907"/>
      <c r="J613" s="906"/>
      <c r="K613" s="908"/>
      <c r="L613" s="904"/>
    </row>
    <row r="614" spans="2:12">
      <c r="B614" s="1027" t="s">
        <v>1976</v>
      </c>
      <c r="C614" s="1028" t="s">
        <v>1878</v>
      </c>
      <c r="D614" s="1027"/>
      <c r="E614" s="1028"/>
      <c r="F614" s="1029" t="s">
        <v>1977</v>
      </c>
      <c r="G614" s="924" t="s">
        <v>1976</v>
      </c>
      <c r="H614" s="952" t="s">
        <v>1977</v>
      </c>
      <c r="I614" s="932"/>
      <c r="J614" s="925"/>
      <c r="K614" s="941"/>
      <c r="L614" s="923"/>
    </row>
    <row r="615" spans="2:12">
      <c r="B615" s="1027" t="s">
        <v>1978</v>
      </c>
      <c r="C615" s="1028" t="s">
        <v>1878</v>
      </c>
      <c r="D615" s="1027"/>
      <c r="E615" s="1028"/>
      <c r="F615" s="1029" t="s">
        <v>1979</v>
      </c>
      <c r="G615" s="924" t="s">
        <v>1978</v>
      </c>
      <c r="H615" s="940" t="s">
        <v>1979</v>
      </c>
      <c r="I615" s="962" t="s">
        <v>1980</v>
      </c>
      <c r="J615" s="940" t="s">
        <v>1979</v>
      </c>
      <c r="K615" s="963" t="s">
        <v>1981</v>
      </c>
      <c r="L615" s="936" t="s">
        <v>1979</v>
      </c>
    </row>
    <row r="616" spans="2:12">
      <c r="B616" s="1027" t="s">
        <v>1982</v>
      </c>
      <c r="C616" s="1028" t="s">
        <v>1878</v>
      </c>
      <c r="D616" s="1027"/>
      <c r="E616" s="1028"/>
      <c r="F616" s="1029" t="s">
        <v>1983</v>
      </c>
      <c r="G616" s="924" t="s">
        <v>1982</v>
      </c>
      <c r="H616" s="940" t="s">
        <v>1983</v>
      </c>
      <c r="I616" s="962" t="s">
        <v>1984</v>
      </c>
      <c r="J616" s="940" t="s">
        <v>1983</v>
      </c>
      <c r="K616" s="963" t="s">
        <v>1985</v>
      </c>
      <c r="L616" s="936" t="s">
        <v>1983</v>
      </c>
    </row>
    <row r="617" spans="2:12">
      <c r="B617" s="1027" t="s">
        <v>1986</v>
      </c>
      <c r="C617" s="1028" t="s">
        <v>1878</v>
      </c>
      <c r="D617" s="1027"/>
      <c r="E617" s="1028"/>
      <c r="F617" s="1029" t="s">
        <v>1987</v>
      </c>
      <c r="G617" s="939" t="s">
        <v>1986</v>
      </c>
      <c r="H617" s="940" t="s">
        <v>1987</v>
      </c>
      <c r="I617" s="962" t="s">
        <v>1988</v>
      </c>
      <c r="J617" s="940" t="s">
        <v>1987</v>
      </c>
      <c r="K617" s="963" t="s">
        <v>1989</v>
      </c>
      <c r="L617" s="936" t="s">
        <v>1987</v>
      </c>
    </row>
    <row r="618" spans="2:12">
      <c r="B618" s="1027" t="s">
        <v>1990</v>
      </c>
      <c r="C618" s="1028" t="s">
        <v>1878</v>
      </c>
      <c r="D618" s="1027"/>
      <c r="E618" s="1028"/>
      <c r="F618" s="1029" t="s">
        <v>1991</v>
      </c>
      <c r="G618" s="939" t="s">
        <v>1990</v>
      </c>
      <c r="H618" s="992" t="s">
        <v>1991</v>
      </c>
      <c r="I618" s="962" t="s">
        <v>1992</v>
      </c>
      <c r="J618" s="940" t="s">
        <v>1991</v>
      </c>
      <c r="K618" s="963" t="s">
        <v>1993</v>
      </c>
      <c r="L618" s="936" t="s">
        <v>1991</v>
      </c>
    </row>
    <row r="619" spans="2:12">
      <c r="B619" s="1027" t="s">
        <v>1994</v>
      </c>
      <c r="C619" s="1028" t="s">
        <v>1878</v>
      </c>
      <c r="D619" s="1027"/>
      <c r="E619" s="1028"/>
      <c r="F619" s="1029" t="s">
        <v>1995</v>
      </c>
      <c r="G619" s="939" t="s">
        <v>1994</v>
      </c>
      <c r="H619" s="940" t="s">
        <v>1995</v>
      </c>
      <c r="I619" s="937" t="s">
        <v>1996</v>
      </c>
      <c r="J619" s="918" t="s">
        <v>1997</v>
      </c>
      <c r="K619" s="938" t="s">
        <v>1998</v>
      </c>
      <c r="L619" s="916" t="s">
        <v>1997</v>
      </c>
    </row>
    <row r="620" spans="2:12">
      <c r="B620" s="1027" t="s">
        <v>1999</v>
      </c>
      <c r="C620" s="1028" t="s">
        <v>1878</v>
      </c>
      <c r="D620" s="1027"/>
      <c r="E620" s="1028"/>
      <c r="F620" s="1029" t="s">
        <v>2000</v>
      </c>
      <c r="G620" s="924" t="s">
        <v>1999</v>
      </c>
      <c r="H620" s="925" t="s">
        <v>2000</v>
      </c>
      <c r="I620" s="932"/>
      <c r="J620" s="925"/>
      <c r="K620" s="941"/>
      <c r="L620" s="923"/>
    </row>
    <row r="621" spans="2:12">
      <c r="B621" s="1027" t="s">
        <v>2001</v>
      </c>
      <c r="C621" s="1028" t="s">
        <v>1878</v>
      </c>
      <c r="D621" s="1027"/>
      <c r="E621" s="1028"/>
      <c r="F621" s="1029" t="s">
        <v>2002</v>
      </c>
      <c r="G621" s="939" t="s">
        <v>2001</v>
      </c>
      <c r="H621" s="940" t="s">
        <v>2002</v>
      </c>
      <c r="I621" s="937" t="s">
        <v>2003</v>
      </c>
      <c r="J621" s="918" t="s">
        <v>2004</v>
      </c>
      <c r="K621" s="938" t="s">
        <v>2005</v>
      </c>
      <c r="L621" s="916" t="s">
        <v>2004</v>
      </c>
    </row>
    <row r="622" spans="2:12">
      <c r="B622" s="1027" t="s">
        <v>2006</v>
      </c>
      <c r="C622" s="1028" t="s">
        <v>1878</v>
      </c>
      <c r="D622" s="1027"/>
      <c r="E622" s="1028"/>
      <c r="F622" s="1029" t="s">
        <v>2007</v>
      </c>
      <c r="G622" s="939" t="s">
        <v>2006</v>
      </c>
      <c r="H622" s="940" t="s">
        <v>2007</v>
      </c>
      <c r="I622" s="907"/>
      <c r="J622" s="906"/>
      <c r="K622" s="908"/>
      <c r="L622" s="904"/>
    </row>
    <row r="623" spans="2:12">
      <c r="B623" s="1030" t="s">
        <v>2008</v>
      </c>
      <c r="C623" s="1031" t="s">
        <v>800</v>
      </c>
      <c r="D623" s="1030"/>
      <c r="E623" s="1031"/>
      <c r="F623" s="1032" t="s">
        <v>2009</v>
      </c>
      <c r="G623" s="917" t="s">
        <v>2008</v>
      </c>
      <c r="H623" s="918" t="s">
        <v>2010</v>
      </c>
      <c r="I623" s="907"/>
      <c r="J623" s="906"/>
      <c r="K623" s="908"/>
      <c r="L623" s="904"/>
    </row>
    <row r="624" spans="2:12">
      <c r="B624" s="1036" t="s">
        <v>2008</v>
      </c>
      <c r="C624" s="1037" t="s">
        <v>687</v>
      </c>
      <c r="D624" s="1036"/>
      <c r="E624" s="1037"/>
      <c r="F624" s="1038" t="s">
        <v>2011</v>
      </c>
      <c r="G624" s="1045"/>
      <c r="H624" s="961"/>
      <c r="I624" s="907"/>
      <c r="J624" s="906"/>
      <c r="K624" s="908"/>
      <c r="L624" s="904"/>
    </row>
    <row r="625" spans="2:12">
      <c r="B625" s="1027" t="s">
        <v>2012</v>
      </c>
      <c r="C625" s="1028" t="s">
        <v>1878</v>
      </c>
      <c r="D625" s="1027"/>
      <c r="E625" s="1028"/>
      <c r="F625" s="1029" t="s">
        <v>2013</v>
      </c>
      <c r="G625" s="917" t="s">
        <v>2012</v>
      </c>
      <c r="H625" s="918" t="s">
        <v>2013</v>
      </c>
      <c r="I625" s="907"/>
      <c r="J625" s="906"/>
      <c r="K625" s="908"/>
      <c r="L625" s="904"/>
    </row>
    <row r="626" spans="2:12">
      <c r="B626" s="1027" t="s">
        <v>2014</v>
      </c>
      <c r="C626" s="1028" t="s">
        <v>1878</v>
      </c>
      <c r="D626" s="1027"/>
      <c r="E626" s="1028"/>
      <c r="F626" s="1029" t="s">
        <v>2015</v>
      </c>
      <c r="G626" s="939" t="s">
        <v>2014</v>
      </c>
      <c r="H626" s="940" t="s">
        <v>2016</v>
      </c>
      <c r="I626" s="907"/>
      <c r="J626" s="906"/>
      <c r="K626" s="908"/>
      <c r="L626" s="904"/>
    </row>
    <row r="627" spans="2:12">
      <c r="B627" s="1027" t="s">
        <v>2017</v>
      </c>
      <c r="C627" s="1028" t="s">
        <v>1878</v>
      </c>
      <c r="D627" s="1027"/>
      <c r="E627" s="1028"/>
      <c r="F627" s="1029" t="s">
        <v>2018</v>
      </c>
      <c r="G627" s="939" t="s">
        <v>2017</v>
      </c>
      <c r="H627" s="940" t="s">
        <v>2018</v>
      </c>
      <c r="I627" s="932"/>
      <c r="J627" s="925"/>
      <c r="K627" s="941"/>
      <c r="L627" s="923"/>
    </row>
    <row r="628" spans="2:12">
      <c r="B628" s="1027" t="s">
        <v>2019</v>
      </c>
      <c r="C628" s="1028" t="s">
        <v>1878</v>
      </c>
      <c r="D628" s="1027"/>
      <c r="E628" s="1028"/>
      <c r="F628" s="1029" t="s">
        <v>2020</v>
      </c>
      <c r="G628" s="939" t="s">
        <v>2021</v>
      </c>
      <c r="H628" s="940" t="s">
        <v>2020</v>
      </c>
      <c r="I628" s="962" t="s">
        <v>2022</v>
      </c>
      <c r="J628" s="940" t="s">
        <v>2020</v>
      </c>
      <c r="K628" s="963" t="s">
        <v>2023</v>
      </c>
      <c r="L628" s="936" t="s">
        <v>2020</v>
      </c>
    </row>
    <row r="629" spans="2:12">
      <c r="B629" s="1016"/>
      <c r="C629" s="1017"/>
      <c r="D629" s="1016"/>
      <c r="E629" s="1017"/>
      <c r="F629" s="901"/>
      <c r="G629" s="1046"/>
      <c r="H629" s="901"/>
      <c r="I629" s="1046"/>
      <c r="J629" s="901"/>
      <c r="K629" s="1046"/>
    </row>
    <row r="630" spans="2:12" ht="16.5">
      <c r="B630" s="896" t="s">
        <v>2024</v>
      </c>
    </row>
    <row r="631" spans="2:12">
      <c r="B631" s="1788" t="s">
        <v>1890</v>
      </c>
      <c r="C631" s="1789"/>
      <c r="D631" s="1789"/>
      <c r="E631" s="1789"/>
      <c r="F631" s="1790"/>
      <c r="G631" s="1764" t="s">
        <v>1891</v>
      </c>
      <c r="H631" s="1765"/>
      <c r="I631" s="1764" t="s">
        <v>1892</v>
      </c>
      <c r="J631" s="1766"/>
      <c r="K631" s="1764" t="s">
        <v>1893</v>
      </c>
      <c r="L631" s="1765"/>
    </row>
    <row r="632" spans="2:12" ht="13.5" customHeight="1">
      <c r="B632" s="1791" t="s">
        <v>610</v>
      </c>
      <c r="C632" s="1792"/>
      <c r="D632" s="1792"/>
      <c r="E632" s="1793"/>
      <c r="F632" s="1794" t="s">
        <v>611</v>
      </c>
      <c r="G632" s="1772" t="s">
        <v>612</v>
      </c>
      <c r="H632" s="1774" t="s">
        <v>611</v>
      </c>
      <c r="I632" s="1772" t="s">
        <v>612</v>
      </c>
      <c r="J632" s="1776" t="s">
        <v>611</v>
      </c>
      <c r="K632" s="1772" t="s">
        <v>612</v>
      </c>
      <c r="L632" s="1774" t="s">
        <v>611</v>
      </c>
    </row>
    <row r="633" spans="2:12" ht="13.5" customHeight="1" thickBot="1">
      <c r="B633" s="1801" t="s">
        <v>613</v>
      </c>
      <c r="C633" s="1802"/>
      <c r="D633" s="1801" t="s">
        <v>614</v>
      </c>
      <c r="E633" s="1802"/>
      <c r="F633" s="1795"/>
      <c r="G633" s="1796"/>
      <c r="H633" s="1797"/>
      <c r="I633" s="1796"/>
      <c r="J633" s="1798"/>
      <c r="K633" s="1796"/>
      <c r="L633" s="1797"/>
    </row>
    <row r="634" spans="2:12" ht="13.5" thickTop="1">
      <c r="B634" s="1047"/>
      <c r="C634" s="1048"/>
      <c r="D634" s="1047" t="s">
        <v>1894</v>
      </c>
      <c r="E634" s="1048" t="s">
        <v>2025</v>
      </c>
      <c r="F634" s="1049" t="s">
        <v>2026</v>
      </c>
      <c r="G634" s="1050" t="s">
        <v>1894</v>
      </c>
      <c r="H634" s="1051" t="s">
        <v>2027</v>
      </c>
      <c r="I634" s="1052" t="s">
        <v>1896</v>
      </c>
      <c r="J634" s="1051" t="s">
        <v>2027</v>
      </c>
      <c r="K634" s="1052" t="s">
        <v>1897</v>
      </c>
      <c r="L634" s="1053" t="s">
        <v>2027</v>
      </c>
    </row>
    <row r="635" spans="2:12">
      <c r="B635" s="1033"/>
      <c r="C635" s="1034"/>
      <c r="D635" s="1033" t="s">
        <v>1894</v>
      </c>
      <c r="E635" s="1034" t="s">
        <v>2028</v>
      </c>
      <c r="F635" s="1035" t="s">
        <v>390</v>
      </c>
      <c r="G635" s="905"/>
      <c r="H635" s="906"/>
      <c r="I635" s="907"/>
      <c r="J635" s="906"/>
      <c r="K635" s="907"/>
      <c r="L635" s="949"/>
    </row>
    <row r="636" spans="2:12">
      <c r="B636" s="1036"/>
      <c r="C636" s="1037"/>
      <c r="D636" s="1036" t="s">
        <v>1894</v>
      </c>
      <c r="E636" s="1037" t="s">
        <v>2029</v>
      </c>
      <c r="F636" s="1038" t="s">
        <v>2030</v>
      </c>
      <c r="G636" s="924"/>
      <c r="H636" s="925"/>
      <c r="I636" s="932"/>
      <c r="J636" s="925"/>
      <c r="K636" s="932"/>
      <c r="L636" s="948"/>
    </row>
    <row r="637" spans="2:12">
      <c r="B637" s="1027"/>
      <c r="C637" s="1028"/>
      <c r="D637" s="1027" t="s">
        <v>2031</v>
      </c>
      <c r="E637" s="1028" t="s">
        <v>1879</v>
      </c>
      <c r="F637" s="1029" t="s">
        <v>2032</v>
      </c>
      <c r="G637" s="939" t="s">
        <v>2031</v>
      </c>
      <c r="H637" s="940" t="s">
        <v>2032</v>
      </c>
      <c r="I637" s="937" t="s">
        <v>2033</v>
      </c>
      <c r="J637" s="918" t="s">
        <v>2034</v>
      </c>
      <c r="K637" s="937" t="s">
        <v>2035</v>
      </c>
      <c r="L637" s="950" t="s">
        <v>2034</v>
      </c>
    </row>
    <row r="638" spans="2:12">
      <c r="B638" s="1027"/>
      <c r="C638" s="1028"/>
      <c r="D638" s="1027" t="s">
        <v>2036</v>
      </c>
      <c r="E638" s="1028" t="s">
        <v>1879</v>
      </c>
      <c r="F638" s="1029" t="s">
        <v>2037</v>
      </c>
      <c r="G638" s="939" t="s">
        <v>2036</v>
      </c>
      <c r="H638" s="991" t="s">
        <v>2037</v>
      </c>
      <c r="I638" s="907"/>
      <c r="J638" s="906"/>
      <c r="K638" s="907"/>
      <c r="L638" s="949"/>
    </row>
    <row r="639" spans="2:12">
      <c r="B639" s="1027"/>
      <c r="C639" s="1028"/>
      <c r="D639" s="1027" t="s">
        <v>2038</v>
      </c>
      <c r="E639" s="1028" t="s">
        <v>1879</v>
      </c>
      <c r="F639" s="1029" t="s">
        <v>2039</v>
      </c>
      <c r="G639" s="939" t="s">
        <v>2038</v>
      </c>
      <c r="H639" s="940" t="s">
        <v>2039</v>
      </c>
      <c r="I639" s="932"/>
      <c r="J639" s="925"/>
      <c r="K639" s="932"/>
      <c r="L639" s="948"/>
    </row>
    <row r="640" spans="2:12">
      <c r="B640" s="1027"/>
      <c r="C640" s="1028"/>
      <c r="D640" s="1027" t="s">
        <v>2040</v>
      </c>
      <c r="E640" s="1028" t="s">
        <v>1879</v>
      </c>
      <c r="F640" s="1029" t="s">
        <v>2041</v>
      </c>
      <c r="G640" s="939" t="s">
        <v>2040</v>
      </c>
      <c r="H640" s="940" t="s">
        <v>2041</v>
      </c>
      <c r="I640" s="962" t="s">
        <v>2042</v>
      </c>
      <c r="J640" s="940" t="s">
        <v>2041</v>
      </c>
      <c r="K640" s="962" t="s">
        <v>2043</v>
      </c>
      <c r="L640" s="992" t="s">
        <v>2041</v>
      </c>
    </row>
    <row r="641" spans="2:12">
      <c r="B641" s="1027"/>
      <c r="C641" s="1028"/>
      <c r="D641" s="1027" t="s">
        <v>2044</v>
      </c>
      <c r="E641" s="1028" t="s">
        <v>2045</v>
      </c>
      <c r="F641" s="1029" t="s">
        <v>2046</v>
      </c>
      <c r="G641" s="917" t="s">
        <v>2044</v>
      </c>
      <c r="H641" s="918" t="s">
        <v>2046</v>
      </c>
      <c r="I641" s="937" t="s">
        <v>2047</v>
      </c>
      <c r="J641" s="918" t="s">
        <v>2046</v>
      </c>
      <c r="K641" s="937" t="s">
        <v>2048</v>
      </c>
      <c r="L641" s="950" t="s">
        <v>2046</v>
      </c>
    </row>
    <row r="642" spans="2:12" ht="27" customHeight="1">
      <c r="B642" s="1027"/>
      <c r="C642" s="1028"/>
      <c r="D642" s="1027" t="s">
        <v>2049</v>
      </c>
      <c r="E642" s="1028" t="s">
        <v>2045</v>
      </c>
      <c r="F642" s="1029" t="s">
        <v>2050</v>
      </c>
      <c r="G642" s="939" t="s">
        <v>2049</v>
      </c>
      <c r="H642" s="991" t="s">
        <v>2051</v>
      </c>
      <c r="I642" s="962" t="s">
        <v>2052</v>
      </c>
      <c r="J642" s="991" t="s">
        <v>2051</v>
      </c>
      <c r="K642" s="932"/>
      <c r="L642" s="948"/>
    </row>
    <row r="643" spans="2:12" ht="27" customHeight="1">
      <c r="B643" s="1027"/>
      <c r="C643" s="1028"/>
      <c r="D643" s="1027" t="s">
        <v>2053</v>
      </c>
      <c r="E643" s="1028" t="s">
        <v>1879</v>
      </c>
      <c r="F643" s="1029" t="s">
        <v>2054</v>
      </c>
      <c r="G643" s="924" t="s">
        <v>2053</v>
      </c>
      <c r="H643" s="952" t="s">
        <v>2054</v>
      </c>
      <c r="I643" s="932" t="s">
        <v>2055</v>
      </c>
      <c r="J643" s="952" t="s">
        <v>2054</v>
      </c>
      <c r="K643" s="932" t="s">
        <v>2056</v>
      </c>
      <c r="L643" s="951" t="s">
        <v>2054</v>
      </c>
    </row>
    <row r="644" spans="2:12">
      <c r="B644" s="1027"/>
      <c r="C644" s="1028"/>
      <c r="D644" s="1027" t="s">
        <v>2057</v>
      </c>
      <c r="E644" s="1028" t="s">
        <v>1879</v>
      </c>
      <c r="F644" s="1029" t="s">
        <v>2058</v>
      </c>
      <c r="G644" s="939" t="s">
        <v>2057</v>
      </c>
      <c r="H644" s="940" t="s">
        <v>2058</v>
      </c>
      <c r="I644" s="962" t="s">
        <v>2059</v>
      </c>
      <c r="J644" s="940" t="s">
        <v>2058</v>
      </c>
      <c r="K644" s="962" t="s">
        <v>2060</v>
      </c>
      <c r="L644" s="992" t="s">
        <v>2058</v>
      </c>
    </row>
    <row r="645" spans="2:12">
      <c r="B645" s="1027"/>
      <c r="C645" s="1028"/>
      <c r="D645" s="1027" t="s">
        <v>2061</v>
      </c>
      <c r="E645" s="1028" t="s">
        <v>1879</v>
      </c>
      <c r="F645" s="1029" t="s">
        <v>2062</v>
      </c>
      <c r="G645" s="939" t="s">
        <v>2061</v>
      </c>
      <c r="H645" s="940" t="s">
        <v>2062</v>
      </c>
      <c r="I645" s="962" t="s">
        <v>2063</v>
      </c>
      <c r="J645" s="940" t="s">
        <v>2062</v>
      </c>
      <c r="K645" s="962" t="s">
        <v>2064</v>
      </c>
      <c r="L645" s="992" t="s">
        <v>2062</v>
      </c>
    </row>
    <row r="646" spans="2:12">
      <c r="B646" s="1027"/>
      <c r="C646" s="1028"/>
      <c r="D646" s="1027" t="s">
        <v>2019</v>
      </c>
      <c r="E646" s="1028" t="s">
        <v>1879</v>
      </c>
      <c r="F646" s="1029" t="s">
        <v>2020</v>
      </c>
      <c r="G646" s="939" t="s">
        <v>2021</v>
      </c>
      <c r="H646" s="940" t="s">
        <v>2020</v>
      </c>
      <c r="I646" s="962" t="s">
        <v>2022</v>
      </c>
      <c r="J646" s="940" t="s">
        <v>2020</v>
      </c>
      <c r="K646" s="962" t="s">
        <v>2023</v>
      </c>
      <c r="L646" s="992" t="s">
        <v>2020</v>
      </c>
    </row>
  </sheetData>
  <mergeCells count="44">
    <mergeCell ref="B631:F631"/>
    <mergeCell ref="G631:H631"/>
    <mergeCell ref="I631:J631"/>
    <mergeCell ref="K631:L631"/>
    <mergeCell ref="K632:K633"/>
    <mergeCell ref="L632:L633"/>
    <mergeCell ref="B633:C633"/>
    <mergeCell ref="D633:E633"/>
    <mergeCell ref="B632:E632"/>
    <mergeCell ref="F632:F633"/>
    <mergeCell ref="G632:G633"/>
    <mergeCell ref="H632:H633"/>
    <mergeCell ref="I632:I633"/>
    <mergeCell ref="J632:J633"/>
    <mergeCell ref="K584:L584"/>
    <mergeCell ref="B585:E585"/>
    <mergeCell ref="F585:F586"/>
    <mergeCell ref="G585:G586"/>
    <mergeCell ref="H585:H586"/>
    <mergeCell ref="I585:I586"/>
    <mergeCell ref="J585:J586"/>
    <mergeCell ref="K585:K586"/>
    <mergeCell ref="L585:L586"/>
    <mergeCell ref="B586:C586"/>
    <mergeCell ref="D586:E586"/>
    <mergeCell ref="H179:H180"/>
    <mergeCell ref="J179:J181"/>
    <mergeCell ref="B584:F584"/>
    <mergeCell ref="G584:H584"/>
    <mergeCell ref="I584:J584"/>
    <mergeCell ref="B3:F3"/>
    <mergeCell ref="G3:H3"/>
    <mergeCell ref="I3:J3"/>
    <mergeCell ref="K3:L3"/>
    <mergeCell ref="B4:E4"/>
    <mergeCell ref="F4:F5"/>
    <mergeCell ref="G4:G5"/>
    <mergeCell ref="H4:H5"/>
    <mergeCell ref="I4:I5"/>
    <mergeCell ref="J4:J5"/>
    <mergeCell ref="K4:K5"/>
    <mergeCell ref="L4:L5"/>
    <mergeCell ref="B5:C5"/>
    <mergeCell ref="D5:E5"/>
  </mergeCells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4CA0D-F0AF-445E-87FE-AB106241948A}">
  <dimension ref="A1:BL119"/>
  <sheetViews>
    <sheetView workbookViewId="0">
      <pane xSplit="2" ySplit="4" topLeftCell="AN5" activePane="bottomRight" state="frozen"/>
      <selection pane="topRight" activeCell="C1" sqref="C1"/>
      <selection pane="bottomLeft" activeCell="A5" sqref="A5"/>
      <selection pane="bottomRight" activeCell="E16" sqref="E16"/>
    </sheetView>
  </sheetViews>
  <sheetFormatPr defaultColWidth="9" defaultRowHeight="12"/>
  <cols>
    <col min="1" max="1" width="3.58203125" style="1312" customWidth="1"/>
    <col min="2" max="2" width="24.6640625" style="273" bestFit="1" customWidth="1"/>
    <col min="3" max="60" width="9.08203125" style="273" customWidth="1"/>
    <col min="61" max="61" width="4.6640625" style="273" customWidth="1"/>
    <col min="62" max="63" width="9.1640625" style="273" bestFit="1" customWidth="1"/>
    <col min="64" max="64" width="10.5" style="273" bestFit="1" customWidth="1"/>
    <col min="65" max="16384" width="9" style="273"/>
  </cols>
  <sheetData>
    <row r="1" spans="1:64" ht="18">
      <c r="A1" s="415" t="s">
        <v>3424</v>
      </c>
      <c r="E1" s="273" t="s">
        <v>582</v>
      </c>
      <c r="G1" s="273" t="s">
        <v>3416</v>
      </c>
    </row>
    <row r="2" spans="1:64">
      <c r="A2" s="1312" t="s">
        <v>3425</v>
      </c>
      <c r="BG2" s="273" t="s">
        <v>3426</v>
      </c>
      <c r="BH2" s="1313"/>
      <c r="BL2" s="1313" t="s">
        <v>3426</v>
      </c>
    </row>
    <row r="3" spans="1:64">
      <c r="A3" s="1314" t="s">
        <v>594</v>
      </c>
      <c r="B3" s="1315"/>
      <c r="C3" s="865" t="s">
        <v>2144</v>
      </c>
      <c r="D3" s="865" t="s">
        <v>248</v>
      </c>
      <c r="E3" s="865" t="s">
        <v>258</v>
      </c>
      <c r="F3" s="865" t="s">
        <v>268</v>
      </c>
      <c r="G3" s="865" t="s">
        <v>288</v>
      </c>
      <c r="H3" s="865" t="s">
        <v>324</v>
      </c>
      <c r="I3" s="865" t="s">
        <v>334</v>
      </c>
      <c r="J3" s="865" t="s">
        <v>348</v>
      </c>
      <c r="K3" s="865" t="s">
        <v>356</v>
      </c>
      <c r="L3" s="865" t="s">
        <v>374</v>
      </c>
      <c r="M3" s="865" t="s">
        <v>2153</v>
      </c>
      <c r="N3" s="865" t="s">
        <v>2155</v>
      </c>
      <c r="O3" s="865" t="s">
        <v>2157</v>
      </c>
      <c r="P3" s="865" t="s">
        <v>2159</v>
      </c>
      <c r="Q3" s="865" t="s">
        <v>2161</v>
      </c>
      <c r="R3" s="865" t="s">
        <v>2163</v>
      </c>
      <c r="S3" s="865" t="s">
        <v>2165</v>
      </c>
      <c r="T3" s="865" t="s">
        <v>2167</v>
      </c>
      <c r="U3" s="865" t="s">
        <v>2169</v>
      </c>
      <c r="V3" s="865" t="s">
        <v>2171</v>
      </c>
      <c r="W3" s="865" t="s">
        <v>2173</v>
      </c>
      <c r="X3" s="865" t="s">
        <v>2174</v>
      </c>
      <c r="Y3" s="865" t="s">
        <v>2175</v>
      </c>
      <c r="Z3" s="865" t="s">
        <v>2177</v>
      </c>
      <c r="AA3" s="865" t="s">
        <v>2179</v>
      </c>
      <c r="AB3" s="865" t="s">
        <v>2181</v>
      </c>
      <c r="AC3" s="865" t="s">
        <v>2183</v>
      </c>
      <c r="AD3" s="865" t="s">
        <v>2185</v>
      </c>
      <c r="AE3" s="865" t="s">
        <v>2186</v>
      </c>
      <c r="AF3" s="865" t="s">
        <v>2188</v>
      </c>
      <c r="AG3" s="865" t="s">
        <v>2190</v>
      </c>
      <c r="AH3" s="865" t="s">
        <v>2192</v>
      </c>
      <c r="AI3" s="865" t="s">
        <v>2193</v>
      </c>
      <c r="AJ3" s="865" t="s">
        <v>2195</v>
      </c>
      <c r="AK3" s="865" t="s">
        <v>2197</v>
      </c>
      <c r="AL3" s="865" t="s">
        <v>2199</v>
      </c>
      <c r="AM3" s="865">
        <v>37</v>
      </c>
      <c r="AN3" s="865">
        <v>38</v>
      </c>
      <c r="AO3" s="865">
        <v>39</v>
      </c>
      <c r="AP3" s="804">
        <v>40</v>
      </c>
      <c r="AQ3" s="865">
        <v>41</v>
      </c>
      <c r="AR3" s="865">
        <v>42</v>
      </c>
      <c r="AS3" s="865">
        <v>43</v>
      </c>
      <c r="AT3" s="865">
        <v>44</v>
      </c>
      <c r="AU3" s="865">
        <v>45</v>
      </c>
      <c r="AV3" s="865">
        <v>46</v>
      </c>
      <c r="AW3" s="865">
        <v>47</v>
      </c>
      <c r="AX3" s="865">
        <v>48</v>
      </c>
      <c r="AY3" s="865">
        <v>49</v>
      </c>
      <c r="AZ3" s="865">
        <v>50</v>
      </c>
      <c r="BA3" s="865">
        <v>51</v>
      </c>
      <c r="BB3" s="865">
        <v>52</v>
      </c>
      <c r="BC3" s="865">
        <v>53</v>
      </c>
      <c r="BD3" s="865">
        <v>54</v>
      </c>
      <c r="BE3" s="865">
        <v>55</v>
      </c>
      <c r="BF3" s="865">
        <v>56</v>
      </c>
      <c r="BG3" s="865">
        <v>57</v>
      </c>
      <c r="BH3" s="804">
        <v>58</v>
      </c>
      <c r="BJ3" s="776"/>
      <c r="BK3" s="828"/>
      <c r="BL3" s="804"/>
    </row>
    <row r="4" spans="1:64" ht="33" customHeight="1">
      <c r="A4" s="1316"/>
      <c r="B4" s="1317" t="s">
        <v>3427</v>
      </c>
      <c r="C4" s="1318" t="s">
        <v>2145</v>
      </c>
      <c r="D4" s="1318" t="s">
        <v>2146</v>
      </c>
      <c r="E4" s="1318" t="s">
        <v>2147</v>
      </c>
      <c r="F4" s="1318" t="s">
        <v>2148</v>
      </c>
      <c r="G4" s="1318" t="s">
        <v>2149</v>
      </c>
      <c r="H4" s="1318" t="s">
        <v>2150</v>
      </c>
      <c r="I4" s="1318" t="s">
        <v>540</v>
      </c>
      <c r="J4" s="1318" t="s">
        <v>2151</v>
      </c>
      <c r="K4" s="1318" t="s">
        <v>2152</v>
      </c>
      <c r="L4" s="1318" t="s">
        <v>1099</v>
      </c>
      <c r="M4" s="1318" t="s">
        <v>2154</v>
      </c>
      <c r="N4" s="1318" t="s">
        <v>2156</v>
      </c>
      <c r="O4" s="1318" t="s">
        <v>2158</v>
      </c>
      <c r="P4" s="1318" t="s">
        <v>2160</v>
      </c>
      <c r="Q4" s="1318" t="s">
        <v>2162</v>
      </c>
      <c r="R4" s="1318" t="s">
        <v>2164</v>
      </c>
      <c r="S4" s="1318" t="s">
        <v>2166</v>
      </c>
      <c r="T4" s="1318" t="s">
        <v>2168</v>
      </c>
      <c r="U4" s="1318" t="s">
        <v>2170</v>
      </c>
      <c r="V4" s="1318" t="s">
        <v>3428</v>
      </c>
      <c r="W4" s="1318" t="s">
        <v>1437</v>
      </c>
      <c r="X4" s="1318" t="s">
        <v>1477</v>
      </c>
      <c r="Y4" s="1318" t="s">
        <v>2176</v>
      </c>
      <c r="Z4" s="1318" t="s">
        <v>2178</v>
      </c>
      <c r="AA4" s="1318" t="s">
        <v>2180</v>
      </c>
      <c r="AB4" s="1318" t="s">
        <v>2182</v>
      </c>
      <c r="AC4" s="1318" t="s">
        <v>2184</v>
      </c>
      <c r="AD4" s="1318" t="s">
        <v>1567</v>
      </c>
      <c r="AE4" s="1318" t="s">
        <v>2187</v>
      </c>
      <c r="AF4" s="1318" t="s">
        <v>2189</v>
      </c>
      <c r="AG4" s="1318" t="s">
        <v>2191</v>
      </c>
      <c r="AH4" s="1318" t="s">
        <v>1701</v>
      </c>
      <c r="AI4" s="1318" t="s">
        <v>2194</v>
      </c>
      <c r="AJ4" s="1318" t="s">
        <v>2196</v>
      </c>
      <c r="AK4" s="1318" t="s">
        <v>2198</v>
      </c>
      <c r="AL4" s="1318" t="s">
        <v>2200</v>
      </c>
      <c r="AM4" s="1318" t="s">
        <v>3429</v>
      </c>
      <c r="AN4" s="1318" t="s">
        <v>2204</v>
      </c>
      <c r="AO4" s="1318" t="s">
        <v>2206</v>
      </c>
      <c r="AP4" s="1319" t="s">
        <v>1885</v>
      </c>
      <c r="AQ4" s="1318" t="s">
        <v>2027</v>
      </c>
      <c r="AR4" s="1318" t="s">
        <v>1901</v>
      </c>
      <c r="AS4" s="1318" t="s">
        <v>1909</v>
      </c>
      <c r="AT4" s="1318" t="s">
        <v>3430</v>
      </c>
      <c r="AU4" s="1318" t="s">
        <v>3431</v>
      </c>
      <c r="AV4" s="1318" t="s">
        <v>1933</v>
      </c>
      <c r="AW4" s="1318" t="s">
        <v>3432</v>
      </c>
      <c r="AX4" s="1318" t="s">
        <v>3433</v>
      </c>
      <c r="AY4" s="1318" t="s">
        <v>1950</v>
      </c>
      <c r="AZ4" s="1318" t="s">
        <v>3434</v>
      </c>
      <c r="BA4" s="1318" t="s">
        <v>3435</v>
      </c>
      <c r="BB4" s="1318" t="s">
        <v>1963</v>
      </c>
      <c r="BC4" s="1318" t="s">
        <v>1967</v>
      </c>
      <c r="BD4" s="1318" t="s">
        <v>1972</v>
      </c>
      <c r="BE4" s="1318" t="s">
        <v>3436</v>
      </c>
      <c r="BF4" s="1318" t="s">
        <v>3437</v>
      </c>
      <c r="BG4" s="1318" t="s">
        <v>3438</v>
      </c>
      <c r="BH4" s="1319" t="s">
        <v>3439</v>
      </c>
      <c r="BJ4" s="1320" t="s">
        <v>3440</v>
      </c>
      <c r="BK4" s="1321" t="s">
        <v>3441</v>
      </c>
      <c r="BL4" s="1322" t="s">
        <v>3442</v>
      </c>
    </row>
    <row r="5" spans="1:64">
      <c r="A5" s="1323" t="s">
        <v>2144</v>
      </c>
      <c r="B5" s="290" t="s">
        <v>2145</v>
      </c>
      <c r="C5" s="1324">
        <v>24146</v>
      </c>
      <c r="D5" s="1324">
        <v>11</v>
      </c>
      <c r="E5" s="1324">
        <v>0</v>
      </c>
      <c r="F5" s="1324">
        <v>0</v>
      </c>
      <c r="G5" s="1324">
        <v>322440</v>
      </c>
      <c r="H5" s="1324">
        <v>685</v>
      </c>
      <c r="I5" s="1324">
        <v>72</v>
      </c>
      <c r="J5" s="1324">
        <v>1770</v>
      </c>
      <c r="K5" s="1324">
        <v>0</v>
      </c>
      <c r="L5" s="1324">
        <v>2962</v>
      </c>
      <c r="M5" s="1324">
        <v>11</v>
      </c>
      <c r="N5" s="1324">
        <v>0</v>
      </c>
      <c r="O5" s="1324">
        <v>1</v>
      </c>
      <c r="P5" s="1324">
        <v>0</v>
      </c>
      <c r="Q5" s="1324">
        <v>0</v>
      </c>
      <c r="R5" s="1324">
        <v>0</v>
      </c>
      <c r="S5" s="1324">
        <v>0</v>
      </c>
      <c r="T5" s="1324">
        <v>0</v>
      </c>
      <c r="U5" s="1324">
        <v>0</v>
      </c>
      <c r="V5" s="1324">
        <v>0</v>
      </c>
      <c r="W5" s="1324">
        <v>0</v>
      </c>
      <c r="X5" s="1324">
        <v>2075</v>
      </c>
      <c r="Y5" s="1324">
        <v>1861</v>
      </c>
      <c r="Z5" s="1324">
        <v>0</v>
      </c>
      <c r="AA5" s="1324">
        <v>0</v>
      </c>
      <c r="AB5" s="1324">
        <v>0</v>
      </c>
      <c r="AC5" s="1324">
        <v>446</v>
      </c>
      <c r="AD5" s="1324">
        <v>0</v>
      </c>
      <c r="AE5" s="1324">
        <v>7</v>
      </c>
      <c r="AF5" s="1324">
        <v>36</v>
      </c>
      <c r="AG5" s="1324">
        <v>0</v>
      </c>
      <c r="AH5" s="1324">
        <v>33</v>
      </c>
      <c r="AI5" s="1324">
        <v>3357</v>
      </c>
      <c r="AJ5" s="1324">
        <v>6386</v>
      </c>
      <c r="AK5" s="1324">
        <v>397</v>
      </c>
      <c r="AL5" s="1324">
        <v>19</v>
      </c>
      <c r="AM5" s="1324">
        <v>42524</v>
      </c>
      <c r="AN5" s="1324">
        <v>0</v>
      </c>
      <c r="AO5" s="1324">
        <v>0</v>
      </c>
      <c r="AP5" s="1325">
        <v>409239</v>
      </c>
      <c r="AQ5" s="1324">
        <v>1843</v>
      </c>
      <c r="AR5" s="1324">
        <v>132655</v>
      </c>
      <c r="AS5" s="1324">
        <v>0</v>
      </c>
      <c r="AT5" s="1324">
        <v>0</v>
      </c>
      <c r="AU5" s="1324">
        <v>7993</v>
      </c>
      <c r="AV5" s="1324">
        <v>-4</v>
      </c>
      <c r="AW5" s="1324">
        <v>142487</v>
      </c>
      <c r="AX5" s="1324">
        <v>551726</v>
      </c>
      <c r="AY5" s="1324">
        <v>335</v>
      </c>
      <c r="AZ5" s="1324">
        <v>96751</v>
      </c>
      <c r="BA5" s="1324">
        <v>97086</v>
      </c>
      <c r="BB5" s="1324">
        <v>239573</v>
      </c>
      <c r="BC5" s="1324">
        <v>648812</v>
      </c>
      <c r="BD5" s="1324">
        <v>-145778</v>
      </c>
      <c r="BE5" s="1324">
        <v>-312219</v>
      </c>
      <c r="BF5" s="1324">
        <v>-457997</v>
      </c>
      <c r="BG5" s="1324">
        <v>-218424</v>
      </c>
      <c r="BH5" s="1325">
        <v>190815</v>
      </c>
      <c r="BI5" s="1326"/>
      <c r="BJ5" s="1327">
        <f>AY5+AZ5</f>
        <v>97086</v>
      </c>
      <c r="BK5" s="1328">
        <f>ABS(BD5+BE5)</f>
        <v>457997</v>
      </c>
      <c r="BL5" s="1329">
        <f>BJ5-BK5</f>
        <v>-360911</v>
      </c>
    </row>
    <row r="6" spans="1:64">
      <c r="A6" s="1330" t="s">
        <v>248</v>
      </c>
      <c r="B6" s="290" t="s">
        <v>2146</v>
      </c>
      <c r="C6" s="1324">
        <v>29</v>
      </c>
      <c r="D6" s="1324">
        <v>1098</v>
      </c>
      <c r="E6" s="1324">
        <v>9</v>
      </c>
      <c r="F6" s="1324">
        <v>0</v>
      </c>
      <c r="G6" s="1324">
        <v>862</v>
      </c>
      <c r="H6" s="1324">
        <v>0</v>
      </c>
      <c r="I6" s="1324">
        <v>5854</v>
      </c>
      <c r="J6" s="1324">
        <v>333</v>
      </c>
      <c r="K6" s="1324">
        <v>0</v>
      </c>
      <c r="L6" s="1324">
        <v>0</v>
      </c>
      <c r="M6" s="1324">
        <v>0</v>
      </c>
      <c r="N6" s="1324">
        <v>0</v>
      </c>
      <c r="O6" s="1324">
        <v>0</v>
      </c>
      <c r="P6" s="1324">
        <v>0</v>
      </c>
      <c r="Q6" s="1324">
        <v>0</v>
      </c>
      <c r="R6" s="1324">
        <v>0</v>
      </c>
      <c r="S6" s="1324">
        <v>0</v>
      </c>
      <c r="T6" s="1324">
        <v>0</v>
      </c>
      <c r="U6" s="1324">
        <v>0</v>
      </c>
      <c r="V6" s="1324">
        <v>0</v>
      </c>
      <c r="W6" s="1324">
        <v>3</v>
      </c>
      <c r="X6" s="1324">
        <v>367</v>
      </c>
      <c r="Y6" s="1324">
        <v>55</v>
      </c>
      <c r="Z6" s="1324">
        <v>0</v>
      </c>
      <c r="AA6" s="1324">
        <v>0</v>
      </c>
      <c r="AB6" s="1324">
        <v>0</v>
      </c>
      <c r="AC6" s="1324">
        <v>0</v>
      </c>
      <c r="AD6" s="1324">
        <v>0</v>
      </c>
      <c r="AE6" s="1324">
        <v>0</v>
      </c>
      <c r="AF6" s="1324">
        <v>0</v>
      </c>
      <c r="AG6" s="1324">
        <v>0</v>
      </c>
      <c r="AH6" s="1324">
        <v>4</v>
      </c>
      <c r="AI6" s="1324">
        <v>78</v>
      </c>
      <c r="AJ6" s="1324">
        <v>168</v>
      </c>
      <c r="AK6" s="1324">
        <v>0</v>
      </c>
      <c r="AL6" s="1324">
        <v>0</v>
      </c>
      <c r="AM6" s="1324">
        <v>2580</v>
      </c>
      <c r="AN6" s="1324">
        <v>0</v>
      </c>
      <c r="AO6" s="1324">
        <v>0</v>
      </c>
      <c r="AP6" s="1325">
        <v>11440</v>
      </c>
      <c r="AQ6" s="1324">
        <v>114</v>
      </c>
      <c r="AR6" s="1324">
        <v>6841</v>
      </c>
      <c r="AS6" s="1324">
        <v>0</v>
      </c>
      <c r="AT6" s="1324">
        <v>0</v>
      </c>
      <c r="AU6" s="1324">
        <v>0</v>
      </c>
      <c r="AV6" s="1324">
        <v>5155</v>
      </c>
      <c r="AW6" s="1324">
        <v>12110</v>
      </c>
      <c r="AX6" s="1324">
        <v>23550</v>
      </c>
      <c r="AY6" s="1324">
        <v>101</v>
      </c>
      <c r="AZ6" s="1324">
        <v>1045</v>
      </c>
      <c r="BA6" s="1324">
        <v>1146</v>
      </c>
      <c r="BB6" s="1324">
        <v>13256</v>
      </c>
      <c r="BC6" s="1324">
        <v>24696</v>
      </c>
      <c r="BD6" s="1324">
        <v>-3590</v>
      </c>
      <c r="BE6" s="1324">
        <v>-10310</v>
      </c>
      <c r="BF6" s="1324">
        <v>-13900</v>
      </c>
      <c r="BG6" s="1324">
        <v>-644</v>
      </c>
      <c r="BH6" s="1325">
        <v>10796</v>
      </c>
      <c r="BI6" s="1326"/>
      <c r="BJ6" s="1327">
        <f t="shared" ref="BJ6:BJ44" si="0">AY6+AZ6</f>
        <v>1146</v>
      </c>
      <c r="BK6" s="1328">
        <f t="shared" ref="BK6:BK44" si="1">ABS(BD6+BE6)</f>
        <v>13900</v>
      </c>
      <c r="BL6" s="1329">
        <f t="shared" ref="BL6:BL44" si="2">BJ6-BK6</f>
        <v>-12754</v>
      </c>
    </row>
    <row r="7" spans="1:64">
      <c r="A7" s="1330" t="s">
        <v>258</v>
      </c>
      <c r="B7" s="290" t="s">
        <v>2147</v>
      </c>
      <c r="C7" s="1324">
        <v>0</v>
      </c>
      <c r="D7" s="1324">
        <v>0</v>
      </c>
      <c r="E7" s="1324">
        <v>1720</v>
      </c>
      <c r="F7" s="1324">
        <v>0</v>
      </c>
      <c r="G7" s="1324">
        <v>23126</v>
      </c>
      <c r="H7" s="1324">
        <v>0</v>
      </c>
      <c r="I7" s="1324">
        <v>0</v>
      </c>
      <c r="J7" s="1324">
        <v>42</v>
      </c>
      <c r="K7" s="1324">
        <v>0</v>
      </c>
      <c r="L7" s="1324">
        <v>0</v>
      </c>
      <c r="M7" s="1324">
        <v>0</v>
      </c>
      <c r="N7" s="1324">
        <v>0</v>
      </c>
      <c r="O7" s="1324">
        <v>0</v>
      </c>
      <c r="P7" s="1324">
        <v>0</v>
      </c>
      <c r="Q7" s="1324">
        <v>0</v>
      </c>
      <c r="R7" s="1324">
        <v>0</v>
      </c>
      <c r="S7" s="1324">
        <v>0</v>
      </c>
      <c r="T7" s="1324">
        <v>0</v>
      </c>
      <c r="U7" s="1324">
        <v>0</v>
      </c>
      <c r="V7" s="1324">
        <v>0</v>
      </c>
      <c r="W7" s="1324">
        <v>0</v>
      </c>
      <c r="X7" s="1324">
        <v>3917</v>
      </c>
      <c r="Y7" s="1324">
        <v>0</v>
      </c>
      <c r="Z7" s="1324">
        <v>0</v>
      </c>
      <c r="AA7" s="1324">
        <v>0</v>
      </c>
      <c r="AB7" s="1324">
        <v>0</v>
      </c>
      <c r="AC7" s="1324">
        <v>0</v>
      </c>
      <c r="AD7" s="1324">
        <v>0</v>
      </c>
      <c r="AE7" s="1324">
        <v>0</v>
      </c>
      <c r="AF7" s="1324">
        <v>3</v>
      </c>
      <c r="AG7" s="1324">
        <v>0</v>
      </c>
      <c r="AH7" s="1324">
        <v>6</v>
      </c>
      <c r="AI7" s="1324">
        <v>84</v>
      </c>
      <c r="AJ7" s="1324">
        <v>1520</v>
      </c>
      <c r="AK7" s="1324">
        <v>0</v>
      </c>
      <c r="AL7" s="1324">
        <v>0</v>
      </c>
      <c r="AM7" s="1324">
        <v>9182</v>
      </c>
      <c r="AN7" s="1324">
        <v>0</v>
      </c>
      <c r="AO7" s="1324">
        <v>0</v>
      </c>
      <c r="AP7" s="1325">
        <v>39600</v>
      </c>
      <c r="AQ7" s="1324">
        <v>595</v>
      </c>
      <c r="AR7" s="1324">
        <v>15556</v>
      </c>
      <c r="AS7" s="1324">
        <v>0</v>
      </c>
      <c r="AT7" s="1324">
        <v>0</v>
      </c>
      <c r="AU7" s="1324">
        <v>0</v>
      </c>
      <c r="AV7" s="1324">
        <v>275</v>
      </c>
      <c r="AW7" s="1324">
        <v>16426</v>
      </c>
      <c r="AX7" s="1324">
        <v>56026</v>
      </c>
      <c r="AY7" s="1324">
        <v>2116</v>
      </c>
      <c r="AZ7" s="1324">
        <v>5631</v>
      </c>
      <c r="BA7" s="1324">
        <v>7747</v>
      </c>
      <c r="BB7" s="1324">
        <v>24173</v>
      </c>
      <c r="BC7" s="1324">
        <v>63773</v>
      </c>
      <c r="BD7" s="1324">
        <v>-6702</v>
      </c>
      <c r="BE7" s="1324">
        <v>-11222</v>
      </c>
      <c r="BF7" s="1324">
        <v>-17924</v>
      </c>
      <c r="BG7" s="1324">
        <v>6249</v>
      </c>
      <c r="BH7" s="1325">
        <v>45849</v>
      </c>
      <c r="BI7" s="1326"/>
      <c r="BJ7" s="1327">
        <f t="shared" si="0"/>
        <v>7747</v>
      </c>
      <c r="BK7" s="1328">
        <f t="shared" si="1"/>
        <v>17924</v>
      </c>
      <c r="BL7" s="1329">
        <f t="shared" si="2"/>
        <v>-10177</v>
      </c>
    </row>
    <row r="8" spans="1:64">
      <c r="A8" s="1330" t="s">
        <v>268</v>
      </c>
      <c r="B8" s="290" t="s">
        <v>2148</v>
      </c>
      <c r="C8" s="1324">
        <v>1</v>
      </c>
      <c r="D8" s="1324">
        <v>5</v>
      </c>
      <c r="E8" s="1324">
        <v>0</v>
      </c>
      <c r="F8" s="1324">
        <v>8</v>
      </c>
      <c r="G8" s="1324">
        <v>605</v>
      </c>
      <c r="H8" s="1324">
        <v>21</v>
      </c>
      <c r="I8" s="1324">
        <v>956</v>
      </c>
      <c r="J8" s="1324">
        <v>7966</v>
      </c>
      <c r="K8" s="1324">
        <v>72864</v>
      </c>
      <c r="L8" s="1324">
        <v>55</v>
      </c>
      <c r="M8" s="1324">
        <v>18057</v>
      </c>
      <c r="N8" s="1324">
        <v>91503</v>
      </c>
      <c r="O8" s="1324">
        <v>30731</v>
      </c>
      <c r="P8" s="1324">
        <v>164</v>
      </c>
      <c r="Q8" s="1324">
        <v>57</v>
      </c>
      <c r="R8" s="1324">
        <v>18</v>
      </c>
      <c r="S8" s="1324">
        <v>6</v>
      </c>
      <c r="T8" s="1324">
        <v>43</v>
      </c>
      <c r="U8" s="1324">
        <v>46</v>
      </c>
      <c r="V8" s="1324">
        <v>5</v>
      </c>
      <c r="W8" s="1324">
        <v>64</v>
      </c>
      <c r="X8" s="1324">
        <v>209</v>
      </c>
      <c r="Y8" s="1324">
        <v>12136</v>
      </c>
      <c r="Z8" s="1324">
        <v>373597</v>
      </c>
      <c r="AA8" s="1324">
        <v>0</v>
      </c>
      <c r="AB8" s="1324">
        <v>0</v>
      </c>
      <c r="AC8" s="1324">
        <v>9</v>
      </c>
      <c r="AD8" s="1324">
        <v>1</v>
      </c>
      <c r="AE8" s="1324">
        <v>3</v>
      </c>
      <c r="AF8" s="1324">
        <v>20</v>
      </c>
      <c r="AG8" s="1324">
        <v>0</v>
      </c>
      <c r="AH8" s="1324">
        <v>12</v>
      </c>
      <c r="AI8" s="1324">
        <v>75</v>
      </c>
      <c r="AJ8" s="1324">
        <v>26</v>
      </c>
      <c r="AK8" s="1324">
        <v>9</v>
      </c>
      <c r="AL8" s="1324">
        <v>15</v>
      </c>
      <c r="AM8" s="1324">
        <v>35</v>
      </c>
      <c r="AN8" s="1324">
        <v>0</v>
      </c>
      <c r="AO8" s="1324">
        <v>42</v>
      </c>
      <c r="AP8" s="1325">
        <v>609364</v>
      </c>
      <c r="AQ8" s="1324">
        <v>-196</v>
      </c>
      <c r="AR8" s="1324">
        <v>-268</v>
      </c>
      <c r="AS8" s="1324">
        <v>0</v>
      </c>
      <c r="AT8" s="1324">
        <v>0</v>
      </c>
      <c r="AU8" s="1324">
        <v>-202</v>
      </c>
      <c r="AV8" s="1324">
        <v>-627</v>
      </c>
      <c r="AW8" s="1324">
        <v>-1293</v>
      </c>
      <c r="AX8" s="1324">
        <v>608071</v>
      </c>
      <c r="AY8" s="1324">
        <v>797</v>
      </c>
      <c r="AZ8" s="1324">
        <v>5106</v>
      </c>
      <c r="BA8" s="1324">
        <v>5903</v>
      </c>
      <c r="BB8" s="1324">
        <v>4610</v>
      </c>
      <c r="BC8" s="1324">
        <v>613974</v>
      </c>
      <c r="BD8" s="1324">
        <v>-586554</v>
      </c>
      <c r="BE8" s="1324">
        <v>-8658</v>
      </c>
      <c r="BF8" s="1324">
        <v>-595212</v>
      </c>
      <c r="BG8" s="1324">
        <v>-590602</v>
      </c>
      <c r="BH8" s="1325">
        <v>18762</v>
      </c>
      <c r="BI8" s="1326"/>
      <c r="BJ8" s="1327">
        <f t="shared" si="0"/>
        <v>5903</v>
      </c>
      <c r="BK8" s="1328">
        <f t="shared" si="1"/>
        <v>595212</v>
      </c>
      <c r="BL8" s="1329">
        <f t="shared" si="2"/>
        <v>-589309</v>
      </c>
    </row>
    <row r="9" spans="1:64">
      <c r="A9" s="1330" t="s">
        <v>288</v>
      </c>
      <c r="B9" s="290" t="s">
        <v>2149</v>
      </c>
      <c r="C9" s="1324">
        <v>24274</v>
      </c>
      <c r="D9" s="1324">
        <v>143</v>
      </c>
      <c r="E9" s="1324">
        <v>4911</v>
      </c>
      <c r="F9" s="1324">
        <v>0</v>
      </c>
      <c r="G9" s="1324">
        <v>408905</v>
      </c>
      <c r="H9" s="1324">
        <v>399</v>
      </c>
      <c r="I9" s="1324">
        <v>418</v>
      </c>
      <c r="J9" s="1324">
        <v>12237</v>
      </c>
      <c r="K9" s="1324">
        <v>0</v>
      </c>
      <c r="L9" s="1324">
        <v>9</v>
      </c>
      <c r="M9" s="1324">
        <v>77</v>
      </c>
      <c r="N9" s="1324">
        <v>1</v>
      </c>
      <c r="O9" s="1324">
        <v>0</v>
      </c>
      <c r="P9" s="1324">
        <v>0</v>
      </c>
      <c r="Q9" s="1324">
        <v>0</v>
      </c>
      <c r="R9" s="1324">
        <v>0</v>
      </c>
      <c r="S9" s="1324">
        <v>0</v>
      </c>
      <c r="T9" s="1324">
        <v>0</v>
      </c>
      <c r="U9" s="1324">
        <v>0</v>
      </c>
      <c r="V9" s="1324">
        <v>0</v>
      </c>
      <c r="W9" s="1324">
        <v>0</v>
      </c>
      <c r="X9" s="1324">
        <v>3892</v>
      </c>
      <c r="Y9" s="1324">
        <v>25</v>
      </c>
      <c r="Z9" s="1324">
        <v>0</v>
      </c>
      <c r="AA9" s="1324">
        <v>0</v>
      </c>
      <c r="AB9" s="1324">
        <v>0</v>
      </c>
      <c r="AC9" s="1324">
        <v>410</v>
      </c>
      <c r="AD9" s="1324">
        <v>0</v>
      </c>
      <c r="AE9" s="1324">
        <v>0</v>
      </c>
      <c r="AF9" s="1324">
        <v>157</v>
      </c>
      <c r="AG9" s="1324">
        <v>0</v>
      </c>
      <c r="AH9" s="1324">
        <v>358</v>
      </c>
      <c r="AI9" s="1324">
        <v>9640</v>
      </c>
      <c r="AJ9" s="1324">
        <v>24006</v>
      </c>
      <c r="AK9" s="1324">
        <v>269</v>
      </c>
      <c r="AL9" s="1324">
        <v>8</v>
      </c>
      <c r="AM9" s="1324">
        <v>321681</v>
      </c>
      <c r="AN9" s="1324">
        <v>0</v>
      </c>
      <c r="AO9" s="1324">
        <v>574</v>
      </c>
      <c r="AP9" s="1325">
        <v>812394</v>
      </c>
      <c r="AQ9" s="1324">
        <v>33282</v>
      </c>
      <c r="AR9" s="1324">
        <v>1021821</v>
      </c>
      <c r="AS9" s="1324">
        <v>0</v>
      </c>
      <c r="AT9" s="1324">
        <v>0</v>
      </c>
      <c r="AU9" s="1324">
        <v>0</v>
      </c>
      <c r="AV9" s="1324">
        <v>-1266</v>
      </c>
      <c r="AW9" s="1324">
        <v>1053837</v>
      </c>
      <c r="AX9" s="1324">
        <v>1866231</v>
      </c>
      <c r="AY9" s="1324">
        <v>9561</v>
      </c>
      <c r="AZ9" s="1324">
        <v>1421378</v>
      </c>
      <c r="BA9" s="1324">
        <v>1430939</v>
      </c>
      <c r="BB9" s="1324">
        <v>2484776</v>
      </c>
      <c r="BC9" s="1324">
        <v>3297170</v>
      </c>
      <c r="BD9" s="1324">
        <v>-305836</v>
      </c>
      <c r="BE9" s="1324">
        <v>-1056899</v>
      </c>
      <c r="BF9" s="1324">
        <v>-1362735</v>
      </c>
      <c r="BG9" s="1324">
        <v>1122041</v>
      </c>
      <c r="BH9" s="1325">
        <v>1934435</v>
      </c>
      <c r="BI9" s="1326"/>
      <c r="BJ9" s="1327">
        <f t="shared" si="0"/>
        <v>1430939</v>
      </c>
      <c r="BK9" s="1328">
        <f t="shared" si="1"/>
        <v>1362735</v>
      </c>
      <c r="BL9" s="1329">
        <f t="shared" si="2"/>
        <v>68204</v>
      </c>
    </row>
    <row r="10" spans="1:64">
      <c r="A10" s="1330" t="s">
        <v>324</v>
      </c>
      <c r="B10" s="290" t="s">
        <v>2150</v>
      </c>
      <c r="C10" s="1324">
        <v>758</v>
      </c>
      <c r="D10" s="1324">
        <v>11</v>
      </c>
      <c r="E10" s="1324">
        <v>897</v>
      </c>
      <c r="F10" s="1324">
        <v>88</v>
      </c>
      <c r="G10" s="1324">
        <v>2151</v>
      </c>
      <c r="H10" s="1324">
        <v>20548</v>
      </c>
      <c r="I10" s="1324">
        <v>1517</v>
      </c>
      <c r="J10" s="1324">
        <v>2108</v>
      </c>
      <c r="K10" s="1324">
        <v>15</v>
      </c>
      <c r="L10" s="1324">
        <v>2703</v>
      </c>
      <c r="M10" s="1324">
        <v>1024</v>
      </c>
      <c r="N10" s="1324">
        <v>1037</v>
      </c>
      <c r="O10" s="1324">
        <v>158</v>
      </c>
      <c r="P10" s="1324">
        <v>789</v>
      </c>
      <c r="Q10" s="1324">
        <v>738</v>
      </c>
      <c r="R10" s="1324">
        <v>744</v>
      </c>
      <c r="S10" s="1324">
        <v>225</v>
      </c>
      <c r="T10" s="1324">
        <v>900</v>
      </c>
      <c r="U10" s="1324">
        <v>2945</v>
      </c>
      <c r="V10" s="1324">
        <v>811</v>
      </c>
      <c r="W10" s="1324">
        <v>1347</v>
      </c>
      <c r="X10" s="1324">
        <v>4581</v>
      </c>
      <c r="Y10" s="1324">
        <v>5968</v>
      </c>
      <c r="Z10" s="1324">
        <v>204</v>
      </c>
      <c r="AA10" s="1324">
        <v>185</v>
      </c>
      <c r="AB10" s="1324">
        <v>347</v>
      </c>
      <c r="AC10" s="1324">
        <v>12582</v>
      </c>
      <c r="AD10" s="1324">
        <v>1726</v>
      </c>
      <c r="AE10" s="1324">
        <v>86</v>
      </c>
      <c r="AF10" s="1324">
        <v>4124</v>
      </c>
      <c r="AG10" s="1324">
        <v>603</v>
      </c>
      <c r="AH10" s="1324">
        <v>4281</v>
      </c>
      <c r="AI10" s="1324">
        <v>752</v>
      </c>
      <c r="AJ10" s="1324">
        <v>8137</v>
      </c>
      <c r="AK10" s="1324">
        <v>3915</v>
      </c>
      <c r="AL10" s="1324">
        <v>3696</v>
      </c>
      <c r="AM10" s="1324">
        <v>8240</v>
      </c>
      <c r="AN10" s="1324">
        <v>1050</v>
      </c>
      <c r="AO10" s="1324">
        <v>97</v>
      </c>
      <c r="AP10" s="1325">
        <v>102088</v>
      </c>
      <c r="AQ10" s="1324">
        <v>4080</v>
      </c>
      <c r="AR10" s="1324">
        <v>203413</v>
      </c>
      <c r="AS10" s="1324">
        <v>0</v>
      </c>
      <c r="AT10" s="1324">
        <v>25</v>
      </c>
      <c r="AU10" s="1324">
        <v>8480</v>
      </c>
      <c r="AV10" s="1324">
        <v>6768</v>
      </c>
      <c r="AW10" s="1324">
        <v>222766</v>
      </c>
      <c r="AX10" s="1324">
        <v>324854</v>
      </c>
      <c r="AY10" s="1324">
        <v>5321</v>
      </c>
      <c r="AZ10" s="1324">
        <v>53680</v>
      </c>
      <c r="BA10" s="1324">
        <v>59001</v>
      </c>
      <c r="BB10" s="1324">
        <v>281767</v>
      </c>
      <c r="BC10" s="1324">
        <v>383855</v>
      </c>
      <c r="BD10" s="1324">
        <v>-211955</v>
      </c>
      <c r="BE10" s="1324">
        <v>-91185</v>
      </c>
      <c r="BF10" s="1324">
        <v>-303140</v>
      </c>
      <c r="BG10" s="1324">
        <v>-21373</v>
      </c>
      <c r="BH10" s="1325">
        <v>80715</v>
      </c>
      <c r="BI10" s="1326"/>
      <c r="BJ10" s="1327">
        <f t="shared" si="0"/>
        <v>59001</v>
      </c>
      <c r="BK10" s="1328">
        <f t="shared" si="1"/>
        <v>303140</v>
      </c>
      <c r="BL10" s="1329">
        <f t="shared" si="2"/>
        <v>-244139</v>
      </c>
    </row>
    <row r="11" spans="1:64">
      <c r="A11" s="1330" t="s">
        <v>334</v>
      </c>
      <c r="B11" s="290" t="s">
        <v>540</v>
      </c>
      <c r="C11" s="1324">
        <v>4726</v>
      </c>
      <c r="D11" s="1324">
        <v>61</v>
      </c>
      <c r="E11" s="1324">
        <v>171</v>
      </c>
      <c r="F11" s="1324">
        <v>50</v>
      </c>
      <c r="G11" s="1324">
        <v>33828</v>
      </c>
      <c r="H11" s="1324">
        <v>541</v>
      </c>
      <c r="I11" s="1324">
        <v>107271</v>
      </c>
      <c r="J11" s="1324">
        <v>23539</v>
      </c>
      <c r="K11" s="1324">
        <v>11</v>
      </c>
      <c r="L11" s="1324">
        <v>3841</v>
      </c>
      <c r="M11" s="1324">
        <v>4548</v>
      </c>
      <c r="N11" s="1324">
        <v>1168</v>
      </c>
      <c r="O11" s="1324">
        <v>415</v>
      </c>
      <c r="P11" s="1324">
        <v>3015</v>
      </c>
      <c r="Q11" s="1324">
        <v>581</v>
      </c>
      <c r="R11" s="1324">
        <v>922</v>
      </c>
      <c r="S11" s="1324">
        <v>1182</v>
      </c>
      <c r="T11" s="1324">
        <v>1244</v>
      </c>
      <c r="U11" s="1324">
        <v>10773</v>
      </c>
      <c r="V11" s="1324">
        <v>3932</v>
      </c>
      <c r="W11" s="1324">
        <v>2745</v>
      </c>
      <c r="X11" s="1324">
        <v>28478</v>
      </c>
      <c r="Y11" s="1324">
        <v>94207</v>
      </c>
      <c r="Z11" s="1324">
        <v>4007</v>
      </c>
      <c r="AA11" s="1324">
        <v>583</v>
      </c>
      <c r="AB11" s="1324">
        <v>619</v>
      </c>
      <c r="AC11" s="1324">
        <v>22603</v>
      </c>
      <c r="AD11" s="1324">
        <v>5165</v>
      </c>
      <c r="AE11" s="1324">
        <v>1352</v>
      </c>
      <c r="AF11" s="1324">
        <v>11344</v>
      </c>
      <c r="AG11" s="1324">
        <v>10076</v>
      </c>
      <c r="AH11" s="1324">
        <v>1568</v>
      </c>
      <c r="AI11" s="1324">
        <v>11597</v>
      </c>
      <c r="AJ11" s="1324">
        <v>14786</v>
      </c>
      <c r="AK11" s="1324">
        <v>3195</v>
      </c>
      <c r="AL11" s="1324">
        <v>6124</v>
      </c>
      <c r="AM11" s="1324">
        <v>13372</v>
      </c>
      <c r="AN11" s="1324">
        <v>23267</v>
      </c>
      <c r="AO11" s="1324">
        <v>230</v>
      </c>
      <c r="AP11" s="1325">
        <v>457137</v>
      </c>
      <c r="AQ11" s="1324">
        <v>2862</v>
      </c>
      <c r="AR11" s="1324">
        <v>13528</v>
      </c>
      <c r="AS11" s="1324">
        <v>25</v>
      </c>
      <c r="AT11" s="1324">
        <v>370</v>
      </c>
      <c r="AU11" s="1324">
        <v>13658</v>
      </c>
      <c r="AV11" s="1324">
        <v>-5521</v>
      </c>
      <c r="AW11" s="1324">
        <v>24922</v>
      </c>
      <c r="AX11" s="1324">
        <v>482059</v>
      </c>
      <c r="AY11" s="1324">
        <v>34302</v>
      </c>
      <c r="AZ11" s="1324">
        <v>211285</v>
      </c>
      <c r="BA11" s="1324">
        <v>245587</v>
      </c>
      <c r="BB11" s="1324">
        <v>270509</v>
      </c>
      <c r="BC11" s="1324">
        <v>727646</v>
      </c>
      <c r="BD11" s="1324">
        <v>-81923</v>
      </c>
      <c r="BE11" s="1324">
        <v>-295477</v>
      </c>
      <c r="BF11" s="1324">
        <v>-377400</v>
      </c>
      <c r="BG11" s="1324">
        <v>-106891</v>
      </c>
      <c r="BH11" s="1325">
        <v>350246</v>
      </c>
      <c r="BI11" s="1326"/>
      <c r="BJ11" s="1327">
        <f t="shared" si="0"/>
        <v>245587</v>
      </c>
      <c r="BK11" s="1328">
        <f t="shared" si="1"/>
        <v>377400</v>
      </c>
      <c r="BL11" s="1329">
        <f t="shared" si="2"/>
        <v>-131813</v>
      </c>
    </row>
    <row r="12" spans="1:64">
      <c r="A12" s="1330" t="s">
        <v>348</v>
      </c>
      <c r="B12" s="290" t="s">
        <v>2151</v>
      </c>
      <c r="C12" s="1324">
        <v>12138</v>
      </c>
      <c r="D12" s="1324">
        <v>8</v>
      </c>
      <c r="E12" s="1324">
        <v>525</v>
      </c>
      <c r="F12" s="1324">
        <v>384</v>
      </c>
      <c r="G12" s="1324">
        <v>19652</v>
      </c>
      <c r="H12" s="1324">
        <v>9397</v>
      </c>
      <c r="I12" s="1324">
        <v>12684</v>
      </c>
      <c r="J12" s="1324">
        <v>542948</v>
      </c>
      <c r="K12" s="1324">
        <v>279</v>
      </c>
      <c r="L12" s="1324">
        <v>105106</v>
      </c>
      <c r="M12" s="1324">
        <v>8301</v>
      </c>
      <c r="N12" s="1324">
        <v>12585</v>
      </c>
      <c r="O12" s="1324">
        <v>1363</v>
      </c>
      <c r="P12" s="1324">
        <v>4563</v>
      </c>
      <c r="Q12" s="1324">
        <v>1781</v>
      </c>
      <c r="R12" s="1324">
        <v>2843</v>
      </c>
      <c r="S12" s="1324">
        <v>3024</v>
      </c>
      <c r="T12" s="1324">
        <v>5814</v>
      </c>
      <c r="U12" s="1324">
        <v>26072</v>
      </c>
      <c r="V12" s="1324">
        <v>5343</v>
      </c>
      <c r="W12" s="1324">
        <v>10066</v>
      </c>
      <c r="X12" s="1324">
        <v>17113</v>
      </c>
      <c r="Y12" s="1324">
        <v>8694</v>
      </c>
      <c r="Z12" s="1324">
        <v>1214</v>
      </c>
      <c r="AA12" s="1324">
        <v>1687</v>
      </c>
      <c r="AB12" s="1324">
        <v>2539</v>
      </c>
      <c r="AC12" s="1324">
        <v>32</v>
      </c>
      <c r="AD12" s="1324">
        <v>25</v>
      </c>
      <c r="AE12" s="1324">
        <v>94</v>
      </c>
      <c r="AF12" s="1324">
        <v>1043</v>
      </c>
      <c r="AG12" s="1324">
        <v>949</v>
      </c>
      <c r="AH12" s="1324">
        <v>1076</v>
      </c>
      <c r="AI12" s="1324">
        <v>14661</v>
      </c>
      <c r="AJ12" s="1324">
        <v>388421</v>
      </c>
      <c r="AK12" s="1324">
        <v>387</v>
      </c>
      <c r="AL12" s="1324">
        <v>6563</v>
      </c>
      <c r="AM12" s="1324">
        <v>14163</v>
      </c>
      <c r="AN12" s="1324">
        <v>557</v>
      </c>
      <c r="AO12" s="1324">
        <v>1374</v>
      </c>
      <c r="AP12" s="1325">
        <v>1245468</v>
      </c>
      <c r="AQ12" s="1324">
        <v>6202</v>
      </c>
      <c r="AR12" s="1324">
        <v>90558</v>
      </c>
      <c r="AS12" s="1324">
        <v>0</v>
      </c>
      <c r="AT12" s="1324">
        <v>0</v>
      </c>
      <c r="AU12" s="1324">
        <v>0</v>
      </c>
      <c r="AV12" s="1324">
        <v>52982</v>
      </c>
      <c r="AW12" s="1324">
        <v>149742</v>
      </c>
      <c r="AX12" s="1324">
        <v>1395210</v>
      </c>
      <c r="AY12" s="1324">
        <v>283006</v>
      </c>
      <c r="AZ12" s="1324">
        <v>939597</v>
      </c>
      <c r="BA12" s="1324">
        <v>1222603</v>
      </c>
      <c r="BB12" s="1324">
        <v>1372345</v>
      </c>
      <c r="BC12" s="1324">
        <v>2617813</v>
      </c>
      <c r="BD12" s="1324">
        <v>-359543</v>
      </c>
      <c r="BE12" s="1324">
        <v>-787705</v>
      </c>
      <c r="BF12" s="1324">
        <v>-1147248</v>
      </c>
      <c r="BG12" s="1324">
        <v>225097</v>
      </c>
      <c r="BH12" s="1325">
        <v>1470565</v>
      </c>
      <c r="BI12" s="1326"/>
      <c r="BJ12" s="1327">
        <f t="shared" si="0"/>
        <v>1222603</v>
      </c>
      <c r="BK12" s="1328">
        <f t="shared" si="1"/>
        <v>1147248</v>
      </c>
      <c r="BL12" s="1329">
        <f t="shared" si="2"/>
        <v>75355</v>
      </c>
    </row>
    <row r="13" spans="1:64">
      <c r="A13" s="1330" t="s">
        <v>356</v>
      </c>
      <c r="B13" s="290" t="s">
        <v>2152</v>
      </c>
      <c r="C13" s="1324">
        <v>3302</v>
      </c>
      <c r="D13" s="1324">
        <v>171</v>
      </c>
      <c r="E13" s="1324">
        <v>2512</v>
      </c>
      <c r="F13" s="1324">
        <v>2427</v>
      </c>
      <c r="G13" s="1324">
        <v>13057</v>
      </c>
      <c r="H13" s="1324">
        <v>646</v>
      </c>
      <c r="I13" s="1324">
        <v>2128</v>
      </c>
      <c r="J13" s="1324">
        <v>16552</v>
      </c>
      <c r="K13" s="1324">
        <v>10058</v>
      </c>
      <c r="L13" s="1324">
        <v>1215</v>
      </c>
      <c r="M13" s="1324">
        <v>6333</v>
      </c>
      <c r="N13" s="1324">
        <v>50737</v>
      </c>
      <c r="O13" s="1324">
        <v>1085</v>
      </c>
      <c r="P13" s="1324">
        <v>3443</v>
      </c>
      <c r="Q13" s="1324">
        <v>3097</v>
      </c>
      <c r="R13" s="1324">
        <v>2259</v>
      </c>
      <c r="S13" s="1324">
        <v>720</v>
      </c>
      <c r="T13" s="1324">
        <v>648</v>
      </c>
      <c r="U13" s="1324">
        <v>3264</v>
      </c>
      <c r="V13" s="1324">
        <v>397</v>
      </c>
      <c r="W13" s="1324">
        <v>5105</v>
      </c>
      <c r="X13" s="1324">
        <v>4060</v>
      </c>
      <c r="Y13" s="1324">
        <v>32326</v>
      </c>
      <c r="Z13" s="1324">
        <v>74064</v>
      </c>
      <c r="AA13" s="1324">
        <v>2794</v>
      </c>
      <c r="AB13" s="1324">
        <v>3233</v>
      </c>
      <c r="AC13" s="1324">
        <v>37544</v>
      </c>
      <c r="AD13" s="1324">
        <v>3331</v>
      </c>
      <c r="AE13" s="1324">
        <v>3031</v>
      </c>
      <c r="AF13" s="1324">
        <v>85465</v>
      </c>
      <c r="AG13" s="1324">
        <v>2932</v>
      </c>
      <c r="AH13" s="1324">
        <v>16265</v>
      </c>
      <c r="AI13" s="1324">
        <v>9558</v>
      </c>
      <c r="AJ13" s="1324">
        <v>10478</v>
      </c>
      <c r="AK13" s="1324">
        <v>1220</v>
      </c>
      <c r="AL13" s="1324">
        <v>8313</v>
      </c>
      <c r="AM13" s="1324">
        <v>19509</v>
      </c>
      <c r="AN13" s="1324">
        <v>0</v>
      </c>
      <c r="AO13" s="1324">
        <v>4346</v>
      </c>
      <c r="AP13" s="1325">
        <v>447625</v>
      </c>
      <c r="AQ13" s="1324">
        <v>586</v>
      </c>
      <c r="AR13" s="1324">
        <v>206236</v>
      </c>
      <c r="AS13" s="1324">
        <v>0</v>
      </c>
      <c r="AT13" s="1324">
        <v>0</v>
      </c>
      <c r="AU13" s="1324">
        <v>0</v>
      </c>
      <c r="AV13" s="1324">
        <v>-70</v>
      </c>
      <c r="AW13" s="1324">
        <v>206752</v>
      </c>
      <c r="AX13" s="1324">
        <v>654377</v>
      </c>
      <c r="AY13" s="1324">
        <v>23</v>
      </c>
      <c r="AZ13" s="1324">
        <v>34154</v>
      </c>
      <c r="BA13" s="1324">
        <v>34177</v>
      </c>
      <c r="BB13" s="1324">
        <v>240929</v>
      </c>
      <c r="BC13" s="1324">
        <v>688554</v>
      </c>
      <c r="BD13" s="1324">
        <v>-95133</v>
      </c>
      <c r="BE13" s="1324">
        <v>-478309</v>
      </c>
      <c r="BF13" s="1324">
        <v>-573442</v>
      </c>
      <c r="BG13" s="1324">
        <v>-332513</v>
      </c>
      <c r="BH13" s="1325">
        <v>115112</v>
      </c>
      <c r="BI13" s="1326"/>
      <c r="BJ13" s="1327">
        <f t="shared" si="0"/>
        <v>34177</v>
      </c>
      <c r="BK13" s="1328">
        <f t="shared" si="1"/>
        <v>573442</v>
      </c>
      <c r="BL13" s="1329">
        <f t="shared" si="2"/>
        <v>-539265</v>
      </c>
    </row>
    <row r="14" spans="1:64">
      <c r="A14" s="1330" t="s">
        <v>374</v>
      </c>
      <c r="B14" s="290" t="s">
        <v>1099</v>
      </c>
      <c r="C14" s="1324">
        <v>1337</v>
      </c>
      <c r="D14" s="1324">
        <v>82</v>
      </c>
      <c r="E14" s="1324">
        <v>723</v>
      </c>
      <c r="F14" s="1324">
        <v>134</v>
      </c>
      <c r="G14" s="1324">
        <v>35260</v>
      </c>
      <c r="H14" s="1324">
        <v>929</v>
      </c>
      <c r="I14" s="1324">
        <v>6821</v>
      </c>
      <c r="J14" s="1324">
        <v>28300</v>
      </c>
      <c r="K14" s="1324">
        <v>15</v>
      </c>
      <c r="L14" s="1324">
        <v>122373</v>
      </c>
      <c r="M14" s="1324">
        <v>3485</v>
      </c>
      <c r="N14" s="1324">
        <v>2526</v>
      </c>
      <c r="O14" s="1324">
        <v>611</v>
      </c>
      <c r="P14" s="1324">
        <v>4029</v>
      </c>
      <c r="Q14" s="1324">
        <v>7990</v>
      </c>
      <c r="R14" s="1324">
        <v>25507</v>
      </c>
      <c r="S14" s="1324">
        <v>9935</v>
      </c>
      <c r="T14" s="1324">
        <v>5088</v>
      </c>
      <c r="U14" s="1324">
        <v>63988</v>
      </c>
      <c r="V14" s="1324">
        <v>25475</v>
      </c>
      <c r="W14" s="1324">
        <v>31718</v>
      </c>
      <c r="X14" s="1324">
        <v>27116</v>
      </c>
      <c r="Y14" s="1324">
        <v>24819</v>
      </c>
      <c r="Z14" s="1324">
        <v>15</v>
      </c>
      <c r="AA14" s="1324">
        <v>7337</v>
      </c>
      <c r="AB14" s="1324">
        <v>2519</v>
      </c>
      <c r="AC14" s="1324">
        <v>18638</v>
      </c>
      <c r="AD14" s="1324">
        <v>3353</v>
      </c>
      <c r="AE14" s="1324">
        <v>1840</v>
      </c>
      <c r="AF14" s="1324">
        <v>4702</v>
      </c>
      <c r="AG14" s="1324">
        <v>2735</v>
      </c>
      <c r="AH14" s="1324">
        <v>2317</v>
      </c>
      <c r="AI14" s="1324">
        <v>6932</v>
      </c>
      <c r="AJ14" s="1324">
        <v>6104</v>
      </c>
      <c r="AK14" s="1324">
        <v>1265</v>
      </c>
      <c r="AL14" s="1324">
        <v>16623</v>
      </c>
      <c r="AM14" s="1324">
        <v>6267</v>
      </c>
      <c r="AN14" s="1324">
        <v>2547</v>
      </c>
      <c r="AO14" s="1324">
        <v>757</v>
      </c>
      <c r="AP14" s="1325">
        <v>512212</v>
      </c>
      <c r="AQ14" s="1324">
        <v>947</v>
      </c>
      <c r="AR14" s="1324">
        <v>38282</v>
      </c>
      <c r="AS14" s="1324">
        <v>140</v>
      </c>
      <c r="AT14" s="1324">
        <v>0</v>
      </c>
      <c r="AU14" s="1324">
        <v>0</v>
      </c>
      <c r="AV14" s="1324">
        <v>313</v>
      </c>
      <c r="AW14" s="1324">
        <v>39682</v>
      </c>
      <c r="AX14" s="1324">
        <v>551894</v>
      </c>
      <c r="AY14" s="1324">
        <v>66490</v>
      </c>
      <c r="AZ14" s="1324">
        <v>387551</v>
      </c>
      <c r="BA14" s="1324">
        <v>454041</v>
      </c>
      <c r="BB14" s="1324">
        <v>493723</v>
      </c>
      <c r="BC14" s="1324">
        <v>1005935</v>
      </c>
      <c r="BD14" s="1324">
        <v>-73789</v>
      </c>
      <c r="BE14" s="1324">
        <v>-371678</v>
      </c>
      <c r="BF14" s="1324">
        <v>-445467</v>
      </c>
      <c r="BG14" s="1324">
        <v>48256</v>
      </c>
      <c r="BH14" s="1325">
        <v>560468</v>
      </c>
      <c r="BI14" s="1326"/>
      <c r="BJ14" s="1327">
        <f t="shared" si="0"/>
        <v>454041</v>
      </c>
      <c r="BK14" s="1328">
        <f t="shared" si="1"/>
        <v>445467</v>
      </c>
      <c r="BL14" s="1329">
        <f t="shared" si="2"/>
        <v>8574</v>
      </c>
    </row>
    <row r="15" spans="1:64">
      <c r="A15" s="1330" t="s">
        <v>2153</v>
      </c>
      <c r="B15" s="290" t="s">
        <v>2154</v>
      </c>
      <c r="C15" s="1324">
        <v>425</v>
      </c>
      <c r="D15" s="1324">
        <v>3</v>
      </c>
      <c r="E15" s="1324">
        <v>2</v>
      </c>
      <c r="F15" s="1324">
        <v>0</v>
      </c>
      <c r="G15" s="1324">
        <v>7152</v>
      </c>
      <c r="H15" s="1324">
        <v>48</v>
      </c>
      <c r="I15" s="1324">
        <v>790</v>
      </c>
      <c r="J15" s="1324">
        <v>10384</v>
      </c>
      <c r="K15" s="1324">
        <v>138</v>
      </c>
      <c r="L15" s="1324">
        <v>1732</v>
      </c>
      <c r="M15" s="1324">
        <v>21523</v>
      </c>
      <c r="N15" s="1324">
        <v>14764</v>
      </c>
      <c r="O15" s="1324">
        <v>1956</v>
      </c>
      <c r="P15" s="1324">
        <v>2559</v>
      </c>
      <c r="Q15" s="1324">
        <v>3564</v>
      </c>
      <c r="R15" s="1324">
        <v>3204</v>
      </c>
      <c r="S15" s="1324">
        <v>1298</v>
      </c>
      <c r="T15" s="1324">
        <v>7737</v>
      </c>
      <c r="U15" s="1324">
        <v>16757</v>
      </c>
      <c r="V15" s="1324">
        <v>1297</v>
      </c>
      <c r="W15" s="1324">
        <v>4715</v>
      </c>
      <c r="X15" s="1324">
        <v>3482</v>
      </c>
      <c r="Y15" s="1324">
        <v>98310</v>
      </c>
      <c r="Z15" s="1324">
        <v>56</v>
      </c>
      <c r="AA15" s="1324">
        <v>879</v>
      </c>
      <c r="AB15" s="1324">
        <v>88</v>
      </c>
      <c r="AC15" s="1324">
        <v>644</v>
      </c>
      <c r="AD15" s="1324">
        <v>11</v>
      </c>
      <c r="AE15" s="1324">
        <v>236</v>
      </c>
      <c r="AF15" s="1324">
        <v>77</v>
      </c>
      <c r="AG15" s="1324">
        <v>3</v>
      </c>
      <c r="AH15" s="1324">
        <v>232</v>
      </c>
      <c r="AI15" s="1324">
        <v>2906</v>
      </c>
      <c r="AJ15" s="1324">
        <v>2269</v>
      </c>
      <c r="AK15" s="1324">
        <v>71</v>
      </c>
      <c r="AL15" s="1324">
        <v>1033</v>
      </c>
      <c r="AM15" s="1324">
        <v>3200</v>
      </c>
      <c r="AN15" s="1324">
        <v>269</v>
      </c>
      <c r="AO15" s="1324">
        <v>886</v>
      </c>
      <c r="AP15" s="1325">
        <v>214700</v>
      </c>
      <c r="AQ15" s="1324">
        <v>432</v>
      </c>
      <c r="AR15" s="1324">
        <v>6472</v>
      </c>
      <c r="AS15" s="1324">
        <v>0</v>
      </c>
      <c r="AT15" s="1324">
        <v>0</v>
      </c>
      <c r="AU15" s="1324">
        <v>0</v>
      </c>
      <c r="AV15" s="1324">
        <v>-5186</v>
      </c>
      <c r="AW15" s="1324">
        <v>1718</v>
      </c>
      <c r="AX15" s="1324">
        <v>216418</v>
      </c>
      <c r="AY15" s="1324">
        <v>11597</v>
      </c>
      <c r="AZ15" s="1324">
        <v>184354</v>
      </c>
      <c r="BA15" s="1324">
        <v>195951</v>
      </c>
      <c r="BB15" s="1324">
        <v>197669</v>
      </c>
      <c r="BC15" s="1324">
        <v>412369</v>
      </c>
      <c r="BD15" s="1324">
        <v>-31751</v>
      </c>
      <c r="BE15" s="1324">
        <v>-118377</v>
      </c>
      <c r="BF15" s="1324">
        <v>-150128</v>
      </c>
      <c r="BG15" s="1324">
        <v>47541</v>
      </c>
      <c r="BH15" s="1325">
        <v>262241</v>
      </c>
      <c r="BI15" s="1326"/>
      <c r="BJ15" s="1327">
        <f t="shared" si="0"/>
        <v>195951</v>
      </c>
      <c r="BK15" s="1328">
        <f t="shared" si="1"/>
        <v>150128</v>
      </c>
      <c r="BL15" s="1329">
        <f t="shared" si="2"/>
        <v>45823</v>
      </c>
    </row>
    <row r="16" spans="1:64">
      <c r="A16" s="1330" t="s">
        <v>2155</v>
      </c>
      <c r="B16" s="290" t="s">
        <v>2156</v>
      </c>
      <c r="C16" s="1324">
        <v>5</v>
      </c>
      <c r="D16" s="1324">
        <v>0</v>
      </c>
      <c r="E16" s="1324">
        <v>14</v>
      </c>
      <c r="F16" s="1324">
        <v>14</v>
      </c>
      <c r="G16" s="1324">
        <v>0</v>
      </c>
      <c r="H16" s="1324">
        <v>11</v>
      </c>
      <c r="I16" s="1324">
        <v>847</v>
      </c>
      <c r="J16" s="1324">
        <v>41</v>
      </c>
      <c r="K16" s="1324">
        <v>0</v>
      </c>
      <c r="L16" s="1324">
        <v>1280</v>
      </c>
      <c r="M16" s="1324">
        <v>1816</v>
      </c>
      <c r="N16" s="1324">
        <v>1727924</v>
      </c>
      <c r="O16" s="1324">
        <v>177</v>
      </c>
      <c r="P16" s="1324">
        <v>129469</v>
      </c>
      <c r="Q16" s="1324">
        <v>147882</v>
      </c>
      <c r="R16" s="1324">
        <v>79594</v>
      </c>
      <c r="S16" s="1324">
        <v>4348</v>
      </c>
      <c r="T16" s="1324">
        <v>1223</v>
      </c>
      <c r="U16" s="1324">
        <v>66048</v>
      </c>
      <c r="V16" s="1324">
        <v>5149</v>
      </c>
      <c r="W16" s="1324">
        <v>80643</v>
      </c>
      <c r="X16" s="1324">
        <v>2539</v>
      </c>
      <c r="Y16" s="1324">
        <v>43647</v>
      </c>
      <c r="Z16" s="1324">
        <v>0</v>
      </c>
      <c r="AA16" s="1324">
        <v>6</v>
      </c>
      <c r="AB16" s="1324">
        <v>0</v>
      </c>
      <c r="AC16" s="1324">
        <v>0</v>
      </c>
      <c r="AD16" s="1324">
        <v>0</v>
      </c>
      <c r="AE16" s="1324">
        <v>0</v>
      </c>
      <c r="AF16" s="1324">
        <v>590</v>
      </c>
      <c r="AG16" s="1324">
        <v>0</v>
      </c>
      <c r="AH16" s="1324">
        <v>34</v>
      </c>
      <c r="AI16" s="1324">
        <v>0</v>
      </c>
      <c r="AJ16" s="1324">
        <v>5</v>
      </c>
      <c r="AK16" s="1324">
        <v>1</v>
      </c>
      <c r="AL16" s="1324">
        <v>393</v>
      </c>
      <c r="AM16" s="1324">
        <v>64</v>
      </c>
      <c r="AN16" s="1324">
        <v>1</v>
      </c>
      <c r="AO16" s="1324">
        <v>925</v>
      </c>
      <c r="AP16" s="1325">
        <v>2294690</v>
      </c>
      <c r="AQ16" s="1324">
        <v>0</v>
      </c>
      <c r="AR16" s="1324">
        <v>-1512</v>
      </c>
      <c r="AS16" s="1324">
        <v>0</v>
      </c>
      <c r="AT16" s="1324">
        <v>-813</v>
      </c>
      <c r="AU16" s="1324">
        <v>-4884</v>
      </c>
      <c r="AV16" s="1324">
        <v>-17720</v>
      </c>
      <c r="AW16" s="1324">
        <v>-24929</v>
      </c>
      <c r="AX16" s="1324">
        <v>2269761</v>
      </c>
      <c r="AY16" s="1324">
        <v>472424</v>
      </c>
      <c r="AZ16" s="1324">
        <v>1538619</v>
      </c>
      <c r="BA16" s="1324">
        <v>2011043</v>
      </c>
      <c r="BB16" s="1324">
        <v>1986114</v>
      </c>
      <c r="BC16" s="1324">
        <v>4280804</v>
      </c>
      <c r="BD16" s="1324">
        <v>-93081</v>
      </c>
      <c r="BE16" s="1324">
        <v>-1337633</v>
      </c>
      <c r="BF16" s="1324">
        <v>-1430714</v>
      </c>
      <c r="BG16" s="1324">
        <v>555400</v>
      </c>
      <c r="BH16" s="1325">
        <v>2850090</v>
      </c>
      <c r="BI16" s="1326"/>
      <c r="BJ16" s="1327">
        <f t="shared" si="0"/>
        <v>2011043</v>
      </c>
      <c r="BK16" s="1328">
        <f t="shared" si="1"/>
        <v>1430714</v>
      </c>
      <c r="BL16" s="1329">
        <f t="shared" si="2"/>
        <v>580329</v>
      </c>
    </row>
    <row r="17" spans="1:64">
      <c r="A17" s="1330" t="s">
        <v>2157</v>
      </c>
      <c r="B17" s="290" t="s">
        <v>2158</v>
      </c>
      <c r="C17" s="1324">
        <v>0</v>
      </c>
      <c r="D17" s="1324">
        <v>0</v>
      </c>
      <c r="E17" s="1324">
        <v>0</v>
      </c>
      <c r="F17" s="1324">
        <v>1</v>
      </c>
      <c r="G17" s="1324">
        <v>3911</v>
      </c>
      <c r="H17" s="1324">
        <v>0</v>
      </c>
      <c r="I17" s="1324">
        <v>358</v>
      </c>
      <c r="J17" s="1324">
        <v>8416</v>
      </c>
      <c r="K17" s="1324">
        <v>0</v>
      </c>
      <c r="L17" s="1324">
        <v>1268</v>
      </c>
      <c r="M17" s="1324">
        <v>2123</v>
      </c>
      <c r="N17" s="1324">
        <v>32457</v>
      </c>
      <c r="O17" s="1324">
        <v>121414</v>
      </c>
      <c r="P17" s="1324">
        <v>43543</v>
      </c>
      <c r="Q17" s="1324">
        <v>43326</v>
      </c>
      <c r="R17" s="1324">
        <v>14789</v>
      </c>
      <c r="S17" s="1324">
        <v>4886</v>
      </c>
      <c r="T17" s="1324">
        <v>8052</v>
      </c>
      <c r="U17" s="1324">
        <v>126469</v>
      </c>
      <c r="V17" s="1324">
        <v>27511</v>
      </c>
      <c r="W17" s="1324">
        <v>22620</v>
      </c>
      <c r="X17" s="1324">
        <v>8478</v>
      </c>
      <c r="Y17" s="1324">
        <v>15661</v>
      </c>
      <c r="Z17" s="1324">
        <v>193</v>
      </c>
      <c r="AA17" s="1324">
        <v>44</v>
      </c>
      <c r="AB17" s="1324">
        <v>1</v>
      </c>
      <c r="AC17" s="1324">
        <v>36</v>
      </c>
      <c r="AD17" s="1324">
        <v>0</v>
      </c>
      <c r="AE17" s="1324">
        <v>0</v>
      </c>
      <c r="AF17" s="1324">
        <v>31</v>
      </c>
      <c r="AG17" s="1324">
        <v>53</v>
      </c>
      <c r="AH17" s="1324">
        <v>211</v>
      </c>
      <c r="AI17" s="1324">
        <v>175</v>
      </c>
      <c r="AJ17" s="1324">
        <v>3686</v>
      </c>
      <c r="AK17" s="1324">
        <v>37</v>
      </c>
      <c r="AL17" s="1324">
        <v>1264</v>
      </c>
      <c r="AM17" s="1324">
        <v>823</v>
      </c>
      <c r="AN17" s="1324">
        <v>51</v>
      </c>
      <c r="AO17" s="1324">
        <v>716</v>
      </c>
      <c r="AP17" s="1325">
        <v>492604</v>
      </c>
      <c r="AQ17" s="1324">
        <v>48</v>
      </c>
      <c r="AR17" s="1324">
        <v>7298</v>
      </c>
      <c r="AS17" s="1324">
        <v>0</v>
      </c>
      <c r="AT17" s="1324">
        <v>0</v>
      </c>
      <c r="AU17" s="1324">
        <v>-5945</v>
      </c>
      <c r="AV17" s="1324">
        <v>-7719</v>
      </c>
      <c r="AW17" s="1324">
        <v>-6318</v>
      </c>
      <c r="AX17" s="1324">
        <v>486286</v>
      </c>
      <c r="AY17" s="1324">
        <v>32258</v>
      </c>
      <c r="AZ17" s="1324">
        <v>186768</v>
      </c>
      <c r="BA17" s="1324">
        <v>219026</v>
      </c>
      <c r="BB17" s="1324">
        <v>212708</v>
      </c>
      <c r="BC17" s="1324">
        <v>705312</v>
      </c>
      <c r="BD17" s="1324">
        <v>-165276</v>
      </c>
      <c r="BE17" s="1324">
        <v>-263433</v>
      </c>
      <c r="BF17" s="1324">
        <v>-428709</v>
      </c>
      <c r="BG17" s="1324">
        <v>-216001</v>
      </c>
      <c r="BH17" s="1325">
        <v>276603</v>
      </c>
      <c r="BI17" s="1326"/>
      <c r="BJ17" s="1327">
        <f t="shared" si="0"/>
        <v>219026</v>
      </c>
      <c r="BK17" s="1328">
        <f t="shared" si="1"/>
        <v>428709</v>
      </c>
      <c r="BL17" s="1329">
        <f t="shared" si="2"/>
        <v>-209683</v>
      </c>
    </row>
    <row r="18" spans="1:64">
      <c r="A18" s="1330" t="s">
        <v>2159</v>
      </c>
      <c r="B18" s="290" t="s">
        <v>2160</v>
      </c>
      <c r="C18" s="1324">
        <v>302</v>
      </c>
      <c r="D18" s="1324">
        <v>8</v>
      </c>
      <c r="E18" s="1324">
        <v>81</v>
      </c>
      <c r="F18" s="1324">
        <v>485</v>
      </c>
      <c r="G18" s="1324">
        <v>17073</v>
      </c>
      <c r="H18" s="1324">
        <v>135</v>
      </c>
      <c r="I18" s="1324">
        <v>2120</v>
      </c>
      <c r="J18" s="1324">
        <v>15534</v>
      </c>
      <c r="K18" s="1324">
        <v>124</v>
      </c>
      <c r="L18" s="1324">
        <v>4337</v>
      </c>
      <c r="M18" s="1324">
        <v>2812</v>
      </c>
      <c r="N18" s="1324">
        <v>1374</v>
      </c>
      <c r="O18" s="1324">
        <v>437</v>
      </c>
      <c r="P18" s="1324">
        <v>57919</v>
      </c>
      <c r="Q18" s="1324">
        <v>38733</v>
      </c>
      <c r="R18" s="1324">
        <v>29391</v>
      </c>
      <c r="S18" s="1324">
        <v>8130</v>
      </c>
      <c r="T18" s="1324">
        <v>4952</v>
      </c>
      <c r="U18" s="1324">
        <v>45903</v>
      </c>
      <c r="V18" s="1324">
        <v>13539</v>
      </c>
      <c r="W18" s="1324">
        <v>20773</v>
      </c>
      <c r="X18" s="1324">
        <v>7112</v>
      </c>
      <c r="Y18" s="1324">
        <v>176023</v>
      </c>
      <c r="Z18" s="1324">
        <v>657</v>
      </c>
      <c r="AA18" s="1324">
        <v>148</v>
      </c>
      <c r="AB18" s="1324">
        <v>27</v>
      </c>
      <c r="AC18" s="1324">
        <v>7525</v>
      </c>
      <c r="AD18" s="1324">
        <v>134</v>
      </c>
      <c r="AE18" s="1324">
        <v>1027</v>
      </c>
      <c r="AF18" s="1324">
        <v>3653</v>
      </c>
      <c r="AG18" s="1324">
        <v>379</v>
      </c>
      <c r="AH18" s="1324">
        <v>4787</v>
      </c>
      <c r="AI18" s="1324">
        <v>310</v>
      </c>
      <c r="AJ18" s="1324">
        <v>958</v>
      </c>
      <c r="AK18" s="1324">
        <v>401</v>
      </c>
      <c r="AL18" s="1324">
        <v>3614</v>
      </c>
      <c r="AM18" s="1324">
        <v>5871</v>
      </c>
      <c r="AN18" s="1324">
        <v>20</v>
      </c>
      <c r="AO18" s="1324">
        <v>1096</v>
      </c>
      <c r="AP18" s="1325">
        <v>477904</v>
      </c>
      <c r="AQ18" s="1324">
        <v>1118</v>
      </c>
      <c r="AR18" s="1324">
        <v>12442</v>
      </c>
      <c r="AS18" s="1324">
        <v>12</v>
      </c>
      <c r="AT18" s="1324">
        <v>480</v>
      </c>
      <c r="AU18" s="1324">
        <v>15474</v>
      </c>
      <c r="AV18" s="1324">
        <v>-3481</v>
      </c>
      <c r="AW18" s="1324">
        <v>26045</v>
      </c>
      <c r="AX18" s="1324">
        <v>503949</v>
      </c>
      <c r="AY18" s="1324">
        <v>27286</v>
      </c>
      <c r="AZ18" s="1324">
        <v>478819</v>
      </c>
      <c r="BA18" s="1324">
        <v>506105</v>
      </c>
      <c r="BB18" s="1324">
        <v>532150</v>
      </c>
      <c r="BC18" s="1324">
        <v>1010054</v>
      </c>
      <c r="BD18" s="1324">
        <v>-52095</v>
      </c>
      <c r="BE18" s="1324">
        <v>-319526</v>
      </c>
      <c r="BF18" s="1324">
        <v>-371621</v>
      </c>
      <c r="BG18" s="1324">
        <v>160529</v>
      </c>
      <c r="BH18" s="1325">
        <v>638433</v>
      </c>
      <c r="BI18" s="1326"/>
      <c r="BJ18" s="1327">
        <f t="shared" si="0"/>
        <v>506105</v>
      </c>
      <c r="BK18" s="1328">
        <f t="shared" si="1"/>
        <v>371621</v>
      </c>
      <c r="BL18" s="1329">
        <f t="shared" si="2"/>
        <v>134484</v>
      </c>
    </row>
    <row r="19" spans="1:64">
      <c r="A19" s="1330" t="s">
        <v>2161</v>
      </c>
      <c r="B19" s="290" t="s">
        <v>2162</v>
      </c>
      <c r="C19" s="1324">
        <v>0</v>
      </c>
      <c r="D19" s="1324">
        <v>0</v>
      </c>
      <c r="E19" s="1324">
        <v>0</v>
      </c>
      <c r="F19" s="1324">
        <v>42</v>
      </c>
      <c r="G19" s="1324">
        <v>0</v>
      </c>
      <c r="H19" s="1324">
        <v>0</v>
      </c>
      <c r="I19" s="1324">
        <v>255</v>
      </c>
      <c r="J19" s="1324">
        <v>66</v>
      </c>
      <c r="K19" s="1324">
        <v>0</v>
      </c>
      <c r="L19" s="1324">
        <v>214</v>
      </c>
      <c r="M19" s="1324">
        <v>301</v>
      </c>
      <c r="N19" s="1324">
        <v>168</v>
      </c>
      <c r="O19" s="1324">
        <v>0</v>
      </c>
      <c r="P19" s="1324">
        <v>831</v>
      </c>
      <c r="Q19" s="1324">
        <v>174041</v>
      </c>
      <c r="R19" s="1324">
        <v>31675</v>
      </c>
      <c r="S19" s="1324">
        <v>3344</v>
      </c>
      <c r="T19" s="1324">
        <v>638</v>
      </c>
      <c r="U19" s="1324">
        <v>18957</v>
      </c>
      <c r="V19" s="1324">
        <v>857</v>
      </c>
      <c r="W19" s="1324">
        <v>16740</v>
      </c>
      <c r="X19" s="1324">
        <v>79</v>
      </c>
      <c r="Y19" s="1324">
        <v>13134</v>
      </c>
      <c r="Z19" s="1324">
        <v>0</v>
      </c>
      <c r="AA19" s="1324">
        <v>2125</v>
      </c>
      <c r="AB19" s="1324">
        <v>0</v>
      </c>
      <c r="AC19" s="1324">
        <v>12</v>
      </c>
      <c r="AD19" s="1324">
        <v>0</v>
      </c>
      <c r="AE19" s="1324">
        <v>0</v>
      </c>
      <c r="AF19" s="1324">
        <v>211</v>
      </c>
      <c r="AG19" s="1324">
        <v>0</v>
      </c>
      <c r="AH19" s="1324">
        <v>347</v>
      </c>
      <c r="AI19" s="1324">
        <v>0</v>
      </c>
      <c r="AJ19" s="1324">
        <v>0</v>
      </c>
      <c r="AK19" s="1324">
        <v>0</v>
      </c>
      <c r="AL19" s="1324">
        <v>36179</v>
      </c>
      <c r="AM19" s="1324">
        <v>16</v>
      </c>
      <c r="AN19" s="1324">
        <v>0</v>
      </c>
      <c r="AO19" s="1324">
        <v>0</v>
      </c>
      <c r="AP19" s="1325">
        <v>300232</v>
      </c>
      <c r="AQ19" s="1324">
        <v>0</v>
      </c>
      <c r="AR19" s="1324">
        <v>581</v>
      </c>
      <c r="AS19" s="1324">
        <v>0</v>
      </c>
      <c r="AT19" s="1324">
        <v>4404</v>
      </c>
      <c r="AU19" s="1324">
        <v>170687</v>
      </c>
      <c r="AV19" s="1324">
        <v>19164</v>
      </c>
      <c r="AW19" s="1324">
        <v>194836</v>
      </c>
      <c r="AX19" s="1324">
        <v>495068</v>
      </c>
      <c r="AY19" s="1324">
        <v>350913</v>
      </c>
      <c r="AZ19" s="1324">
        <v>632201</v>
      </c>
      <c r="BA19" s="1324">
        <v>983114</v>
      </c>
      <c r="BB19" s="1324">
        <v>1177950</v>
      </c>
      <c r="BC19" s="1324">
        <v>1478182</v>
      </c>
      <c r="BD19" s="1324">
        <v>-89546</v>
      </c>
      <c r="BE19" s="1324">
        <v>-310188</v>
      </c>
      <c r="BF19" s="1324">
        <v>-399734</v>
      </c>
      <c r="BG19" s="1324">
        <v>778216</v>
      </c>
      <c r="BH19" s="1325">
        <v>1078448</v>
      </c>
      <c r="BI19" s="1326"/>
      <c r="BJ19" s="1327">
        <f t="shared" si="0"/>
        <v>983114</v>
      </c>
      <c r="BK19" s="1328">
        <f t="shared" si="1"/>
        <v>399734</v>
      </c>
      <c r="BL19" s="1329">
        <f t="shared" si="2"/>
        <v>583380</v>
      </c>
    </row>
    <row r="20" spans="1:64">
      <c r="A20" s="1330" t="s">
        <v>2163</v>
      </c>
      <c r="B20" s="290" t="s">
        <v>2164</v>
      </c>
      <c r="C20" s="1324">
        <v>0</v>
      </c>
      <c r="D20" s="1324">
        <v>1</v>
      </c>
      <c r="E20" s="1324">
        <v>0</v>
      </c>
      <c r="F20" s="1324">
        <v>55</v>
      </c>
      <c r="G20" s="1324">
        <v>0</v>
      </c>
      <c r="H20" s="1324">
        <v>0</v>
      </c>
      <c r="I20" s="1324">
        <v>13</v>
      </c>
      <c r="J20" s="1324">
        <v>0</v>
      </c>
      <c r="K20" s="1324">
        <v>1</v>
      </c>
      <c r="L20" s="1324">
        <v>1426</v>
      </c>
      <c r="M20" s="1324">
        <v>291</v>
      </c>
      <c r="N20" s="1324">
        <v>220</v>
      </c>
      <c r="O20" s="1324">
        <v>48</v>
      </c>
      <c r="P20" s="1324">
        <v>367</v>
      </c>
      <c r="Q20" s="1324">
        <v>3699</v>
      </c>
      <c r="R20" s="1324">
        <v>142198</v>
      </c>
      <c r="S20" s="1324">
        <v>422</v>
      </c>
      <c r="T20" s="1324">
        <v>910</v>
      </c>
      <c r="U20" s="1324">
        <v>2676</v>
      </c>
      <c r="V20" s="1324">
        <v>293</v>
      </c>
      <c r="W20" s="1324">
        <v>1722</v>
      </c>
      <c r="X20" s="1324">
        <v>21</v>
      </c>
      <c r="Y20" s="1324">
        <v>113</v>
      </c>
      <c r="Z20" s="1324">
        <v>10</v>
      </c>
      <c r="AA20" s="1324">
        <v>52</v>
      </c>
      <c r="AB20" s="1324">
        <v>0</v>
      </c>
      <c r="AC20" s="1324">
        <v>9</v>
      </c>
      <c r="AD20" s="1324">
        <v>0</v>
      </c>
      <c r="AE20" s="1324">
        <v>0</v>
      </c>
      <c r="AF20" s="1324">
        <v>125</v>
      </c>
      <c r="AG20" s="1324">
        <v>1</v>
      </c>
      <c r="AH20" s="1324">
        <v>17</v>
      </c>
      <c r="AI20" s="1324">
        <v>0</v>
      </c>
      <c r="AJ20" s="1324">
        <v>0</v>
      </c>
      <c r="AK20" s="1324">
        <v>0</v>
      </c>
      <c r="AL20" s="1324">
        <v>42421</v>
      </c>
      <c r="AM20" s="1324">
        <v>19</v>
      </c>
      <c r="AN20" s="1324">
        <v>0</v>
      </c>
      <c r="AO20" s="1324">
        <v>0</v>
      </c>
      <c r="AP20" s="1325">
        <v>197130</v>
      </c>
      <c r="AQ20" s="1324">
        <v>0</v>
      </c>
      <c r="AR20" s="1324">
        <v>304</v>
      </c>
      <c r="AS20" s="1324">
        <v>0</v>
      </c>
      <c r="AT20" s="1324">
        <v>2597</v>
      </c>
      <c r="AU20" s="1324">
        <v>290576</v>
      </c>
      <c r="AV20" s="1324">
        <v>1180</v>
      </c>
      <c r="AW20" s="1324">
        <v>294657</v>
      </c>
      <c r="AX20" s="1324">
        <v>491787</v>
      </c>
      <c r="AY20" s="1324">
        <v>372203</v>
      </c>
      <c r="AZ20" s="1324">
        <v>392168</v>
      </c>
      <c r="BA20" s="1324">
        <v>764371</v>
      </c>
      <c r="BB20" s="1324">
        <v>1059028</v>
      </c>
      <c r="BC20" s="1324">
        <v>1256158</v>
      </c>
      <c r="BD20" s="1324">
        <v>-74936</v>
      </c>
      <c r="BE20" s="1324">
        <v>-317921</v>
      </c>
      <c r="BF20" s="1324">
        <v>-392857</v>
      </c>
      <c r="BG20" s="1324">
        <v>666171</v>
      </c>
      <c r="BH20" s="1325">
        <v>863301</v>
      </c>
      <c r="BI20" s="1326"/>
      <c r="BJ20" s="1327">
        <f t="shared" si="0"/>
        <v>764371</v>
      </c>
      <c r="BK20" s="1328">
        <f t="shared" si="1"/>
        <v>392857</v>
      </c>
      <c r="BL20" s="1329">
        <f t="shared" si="2"/>
        <v>371514</v>
      </c>
    </row>
    <row r="21" spans="1:64">
      <c r="A21" s="1330" t="s">
        <v>2165</v>
      </c>
      <c r="B21" s="290" t="s">
        <v>2166</v>
      </c>
      <c r="C21" s="1324">
        <v>159</v>
      </c>
      <c r="D21" s="1324">
        <v>0</v>
      </c>
      <c r="E21" s="1324">
        <v>1</v>
      </c>
      <c r="F21" s="1324">
        <v>0</v>
      </c>
      <c r="G21" s="1324">
        <v>0</v>
      </c>
      <c r="H21" s="1324">
        <v>0</v>
      </c>
      <c r="I21" s="1324">
        <v>0</v>
      </c>
      <c r="J21" s="1324">
        <v>4</v>
      </c>
      <c r="K21" s="1324">
        <v>0</v>
      </c>
      <c r="L21" s="1324">
        <v>0</v>
      </c>
      <c r="M21" s="1324">
        <v>0</v>
      </c>
      <c r="N21" s="1324">
        <v>0</v>
      </c>
      <c r="O21" s="1324">
        <v>0</v>
      </c>
      <c r="P21" s="1324">
        <v>14</v>
      </c>
      <c r="Q21" s="1324">
        <v>2302</v>
      </c>
      <c r="R21" s="1324">
        <v>5683</v>
      </c>
      <c r="S21" s="1324">
        <v>32146</v>
      </c>
      <c r="T21" s="1324">
        <v>28</v>
      </c>
      <c r="U21" s="1324">
        <v>922</v>
      </c>
      <c r="V21" s="1324">
        <v>310</v>
      </c>
      <c r="W21" s="1324">
        <v>513</v>
      </c>
      <c r="X21" s="1324">
        <v>52</v>
      </c>
      <c r="Y21" s="1324">
        <v>419</v>
      </c>
      <c r="Z21" s="1324">
        <v>0</v>
      </c>
      <c r="AA21" s="1324">
        <v>19</v>
      </c>
      <c r="AB21" s="1324">
        <v>5</v>
      </c>
      <c r="AC21" s="1324">
        <v>2518</v>
      </c>
      <c r="AD21" s="1324">
        <v>13</v>
      </c>
      <c r="AE21" s="1324">
        <v>0</v>
      </c>
      <c r="AF21" s="1324">
        <v>62</v>
      </c>
      <c r="AG21" s="1324">
        <v>25</v>
      </c>
      <c r="AH21" s="1324">
        <v>3129</v>
      </c>
      <c r="AI21" s="1324">
        <v>0</v>
      </c>
      <c r="AJ21" s="1324">
        <v>30483</v>
      </c>
      <c r="AK21" s="1324">
        <v>0</v>
      </c>
      <c r="AL21" s="1324">
        <v>14295</v>
      </c>
      <c r="AM21" s="1324">
        <v>1113</v>
      </c>
      <c r="AN21" s="1324">
        <v>1331</v>
      </c>
      <c r="AO21" s="1324">
        <v>0</v>
      </c>
      <c r="AP21" s="1325">
        <v>95546</v>
      </c>
      <c r="AQ21" s="1324">
        <v>792</v>
      </c>
      <c r="AR21" s="1324">
        <v>13522</v>
      </c>
      <c r="AS21" s="1324">
        <v>10</v>
      </c>
      <c r="AT21" s="1324">
        <v>12821</v>
      </c>
      <c r="AU21" s="1324">
        <v>186200</v>
      </c>
      <c r="AV21" s="1324">
        <v>9054</v>
      </c>
      <c r="AW21" s="1324">
        <v>222399</v>
      </c>
      <c r="AX21" s="1324">
        <v>317945</v>
      </c>
      <c r="AY21" s="1324">
        <v>19921</v>
      </c>
      <c r="AZ21" s="1324">
        <v>65329</v>
      </c>
      <c r="BA21" s="1324">
        <v>85250</v>
      </c>
      <c r="BB21" s="1324">
        <v>307649</v>
      </c>
      <c r="BC21" s="1324">
        <v>403195</v>
      </c>
      <c r="BD21" s="1324">
        <v>-67507</v>
      </c>
      <c r="BE21" s="1324">
        <v>-101651</v>
      </c>
      <c r="BF21" s="1324">
        <v>-169158</v>
      </c>
      <c r="BG21" s="1324">
        <v>138491</v>
      </c>
      <c r="BH21" s="1325">
        <v>234037</v>
      </c>
      <c r="BI21" s="1326"/>
      <c r="BJ21" s="1327">
        <f t="shared" si="0"/>
        <v>85250</v>
      </c>
      <c r="BK21" s="1328">
        <f t="shared" si="1"/>
        <v>169158</v>
      </c>
      <c r="BL21" s="1329">
        <f t="shared" si="2"/>
        <v>-83908</v>
      </c>
    </row>
    <row r="22" spans="1:64">
      <c r="A22" s="1330" t="s">
        <v>2167</v>
      </c>
      <c r="B22" s="290" t="s">
        <v>2168</v>
      </c>
      <c r="C22" s="1324">
        <v>0</v>
      </c>
      <c r="D22" s="1324">
        <v>0</v>
      </c>
      <c r="E22" s="1324">
        <v>0</v>
      </c>
      <c r="F22" s="1324">
        <v>0</v>
      </c>
      <c r="G22" s="1324">
        <v>1</v>
      </c>
      <c r="H22" s="1324">
        <v>0</v>
      </c>
      <c r="I22" s="1324">
        <v>4</v>
      </c>
      <c r="J22" s="1324">
        <v>7</v>
      </c>
      <c r="K22" s="1324">
        <v>0</v>
      </c>
      <c r="L22" s="1324">
        <v>0</v>
      </c>
      <c r="M22" s="1324">
        <v>0</v>
      </c>
      <c r="N22" s="1324">
        <v>1</v>
      </c>
      <c r="O22" s="1324">
        <v>11</v>
      </c>
      <c r="P22" s="1324">
        <v>4504</v>
      </c>
      <c r="Q22" s="1324">
        <v>3219</v>
      </c>
      <c r="R22" s="1324">
        <v>8328</v>
      </c>
      <c r="S22" s="1324">
        <v>33182</v>
      </c>
      <c r="T22" s="1324">
        <v>103347</v>
      </c>
      <c r="U22" s="1324">
        <v>129844</v>
      </c>
      <c r="V22" s="1324">
        <v>187264</v>
      </c>
      <c r="W22" s="1324">
        <v>8120</v>
      </c>
      <c r="X22" s="1324">
        <v>656</v>
      </c>
      <c r="Y22" s="1324">
        <v>656</v>
      </c>
      <c r="Z22" s="1324">
        <v>5</v>
      </c>
      <c r="AA22" s="1324">
        <v>5</v>
      </c>
      <c r="AB22" s="1324">
        <v>0</v>
      </c>
      <c r="AC22" s="1324">
        <v>81</v>
      </c>
      <c r="AD22" s="1324">
        <v>51</v>
      </c>
      <c r="AE22" s="1324">
        <v>0</v>
      </c>
      <c r="AF22" s="1324">
        <v>11</v>
      </c>
      <c r="AG22" s="1324">
        <v>694</v>
      </c>
      <c r="AH22" s="1324">
        <v>2278</v>
      </c>
      <c r="AI22" s="1324">
        <v>2818</v>
      </c>
      <c r="AJ22" s="1324">
        <v>10</v>
      </c>
      <c r="AK22" s="1324">
        <v>0</v>
      </c>
      <c r="AL22" s="1324">
        <v>46726</v>
      </c>
      <c r="AM22" s="1324">
        <v>26</v>
      </c>
      <c r="AN22" s="1324">
        <v>1938</v>
      </c>
      <c r="AO22" s="1324">
        <v>0</v>
      </c>
      <c r="AP22" s="1325">
        <v>533787</v>
      </c>
      <c r="AQ22" s="1324">
        <v>20</v>
      </c>
      <c r="AR22" s="1324">
        <v>5751</v>
      </c>
      <c r="AS22" s="1324">
        <v>0</v>
      </c>
      <c r="AT22" s="1324">
        <v>0</v>
      </c>
      <c r="AU22" s="1324">
        <v>0</v>
      </c>
      <c r="AV22" s="1324">
        <v>-16374</v>
      </c>
      <c r="AW22" s="1324">
        <v>-10603</v>
      </c>
      <c r="AX22" s="1324">
        <v>523184</v>
      </c>
      <c r="AY22" s="1324">
        <v>132887</v>
      </c>
      <c r="AZ22" s="1324">
        <v>125429</v>
      </c>
      <c r="BA22" s="1324">
        <v>258316</v>
      </c>
      <c r="BB22" s="1324">
        <v>247713</v>
      </c>
      <c r="BC22" s="1324">
        <v>781500</v>
      </c>
      <c r="BD22" s="1324">
        <v>-180270</v>
      </c>
      <c r="BE22" s="1324">
        <v>-280970</v>
      </c>
      <c r="BF22" s="1324">
        <v>-461240</v>
      </c>
      <c r="BG22" s="1324">
        <v>-213527</v>
      </c>
      <c r="BH22" s="1325">
        <v>320260</v>
      </c>
      <c r="BI22" s="1326"/>
      <c r="BJ22" s="1327">
        <f t="shared" si="0"/>
        <v>258316</v>
      </c>
      <c r="BK22" s="1328">
        <f t="shared" si="1"/>
        <v>461240</v>
      </c>
      <c r="BL22" s="1329">
        <f t="shared" si="2"/>
        <v>-202924</v>
      </c>
    </row>
    <row r="23" spans="1:64">
      <c r="A23" s="1330" t="s">
        <v>2169</v>
      </c>
      <c r="B23" s="290" t="s">
        <v>2170</v>
      </c>
      <c r="C23" s="1324">
        <v>7</v>
      </c>
      <c r="D23" s="1324">
        <v>0</v>
      </c>
      <c r="E23" s="1324">
        <v>65</v>
      </c>
      <c r="F23" s="1324">
        <v>3</v>
      </c>
      <c r="G23" s="1324">
        <v>1</v>
      </c>
      <c r="H23" s="1324">
        <v>0</v>
      </c>
      <c r="I23" s="1324">
        <v>26</v>
      </c>
      <c r="J23" s="1324">
        <v>5</v>
      </c>
      <c r="K23" s="1324">
        <v>0</v>
      </c>
      <c r="L23" s="1324">
        <v>12</v>
      </c>
      <c r="M23" s="1324">
        <v>8</v>
      </c>
      <c r="N23" s="1324">
        <v>0</v>
      </c>
      <c r="O23" s="1324">
        <v>1</v>
      </c>
      <c r="P23" s="1324">
        <v>527</v>
      </c>
      <c r="Q23" s="1324">
        <v>24598</v>
      </c>
      <c r="R23" s="1324">
        <v>17978</v>
      </c>
      <c r="S23" s="1324">
        <v>5232</v>
      </c>
      <c r="T23" s="1324">
        <v>12690</v>
      </c>
      <c r="U23" s="1324">
        <v>231083</v>
      </c>
      <c r="V23" s="1324">
        <v>14228</v>
      </c>
      <c r="W23" s="1324">
        <v>26486</v>
      </c>
      <c r="X23" s="1324">
        <v>612</v>
      </c>
      <c r="Y23" s="1324">
        <v>15629</v>
      </c>
      <c r="Z23" s="1324">
        <v>3</v>
      </c>
      <c r="AA23" s="1324">
        <v>38</v>
      </c>
      <c r="AB23" s="1324">
        <v>0</v>
      </c>
      <c r="AC23" s="1324">
        <v>608</v>
      </c>
      <c r="AD23" s="1324">
        <v>3</v>
      </c>
      <c r="AE23" s="1324">
        <v>37</v>
      </c>
      <c r="AF23" s="1324">
        <v>403</v>
      </c>
      <c r="AG23" s="1324">
        <v>86</v>
      </c>
      <c r="AH23" s="1324">
        <v>1998</v>
      </c>
      <c r="AI23" s="1324">
        <v>766</v>
      </c>
      <c r="AJ23" s="1324">
        <v>209</v>
      </c>
      <c r="AK23" s="1324">
        <v>0</v>
      </c>
      <c r="AL23" s="1324">
        <v>22880</v>
      </c>
      <c r="AM23" s="1324">
        <v>410</v>
      </c>
      <c r="AN23" s="1324">
        <v>0</v>
      </c>
      <c r="AO23" s="1324">
        <v>218</v>
      </c>
      <c r="AP23" s="1325">
        <v>376850</v>
      </c>
      <c r="AQ23" s="1324">
        <v>2933</v>
      </c>
      <c r="AR23" s="1324">
        <v>129261</v>
      </c>
      <c r="AS23" s="1324">
        <v>0</v>
      </c>
      <c r="AT23" s="1324">
        <v>8409</v>
      </c>
      <c r="AU23" s="1324">
        <v>190081</v>
      </c>
      <c r="AV23" s="1324">
        <v>14398</v>
      </c>
      <c r="AW23" s="1324">
        <v>345082</v>
      </c>
      <c r="AX23" s="1324">
        <v>721932</v>
      </c>
      <c r="AY23" s="1324">
        <v>524862</v>
      </c>
      <c r="AZ23" s="1324">
        <v>792300</v>
      </c>
      <c r="BA23" s="1324">
        <v>1317162</v>
      </c>
      <c r="BB23" s="1324">
        <v>1662244</v>
      </c>
      <c r="BC23" s="1324">
        <v>2039094</v>
      </c>
      <c r="BD23" s="1324">
        <v>-175299</v>
      </c>
      <c r="BE23" s="1324">
        <v>-336450</v>
      </c>
      <c r="BF23" s="1324">
        <v>-511749</v>
      </c>
      <c r="BG23" s="1324">
        <v>1150495</v>
      </c>
      <c r="BH23" s="1325">
        <v>1527345</v>
      </c>
      <c r="BI23" s="1326"/>
      <c r="BJ23" s="1327">
        <f t="shared" si="0"/>
        <v>1317162</v>
      </c>
      <c r="BK23" s="1328">
        <f t="shared" si="1"/>
        <v>511749</v>
      </c>
      <c r="BL23" s="1329">
        <f t="shared" si="2"/>
        <v>805413</v>
      </c>
    </row>
    <row r="24" spans="1:64">
      <c r="A24" s="1330" t="s">
        <v>2171</v>
      </c>
      <c r="B24" s="290" t="s">
        <v>3428</v>
      </c>
      <c r="C24" s="1324">
        <v>2</v>
      </c>
      <c r="D24" s="1324">
        <v>0</v>
      </c>
      <c r="E24" s="1324">
        <v>2</v>
      </c>
      <c r="F24" s="1324">
        <v>0</v>
      </c>
      <c r="G24" s="1324">
        <v>43</v>
      </c>
      <c r="H24" s="1324">
        <v>0</v>
      </c>
      <c r="I24" s="1324">
        <v>0</v>
      </c>
      <c r="J24" s="1324">
        <v>37</v>
      </c>
      <c r="K24" s="1324">
        <v>0</v>
      </c>
      <c r="L24" s="1324">
        <v>3</v>
      </c>
      <c r="M24" s="1324">
        <v>2</v>
      </c>
      <c r="N24" s="1324">
        <v>1</v>
      </c>
      <c r="O24" s="1324">
        <v>0</v>
      </c>
      <c r="P24" s="1324">
        <v>25</v>
      </c>
      <c r="Q24" s="1324">
        <v>525</v>
      </c>
      <c r="R24" s="1324">
        <v>172</v>
      </c>
      <c r="S24" s="1324">
        <v>9</v>
      </c>
      <c r="T24" s="1324">
        <v>13</v>
      </c>
      <c r="U24" s="1324">
        <v>85</v>
      </c>
      <c r="V24" s="1324">
        <v>8163</v>
      </c>
      <c r="W24" s="1324">
        <v>1294</v>
      </c>
      <c r="X24" s="1324">
        <v>26</v>
      </c>
      <c r="Y24" s="1324">
        <v>3157</v>
      </c>
      <c r="Z24" s="1324">
        <v>14</v>
      </c>
      <c r="AA24" s="1324">
        <v>2</v>
      </c>
      <c r="AB24" s="1324">
        <v>3</v>
      </c>
      <c r="AC24" s="1324">
        <v>851</v>
      </c>
      <c r="AD24" s="1324">
        <v>168</v>
      </c>
      <c r="AE24" s="1324">
        <v>208</v>
      </c>
      <c r="AF24" s="1324">
        <v>292</v>
      </c>
      <c r="AG24" s="1324">
        <v>156</v>
      </c>
      <c r="AH24" s="1324">
        <v>1627</v>
      </c>
      <c r="AI24" s="1324">
        <v>222</v>
      </c>
      <c r="AJ24" s="1324">
        <v>72</v>
      </c>
      <c r="AK24" s="1324">
        <v>13</v>
      </c>
      <c r="AL24" s="1324">
        <v>3708</v>
      </c>
      <c r="AM24" s="1324">
        <v>299</v>
      </c>
      <c r="AN24" s="1324">
        <v>0</v>
      </c>
      <c r="AO24" s="1324">
        <v>0</v>
      </c>
      <c r="AP24" s="1325">
        <v>21194</v>
      </c>
      <c r="AQ24" s="1324">
        <v>358</v>
      </c>
      <c r="AR24" s="1324">
        <v>120706</v>
      </c>
      <c r="AS24" s="1324">
        <v>0</v>
      </c>
      <c r="AT24" s="1324">
        <v>24753</v>
      </c>
      <c r="AU24" s="1324">
        <v>84601</v>
      </c>
      <c r="AV24" s="1324">
        <v>-6034</v>
      </c>
      <c r="AW24" s="1324">
        <v>224384</v>
      </c>
      <c r="AX24" s="1324">
        <v>245578</v>
      </c>
      <c r="AY24" s="1324">
        <v>138201</v>
      </c>
      <c r="AZ24" s="1324">
        <v>394722</v>
      </c>
      <c r="BA24" s="1324">
        <v>532923</v>
      </c>
      <c r="BB24" s="1324">
        <v>757307</v>
      </c>
      <c r="BC24" s="1324">
        <v>778501</v>
      </c>
      <c r="BD24" s="1324">
        <v>-168506</v>
      </c>
      <c r="BE24" s="1324">
        <v>-22087</v>
      </c>
      <c r="BF24" s="1324">
        <v>-190593</v>
      </c>
      <c r="BG24" s="1324">
        <v>566714</v>
      </c>
      <c r="BH24" s="1325">
        <v>587908</v>
      </c>
      <c r="BI24" s="1326"/>
      <c r="BJ24" s="1327">
        <f t="shared" si="0"/>
        <v>532923</v>
      </c>
      <c r="BK24" s="1328">
        <f t="shared" si="1"/>
        <v>190593</v>
      </c>
      <c r="BL24" s="1329">
        <f t="shared" si="2"/>
        <v>342330</v>
      </c>
    </row>
    <row r="25" spans="1:64">
      <c r="A25" s="1330" t="s">
        <v>2173</v>
      </c>
      <c r="B25" s="290" t="s">
        <v>1437</v>
      </c>
      <c r="C25" s="1324">
        <v>0</v>
      </c>
      <c r="D25" s="1324">
        <v>0</v>
      </c>
      <c r="E25" s="1324">
        <v>2042</v>
      </c>
      <c r="F25" s="1324">
        <v>2</v>
      </c>
      <c r="G25" s="1324">
        <v>1</v>
      </c>
      <c r="H25" s="1324">
        <v>0</v>
      </c>
      <c r="I25" s="1324">
        <v>0</v>
      </c>
      <c r="J25" s="1324">
        <v>0</v>
      </c>
      <c r="K25" s="1324">
        <v>0</v>
      </c>
      <c r="L25" s="1324">
        <v>0</v>
      </c>
      <c r="M25" s="1324">
        <v>0</v>
      </c>
      <c r="N25" s="1324">
        <v>0</v>
      </c>
      <c r="O25" s="1324">
        <v>0</v>
      </c>
      <c r="P25" s="1324">
        <v>0</v>
      </c>
      <c r="Q25" s="1324">
        <v>0</v>
      </c>
      <c r="R25" s="1324">
        <v>1125</v>
      </c>
      <c r="S25" s="1324">
        <v>0</v>
      </c>
      <c r="T25" s="1324">
        <v>0</v>
      </c>
      <c r="U25" s="1324">
        <v>0</v>
      </c>
      <c r="V25" s="1324">
        <v>0</v>
      </c>
      <c r="W25" s="1324">
        <v>386771</v>
      </c>
      <c r="X25" s="1324">
        <v>1</v>
      </c>
      <c r="Y25" s="1324">
        <v>3</v>
      </c>
      <c r="Z25" s="1324">
        <v>0</v>
      </c>
      <c r="AA25" s="1324">
        <v>0</v>
      </c>
      <c r="AB25" s="1324">
        <v>0</v>
      </c>
      <c r="AC25" s="1324">
        <v>14</v>
      </c>
      <c r="AD25" s="1324">
        <v>0</v>
      </c>
      <c r="AE25" s="1324">
        <v>0</v>
      </c>
      <c r="AF25" s="1324">
        <v>27834</v>
      </c>
      <c r="AG25" s="1324">
        <v>0</v>
      </c>
      <c r="AH25" s="1324">
        <v>5627</v>
      </c>
      <c r="AI25" s="1324">
        <v>89</v>
      </c>
      <c r="AJ25" s="1324">
        <v>0</v>
      </c>
      <c r="AK25" s="1324">
        <v>0</v>
      </c>
      <c r="AL25" s="1324">
        <v>41145</v>
      </c>
      <c r="AM25" s="1324">
        <v>64</v>
      </c>
      <c r="AN25" s="1324">
        <v>0</v>
      </c>
      <c r="AO25" s="1324">
        <v>0</v>
      </c>
      <c r="AP25" s="1325">
        <v>464718</v>
      </c>
      <c r="AQ25" s="1324">
        <v>0</v>
      </c>
      <c r="AR25" s="1324">
        <v>98107</v>
      </c>
      <c r="AS25" s="1324">
        <v>0</v>
      </c>
      <c r="AT25" s="1324">
        <v>23286</v>
      </c>
      <c r="AU25" s="1324">
        <v>152629</v>
      </c>
      <c r="AV25" s="1324">
        <v>7897</v>
      </c>
      <c r="AW25" s="1324">
        <v>281919</v>
      </c>
      <c r="AX25" s="1324">
        <v>746637</v>
      </c>
      <c r="AY25" s="1324">
        <v>487913</v>
      </c>
      <c r="AZ25" s="1324">
        <v>470166</v>
      </c>
      <c r="BA25" s="1324">
        <v>958079</v>
      </c>
      <c r="BB25" s="1324">
        <v>1239998</v>
      </c>
      <c r="BC25" s="1324">
        <v>1704716</v>
      </c>
      <c r="BD25" s="1324">
        <v>-90999</v>
      </c>
      <c r="BE25" s="1324">
        <v>-487549</v>
      </c>
      <c r="BF25" s="1324">
        <v>-578548</v>
      </c>
      <c r="BG25" s="1324">
        <v>661450</v>
      </c>
      <c r="BH25" s="1325">
        <v>1126168</v>
      </c>
      <c r="BI25" s="1326"/>
      <c r="BJ25" s="1327">
        <f t="shared" si="0"/>
        <v>958079</v>
      </c>
      <c r="BK25" s="1328">
        <f t="shared" si="1"/>
        <v>578548</v>
      </c>
      <c r="BL25" s="1329">
        <f t="shared" si="2"/>
        <v>379531</v>
      </c>
    </row>
    <row r="26" spans="1:64">
      <c r="A26" s="1330" t="s">
        <v>2174</v>
      </c>
      <c r="B26" s="290" t="s">
        <v>1477</v>
      </c>
      <c r="C26" s="1324">
        <v>197</v>
      </c>
      <c r="D26" s="1324">
        <v>33</v>
      </c>
      <c r="E26" s="1324">
        <v>290</v>
      </c>
      <c r="F26" s="1324">
        <v>109</v>
      </c>
      <c r="G26" s="1324">
        <v>16781</v>
      </c>
      <c r="H26" s="1324">
        <v>1258</v>
      </c>
      <c r="I26" s="1324">
        <v>5277</v>
      </c>
      <c r="J26" s="1324">
        <v>6372</v>
      </c>
      <c r="K26" s="1324">
        <v>1369</v>
      </c>
      <c r="L26" s="1324">
        <v>1173</v>
      </c>
      <c r="M26" s="1324">
        <v>3313</v>
      </c>
      <c r="N26" s="1324">
        <v>22307</v>
      </c>
      <c r="O26" s="1324">
        <v>9094</v>
      </c>
      <c r="P26" s="1324">
        <v>3817</v>
      </c>
      <c r="Q26" s="1324">
        <v>1049</v>
      </c>
      <c r="R26" s="1324">
        <v>3124</v>
      </c>
      <c r="S26" s="1324">
        <v>2497</v>
      </c>
      <c r="T26" s="1324">
        <v>2081</v>
      </c>
      <c r="U26" s="1324">
        <v>4700</v>
      </c>
      <c r="V26" s="1324">
        <v>4000</v>
      </c>
      <c r="W26" s="1324">
        <v>2546</v>
      </c>
      <c r="X26" s="1324">
        <v>26468</v>
      </c>
      <c r="Y26" s="1324">
        <v>6079</v>
      </c>
      <c r="Z26" s="1324">
        <v>13068</v>
      </c>
      <c r="AA26" s="1324">
        <v>718</v>
      </c>
      <c r="AB26" s="1324">
        <v>712</v>
      </c>
      <c r="AC26" s="1324">
        <v>19370</v>
      </c>
      <c r="AD26" s="1324">
        <v>18834</v>
      </c>
      <c r="AE26" s="1324">
        <v>228</v>
      </c>
      <c r="AF26" s="1324">
        <v>5179</v>
      </c>
      <c r="AG26" s="1324">
        <v>14749</v>
      </c>
      <c r="AH26" s="1324">
        <v>10819</v>
      </c>
      <c r="AI26" s="1324">
        <v>30916</v>
      </c>
      <c r="AJ26" s="1324">
        <v>11256</v>
      </c>
      <c r="AK26" s="1324">
        <v>8833</v>
      </c>
      <c r="AL26" s="1324">
        <v>14016</v>
      </c>
      <c r="AM26" s="1324">
        <v>15034</v>
      </c>
      <c r="AN26" s="1324">
        <v>3406</v>
      </c>
      <c r="AO26" s="1324">
        <v>324</v>
      </c>
      <c r="AP26" s="1325">
        <v>291396</v>
      </c>
      <c r="AQ26" s="1324">
        <v>11133</v>
      </c>
      <c r="AR26" s="1324">
        <v>146710</v>
      </c>
      <c r="AS26" s="1324">
        <v>1</v>
      </c>
      <c r="AT26" s="1324">
        <v>2902</v>
      </c>
      <c r="AU26" s="1324">
        <v>32595</v>
      </c>
      <c r="AV26" s="1324">
        <v>967</v>
      </c>
      <c r="AW26" s="1324">
        <v>194308</v>
      </c>
      <c r="AX26" s="1324">
        <v>485704</v>
      </c>
      <c r="AY26" s="1324">
        <v>56330</v>
      </c>
      <c r="AZ26" s="1324">
        <v>302790</v>
      </c>
      <c r="BA26" s="1324">
        <v>359120</v>
      </c>
      <c r="BB26" s="1324">
        <v>553428</v>
      </c>
      <c r="BC26" s="1324">
        <v>844824</v>
      </c>
      <c r="BD26" s="1324">
        <v>-154791</v>
      </c>
      <c r="BE26" s="1324">
        <v>-232350</v>
      </c>
      <c r="BF26" s="1324">
        <v>-387141</v>
      </c>
      <c r="BG26" s="1324">
        <v>166287</v>
      </c>
      <c r="BH26" s="1325">
        <v>457683</v>
      </c>
      <c r="BI26" s="1326"/>
      <c r="BJ26" s="1327">
        <f t="shared" si="0"/>
        <v>359120</v>
      </c>
      <c r="BK26" s="1328">
        <f t="shared" si="1"/>
        <v>387141</v>
      </c>
      <c r="BL26" s="1329">
        <f t="shared" si="2"/>
        <v>-28021</v>
      </c>
    </row>
    <row r="27" spans="1:64">
      <c r="A27" s="1330" t="s">
        <v>2175</v>
      </c>
      <c r="B27" s="290" t="s">
        <v>2176</v>
      </c>
      <c r="C27" s="1324">
        <v>528</v>
      </c>
      <c r="D27" s="1324">
        <v>13</v>
      </c>
      <c r="E27" s="1324">
        <v>60</v>
      </c>
      <c r="F27" s="1324">
        <v>139</v>
      </c>
      <c r="G27" s="1324">
        <v>1261</v>
      </c>
      <c r="H27" s="1324">
        <v>142</v>
      </c>
      <c r="I27" s="1324">
        <v>1286</v>
      </c>
      <c r="J27" s="1324">
        <v>5043</v>
      </c>
      <c r="K27" s="1324">
        <v>141</v>
      </c>
      <c r="L27" s="1324">
        <v>1701</v>
      </c>
      <c r="M27" s="1324">
        <v>1478</v>
      </c>
      <c r="N27" s="1324">
        <v>11613</v>
      </c>
      <c r="O27" s="1324">
        <v>810</v>
      </c>
      <c r="P27" s="1324">
        <v>1930</v>
      </c>
      <c r="Q27" s="1324">
        <v>1813</v>
      </c>
      <c r="R27" s="1324">
        <v>1439</v>
      </c>
      <c r="S27" s="1324">
        <v>212</v>
      </c>
      <c r="T27" s="1324">
        <v>897</v>
      </c>
      <c r="U27" s="1324">
        <v>2548</v>
      </c>
      <c r="V27" s="1324">
        <v>1027</v>
      </c>
      <c r="W27" s="1324">
        <v>1350</v>
      </c>
      <c r="X27" s="1324">
        <v>698</v>
      </c>
      <c r="Y27" s="1324">
        <v>1519</v>
      </c>
      <c r="Z27" s="1324">
        <v>17436</v>
      </c>
      <c r="AA27" s="1324">
        <v>5512</v>
      </c>
      <c r="AB27" s="1324">
        <v>563</v>
      </c>
      <c r="AC27" s="1324">
        <v>9892</v>
      </c>
      <c r="AD27" s="1324">
        <v>3011</v>
      </c>
      <c r="AE27" s="1324">
        <v>29236</v>
      </c>
      <c r="AF27" s="1324">
        <v>12086</v>
      </c>
      <c r="AG27" s="1324">
        <v>1902</v>
      </c>
      <c r="AH27" s="1324">
        <v>10893</v>
      </c>
      <c r="AI27" s="1324">
        <v>9451</v>
      </c>
      <c r="AJ27" s="1324">
        <v>6579</v>
      </c>
      <c r="AK27" s="1324">
        <v>271</v>
      </c>
      <c r="AL27" s="1324">
        <v>2595</v>
      </c>
      <c r="AM27" s="1324">
        <v>5258</v>
      </c>
      <c r="AN27" s="1324">
        <v>0</v>
      </c>
      <c r="AO27" s="1324">
        <v>25</v>
      </c>
      <c r="AP27" s="1325">
        <v>152358</v>
      </c>
      <c r="AQ27" s="1324">
        <v>0</v>
      </c>
      <c r="AR27" s="1324">
        <v>0</v>
      </c>
      <c r="AS27" s="1324">
        <v>0</v>
      </c>
      <c r="AT27" s="1324">
        <v>560938</v>
      </c>
      <c r="AU27" s="1324">
        <v>1138937</v>
      </c>
      <c r="AV27" s="1324">
        <v>0</v>
      </c>
      <c r="AW27" s="1324">
        <v>1699875</v>
      </c>
      <c r="AX27" s="1324">
        <v>1852233</v>
      </c>
      <c r="AY27" s="1324">
        <v>0</v>
      </c>
      <c r="AZ27" s="1324">
        <v>0</v>
      </c>
      <c r="BA27" s="1324">
        <v>0</v>
      </c>
      <c r="BB27" s="1324">
        <v>1699875</v>
      </c>
      <c r="BC27" s="1324">
        <v>1852233</v>
      </c>
      <c r="BD27" s="1324">
        <v>0</v>
      </c>
      <c r="BE27" s="1324">
        <v>0</v>
      </c>
      <c r="BF27" s="1324">
        <v>0</v>
      </c>
      <c r="BG27" s="1324">
        <v>1699875</v>
      </c>
      <c r="BH27" s="1325">
        <v>1852233</v>
      </c>
      <c r="BI27" s="1326"/>
      <c r="BJ27" s="1327">
        <f t="shared" si="0"/>
        <v>0</v>
      </c>
      <c r="BK27" s="1328">
        <f t="shared" si="1"/>
        <v>0</v>
      </c>
      <c r="BL27" s="1329">
        <f t="shared" si="2"/>
        <v>0</v>
      </c>
    </row>
    <row r="28" spans="1:64">
      <c r="A28" s="1330" t="s">
        <v>2177</v>
      </c>
      <c r="B28" s="290" t="s">
        <v>2178</v>
      </c>
      <c r="C28" s="1324">
        <v>1715</v>
      </c>
      <c r="D28" s="1324">
        <v>40</v>
      </c>
      <c r="E28" s="1324">
        <v>231</v>
      </c>
      <c r="F28" s="1324">
        <v>513</v>
      </c>
      <c r="G28" s="1324">
        <v>29902</v>
      </c>
      <c r="H28" s="1324">
        <v>2054</v>
      </c>
      <c r="I28" s="1324">
        <v>16183</v>
      </c>
      <c r="J28" s="1324">
        <v>55814</v>
      </c>
      <c r="K28" s="1324">
        <v>1288</v>
      </c>
      <c r="L28" s="1324">
        <v>18108</v>
      </c>
      <c r="M28" s="1324">
        <v>14883</v>
      </c>
      <c r="N28" s="1324">
        <v>152943</v>
      </c>
      <c r="O28" s="1324">
        <v>12346</v>
      </c>
      <c r="P28" s="1324">
        <v>15273</v>
      </c>
      <c r="Q28" s="1324">
        <v>11991</v>
      </c>
      <c r="R28" s="1324">
        <v>8580</v>
      </c>
      <c r="S28" s="1324">
        <v>2629</v>
      </c>
      <c r="T28" s="1324">
        <v>8740</v>
      </c>
      <c r="U28" s="1324">
        <v>15744</v>
      </c>
      <c r="V28" s="1324">
        <v>2756</v>
      </c>
      <c r="W28" s="1324">
        <v>17862</v>
      </c>
      <c r="X28" s="1324">
        <v>6684</v>
      </c>
      <c r="Y28" s="1324">
        <v>6339</v>
      </c>
      <c r="Z28" s="1324">
        <v>98845</v>
      </c>
      <c r="AA28" s="1324">
        <v>8430</v>
      </c>
      <c r="AB28" s="1324">
        <v>16414</v>
      </c>
      <c r="AC28" s="1324">
        <v>81268</v>
      </c>
      <c r="AD28" s="1324">
        <v>6050</v>
      </c>
      <c r="AE28" s="1324">
        <v>12184</v>
      </c>
      <c r="AF28" s="1324">
        <v>31318</v>
      </c>
      <c r="AG28" s="1324">
        <v>4615</v>
      </c>
      <c r="AH28" s="1324">
        <v>14679</v>
      </c>
      <c r="AI28" s="1324">
        <v>33213</v>
      </c>
      <c r="AJ28" s="1324">
        <v>34865</v>
      </c>
      <c r="AK28" s="1324">
        <v>832</v>
      </c>
      <c r="AL28" s="1324">
        <v>10492</v>
      </c>
      <c r="AM28" s="1324">
        <v>84256</v>
      </c>
      <c r="AN28" s="1324">
        <v>0</v>
      </c>
      <c r="AO28" s="1324">
        <v>860</v>
      </c>
      <c r="AP28" s="1325">
        <v>840939</v>
      </c>
      <c r="AQ28" s="1324">
        <v>153</v>
      </c>
      <c r="AR28" s="1324">
        <v>190214</v>
      </c>
      <c r="AS28" s="1324">
        <v>0</v>
      </c>
      <c r="AT28" s="1324">
        <v>0</v>
      </c>
      <c r="AU28" s="1324">
        <v>0</v>
      </c>
      <c r="AV28" s="1324">
        <v>0</v>
      </c>
      <c r="AW28" s="1324">
        <v>190367</v>
      </c>
      <c r="AX28" s="1324">
        <v>1031306</v>
      </c>
      <c r="AY28" s="1324">
        <v>975</v>
      </c>
      <c r="AZ28" s="1324">
        <v>66155</v>
      </c>
      <c r="BA28" s="1324">
        <v>67130</v>
      </c>
      <c r="BB28" s="1324">
        <v>257497</v>
      </c>
      <c r="BC28" s="1324">
        <v>1098436</v>
      </c>
      <c r="BD28" s="1324">
        <v>-124</v>
      </c>
      <c r="BE28" s="1324">
        <v>-3300</v>
      </c>
      <c r="BF28" s="1324">
        <v>-3424</v>
      </c>
      <c r="BG28" s="1324">
        <v>254073</v>
      </c>
      <c r="BH28" s="1325">
        <v>1095012</v>
      </c>
      <c r="BI28" s="1326"/>
      <c r="BJ28" s="1327">
        <f t="shared" si="0"/>
        <v>67130</v>
      </c>
      <c r="BK28" s="1328">
        <f t="shared" si="1"/>
        <v>3424</v>
      </c>
      <c r="BL28" s="1329">
        <f t="shared" si="2"/>
        <v>63706</v>
      </c>
    </row>
    <row r="29" spans="1:64">
      <c r="A29" s="1330" t="s">
        <v>2179</v>
      </c>
      <c r="B29" s="290" t="s">
        <v>2180</v>
      </c>
      <c r="C29" s="1324">
        <v>178</v>
      </c>
      <c r="D29" s="1324">
        <v>1</v>
      </c>
      <c r="E29" s="1324">
        <v>14</v>
      </c>
      <c r="F29" s="1324">
        <v>78</v>
      </c>
      <c r="G29" s="1324">
        <v>4137</v>
      </c>
      <c r="H29" s="1324">
        <v>117</v>
      </c>
      <c r="I29" s="1324">
        <v>756</v>
      </c>
      <c r="J29" s="1324">
        <v>3415</v>
      </c>
      <c r="K29" s="1324">
        <v>201</v>
      </c>
      <c r="L29" s="1324">
        <v>534</v>
      </c>
      <c r="M29" s="1324">
        <v>373</v>
      </c>
      <c r="N29" s="1324">
        <v>3376</v>
      </c>
      <c r="O29" s="1324">
        <v>270</v>
      </c>
      <c r="P29" s="1324">
        <v>445</v>
      </c>
      <c r="Q29" s="1324">
        <v>502</v>
      </c>
      <c r="R29" s="1324">
        <v>427</v>
      </c>
      <c r="S29" s="1324">
        <v>95</v>
      </c>
      <c r="T29" s="1324">
        <v>605</v>
      </c>
      <c r="U29" s="1324">
        <v>860</v>
      </c>
      <c r="V29" s="1324">
        <v>108</v>
      </c>
      <c r="W29" s="1324">
        <v>614</v>
      </c>
      <c r="X29" s="1324">
        <v>476</v>
      </c>
      <c r="Y29" s="1324">
        <v>1602</v>
      </c>
      <c r="Z29" s="1324">
        <v>952</v>
      </c>
      <c r="AA29" s="1324">
        <v>15643</v>
      </c>
      <c r="AB29" s="1324">
        <v>1652</v>
      </c>
      <c r="AC29" s="1324">
        <v>9316</v>
      </c>
      <c r="AD29" s="1324">
        <v>1546</v>
      </c>
      <c r="AE29" s="1324">
        <v>1259</v>
      </c>
      <c r="AF29" s="1324">
        <v>4662</v>
      </c>
      <c r="AG29" s="1324">
        <v>2582</v>
      </c>
      <c r="AH29" s="1324">
        <v>5110</v>
      </c>
      <c r="AI29" s="1324">
        <v>14987</v>
      </c>
      <c r="AJ29" s="1324">
        <v>13621</v>
      </c>
      <c r="AK29" s="1324">
        <v>416</v>
      </c>
      <c r="AL29" s="1324">
        <v>1752</v>
      </c>
      <c r="AM29" s="1324">
        <v>20442</v>
      </c>
      <c r="AN29" s="1324">
        <v>0</v>
      </c>
      <c r="AO29" s="1324">
        <v>326</v>
      </c>
      <c r="AP29" s="1325">
        <v>113450</v>
      </c>
      <c r="AQ29" s="1324">
        <v>142</v>
      </c>
      <c r="AR29" s="1324">
        <v>74627</v>
      </c>
      <c r="AS29" s="1324">
        <v>-1549</v>
      </c>
      <c r="AT29" s="1324">
        <v>0</v>
      </c>
      <c r="AU29" s="1324">
        <v>0</v>
      </c>
      <c r="AV29" s="1324">
        <v>0</v>
      </c>
      <c r="AW29" s="1324">
        <v>73220</v>
      </c>
      <c r="AX29" s="1324">
        <v>186670</v>
      </c>
      <c r="AY29" s="1324">
        <v>1179</v>
      </c>
      <c r="AZ29" s="1324">
        <v>0</v>
      </c>
      <c r="BA29" s="1324">
        <v>1179</v>
      </c>
      <c r="BB29" s="1324">
        <v>74399</v>
      </c>
      <c r="BC29" s="1324">
        <v>187849</v>
      </c>
      <c r="BD29" s="1324">
        <v>-49</v>
      </c>
      <c r="BE29" s="1324">
        <v>0</v>
      </c>
      <c r="BF29" s="1324">
        <v>-49</v>
      </c>
      <c r="BG29" s="1324">
        <v>74350</v>
      </c>
      <c r="BH29" s="1325">
        <v>187800</v>
      </c>
      <c r="BI29" s="1326"/>
      <c r="BJ29" s="1327">
        <f t="shared" si="0"/>
        <v>1179</v>
      </c>
      <c r="BK29" s="1328">
        <f t="shared" si="1"/>
        <v>49</v>
      </c>
      <c r="BL29" s="1329">
        <f t="shared" si="2"/>
        <v>1130</v>
      </c>
    </row>
    <row r="30" spans="1:64">
      <c r="A30" s="1330" t="s">
        <v>2181</v>
      </c>
      <c r="B30" s="290" t="s">
        <v>2182</v>
      </c>
      <c r="C30" s="1324">
        <v>88</v>
      </c>
      <c r="D30" s="1324">
        <v>0</v>
      </c>
      <c r="E30" s="1324">
        <v>0</v>
      </c>
      <c r="F30" s="1324">
        <v>41</v>
      </c>
      <c r="G30" s="1324">
        <v>1404</v>
      </c>
      <c r="H30" s="1324">
        <v>13</v>
      </c>
      <c r="I30" s="1324">
        <v>370</v>
      </c>
      <c r="J30" s="1324">
        <v>3669</v>
      </c>
      <c r="K30" s="1324">
        <v>14</v>
      </c>
      <c r="L30" s="1324">
        <v>33</v>
      </c>
      <c r="M30" s="1324">
        <v>588</v>
      </c>
      <c r="N30" s="1324">
        <v>263</v>
      </c>
      <c r="O30" s="1324">
        <v>15</v>
      </c>
      <c r="P30" s="1324">
        <v>53</v>
      </c>
      <c r="Q30" s="1324">
        <v>201</v>
      </c>
      <c r="R30" s="1324">
        <v>20</v>
      </c>
      <c r="S30" s="1324">
        <v>30</v>
      </c>
      <c r="T30" s="1324">
        <v>185</v>
      </c>
      <c r="U30" s="1324">
        <v>238</v>
      </c>
      <c r="V30" s="1324">
        <v>100</v>
      </c>
      <c r="W30" s="1324">
        <v>2459</v>
      </c>
      <c r="X30" s="1324">
        <v>99</v>
      </c>
      <c r="Y30" s="1324">
        <v>3150</v>
      </c>
      <c r="Z30" s="1324">
        <v>6615</v>
      </c>
      <c r="AA30" s="1324">
        <v>342</v>
      </c>
      <c r="AB30" s="1324">
        <v>0</v>
      </c>
      <c r="AC30" s="1324">
        <v>4019</v>
      </c>
      <c r="AD30" s="1324">
        <v>3694</v>
      </c>
      <c r="AE30" s="1324">
        <v>40</v>
      </c>
      <c r="AF30" s="1324">
        <v>12150</v>
      </c>
      <c r="AG30" s="1324">
        <v>4969</v>
      </c>
      <c r="AH30" s="1324">
        <v>36016</v>
      </c>
      <c r="AI30" s="1324">
        <v>8558</v>
      </c>
      <c r="AJ30" s="1324">
        <v>10419</v>
      </c>
      <c r="AK30" s="1324">
        <v>5</v>
      </c>
      <c r="AL30" s="1324">
        <v>637</v>
      </c>
      <c r="AM30" s="1324">
        <v>40708</v>
      </c>
      <c r="AN30" s="1324">
        <v>0</v>
      </c>
      <c r="AO30" s="1324">
        <v>2705</v>
      </c>
      <c r="AP30" s="1325">
        <v>143910</v>
      </c>
      <c r="AQ30" s="1324">
        <v>0</v>
      </c>
      <c r="AR30" s="1324">
        <v>12909</v>
      </c>
      <c r="AS30" s="1324">
        <v>34768</v>
      </c>
      <c r="AT30" s="1324">
        <v>0</v>
      </c>
      <c r="AU30" s="1324">
        <v>0</v>
      </c>
      <c r="AV30" s="1324">
        <v>0</v>
      </c>
      <c r="AW30" s="1324">
        <v>47677</v>
      </c>
      <c r="AX30" s="1324">
        <v>191587</v>
      </c>
      <c r="AY30" s="1324">
        <v>295</v>
      </c>
      <c r="AZ30" s="1324">
        <v>0</v>
      </c>
      <c r="BA30" s="1324">
        <v>295</v>
      </c>
      <c r="BB30" s="1324">
        <v>47972</v>
      </c>
      <c r="BC30" s="1324">
        <v>191882</v>
      </c>
      <c r="BD30" s="1324">
        <v>-15</v>
      </c>
      <c r="BE30" s="1324">
        <v>-13931</v>
      </c>
      <c r="BF30" s="1324">
        <v>-13946</v>
      </c>
      <c r="BG30" s="1324">
        <v>34026</v>
      </c>
      <c r="BH30" s="1325">
        <v>177936</v>
      </c>
      <c r="BI30" s="1326"/>
      <c r="BJ30" s="1327">
        <f t="shared" si="0"/>
        <v>295</v>
      </c>
      <c r="BK30" s="1328">
        <f t="shared" si="1"/>
        <v>13946</v>
      </c>
      <c r="BL30" s="1329">
        <f t="shared" si="2"/>
        <v>-13651</v>
      </c>
    </row>
    <row r="31" spans="1:64">
      <c r="A31" s="1330" t="s">
        <v>2183</v>
      </c>
      <c r="B31" s="290" t="s">
        <v>2184</v>
      </c>
      <c r="C31" s="1324">
        <v>13181</v>
      </c>
      <c r="D31" s="1324">
        <v>167</v>
      </c>
      <c r="E31" s="1324">
        <v>2938</v>
      </c>
      <c r="F31" s="1324">
        <v>816</v>
      </c>
      <c r="G31" s="1324">
        <v>154142</v>
      </c>
      <c r="H31" s="1324">
        <v>6310</v>
      </c>
      <c r="I31" s="1324">
        <v>32044</v>
      </c>
      <c r="J31" s="1324">
        <v>68625</v>
      </c>
      <c r="K31" s="1324">
        <v>2268</v>
      </c>
      <c r="L31" s="1324">
        <v>31370</v>
      </c>
      <c r="M31" s="1324">
        <v>9728</v>
      </c>
      <c r="N31" s="1324">
        <v>71909</v>
      </c>
      <c r="O31" s="1324">
        <v>9878</v>
      </c>
      <c r="P31" s="1324">
        <v>28239</v>
      </c>
      <c r="Q31" s="1324">
        <v>48490</v>
      </c>
      <c r="R31" s="1324">
        <v>35102</v>
      </c>
      <c r="S31" s="1324">
        <v>13064</v>
      </c>
      <c r="T31" s="1324">
        <v>13706</v>
      </c>
      <c r="U31" s="1324">
        <v>80726</v>
      </c>
      <c r="V31" s="1324">
        <v>26484</v>
      </c>
      <c r="W31" s="1324">
        <v>45808</v>
      </c>
      <c r="X31" s="1324">
        <v>35205</v>
      </c>
      <c r="Y31" s="1324">
        <v>106756</v>
      </c>
      <c r="Z31" s="1324">
        <v>23341</v>
      </c>
      <c r="AA31" s="1324">
        <v>3667</v>
      </c>
      <c r="AB31" s="1324">
        <v>3006</v>
      </c>
      <c r="AC31" s="1324">
        <v>40827</v>
      </c>
      <c r="AD31" s="1324">
        <v>7299</v>
      </c>
      <c r="AE31" s="1324">
        <v>4581</v>
      </c>
      <c r="AF31" s="1324">
        <v>21058</v>
      </c>
      <c r="AG31" s="1324">
        <v>9482</v>
      </c>
      <c r="AH31" s="1324">
        <v>13390</v>
      </c>
      <c r="AI31" s="1324">
        <v>34499</v>
      </c>
      <c r="AJ31" s="1324">
        <v>148218</v>
      </c>
      <c r="AK31" s="1324">
        <v>6793</v>
      </c>
      <c r="AL31" s="1324">
        <v>47856</v>
      </c>
      <c r="AM31" s="1324">
        <v>189751</v>
      </c>
      <c r="AN31" s="1324">
        <v>12207</v>
      </c>
      <c r="AO31" s="1324">
        <v>2131</v>
      </c>
      <c r="AP31" s="1325">
        <v>1405062</v>
      </c>
      <c r="AQ31" s="1324">
        <v>54057</v>
      </c>
      <c r="AR31" s="1324">
        <v>2088774</v>
      </c>
      <c r="AS31" s="1324">
        <v>349</v>
      </c>
      <c r="AT31" s="1324">
        <v>15588</v>
      </c>
      <c r="AU31" s="1324">
        <v>339326</v>
      </c>
      <c r="AV31" s="1324">
        <v>3125</v>
      </c>
      <c r="AW31" s="1324">
        <v>2501219</v>
      </c>
      <c r="AX31" s="1324">
        <v>3906281</v>
      </c>
      <c r="AY31" s="1324">
        <v>143258</v>
      </c>
      <c r="AZ31" s="1324">
        <v>1052434</v>
      </c>
      <c r="BA31" s="1324">
        <v>1195692</v>
      </c>
      <c r="BB31" s="1324">
        <v>3696911</v>
      </c>
      <c r="BC31" s="1324">
        <v>5101973</v>
      </c>
      <c r="BD31" s="1324">
        <v>-23224</v>
      </c>
      <c r="BE31" s="1324">
        <v>-2201084</v>
      </c>
      <c r="BF31" s="1324">
        <v>-2224308</v>
      </c>
      <c r="BG31" s="1324">
        <v>1472603</v>
      </c>
      <c r="BH31" s="1325">
        <v>2877665</v>
      </c>
      <c r="BI31" s="1326"/>
      <c r="BJ31" s="1327">
        <f t="shared" si="0"/>
        <v>1195692</v>
      </c>
      <c r="BK31" s="1328">
        <f t="shared" si="1"/>
        <v>2224308</v>
      </c>
      <c r="BL31" s="1329">
        <f t="shared" si="2"/>
        <v>-1028616</v>
      </c>
    </row>
    <row r="32" spans="1:64">
      <c r="A32" s="1330" t="s">
        <v>2185</v>
      </c>
      <c r="B32" s="290" t="s">
        <v>1567</v>
      </c>
      <c r="C32" s="1324">
        <v>1405</v>
      </c>
      <c r="D32" s="1324">
        <v>112</v>
      </c>
      <c r="E32" s="1324">
        <v>460</v>
      </c>
      <c r="F32" s="1324">
        <v>1112</v>
      </c>
      <c r="G32" s="1324">
        <v>11344</v>
      </c>
      <c r="H32" s="1324">
        <v>1506</v>
      </c>
      <c r="I32" s="1324">
        <v>3546</v>
      </c>
      <c r="J32" s="1324">
        <v>10166</v>
      </c>
      <c r="K32" s="1324">
        <v>564</v>
      </c>
      <c r="L32" s="1324">
        <v>2225</v>
      </c>
      <c r="M32" s="1324">
        <v>2731</v>
      </c>
      <c r="N32" s="1324">
        <v>13264</v>
      </c>
      <c r="O32" s="1324">
        <v>2206</v>
      </c>
      <c r="P32" s="1324">
        <v>7674</v>
      </c>
      <c r="Q32" s="1324">
        <v>9278</v>
      </c>
      <c r="R32" s="1324">
        <v>5877</v>
      </c>
      <c r="S32" s="1324">
        <v>1858</v>
      </c>
      <c r="T32" s="1324">
        <v>1810</v>
      </c>
      <c r="U32" s="1324">
        <v>9139</v>
      </c>
      <c r="V32" s="1324">
        <v>2488</v>
      </c>
      <c r="W32" s="1324">
        <v>11063</v>
      </c>
      <c r="X32" s="1324">
        <v>8302</v>
      </c>
      <c r="Y32" s="1324">
        <v>24807</v>
      </c>
      <c r="Z32" s="1324">
        <v>15848</v>
      </c>
      <c r="AA32" s="1324">
        <v>4812</v>
      </c>
      <c r="AB32" s="1324">
        <v>5451</v>
      </c>
      <c r="AC32" s="1324">
        <v>50460</v>
      </c>
      <c r="AD32" s="1324">
        <v>52856</v>
      </c>
      <c r="AE32" s="1324">
        <v>247803</v>
      </c>
      <c r="AF32" s="1324">
        <v>40037</v>
      </c>
      <c r="AG32" s="1324">
        <v>6134</v>
      </c>
      <c r="AH32" s="1324">
        <v>25479</v>
      </c>
      <c r="AI32" s="1324">
        <v>14117</v>
      </c>
      <c r="AJ32" s="1324">
        <v>23818</v>
      </c>
      <c r="AK32" s="1324">
        <v>4942</v>
      </c>
      <c r="AL32" s="1324">
        <v>16513</v>
      </c>
      <c r="AM32" s="1324">
        <v>18083</v>
      </c>
      <c r="AN32" s="1324">
        <v>0</v>
      </c>
      <c r="AO32" s="1324">
        <v>630</v>
      </c>
      <c r="AP32" s="1325">
        <v>659920</v>
      </c>
      <c r="AQ32" s="1324">
        <v>13</v>
      </c>
      <c r="AR32" s="1324">
        <v>603961</v>
      </c>
      <c r="AS32" s="1324">
        <v>0</v>
      </c>
      <c r="AT32" s="1324">
        <v>0</v>
      </c>
      <c r="AU32" s="1324">
        <v>0</v>
      </c>
      <c r="AV32" s="1324">
        <v>0</v>
      </c>
      <c r="AW32" s="1324">
        <v>603974</v>
      </c>
      <c r="AX32" s="1324">
        <v>1263894</v>
      </c>
      <c r="AY32" s="1324">
        <v>66611</v>
      </c>
      <c r="AZ32" s="1324">
        <v>34055</v>
      </c>
      <c r="BA32" s="1324">
        <v>100666</v>
      </c>
      <c r="BB32" s="1324">
        <v>704640</v>
      </c>
      <c r="BC32" s="1324">
        <v>1364560</v>
      </c>
      <c r="BD32" s="1324">
        <v>-56193</v>
      </c>
      <c r="BE32" s="1324">
        <v>-132861</v>
      </c>
      <c r="BF32" s="1324">
        <v>-189054</v>
      </c>
      <c r="BG32" s="1324">
        <v>515586</v>
      </c>
      <c r="BH32" s="1325">
        <v>1175506</v>
      </c>
      <c r="BI32" s="1326"/>
      <c r="BJ32" s="1327">
        <f t="shared" si="0"/>
        <v>100666</v>
      </c>
      <c r="BK32" s="1328">
        <f t="shared" si="1"/>
        <v>189054</v>
      </c>
      <c r="BL32" s="1329">
        <f t="shared" si="2"/>
        <v>-88388</v>
      </c>
    </row>
    <row r="33" spans="1:64">
      <c r="A33" s="1330" t="s">
        <v>2186</v>
      </c>
      <c r="B33" s="290" t="s">
        <v>2187</v>
      </c>
      <c r="C33" s="1324">
        <v>790</v>
      </c>
      <c r="D33" s="1324">
        <v>8</v>
      </c>
      <c r="E33" s="1324">
        <v>46</v>
      </c>
      <c r="F33" s="1324">
        <v>141</v>
      </c>
      <c r="G33" s="1324">
        <v>5619</v>
      </c>
      <c r="H33" s="1324">
        <v>296</v>
      </c>
      <c r="I33" s="1324">
        <v>895</v>
      </c>
      <c r="J33" s="1324">
        <v>3362</v>
      </c>
      <c r="K33" s="1324">
        <v>77</v>
      </c>
      <c r="L33" s="1324">
        <v>1833</v>
      </c>
      <c r="M33" s="1324">
        <v>754</v>
      </c>
      <c r="N33" s="1324">
        <v>3908</v>
      </c>
      <c r="O33" s="1324">
        <v>295</v>
      </c>
      <c r="P33" s="1324">
        <v>2341</v>
      </c>
      <c r="Q33" s="1324">
        <v>2706</v>
      </c>
      <c r="R33" s="1324">
        <v>1939</v>
      </c>
      <c r="S33" s="1324">
        <v>621</v>
      </c>
      <c r="T33" s="1324">
        <v>433</v>
      </c>
      <c r="U33" s="1324">
        <v>4450</v>
      </c>
      <c r="V33" s="1324">
        <v>1334</v>
      </c>
      <c r="W33" s="1324">
        <v>1357</v>
      </c>
      <c r="X33" s="1324">
        <v>1255</v>
      </c>
      <c r="Y33" s="1324">
        <v>9837</v>
      </c>
      <c r="Z33" s="1324">
        <v>6255</v>
      </c>
      <c r="AA33" s="1324">
        <v>277</v>
      </c>
      <c r="AB33" s="1324">
        <v>379</v>
      </c>
      <c r="AC33" s="1324">
        <v>74686</v>
      </c>
      <c r="AD33" s="1324">
        <v>18198</v>
      </c>
      <c r="AE33" s="1324">
        <v>91635</v>
      </c>
      <c r="AF33" s="1324">
        <v>50800</v>
      </c>
      <c r="AG33" s="1324">
        <v>14788</v>
      </c>
      <c r="AH33" s="1324">
        <v>2062</v>
      </c>
      <c r="AI33" s="1324">
        <v>14936</v>
      </c>
      <c r="AJ33" s="1324">
        <v>47957</v>
      </c>
      <c r="AK33" s="1324">
        <v>3193</v>
      </c>
      <c r="AL33" s="1324">
        <v>13944</v>
      </c>
      <c r="AM33" s="1324">
        <v>30901</v>
      </c>
      <c r="AN33" s="1324">
        <v>0</v>
      </c>
      <c r="AO33" s="1324">
        <v>5996</v>
      </c>
      <c r="AP33" s="1325">
        <v>420304</v>
      </c>
      <c r="AQ33" s="1324">
        <v>0</v>
      </c>
      <c r="AR33" s="1324">
        <v>2682591</v>
      </c>
      <c r="AS33" s="1324">
        <v>737</v>
      </c>
      <c r="AT33" s="1324">
        <v>0</v>
      </c>
      <c r="AU33" s="1324">
        <v>125570</v>
      </c>
      <c r="AV33" s="1324">
        <v>0</v>
      </c>
      <c r="AW33" s="1324">
        <v>2808898</v>
      </c>
      <c r="AX33" s="1324">
        <v>3229202</v>
      </c>
      <c r="AY33" s="1324">
        <v>1610</v>
      </c>
      <c r="AZ33" s="1324">
        <v>31793</v>
      </c>
      <c r="BA33" s="1324">
        <v>33403</v>
      </c>
      <c r="BB33" s="1324">
        <v>2842301</v>
      </c>
      <c r="BC33" s="1324">
        <v>3262605</v>
      </c>
      <c r="BD33" s="1324">
        <v>-92</v>
      </c>
      <c r="BE33" s="1324">
        <v>-20342</v>
      </c>
      <c r="BF33" s="1324">
        <v>-20434</v>
      </c>
      <c r="BG33" s="1324">
        <v>2821867</v>
      </c>
      <c r="BH33" s="1325">
        <v>3242171</v>
      </c>
      <c r="BI33" s="1326"/>
      <c r="BJ33" s="1327">
        <f t="shared" si="0"/>
        <v>33403</v>
      </c>
      <c r="BK33" s="1328">
        <f t="shared" si="1"/>
        <v>20434</v>
      </c>
      <c r="BL33" s="1329">
        <f t="shared" si="2"/>
        <v>12969</v>
      </c>
    </row>
    <row r="34" spans="1:64">
      <c r="A34" s="1330" t="s">
        <v>2188</v>
      </c>
      <c r="B34" s="290" t="s">
        <v>2189</v>
      </c>
      <c r="C34" s="1324">
        <v>5828</v>
      </c>
      <c r="D34" s="1324">
        <v>350</v>
      </c>
      <c r="E34" s="1324">
        <v>1044</v>
      </c>
      <c r="F34" s="1324">
        <v>642</v>
      </c>
      <c r="G34" s="1324">
        <v>59052</v>
      </c>
      <c r="H34" s="1324">
        <v>1644</v>
      </c>
      <c r="I34" s="1324">
        <v>13070</v>
      </c>
      <c r="J34" s="1324">
        <v>36427</v>
      </c>
      <c r="K34" s="1324">
        <v>3924</v>
      </c>
      <c r="L34" s="1324">
        <v>10285</v>
      </c>
      <c r="M34" s="1324">
        <v>11475</v>
      </c>
      <c r="N34" s="1324">
        <v>52561</v>
      </c>
      <c r="O34" s="1324">
        <v>6257</v>
      </c>
      <c r="P34" s="1324">
        <v>13453</v>
      </c>
      <c r="Q34" s="1324">
        <v>20859</v>
      </c>
      <c r="R34" s="1324">
        <v>12253</v>
      </c>
      <c r="S34" s="1324">
        <v>4930</v>
      </c>
      <c r="T34" s="1324">
        <v>5377</v>
      </c>
      <c r="U34" s="1324">
        <v>31685</v>
      </c>
      <c r="V34" s="1324">
        <v>12135</v>
      </c>
      <c r="W34" s="1324">
        <v>16662</v>
      </c>
      <c r="X34" s="1324">
        <v>43888</v>
      </c>
      <c r="Y34" s="1324">
        <v>53212</v>
      </c>
      <c r="Z34" s="1324">
        <v>43335</v>
      </c>
      <c r="AA34" s="1324">
        <v>2818</v>
      </c>
      <c r="AB34" s="1324">
        <v>7797</v>
      </c>
      <c r="AC34" s="1324">
        <v>61746</v>
      </c>
      <c r="AD34" s="1324">
        <v>34699</v>
      </c>
      <c r="AE34" s="1324">
        <v>3461</v>
      </c>
      <c r="AF34" s="1324">
        <v>154514</v>
      </c>
      <c r="AG34" s="1324">
        <v>14978</v>
      </c>
      <c r="AH34" s="1324">
        <v>28917</v>
      </c>
      <c r="AI34" s="1324">
        <v>33048</v>
      </c>
      <c r="AJ34" s="1324">
        <v>33156</v>
      </c>
      <c r="AK34" s="1324">
        <v>5060</v>
      </c>
      <c r="AL34" s="1324">
        <v>19752</v>
      </c>
      <c r="AM34" s="1324">
        <v>66955</v>
      </c>
      <c r="AN34" s="1324">
        <v>7195</v>
      </c>
      <c r="AO34" s="1324">
        <v>11435</v>
      </c>
      <c r="AP34" s="1325">
        <v>945879</v>
      </c>
      <c r="AQ34" s="1324">
        <v>15149</v>
      </c>
      <c r="AR34" s="1324">
        <v>549808</v>
      </c>
      <c r="AS34" s="1324">
        <v>3759</v>
      </c>
      <c r="AT34" s="1324">
        <v>1554</v>
      </c>
      <c r="AU34" s="1324">
        <v>21235</v>
      </c>
      <c r="AV34" s="1324">
        <v>1784</v>
      </c>
      <c r="AW34" s="1324">
        <v>593289</v>
      </c>
      <c r="AX34" s="1324">
        <v>1539168</v>
      </c>
      <c r="AY34" s="1324">
        <v>221639</v>
      </c>
      <c r="AZ34" s="1324">
        <v>933929</v>
      </c>
      <c r="BA34" s="1324">
        <v>1155568</v>
      </c>
      <c r="BB34" s="1324">
        <v>1748857</v>
      </c>
      <c r="BC34" s="1324">
        <v>2694736</v>
      </c>
      <c r="BD34" s="1324">
        <v>-83744</v>
      </c>
      <c r="BE34" s="1324">
        <v>-575353</v>
      </c>
      <c r="BF34" s="1324">
        <v>-659097</v>
      </c>
      <c r="BG34" s="1324">
        <v>1089760</v>
      </c>
      <c r="BH34" s="1325">
        <v>2035639</v>
      </c>
      <c r="BI34" s="1326"/>
      <c r="BJ34" s="1327">
        <f t="shared" si="0"/>
        <v>1155568</v>
      </c>
      <c r="BK34" s="1328">
        <f t="shared" si="1"/>
        <v>659097</v>
      </c>
      <c r="BL34" s="1329">
        <f t="shared" si="2"/>
        <v>496471</v>
      </c>
    </row>
    <row r="35" spans="1:64">
      <c r="A35" s="1330" t="s">
        <v>2190</v>
      </c>
      <c r="B35" s="290" t="s">
        <v>2191</v>
      </c>
      <c r="C35" s="1324">
        <v>711</v>
      </c>
      <c r="D35" s="1324">
        <v>16</v>
      </c>
      <c r="E35" s="1324">
        <v>233</v>
      </c>
      <c r="F35" s="1324">
        <v>73</v>
      </c>
      <c r="G35" s="1324">
        <v>9388</v>
      </c>
      <c r="H35" s="1324">
        <v>481</v>
      </c>
      <c r="I35" s="1324">
        <v>2183</v>
      </c>
      <c r="J35" s="1324">
        <v>16945</v>
      </c>
      <c r="K35" s="1324">
        <v>108</v>
      </c>
      <c r="L35" s="1324">
        <v>3574</v>
      </c>
      <c r="M35" s="1324">
        <v>1543</v>
      </c>
      <c r="N35" s="1324">
        <v>8012</v>
      </c>
      <c r="O35" s="1324">
        <v>1011</v>
      </c>
      <c r="P35" s="1324">
        <v>3725</v>
      </c>
      <c r="Q35" s="1324">
        <v>7136</v>
      </c>
      <c r="R35" s="1324">
        <v>9411</v>
      </c>
      <c r="S35" s="1324">
        <v>1428</v>
      </c>
      <c r="T35" s="1324">
        <v>2257</v>
      </c>
      <c r="U35" s="1324">
        <v>21502</v>
      </c>
      <c r="V35" s="1324">
        <v>9118</v>
      </c>
      <c r="W35" s="1324">
        <v>4130</v>
      </c>
      <c r="X35" s="1324">
        <v>2984</v>
      </c>
      <c r="Y35" s="1324">
        <v>14876</v>
      </c>
      <c r="Z35" s="1324">
        <v>11074</v>
      </c>
      <c r="AA35" s="1324">
        <v>7781</v>
      </c>
      <c r="AB35" s="1324">
        <v>1724</v>
      </c>
      <c r="AC35" s="1324">
        <v>111812</v>
      </c>
      <c r="AD35" s="1324">
        <v>67877</v>
      </c>
      <c r="AE35" s="1324">
        <v>10427</v>
      </c>
      <c r="AF35" s="1324">
        <v>25215</v>
      </c>
      <c r="AG35" s="1324">
        <v>135629</v>
      </c>
      <c r="AH35" s="1324">
        <v>36367</v>
      </c>
      <c r="AI35" s="1324">
        <v>51688</v>
      </c>
      <c r="AJ35" s="1324">
        <v>33869</v>
      </c>
      <c r="AK35" s="1324">
        <v>11932</v>
      </c>
      <c r="AL35" s="1324">
        <v>68763</v>
      </c>
      <c r="AM35" s="1324">
        <v>38493</v>
      </c>
      <c r="AN35" s="1324">
        <v>0</v>
      </c>
      <c r="AO35" s="1324">
        <v>14154</v>
      </c>
      <c r="AP35" s="1325">
        <v>747650</v>
      </c>
      <c r="AQ35" s="1324">
        <v>6484</v>
      </c>
      <c r="AR35" s="1324">
        <v>378225</v>
      </c>
      <c r="AS35" s="1324">
        <v>307</v>
      </c>
      <c r="AT35" s="1324">
        <v>27497</v>
      </c>
      <c r="AU35" s="1324">
        <v>234125</v>
      </c>
      <c r="AV35" s="1324">
        <v>-1033</v>
      </c>
      <c r="AW35" s="1324">
        <v>645605</v>
      </c>
      <c r="AX35" s="1324">
        <v>1393255</v>
      </c>
      <c r="AY35" s="1324">
        <v>6778</v>
      </c>
      <c r="AZ35" s="1324">
        <v>197234</v>
      </c>
      <c r="BA35" s="1324">
        <v>204012</v>
      </c>
      <c r="BB35" s="1324">
        <v>849617</v>
      </c>
      <c r="BC35" s="1324">
        <v>1597267</v>
      </c>
      <c r="BD35" s="1324">
        <v>-109163</v>
      </c>
      <c r="BE35" s="1324">
        <v>-689614</v>
      </c>
      <c r="BF35" s="1324">
        <v>-798777</v>
      </c>
      <c r="BG35" s="1324">
        <v>50840</v>
      </c>
      <c r="BH35" s="1325">
        <v>798490</v>
      </c>
      <c r="BI35" s="1326"/>
      <c r="BJ35" s="1327">
        <f t="shared" si="0"/>
        <v>204012</v>
      </c>
      <c r="BK35" s="1328">
        <f t="shared" si="1"/>
        <v>798777</v>
      </c>
      <c r="BL35" s="1329">
        <f t="shared" si="2"/>
        <v>-594765</v>
      </c>
    </row>
    <row r="36" spans="1:64">
      <c r="A36" s="1330" t="s">
        <v>2192</v>
      </c>
      <c r="B36" s="290" t="s">
        <v>1701</v>
      </c>
      <c r="C36" s="1324">
        <v>0</v>
      </c>
      <c r="D36" s="1324">
        <v>0</v>
      </c>
      <c r="E36" s="1324">
        <v>0</v>
      </c>
      <c r="F36" s="1324">
        <v>0</v>
      </c>
      <c r="G36" s="1324">
        <v>0</v>
      </c>
      <c r="H36" s="1324">
        <v>0</v>
      </c>
      <c r="I36" s="1324">
        <v>0</v>
      </c>
      <c r="J36" s="1324">
        <v>0</v>
      </c>
      <c r="K36" s="1324">
        <v>0</v>
      </c>
      <c r="L36" s="1324">
        <v>0</v>
      </c>
      <c r="M36" s="1324">
        <v>0</v>
      </c>
      <c r="N36" s="1324">
        <v>0</v>
      </c>
      <c r="O36" s="1324">
        <v>0</v>
      </c>
      <c r="P36" s="1324">
        <v>0</v>
      </c>
      <c r="Q36" s="1324">
        <v>0</v>
      </c>
      <c r="R36" s="1324">
        <v>0</v>
      </c>
      <c r="S36" s="1324">
        <v>0</v>
      </c>
      <c r="T36" s="1324">
        <v>0</v>
      </c>
      <c r="U36" s="1324">
        <v>0</v>
      </c>
      <c r="V36" s="1324">
        <v>0</v>
      </c>
      <c r="W36" s="1324">
        <v>0</v>
      </c>
      <c r="X36" s="1324">
        <v>0</v>
      </c>
      <c r="Y36" s="1324">
        <v>0</v>
      </c>
      <c r="Z36" s="1324">
        <v>0</v>
      </c>
      <c r="AA36" s="1324">
        <v>0</v>
      </c>
      <c r="AB36" s="1324">
        <v>0</v>
      </c>
      <c r="AC36" s="1324">
        <v>0</v>
      </c>
      <c r="AD36" s="1324">
        <v>0</v>
      </c>
      <c r="AE36" s="1324">
        <v>0</v>
      </c>
      <c r="AF36" s="1324">
        <v>0</v>
      </c>
      <c r="AG36" s="1324">
        <v>0</v>
      </c>
      <c r="AH36" s="1324">
        <v>0</v>
      </c>
      <c r="AI36" s="1324">
        <v>0</v>
      </c>
      <c r="AJ36" s="1324">
        <v>0</v>
      </c>
      <c r="AK36" s="1324">
        <v>0</v>
      </c>
      <c r="AL36" s="1324">
        <v>0</v>
      </c>
      <c r="AM36" s="1324">
        <v>0</v>
      </c>
      <c r="AN36" s="1324">
        <v>0</v>
      </c>
      <c r="AO36" s="1324">
        <v>46467</v>
      </c>
      <c r="AP36" s="1325">
        <v>46467</v>
      </c>
      <c r="AQ36" s="1324">
        <v>0</v>
      </c>
      <c r="AR36" s="1324">
        <v>31570</v>
      </c>
      <c r="AS36" s="1324">
        <v>1140480</v>
      </c>
      <c r="AT36" s="1324">
        <v>0</v>
      </c>
      <c r="AU36" s="1324">
        <v>0</v>
      </c>
      <c r="AV36" s="1324">
        <v>0</v>
      </c>
      <c r="AW36" s="1324">
        <v>1172050</v>
      </c>
      <c r="AX36" s="1324">
        <v>1218517</v>
      </c>
      <c r="AY36" s="1324">
        <v>0</v>
      </c>
      <c r="AZ36" s="1324">
        <v>0</v>
      </c>
      <c r="BA36" s="1324">
        <v>0</v>
      </c>
      <c r="BB36" s="1324">
        <v>1172050</v>
      </c>
      <c r="BC36" s="1324">
        <v>1218517</v>
      </c>
      <c r="BD36" s="1324">
        <v>0</v>
      </c>
      <c r="BE36" s="1324">
        <v>0</v>
      </c>
      <c r="BF36" s="1324">
        <v>0</v>
      </c>
      <c r="BG36" s="1324">
        <v>1172050</v>
      </c>
      <c r="BH36" s="1325">
        <v>1218517</v>
      </c>
      <c r="BI36" s="1326"/>
      <c r="BJ36" s="1327">
        <f t="shared" si="0"/>
        <v>0</v>
      </c>
      <c r="BK36" s="1328">
        <f t="shared" si="1"/>
        <v>0</v>
      </c>
      <c r="BL36" s="1329">
        <f t="shared" si="2"/>
        <v>0</v>
      </c>
    </row>
    <row r="37" spans="1:64">
      <c r="A37" s="1330" t="s">
        <v>2193</v>
      </c>
      <c r="B37" s="290" t="s">
        <v>2194</v>
      </c>
      <c r="C37" s="1324">
        <v>18</v>
      </c>
      <c r="D37" s="1324">
        <v>1</v>
      </c>
      <c r="E37" s="1324">
        <v>0</v>
      </c>
      <c r="F37" s="1324">
        <v>6</v>
      </c>
      <c r="G37" s="1324">
        <v>578</v>
      </c>
      <c r="H37" s="1324">
        <v>2</v>
      </c>
      <c r="I37" s="1324">
        <v>35</v>
      </c>
      <c r="J37" s="1324">
        <v>484</v>
      </c>
      <c r="K37" s="1324">
        <v>0</v>
      </c>
      <c r="L37" s="1324">
        <v>71</v>
      </c>
      <c r="M37" s="1324">
        <v>96</v>
      </c>
      <c r="N37" s="1324">
        <v>166</v>
      </c>
      <c r="O37" s="1324">
        <v>6</v>
      </c>
      <c r="P37" s="1324">
        <v>224</v>
      </c>
      <c r="Q37" s="1324">
        <v>350</v>
      </c>
      <c r="R37" s="1324">
        <v>454</v>
      </c>
      <c r="S37" s="1324">
        <v>60</v>
      </c>
      <c r="T37" s="1324">
        <v>238</v>
      </c>
      <c r="U37" s="1324">
        <v>1448</v>
      </c>
      <c r="V37" s="1324">
        <v>1234</v>
      </c>
      <c r="W37" s="1324">
        <v>361</v>
      </c>
      <c r="X37" s="1324">
        <v>21</v>
      </c>
      <c r="Y37" s="1324">
        <v>322</v>
      </c>
      <c r="Z37" s="1324">
        <v>580</v>
      </c>
      <c r="AA37" s="1324">
        <v>18</v>
      </c>
      <c r="AB37" s="1324">
        <v>28</v>
      </c>
      <c r="AC37" s="1324">
        <v>674</v>
      </c>
      <c r="AD37" s="1324">
        <v>258</v>
      </c>
      <c r="AE37" s="1324">
        <v>3</v>
      </c>
      <c r="AF37" s="1324">
        <v>2562</v>
      </c>
      <c r="AG37" s="1324">
        <v>3242</v>
      </c>
      <c r="AH37" s="1324">
        <v>134</v>
      </c>
      <c r="AI37" s="1324">
        <v>5</v>
      </c>
      <c r="AJ37" s="1324">
        <v>264</v>
      </c>
      <c r="AK37" s="1324">
        <v>0</v>
      </c>
      <c r="AL37" s="1324">
        <v>797</v>
      </c>
      <c r="AM37" s="1324">
        <v>1053</v>
      </c>
      <c r="AN37" s="1324">
        <v>0</v>
      </c>
      <c r="AO37" s="1324">
        <v>31</v>
      </c>
      <c r="AP37" s="1325">
        <v>15824</v>
      </c>
      <c r="AQ37" s="1324">
        <v>0</v>
      </c>
      <c r="AR37" s="1324">
        <v>382343</v>
      </c>
      <c r="AS37" s="1324">
        <v>751039</v>
      </c>
      <c r="AT37" s="1324">
        <v>75241</v>
      </c>
      <c r="AU37" s="1324">
        <v>688079</v>
      </c>
      <c r="AV37" s="1324">
        <v>0</v>
      </c>
      <c r="AW37" s="1324">
        <v>1896702</v>
      </c>
      <c r="AX37" s="1324">
        <v>1912526</v>
      </c>
      <c r="AY37" s="1324">
        <v>37346</v>
      </c>
      <c r="AZ37" s="1324">
        <v>69388</v>
      </c>
      <c r="BA37" s="1324">
        <v>106734</v>
      </c>
      <c r="BB37" s="1324">
        <v>2003436</v>
      </c>
      <c r="BC37" s="1324">
        <v>2019260</v>
      </c>
      <c r="BD37" s="1324">
        <v>-73644</v>
      </c>
      <c r="BE37" s="1324">
        <v>-178571</v>
      </c>
      <c r="BF37" s="1324">
        <v>-252215</v>
      </c>
      <c r="BG37" s="1324">
        <v>1751221</v>
      </c>
      <c r="BH37" s="1325">
        <v>1767045</v>
      </c>
      <c r="BI37" s="1326"/>
      <c r="BJ37" s="1327">
        <f t="shared" si="0"/>
        <v>106734</v>
      </c>
      <c r="BK37" s="1328">
        <f t="shared" si="1"/>
        <v>252215</v>
      </c>
      <c r="BL37" s="1329">
        <f t="shared" si="2"/>
        <v>-145481</v>
      </c>
    </row>
    <row r="38" spans="1:64">
      <c r="A38" s="1330" t="s">
        <v>2195</v>
      </c>
      <c r="B38" s="290" t="s">
        <v>2196</v>
      </c>
      <c r="C38" s="1324">
        <v>202</v>
      </c>
      <c r="D38" s="1324">
        <v>0</v>
      </c>
      <c r="E38" s="1324">
        <v>0</v>
      </c>
      <c r="F38" s="1324">
        <v>0</v>
      </c>
      <c r="G38" s="1324">
        <v>0</v>
      </c>
      <c r="H38" s="1324">
        <v>0</v>
      </c>
      <c r="I38" s="1324">
        <v>1</v>
      </c>
      <c r="J38" s="1324">
        <v>18</v>
      </c>
      <c r="K38" s="1324">
        <v>0</v>
      </c>
      <c r="L38" s="1324">
        <v>1</v>
      </c>
      <c r="M38" s="1324">
        <v>0</v>
      </c>
      <c r="N38" s="1324">
        <v>7</v>
      </c>
      <c r="O38" s="1324">
        <v>0</v>
      </c>
      <c r="P38" s="1324">
        <v>0</v>
      </c>
      <c r="Q38" s="1324">
        <v>0</v>
      </c>
      <c r="R38" s="1324">
        <v>0</v>
      </c>
      <c r="S38" s="1324">
        <v>0</v>
      </c>
      <c r="T38" s="1324">
        <v>0</v>
      </c>
      <c r="U38" s="1324">
        <v>0</v>
      </c>
      <c r="V38" s="1324">
        <v>0</v>
      </c>
      <c r="W38" s="1324">
        <v>0</v>
      </c>
      <c r="X38" s="1324">
        <v>3</v>
      </c>
      <c r="Y38" s="1324">
        <v>0</v>
      </c>
      <c r="Z38" s="1324">
        <v>5</v>
      </c>
      <c r="AA38" s="1324">
        <v>51</v>
      </c>
      <c r="AB38" s="1324">
        <v>0</v>
      </c>
      <c r="AC38" s="1324">
        <v>80</v>
      </c>
      <c r="AD38" s="1324">
        <v>188</v>
      </c>
      <c r="AE38" s="1324">
        <v>20</v>
      </c>
      <c r="AF38" s="1324">
        <v>3701</v>
      </c>
      <c r="AG38" s="1324">
        <v>611</v>
      </c>
      <c r="AH38" s="1324">
        <v>32</v>
      </c>
      <c r="AI38" s="1324">
        <v>44</v>
      </c>
      <c r="AJ38" s="1324">
        <v>45516</v>
      </c>
      <c r="AK38" s="1324">
        <v>2</v>
      </c>
      <c r="AL38" s="1324">
        <v>61</v>
      </c>
      <c r="AM38" s="1324">
        <v>191</v>
      </c>
      <c r="AN38" s="1324">
        <v>0</v>
      </c>
      <c r="AO38" s="1324">
        <v>460</v>
      </c>
      <c r="AP38" s="1325">
        <v>51194</v>
      </c>
      <c r="AQ38" s="1324">
        <v>19784</v>
      </c>
      <c r="AR38" s="1324">
        <v>555032</v>
      </c>
      <c r="AS38" s="1324">
        <v>2236342</v>
      </c>
      <c r="AT38" s="1324">
        <v>0</v>
      </c>
      <c r="AU38" s="1324">
        <v>0</v>
      </c>
      <c r="AV38" s="1324">
        <v>0</v>
      </c>
      <c r="AW38" s="1324">
        <v>2811158</v>
      </c>
      <c r="AX38" s="1324">
        <v>2862352</v>
      </c>
      <c r="AY38" s="1324">
        <v>5</v>
      </c>
      <c r="AZ38" s="1324">
        <v>8599</v>
      </c>
      <c r="BA38" s="1324">
        <v>8604</v>
      </c>
      <c r="BB38" s="1324">
        <v>2819762</v>
      </c>
      <c r="BC38" s="1324">
        <v>2870956</v>
      </c>
      <c r="BD38" s="1324">
        <v>-162</v>
      </c>
      <c r="BE38" s="1324">
        <v>0</v>
      </c>
      <c r="BF38" s="1324">
        <v>-162</v>
      </c>
      <c r="BG38" s="1324">
        <v>2819600</v>
      </c>
      <c r="BH38" s="1325">
        <v>2870794</v>
      </c>
      <c r="BI38" s="1326"/>
      <c r="BJ38" s="1327">
        <f t="shared" si="0"/>
        <v>8604</v>
      </c>
      <c r="BK38" s="1328">
        <f t="shared" si="1"/>
        <v>162</v>
      </c>
      <c r="BL38" s="1329">
        <f t="shared" si="2"/>
        <v>8442</v>
      </c>
    </row>
    <row r="39" spans="1:64">
      <c r="A39" s="1330" t="s">
        <v>2197</v>
      </c>
      <c r="B39" s="290" t="s">
        <v>2198</v>
      </c>
      <c r="C39" s="1324">
        <v>48</v>
      </c>
      <c r="D39" s="1324">
        <v>1</v>
      </c>
      <c r="E39" s="1324">
        <v>426</v>
      </c>
      <c r="F39" s="1324">
        <v>44</v>
      </c>
      <c r="G39" s="1324">
        <v>1509</v>
      </c>
      <c r="H39" s="1324">
        <v>42</v>
      </c>
      <c r="I39" s="1324">
        <v>335</v>
      </c>
      <c r="J39" s="1324">
        <v>2414</v>
      </c>
      <c r="K39" s="1324">
        <v>37</v>
      </c>
      <c r="L39" s="1324">
        <v>268</v>
      </c>
      <c r="M39" s="1324">
        <v>230</v>
      </c>
      <c r="N39" s="1324">
        <v>1890</v>
      </c>
      <c r="O39" s="1324">
        <v>97</v>
      </c>
      <c r="P39" s="1324">
        <v>553</v>
      </c>
      <c r="Q39" s="1324">
        <v>1465</v>
      </c>
      <c r="R39" s="1324">
        <v>1050</v>
      </c>
      <c r="S39" s="1324">
        <v>354</v>
      </c>
      <c r="T39" s="1324">
        <v>197</v>
      </c>
      <c r="U39" s="1324">
        <v>1055</v>
      </c>
      <c r="V39" s="1324">
        <v>540</v>
      </c>
      <c r="W39" s="1324">
        <v>500</v>
      </c>
      <c r="X39" s="1324">
        <v>400</v>
      </c>
      <c r="Y39" s="1324">
        <v>1806</v>
      </c>
      <c r="Z39" s="1324">
        <v>1762</v>
      </c>
      <c r="AA39" s="1324">
        <v>1583</v>
      </c>
      <c r="AB39" s="1324">
        <v>345</v>
      </c>
      <c r="AC39" s="1324">
        <v>1830</v>
      </c>
      <c r="AD39" s="1324">
        <v>3574</v>
      </c>
      <c r="AE39" s="1324">
        <v>988</v>
      </c>
      <c r="AF39" s="1324">
        <v>3437</v>
      </c>
      <c r="AG39" s="1324">
        <v>1094</v>
      </c>
      <c r="AH39" s="1324">
        <v>3</v>
      </c>
      <c r="AI39" s="1324">
        <v>3666</v>
      </c>
      <c r="AJ39" s="1324">
        <v>2904</v>
      </c>
      <c r="AK39" s="1324">
        <v>0</v>
      </c>
      <c r="AL39" s="1324">
        <v>3433</v>
      </c>
      <c r="AM39" s="1324">
        <v>6094</v>
      </c>
      <c r="AN39" s="1324">
        <v>0</v>
      </c>
      <c r="AO39" s="1324">
        <v>908</v>
      </c>
      <c r="AP39" s="1325">
        <v>46882</v>
      </c>
      <c r="AQ39" s="1324">
        <v>0</v>
      </c>
      <c r="AR39" s="1324">
        <v>142316</v>
      </c>
      <c r="AS39" s="1324">
        <v>0</v>
      </c>
      <c r="AT39" s="1324">
        <v>0</v>
      </c>
      <c r="AU39" s="1324">
        <v>0</v>
      </c>
      <c r="AV39" s="1324">
        <v>0</v>
      </c>
      <c r="AW39" s="1324">
        <v>142316</v>
      </c>
      <c r="AX39" s="1324">
        <v>189198</v>
      </c>
      <c r="AY39" s="1324">
        <v>1105</v>
      </c>
      <c r="AZ39" s="1324">
        <v>0</v>
      </c>
      <c r="BA39" s="1324">
        <v>1105</v>
      </c>
      <c r="BB39" s="1324">
        <v>143421</v>
      </c>
      <c r="BC39" s="1324">
        <v>190303</v>
      </c>
      <c r="BD39" s="1324">
        <v>-6169</v>
      </c>
      <c r="BE39" s="1324">
        <v>-5764</v>
      </c>
      <c r="BF39" s="1324">
        <v>-11933</v>
      </c>
      <c r="BG39" s="1324">
        <v>131488</v>
      </c>
      <c r="BH39" s="1325">
        <v>178370</v>
      </c>
      <c r="BI39" s="1326"/>
      <c r="BJ39" s="1327">
        <f t="shared" si="0"/>
        <v>1105</v>
      </c>
      <c r="BK39" s="1328">
        <f t="shared" si="1"/>
        <v>11933</v>
      </c>
      <c r="BL39" s="1329">
        <f t="shared" si="2"/>
        <v>-10828</v>
      </c>
    </row>
    <row r="40" spans="1:64">
      <c r="A40" s="1330" t="s">
        <v>2199</v>
      </c>
      <c r="B40" s="290" t="s">
        <v>2200</v>
      </c>
      <c r="C40" s="1324">
        <v>6508</v>
      </c>
      <c r="D40" s="1324">
        <v>274</v>
      </c>
      <c r="E40" s="1324">
        <v>1048</v>
      </c>
      <c r="F40" s="1324">
        <v>2842</v>
      </c>
      <c r="G40" s="1324">
        <v>73975</v>
      </c>
      <c r="H40" s="1324">
        <v>2465</v>
      </c>
      <c r="I40" s="1324">
        <v>8897</v>
      </c>
      <c r="J40" s="1324">
        <v>78306</v>
      </c>
      <c r="K40" s="1324">
        <v>1206</v>
      </c>
      <c r="L40" s="1324">
        <v>21649</v>
      </c>
      <c r="M40" s="1324">
        <v>15915</v>
      </c>
      <c r="N40" s="1324">
        <v>36721</v>
      </c>
      <c r="O40" s="1324">
        <v>4518</v>
      </c>
      <c r="P40" s="1324">
        <v>20635</v>
      </c>
      <c r="Q40" s="1324">
        <v>39383</v>
      </c>
      <c r="R40" s="1324">
        <v>33695</v>
      </c>
      <c r="S40" s="1324">
        <v>8609</v>
      </c>
      <c r="T40" s="1324">
        <v>14245</v>
      </c>
      <c r="U40" s="1324">
        <v>55998</v>
      </c>
      <c r="V40" s="1324">
        <v>22623</v>
      </c>
      <c r="W40" s="1324">
        <v>34884</v>
      </c>
      <c r="X40" s="1324">
        <v>21128</v>
      </c>
      <c r="Y40" s="1324">
        <v>185535</v>
      </c>
      <c r="Z40" s="1324">
        <v>51792</v>
      </c>
      <c r="AA40" s="1324">
        <v>27468</v>
      </c>
      <c r="AB40" s="1324">
        <v>12619</v>
      </c>
      <c r="AC40" s="1324">
        <v>306307</v>
      </c>
      <c r="AD40" s="1324">
        <v>138801</v>
      </c>
      <c r="AE40" s="1324">
        <v>86200</v>
      </c>
      <c r="AF40" s="1324">
        <v>147226</v>
      </c>
      <c r="AG40" s="1324">
        <v>124746</v>
      </c>
      <c r="AH40" s="1324">
        <v>115845</v>
      </c>
      <c r="AI40" s="1324">
        <v>120546</v>
      </c>
      <c r="AJ40" s="1324">
        <v>136321</v>
      </c>
      <c r="AK40" s="1324">
        <v>13870</v>
      </c>
      <c r="AL40" s="1324">
        <v>259216</v>
      </c>
      <c r="AM40" s="1324">
        <v>96462</v>
      </c>
      <c r="AN40" s="1324">
        <v>0</v>
      </c>
      <c r="AO40" s="1324">
        <v>8946</v>
      </c>
      <c r="AP40" s="1325">
        <v>2337424</v>
      </c>
      <c r="AQ40" s="1324">
        <v>21243</v>
      </c>
      <c r="AR40" s="1324">
        <v>201104</v>
      </c>
      <c r="AS40" s="1324">
        <v>0</v>
      </c>
      <c r="AT40" s="1324">
        <v>4581</v>
      </c>
      <c r="AU40" s="1324">
        <v>65531</v>
      </c>
      <c r="AV40" s="1324">
        <v>0</v>
      </c>
      <c r="AW40" s="1324">
        <v>292459</v>
      </c>
      <c r="AX40" s="1324">
        <v>2629883</v>
      </c>
      <c r="AY40" s="1324">
        <v>88160</v>
      </c>
      <c r="AZ40" s="1324">
        <v>81636</v>
      </c>
      <c r="BA40" s="1324">
        <v>169796</v>
      </c>
      <c r="BB40" s="1324">
        <v>462255</v>
      </c>
      <c r="BC40" s="1324">
        <v>2799679</v>
      </c>
      <c r="BD40" s="1324">
        <v>-181376</v>
      </c>
      <c r="BE40" s="1324">
        <v>-747794</v>
      </c>
      <c r="BF40" s="1324">
        <v>-929170</v>
      </c>
      <c r="BG40" s="1324">
        <v>-466915</v>
      </c>
      <c r="BH40" s="1325">
        <v>1870509</v>
      </c>
      <c r="BI40" s="1326"/>
      <c r="BJ40" s="1327">
        <f t="shared" si="0"/>
        <v>169796</v>
      </c>
      <c r="BK40" s="1328">
        <f t="shared" si="1"/>
        <v>929170</v>
      </c>
      <c r="BL40" s="1329">
        <f t="shared" si="2"/>
        <v>-759374</v>
      </c>
    </row>
    <row r="41" spans="1:64">
      <c r="A41" s="1330" t="s">
        <v>3443</v>
      </c>
      <c r="B41" s="290" t="s">
        <v>3429</v>
      </c>
      <c r="C41" s="1324">
        <v>38</v>
      </c>
      <c r="D41" s="1324">
        <v>1</v>
      </c>
      <c r="E41" s="1324">
        <v>41</v>
      </c>
      <c r="F41" s="1324">
        <v>3</v>
      </c>
      <c r="G41" s="1324">
        <v>380</v>
      </c>
      <c r="H41" s="1324">
        <v>10</v>
      </c>
      <c r="I41" s="1324">
        <v>27</v>
      </c>
      <c r="J41" s="1324">
        <v>159</v>
      </c>
      <c r="K41" s="1324">
        <v>4</v>
      </c>
      <c r="L41" s="1324">
        <v>48</v>
      </c>
      <c r="M41" s="1324">
        <v>16</v>
      </c>
      <c r="N41" s="1324">
        <v>192</v>
      </c>
      <c r="O41" s="1324">
        <v>23</v>
      </c>
      <c r="P41" s="1324">
        <v>64</v>
      </c>
      <c r="Q41" s="1324">
        <v>107</v>
      </c>
      <c r="R41" s="1324">
        <v>162</v>
      </c>
      <c r="S41" s="1324">
        <v>42</v>
      </c>
      <c r="T41" s="1324">
        <v>41</v>
      </c>
      <c r="U41" s="1324">
        <v>210</v>
      </c>
      <c r="V41" s="1324">
        <v>66</v>
      </c>
      <c r="W41" s="1324">
        <v>174</v>
      </c>
      <c r="X41" s="1324">
        <v>51</v>
      </c>
      <c r="Y41" s="1324">
        <v>470</v>
      </c>
      <c r="Z41" s="1324">
        <v>78</v>
      </c>
      <c r="AA41" s="1324">
        <v>53</v>
      </c>
      <c r="AB41" s="1324">
        <v>9</v>
      </c>
      <c r="AC41" s="1324">
        <v>2305</v>
      </c>
      <c r="AD41" s="1324">
        <v>238</v>
      </c>
      <c r="AE41" s="1324">
        <v>1650</v>
      </c>
      <c r="AF41" s="1324">
        <v>1579</v>
      </c>
      <c r="AG41" s="1324">
        <v>5091</v>
      </c>
      <c r="AH41" s="1324">
        <v>564</v>
      </c>
      <c r="AI41" s="1324">
        <v>5141</v>
      </c>
      <c r="AJ41" s="1324">
        <v>35180</v>
      </c>
      <c r="AK41" s="1324">
        <v>458</v>
      </c>
      <c r="AL41" s="1324">
        <v>1992</v>
      </c>
      <c r="AM41" s="1324">
        <v>39913</v>
      </c>
      <c r="AN41" s="1324">
        <v>0</v>
      </c>
      <c r="AO41" s="1324">
        <v>314</v>
      </c>
      <c r="AP41" s="1325">
        <v>96894</v>
      </c>
      <c r="AQ41" s="1324">
        <v>374154</v>
      </c>
      <c r="AR41" s="1324">
        <v>1888940</v>
      </c>
      <c r="AS41" s="1324">
        <v>0</v>
      </c>
      <c r="AT41" s="1324">
        <v>0</v>
      </c>
      <c r="AU41" s="1324">
        <v>0</v>
      </c>
      <c r="AV41" s="1324">
        <v>0</v>
      </c>
      <c r="AW41" s="1324">
        <v>2263094</v>
      </c>
      <c r="AX41" s="1324">
        <v>2359988</v>
      </c>
      <c r="AY41" s="1324">
        <v>37437</v>
      </c>
      <c r="AZ41" s="1324">
        <v>698785</v>
      </c>
      <c r="BA41" s="1324">
        <v>736222</v>
      </c>
      <c r="BB41" s="1324">
        <v>2999316</v>
      </c>
      <c r="BC41" s="1324">
        <v>3096210</v>
      </c>
      <c r="BD41" s="1324">
        <v>-60124</v>
      </c>
      <c r="BE41" s="1324">
        <v>-667777</v>
      </c>
      <c r="BF41" s="1324">
        <v>-727901</v>
      </c>
      <c r="BG41" s="1324">
        <v>2271415</v>
      </c>
      <c r="BH41" s="1325">
        <v>2368309</v>
      </c>
      <c r="BI41" s="1326"/>
      <c r="BJ41" s="1327">
        <f>AY41+AZ41</f>
        <v>736222</v>
      </c>
      <c r="BK41" s="1328">
        <f>ABS(BD41+BE41)</f>
        <v>727901</v>
      </c>
      <c r="BL41" s="1329">
        <f t="shared" si="2"/>
        <v>8321</v>
      </c>
    </row>
    <row r="42" spans="1:64">
      <c r="A42" s="1330" t="s">
        <v>3444</v>
      </c>
      <c r="B42" s="290" t="s">
        <v>2204</v>
      </c>
      <c r="C42" s="1324">
        <v>159</v>
      </c>
      <c r="D42" s="1324">
        <v>22</v>
      </c>
      <c r="E42" s="1324">
        <v>54</v>
      </c>
      <c r="F42" s="1324">
        <v>14</v>
      </c>
      <c r="G42" s="1324">
        <v>1478</v>
      </c>
      <c r="H42" s="1324">
        <v>81</v>
      </c>
      <c r="I42" s="1324">
        <v>239</v>
      </c>
      <c r="J42" s="1324">
        <v>874</v>
      </c>
      <c r="K42" s="1324">
        <v>7</v>
      </c>
      <c r="L42" s="1324">
        <v>98</v>
      </c>
      <c r="M42" s="1324">
        <v>314</v>
      </c>
      <c r="N42" s="1324">
        <v>484</v>
      </c>
      <c r="O42" s="1324">
        <v>76</v>
      </c>
      <c r="P42" s="1324">
        <v>266</v>
      </c>
      <c r="Q42" s="1324">
        <v>665</v>
      </c>
      <c r="R42" s="1324">
        <v>752</v>
      </c>
      <c r="S42" s="1324">
        <v>296</v>
      </c>
      <c r="T42" s="1324">
        <v>345</v>
      </c>
      <c r="U42" s="1324">
        <v>1457</v>
      </c>
      <c r="V42" s="1324">
        <v>470</v>
      </c>
      <c r="W42" s="1324">
        <v>859</v>
      </c>
      <c r="X42" s="1324">
        <v>557</v>
      </c>
      <c r="Y42" s="1324">
        <v>1590</v>
      </c>
      <c r="Z42" s="1324">
        <v>52</v>
      </c>
      <c r="AA42" s="1324">
        <v>186</v>
      </c>
      <c r="AB42" s="1324">
        <v>575</v>
      </c>
      <c r="AC42" s="1324">
        <v>6117</v>
      </c>
      <c r="AD42" s="1324">
        <v>4186</v>
      </c>
      <c r="AE42" s="1324">
        <v>998</v>
      </c>
      <c r="AF42" s="1324">
        <v>4152</v>
      </c>
      <c r="AG42" s="1324">
        <v>1759</v>
      </c>
      <c r="AH42" s="1324">
        <v>3594</v>
      </c>
      <c r="AI42" s="1324">
        <v>6375</v>
      </c>
      <c r="AJ42" s="1324">
        <v>6600</v>
      </c>
      <c r="AK42" s="1324">
        <v>855</v>
      </c>
      <c r="AL42" s="1324">
        <v>2875</v>
      </c>
      <c r="AM42" s="1324">
        <v>4344</v>
      </c>
      <c r="AN42" s="1324">
        <v>0</v>
      </c>
      <c r="AO42" s="1324">
        <v>41</v>
      </c>
      <c r="AP42" s="1325">
        <v>53866</v>
      </c>
      <c r="AQ42" s="1324">
        <v>0</v>
      </c>
      <c r="AR42" s="1324">
        <v>0</v>
      </c>
      <c r="AS42" s="1324">
        <v>0</v>
      </c>
      <c r="AT42" s="1324">
        <v>0</v>
      </c>
      <c r="AU42" s="1324">
        <v>0</v>
      </c>
      <c r="AV42" s="1324">
        <v>0</v>
      </c>
      <c r="AW42" s="1324">
        <v>0</v>
      </c>
      <c r="AX42" s="1324">
        <v>53866</v>
      </c>
      <c r="AY42" s="1324">
        <v>0</v>
      </c>
      <c r="AZ42" s="1324">
        <v>0</v>
      </c>
      <c r="BA42" s="1324">
        <v>0</v>
      </c>
      <c r="BB42" s="1324">
        <v>0</v>
      </c>
      <c r="BC42" s="1324">
        <v>53866</v>
      </c>
      <c r="BD42" s="1324">
        <v>0</v>
      </c>
      <c r="BE42" s="1324">
        <v>0</v>
      </c>
      <c r="BF42" s="1324">
        <v>0</v>
      </c>
      <c r="BG42" s="1324">
        <v>0</v>
      </c>
      <c r="BH42" s="1325">
        <v>53866</v>
      </c>
      <c r="BI42" s="1326"/>
      <c r="BJ42" s="1327">
        <f>AY42+AZ42</f>
        <v>0</v>
      </c>
      <c r="BK42" s="1328">
        <f>ABS(BD42+BE42)</f>
        <v>0</v>
      </c>
      <c r="BL42" s="1329">
        <f t="shared" si="2"/>
        <v>0</v>
      </c>
    </row>
    <row r="43" spans="1:64">
      <c r="A43" s="1330" t="s">
        <v>945</v>
      </c>
      <c r="B43" s="290" t="s">
        <v>2206</v>
      </c>
      <c r="C43" s="1324">
        <v>675</v>
      </c>
      <c r="D43" s="1324">
        <v>29</v>
      </c>
      <c r="E43" s="1324">
        <v>330</v>
      </c>
      <c r="F43" s="1324">
        <v>265</v>
      </c>
      <c r="G43" s="1324">
        <v>8515</v>
      </c>
      <c r="H43" s="1324">
        <v>201</v>
      </c>
      <c r="I43" s="1324">
        <v>920</v>
      </c>
      <c r="J43" s="1324">
        <v>2377</v>
      </c>
      <c r="K43" s="1324">
        <v>72</v>
      </c>
      <c r="L43" s="1324">
        <v>1240</v>
      </c>
      <c r="M43" s="1324">
        <v>2021</v>
      </c>
      <c r="N43" s="1324">
        <v>10699</v>
      </c>
      <c r="O43" s="1324">
        <v>941</v>
      </c>
      <c r="P43" s="1324">
        <v>3093</v>
      </c>
      <c r="Q43" s="1324">
        <v>7332</v>
      </c>
      <c r="R43" s="1324">
        <v>5708</v>
      </c>
      <c r="S43" s="1324">
        <v>741</v>
      </c>
      <c r="T43" s="1324">
        <v>365</v>
      </c>
      <c r="U43" s="1324">
        <v>4413</v>
      </c>
      <c r="V43" s="1324">
        <v>632</v>
      </c>
      <c r="W43" s="1324">
        <v>6492</v>
      </c>
      <c r="X43" s="1324">
        <v>881</v>
      </c>
      <c r="Y43" s="1324">
        <v>26451</v>
      </c>
      <c r="Z43" s="1324">
        <v>2487</v>
      </c>
      <c r="AA43" s="1324">
        <v>1743</v>
      </c>
      <c r="AB43" s="1324">
        <v>3613</v>
      </c>
      <c r="AC43" s="1324">
        <v>20465</v>
      </c>
      <c r="AD43" s="1324">
        <v>5653</v>
      </c>
      <c r="AE43" s="1324">
        <v>5651</v>
      </c>
      <c r="AF43" s="1324">
        <v>20187</v>
      </c>
      <c r="AG43" s="1324">
        <v>1928</v>
      </c>
      <c r="AH43" s="1324">
        <v>1099</v>
      </c>
      <c r="AI43" s="1324">
        <v>18057</v>
      </c>
      <c r="AJ43" s="1324">
        <v>10411</v>
      </c>
      <c r="AK43" s="1324">
        <v>707</v>
      </c>
      <c r="AL43" s="1324">
        <v>6378</v>
      </c>
      <c r="AM43" s="1324">
        <v>6231</v>
      </c>
      <c r="AN43" s="1324">
        <v>27</v>
      </c>
      <c r="AO43" s="1324">
        <v>0</v>
      </c>
      <c r="AP43" s="1325">
        <v>189030</v>
      </c>
      <c r="AQ43" s="1324">
        <v>0</v>
      </c>
      <c r="AR43" s="1324">
        <v>439</v>
      </c>
      <c r="AS43" s="1324">
        <v>0</v>
      </c>
      <c r="AT43" s="1324">
        <v>0</v>
      </c>
      <c r="AU43" s="1324">
        <v>0</v>
      </c>
      <c r="AV43" s="1324">
        <v>0</v>
      </c>
      <c r="AW43" s="1324">
        <v>439</v>
      </c>
      <c r="AX43" s="1324">
        <v>189469</v>
      </c>
      <c r="AY43" s="1324">
        <v>287</v>
      </c>
      <c r="AZ43" s="1324">
        <v>0</v>
      </c>
      <c r="BA43" s="1324">
        <v>287</v>
      </c>
      <c r="BB43" s="1324">
        <v>726</v>
      </c>
      <c r="BC43" s="1324">
        <v>189756</v>
      </c>
      <c r="BD43" s="1324">
        <v>-1326</v>
      </c>
      <c r="BE43" s="1324">
        <v>0</v>
      </c>
      <c r="BF43" s="1324">
        <v>-1326</v>
      </c>
      <c r="BG43" s="1324">
        <v>-600</v>
      </c>
      <c r="BH43" s="1325">
        <v>188430</v>
      </c>
      <c r="BI43" s="1326"/>
      <c r="BJ43" s="1327">
        <f>AY43+AZ43</f>
        <v>287</v>
      </c>
      <c r="BK43" s="1328">
        <f>ABS(BD43+BE43)</f>
        <v>1326</v>
      </c>
      <c r="BL43" s="1329">
        <f t="shared" si="2"/>
        <v>-1039</v>
      </c>
    </row>
    <row r="44" spans="1:64">
      <c r="A44" s="1331" t="s">
        <v>3445</v>
      </c>
      <c r="B44" s="301" t="s">
        <v>1885</v>
      </c>
      <c r="C44" s="1332">
        <v>103880</v>
      </c>
      <c r="D44" s="1332">
        <v>2670</v>
      </c>
      <c r="E44" s="1332">
        <v>20890</v>
      </c>
      <c r="F44" s="1332">
        <v>10531</v>
      </c>
      <c r="G44" s="1332">
        <v>1267533</v>
      </c>
      <c r="H44" s="1332">
        <v>49982</v>
      </c>
      <c r="I44" s="1332">
        <v>228198</v>
      </c>
      <c r="J44" s="1332">
        <v>964759</v>
      </c>
      <c r="K44" s="1332">
        <v>94785</v>
      </c>
      <c r="L44" s="1332">
        <v>342747</v>
      </c>
      <c r="M44" s="1332">
        <v>136170</v>
      </c>
      <c r="N44" s="1332">
        <v>2326781</v>
      </c>
      <c r="O44" s="1332">
        <v>206251</v>
      </c>
      <c r="P44" s="1332">
        <v>357546</v>
      </c>
      <c r="Q44" s="1332">
        <v>609460</v>
      </c>
      <c r="R44" s="1332">
        <v>486423</v>
      </c>
      <c r="S44" s="1332">
        <v>145555</v>
      </c>
      <c r="T44" s="1332">
        <v>204849</v>
      </c>
      <c r="U44" s="1332">
        <v>982005</v>
      </c>
      <c r="V44" s="1332">
        <v>379689</v>
      </c>
      <c r="W44" s="1332">
        <v>768566</v>
      </c>
      <c r="X44" s="1332">
        <v>263966</v>
      </c>
      <c r="Y44" s="1332">
        <v>991194</v>
      </c>
      <c r="Z44" s="1332">
        <v>747564</v>
      </c>
      <c r="AA44" s="1332">
        <v>97006</v>
      </c>
      <c r="AB44" s="1332">
        <v>64268</v>
      </c>
      <c r="AC44" s="1332">
        <v>905736</v>
      </c>
      <c r="AD44" s="1332">
        <v>380943</v>
      </c>
      <c r="AE44" s="1332">
        <v>504285</v>
      </c>
      <c r="AF44" s="1332">
        <v>680046</v>
      </c>
      <c r="AG44" s="1332">
        <v>366991</v>
      </c>
      <c r="AH44" s="1332">
        <v>351210</v>
      </c>
      <c r="AI44" s="1332">
        <v>463267</v>
      </c>
      <c r="AJ44" s="1332">
        <v>1098678</v>
      </c>
      <c r="AK44" s="1332">
        <v>69349</v>
      </c>
      <c r="AL44" s="1332">
        <v>726091</v>
      </c>
      <c r="AM44" s="1332">
        <v>1113627</v>
      </c>
      <c r="AN44" s="1332">
        <v>53866</v>
      </c>
      <c r="AO44" s="1332">
        <v>107014</v>
      </c>
      <c r="AP44" s="1333">
        <v>18674371</v>
      </c>
      <c r="AQ44" s="1332">
        <v>558328</v>
      </c>
      <c r="AR44" s="1332">
        <v>12051117</v>
      </c>
      <c r="AS44" s="1332">
        <v>4166420</v>
      </c>
      <c r="AT44" s="1332">
        <v>764633</v>
      </c>
      <c r="AU44" s="1332">
        <v>3754746</v>
      </c>
      <c r="AV44" s="1332">
        <v>58027</v>
      </c>
      <c r="AW44" s="1332">
        <v>21353271</v>
      </c>
      <c r="AX44" s="1332">
        <v>40027642</v>
      </c>
      <c r="AY44" s="1332">
        <v>3635532</v>
      </c>
      <c r="AZ44" s="1332">
        <v>11893851</v>
      </c>
      <c r="BA44" s="1332">
        <v>15529383</v>
      </c>
      <c r="BB44" s="1332">
        <v>36882654</v>
      </c>
      <c r="BC44" s="1332">
        <v>55557025</v>
      </c>
      <c r="BD44" s="1332">
        <v>-3810265</v>
      </c>
      <c r="BE44" s="1332">
        <v>-12788188</v>
      </c>
      <c r="BF44" s="1332">
        <v>-16598453</v>
      </c>
      <c r="BG44" s="1332">
        <v>20284201</v>
      </c>
      <c r="BH44" s="1333">
        <v>38958572</v>
      </c>
      <c r="BI44" s="1326"/>
      <c r="BJ44" s="1334">
        <f t="shared" si="0"/>
        <v>15529383</v>
      </c>
      <c r="BK44" s="1332">
        <f t="shared" si="1"/>
        <v>16598453</v>
      </c>
      <c r="BL44" s="1335">
        <f t="shared" si="2"/>
        <v>-1069070</v>
      </c>
    </row>
    <row r="45" spans="1:64">
      <c r="A45" s="1323" t="s">
        <v>1671</v>
      </c>
      <c r="B45" s="813" t="s">
        <v>2027</v>
      </c>
      <c r="C45" s="1336">
        <v>677</v>
      </c>
      <c r="D45" s="1336">
        <v>93</v>
      </c>
      <c r="E45" s="1336">
        <v>1276</v>
      </c>
      <c r="F45" s="1336">
        <v>946</v>
      </c>
      <c r="G45" s="1336">
        <v>19220</v>
      </c>
      <c r="H45" s="1336">
        <v>921</v>
      </c>
      <c r="I45" s="1336">
        <v>7414</v>
      </c>
      <c r="J45" s="1336">
        <v>20440</v>
      </c>
      <c r="K45" s="1336">
        <v>658</v>
      </c>
      <c r="L45" s="1336">
        <v>10375</v>
      </c>
      <c r="M45" s="1336">
        <v>4522</v>
      </c>
      <c r="N45" s="1336">
        <v>20397</v>
      </c>
      <c r="O45" s="1336">
        <v>1928</v>
      </c>
      <c r="P45" s="1336">
        <v>9456</v>
      </c>
      <c r="Q45" s="1336">
        <v>16950</v>
      </c>
      <c r="R45" s="1336">
        <v>10159</v>
      </c>
      <c r="S45" s="1336">
        <v>3429</v>
      </c>
      <c r="T45" s="1336">
        <v>3663</v>
      </c>
      <c r="U45" s="1336">
        <v>23353</v>
      </c>
      <c r="V45" s="1336">
        <v>11011</v>
      </c>
      <c r="W45" s="1336">
        <v>11489</v>
      </c>
      <c r="X45" s="1336">
        <v>8883</v>
      </c>
      <c r="Y45" s="1336">
        <v>39825</v>
      </c>
      <c r="Z45" s="1336">
        <v>9780</v>
      </c>
      <c r="AA45" s="1336">
        <v>2564</v>
      </c>
      <c r="AB45" s="1336">
        <v>4459</v>
      </c>
      <c r="AC45" s="1336">
        <v>64223</v>
      </c>
      <c r="AD45" s="1336">
        <v>36236</v>
      </c>
      <c r="AE45" s="1336">
        <v>11930</v>
      </c>
      <c r="AF45" s="1336">
        <v>44043</v>
      </c>
      <c r="AG45" s="1336">
        <v>12794</v>
      </c>
      <c r="AH45" s="1336">
        <v>12814</v>
      </c>
      <c r="AI45" s="1336">
        <v>16501</v>
      </c>
      <c r="AJ45" s="1336">
        <v>30747</v>
      </c>
      <c r="AK45" s="1336">
        <v>6745</v>
      </c>
      <c r="AL45" s="1336">
        <v>27507</v>
      </c>
      <c r="AM45" s="1336">
        <v>50106</v>
      </c>
      <c r="AN45" s="1336">
        <v>0</v>
      </c>
      <c r="AO45" s="1336">
        <v>794</v>
      </c>
      <c r="AP45" s="1337">
        <v>558328</v>
      </c>
      <c r="AQ45" s="1338" t="s">
        <v>3416</v>
      </c>
      <c r="AR45" s="1338"/>
      <c r="AS45" s="1338"/>
      <c r="AT45" s="1338"/>
      <c r="AU45" s="1338"/>
      <c r="AV45" s="1338"/>
      <c r="AW45" s="1338"/>
      <c r="AX45" s="1338"/>
      <c r="AY45" s="1338"/>
      <c r="AZ45" s="1338"/>
      <c r="BA45" s="1338"/>
      <c r="BB45" s="1338"/>
      <c r="BC45" s="1338"/>
      <c r="BD45" s="1338"/>
      <c r="BE45" s="1338"/>
      <c r="BF45" s="1338"/>
      <c r="BG45" s="1338"/>
      <c r="BH45" s="1338"/>
      <c r="BL45" s="1326"/>
    </row>
    <row r="46" spans="1:64">
      <c r="A46" s="1330" t="s">
        <v>3446</v>
      </c>
      <c r="B46" s="290" t="s">
        <v>2034</v>
      </c>
      <c r="C46" s="1324">
        <v>22865</v>
      </c>
      <c r="D46" s="1324">
        <v>2945</v>
      </c>
      <c r="E46" s="1324">
        <v>8186</v>
      </c>
      <c r="F46" s="1324">
        <v>4409</v>
      </c>
      <c r="G46" s="1324">
        <v>278558</v>
      </c>
      <c r="H46" s="1324">
        <v>19046</v>
      </c>
      <c r="I46" s="1324">
        <v>61555</v>
      </c>
      <c r="J46" s="1324">
        <v>152749</v>
      </c>
      <c r="K46" s="1324">
        <v>2276</v>
      </c>
      <c r="L46" s="1324">
        <v>131165</v>
      </c>
      <c r="M46" s="1324">
        <v>57051</v>
      </c>
      <c r="N46" s="1324">
        <v>120790</v>
      </c>
      <c r="O46" s="1324">
        <v>30712</v>
      </c>
      <c r="P46" s="1324">
        <v>181749</v>
      </c>
      <c r="Q46" s="1324">
        <v>213030</v>
      </c>
      <c r="R46" s="1324">
        <v>179442</v>
      </c>
      <c r="S46" s="1324">
        <v>45146</v>
      </c>
      <c r="T46" s="1324">
        <v>62777</v>
      </c>
      <c r="U46" s="1324">
        <v>306150</v>
      </c>
      <c r="V46" s="1324">
        <v>104656</v>
      </c>
      <c r="W46" s="1324">
        <v>202358</v>
      </c>
      <c r="X46" s="1324">
        <v>116356</v>
      </c>
      <c r="Y46" s="1324">
        <v>642238</v>
      </c>
      <c r="Z46" s="1324">
        <v>77466</v>
      </c>
      <c r="AA46" s="1324">
        <v>25644</v>
      </c>
      <c r="AB46" s="1324">
        <v>85857</v>
      </c>
      <c r="AC46" s="1324">
        <v>1158324</v>
      </c>
      <c r="AD46" s="1324">
        <v>369570</v>
      </c>
      <c r="AE46" s="1324">
        <v>177095</v>
      </c>
      <c r="AF46" s="1324">
        <v>750842</v>
      </c>
      <c r="AG46" s="1324">
        <v>144065</v>
      </c>
      <c r="AH46" s="1324">
        <v>428618</v>
      </c>
      <c r="AI46" s="1324">
        <v>938027</v>
      </c>
      <c r="AJ46" s="1324">
        <v>1440086</v>
      </c>
      <c r="AK46" s="1324">
        <v>89046</v>
      </c>
      <c r="AL46" s="1324">
        <v>645800</v>
      </c>
      <c r="AM46" s="1324">
        <v>645883</v>
      </c>
      <c r="AN46" s="1324">
        <v>0</v>
      </c>
      <c r="AO46" s="1324">
        <v>2386</v>
      </c>
      <c r="AP46" s="1325">
        <v>9924918</v>
      </c>
      <c r="AQ46" s="1338"/>
      <c r="AR46" s="1338"/>
      <c r="AS46" s="1338"/>
      <c r="AT46" s="1338"/>
      <c r="AU46" s="1338"/>
      <c r="AV46" s="1338"/>
      <c r="AW46" s="1338"/>
      <c r="AX46" s="1338"/>
      <c r="AY46" s="1338"/>
      <c r="AZ46" s="1338"/>
      <c r="BA46" s="1338"/>
      <c r="BB46" s="1338"/>
      <c r="BC46" s="1338"/>
      <c r="BD46" s="1338"/>
      <c r="BE46" s="1338"/>
      <c r="BF46" s="1338"/>
      <c r="BG46" s="1338"/>
      <c r="BH46" s="1338"/>
      <c r="BL46" s="1326"/>
    </row>
    <row r="47" spans="1:64">
      <c r="A47" s="1330" t="s">
        <v>1702</v>
      </c>
      <c r="B47" s="290" t="s">
        <v>2041</v>
      </c>
      <c r="C47" s="1324">
        <v>38530</v>
      </c>
      <c r="D47" s="1324">
        <v>4567</v>
      </c>
      <c r="E47" s="1324">
        <v>6766</v>
      </c>
      <c r="F47" s="1324">
        <v>576</v>
      </c>
      <c r="G47" s="1324">
        <v>158427</v>
      </c>
      <c r="H47" s="1324">
        <v>-1491</v>
      </c>
      <c r="I47" s="1324">
        <v>24626</v>
      </c>
      <c r="J47" s="1324">
        <v>96845</v>
      </c>
      <c r="K47" s="1324">
        <v>1883</v>
      </c>
      <c r="L47" s="1324">
        <v>729</v>
      </c>
      <c r="M47" s="1324">
        <v>25591</v>
      </c>
      <c r="N47" s="1324">
        <v>230018</v>
      </c>
      <c r="O47" s="1324">
        <v>26273</v>
      </c>
      <c r="P47" s="1324">
        <v>19022</v>
      </c>
      <c r="Q47" s="1324">
        <v>116676</v>
      </c>
      <c r="R47" s="1324">
        <v>93426</v>
      </c>
      <c r="S47" s="1324">
        <v>5417</v>
      </c>
      <c r="T47" s="1324">
        <v>-13389</v>
      </c>
      <c r="U47" s="1324">
        <v>-33672</v>
      </c>
      <c r="V47" s="1324">
        <v>-29735</v>
      </c>
      <c r="W47" s="1324">
        <v>20308</v>
      </c>
      <c r="X47" s="1324">
        <v>14283</v>
      </c>
      <c r="Y47" s="1324">
        <v>49828</v>
      </c>
      <c r="Z47" s="1324">
        <v>47596</v>
      </c>
      <c r="AA47" s="1324">
        <v>23750</v>
      </c>
      <c r="AB47" s="1324">
        <v>6293</v>
      </c>
      <c r="AC47" s="1324">
        <v>373210</v>
      </c>
      <c r="AD47" s="1324">
        <v>295320</v>
      </c>
      <c r="AE47" s="1324">
        <v>1297265</v>
      </c>
      <c r="AF47" s="1324">
        <v>152738</v>
      </c>
      <c r="AG47" s="1324">
        <v>138067</v>
      </c>
      <c r="AH47" s="1324">
        <v>0</v>
      </c>
      <c r="AI47" s="1324">
        <v>32952</v>
      </c>
      <c r="AJ47" s="1324">
        <v>104745</v>
      </c>
      <c r="AK47" s="1324">
        <v>-1024</v>
      </c>
      <c r="AL47" s="1324">
        <v>167303</v>
      </c>
      <c r="AM47" s="1324">
        <v>214272</v>
      </c>
      <c r="AN47" s="1324">
        <v>0</v>
      </c>
      <c r="AO47" s="1324">
        <v>66650</v>
      </c>
      <c r="AP47" s="1325">
        <v>3774641</v>
      </c>
      <c r="AQ47" s="1338"/>
      <c r="AR47" s="1338"/>
      <c r="AS47" s="1338"/>
      <c r="AT47" s="1338"/>
      <c r="AU47" s="1338"/>
      <c r="AV47" s="1338"/>
      <c r="AW47" s="1338"/>
      <c r="AX47" s="1338"/>
      <c r="AY47" s="1338"/>
      <c r="AZ47" s="1338"/>
      <c r="BA47" s="1338"/>
      <c r="BB47" s="1338"/>
      <c r="BC47" s="1338"/>
      <c r="BD47" s="1338"/>
      <c r="BE47" s="1338"/>
      <c r="BF47" s="1338"/>
      <c r="BG47" s="1338"/>
      <c r="BH47" s="1338"/>
      <c r="BL47" s="1326"/>
    </row>
    <row r="48" spans="1:64">
      <c r="A48" s="1330" t="s">
        <v>3447</v>
      </c>
      <c r="B48" s="290" t="s">
        <v>2046</v>
      </c>
      <c r="C48" s="1324">
        <v>30545</v>
      </c>
      <c r="D48" s="1324">
        <v>717</v>
      </c>
      <c r="E48" s="1324">
        <v>6401</v>
      </c>
      <c r="F48" s="1324">
        <v>1387</v>
      </c>
      <c r="G48" s="1324">
        <v>104978</v>
      </c>
      <c r="H48" s="1324">
        <v>8822</v>
      </c>
      <c r="I48" s="1324">
        <v>19339</v>
      </c>
      <c r="J48" s="1324">
        <v>204513</v>
      </c>
      <c r="K48" s="1324">
        <v>6384</v>
      </c>
      <c r="L48" s="1324">
        <v>54573</v>
      </c>
      <c r="M48" s="1324">
        <v>30723</v>
      </c>
      <c r="N48" s="1324">
        <v>115339</v>
      </c>
      <c r="O48" s="1324">
        <v>9199</v>
      </c>
      <c r="P48" s="1324">
        <v>53067</v>
      </c>
      <c r="Q48" s="1324">
        <v>115226</v>
      </c>
      <c r="R48" s="1324">
        <v>85733</v>
      </c>
      <c r="S48" s="1324">
        <v>31094</v>
      </c>
      <c r="T48" s="1324">
        <v>59843</v>
      </c>
      <c r="U48" s="1324">
        <v>243337</v>
      </c>
      <c r="V48" s="1324">
        <v>115025</v>
      </c>
      <c r="W48" s="1324">
        <v>110557</v>
      </c>
      <c r="X48" s="1324">
        <v>42423</v>
      </c>
      <c r="Y48" s="1324">
        <v>68346</v>
      </c>
      <c r="Z48" s="1324">
        <v>184901</v>
      </c>
      <c r="AA48" s="1324">
        <v>39387</v>
      </c>
      <c r="AB48" s="1324">
        <v>13748</v>
      </c>
      <c r="AC48" s="1324">
        <v>258983</v>
      </c>
      <c r="AD48" s="1324">
        <v>86946</v>
      </c>
      <c r="AE48" s="1324">
        <v>1092923</v>
      </c>
      <c r="AF48" s="1324">
        <v>279843</v>
      </c>
      <c r="AG48" s="1324">
        <v>110912</v>
      </c>
      <c r="AH48" s="1324">
        <v>423940</v>
      </c>
      <c r="AI48" s="1324">
        <v>299330</v>
      </c>
      <c r="AJ48" s="1324">
        <v>187693</v>
      </c>
      <c r="AK48" s="1324">
        <v>11173</v>
      </c>
      <c r="AL48" s="1324">
        <v>214790</v>
      </c>
      <c r="AM48" s="1324">
        <v>217814</v>
      </c>
      <c r="AN48" s="1324">
        <v>0</v>
      </c>
      <c r="AO48" s="1324">
        <v>9241</v>
      </c>
      <c r="AP48" s="1325">
        <v>4949195</v>
      </c>
      <c r="AQ48" s="1338"/>
      <c r="AR48" s="1338"/>
      <c r="AS48" s="1338"/>
      <c r="AT48" s="1338"/>
      <c r="AU48" s="1338"/>
      <c r="AV48" s="1338"/>
      <c r="AW48" s="1338"/>
      <c r="AX48" s="1338"/>
      <c r="AY48" s="1338"/>
      <c r="AZ48" s="1338"/>
      <c r="BA48" s="1338"/>
      <c r="BB48" s="1338"/>
      <c r="BC48" s="1338"/>
      <c r="BD48" s="1338"/>
      <c r="BE48" s="1338"/>
      <c r="BF48" s="1338"/>
      <c r="BG48" s="1338"/>
      <c r="BH48" s="1338"/>
      <c r="BL48" s="1326"/>
    </row>
    <row r="49" spans="1:64">
      <c r="A49" s="1330" t="s">
        <v>1712</v>
      </c>
      <c r="B49" s="290" t="s">
        <v>3448</v>
      </c>
      <c r="C49" s="1324">
        <v>7590</v>
      </c>
      <c r="D49" s="1324">
        <v>274</v>
      </c>
      <c r="E49" s="1324">
        <v>2369</v>
      </c>
      <c r="F49" s="1324">
        <v>913</v>
      </c>
      <c r="G49" s="1324">
        <v>113635</v>
      </c>
      <c r="H49" s="1324">
        <v>3435</v>
      </c>
      <c r="I49" s="1324">
        <v>9114</v>
      </c>
      <c r="J49" s="1324">
        <v>31262</v>
      </c>
      <c r="K49" s="1324">
        <v>9274</v>
      </c>
      <c r="L49" s="1324">
        <v>20882</v>
      </c>
      <c r="M49" s="1324">
        <v>8184</v>
      </c>
      <c r="N49" s="1324">
        <v>36769</v>
      </c>
      <c r="O49" s="1324">
        <v>2240</v>
      </c>
      <c r="P49" s="1324">
        <v>17599</v>
      </c>
      <c r="Q49" s="1324">
        <v>7110</v>
      </c>
      <c r="R49" s="1324">
        <v>8120</v>
      </c>
      <c r="S49" s="1324">
        <v>3397</v>
      </c>
      <c r="T49" s="1324">
        <v>2519</v>
      </c>
      <c r="U49" s="1324">
        <v>6177</v>
      </c>
      <c r="V49" s="1324">
        <v>7266</v>
      </c>
      <c r="W49" s="1324">
        <v>12904</v>
      </c>
      <c r="X49" s="1324">
        <v>11778</v>
      </c>
      <c r="Y49" s="1324">
        <v>68715</v>
      </c>
      <c r="Z49" s="1324">
        <v>28263</v>
      </c>
      <c r="AA49" s="1324">
        <v>8352</v>
      </c>
      <c r="AB49" s="1324">
        <v>3312</v>
      </c>
      <c r="AC49" s="1324">
        <v>118567</v>
      </c>
      <c r="AD49" s="1324">
        <v>24250</v>
      </c>
      <c r="AE49" s="1324">
        <v>159502</v>
      </c>
      <c r="AF49" s="1324">
        <v>135561</v>
      </c>
      <c r="AG49" s="1324">
        <v>25669</v>
      </c>
      <c r="AH49" s="1324">
        <v>1935</v>
      </c>
      <c r="AI49" s="1324">
        <v>21645</v>
      </c>
      <c r="AJ49" s="1324">
        <v>42435</v>
      </c>
      <c r="AK49" s="1324">
        <v>6286</v>
      </c>
      <c r="AL49" s="1324">
        <v>89102</v>
      </c>
      <c r="AM49" s="1324">
        <v>126621</v>
      </c>
      <c r="AN49" s="1324">
        <v>0</v>
      </c>
      <c r="AO49" s="1324">
        <v>3298</v>
      </c>
      <c r="AP49" s="1325">
        <v>1186324</v>
      </c>
      <c r="AQ49" s="1338"/>
      <c r="AR49" s="1338"/>
      <c r="AS49" s="1338"/>
      <c r="AT49" s="1338"/>
      <c r="AU49" s="1338"/>
      <c r="AV49" s="1338"/>
      <c r="AW49" s="1338"/>
      <c r="AX49" s="1338"/>
      <c r="AY49" s="1338"/>
      <c r="AZ49" s="1338"/>
      <c r="BA49" s="1338"/>
      <c r="BB49" s="1338"/>
      <c r="BC49" s="1338"/>
      <c r="BD49" s="1338"/>
      <c r="BE49" s="1338"/>
      <c r="BF49" s="1338"/>
      <c r="BG49" s="1338"/>
      <c r="BH49" s="1338"/>
      <c r="BL49" s="1326"/>
    </row>
    <row r="50" spans="1:64">
      <c r="A50" s="1330" t="s">
        <v>1743</v>
      </c>
      <c r="B50" s="290" t="s">
        <v>3449</v>
      </c>
      <c r="C50" s="1324">
        <v>-13272</v>
      </c>
      <c r="D50" s="1324">
        <v>-470</v>
      </c>
      <c r="E50" s="1324">
        <v>-39</v>
      </c>
      <c r="F50" s="1324">
        <v>0</v>
      </c>
      <c r="G50" s="1324">
        <v>-7916</v>
      </c>
      <c r="H50" s="1324">
        <v>0</v>
      </c>
      <c r="I50" s="1324">
        <v>0</v>
      </c>
      <c r="J50" s="1324">
        <v>-3</v>
      </c>
      <c r="K50" s="1324">
        <v>-148</v>
      </c>
      <c r="L50" s="1324">
        <v>-3</v>
      </c>
      <c r="M50" s="1324">
        <v>0</v>
      </c>
      <c r="N50" s="1324">
        <v>-4</v>
      </c>
      <c r="O50" s="1324">
        <v>0</v>
      </c>
      <c r="P50" s="1324">
        <v>-6</v>
      </c>
      <c r="Q50" s="1324">
        <v>-4</v>
      </c>
      <c r="R50" s="1324">
        <v>-2</v>
      </c>
      <c r="S50" s="1324">
        <v>-1</v>
      </c>
      <c r="T50" s="1324">
        <v>-2</v>
      </c>
      <c r="U50" s="1324">
        <v>-5</v>
      </c>
      <c r="V50" s="1324">
        <v>-4</v>
      </c>
      <c r="W50" s="1324">
        <v>-14</v>
      </c>
      <c r="X50" s="1324">
        <v>-6</v>
      </c>
      <c r="Y50" s="1324">
        <v>-7913</v>
      </c>
      <c r="Z50" s="1324">
        <v>-558</v>
      </c>
      <c r="AA50" s="1324">
        <v>-8903</v>
      </c>
      <c r="AB50" s="1324">
        <v>-1</v>
      </c>
      <c r="AC50" s="1324">
        <v>-1378</v>
      </c>
      <c r="AD50" s="1324">
        <v>-17759</v>
      </c>
      <c r="AE50" s="1324">
        <v>-829</v>
      </c>
      <c r="AF50" s="1324">
        <v>-7434</v>
      </c>
      <c r="AG50" s="1324">
        <v>-8</v>
      </c>
      <c r="AH50" s="1324">
        <v>0</v>
      </c>
      <c r="AI50" s="1324">
        <v>-4677</v>
      </c>
      <c r="AJ50" s="1324">
        <v>-33590</v>
      </c>
      <c r="AK50" s="1324">
        <v>-3205</v>
      </c>
      <c r="AL50" s="1324">
        <v>-84</v>
      </c>
      <c r="AM50" s="1324">
        <v>-14</v>
      </c>
      <c r="AN50" s="1324">
        <v>0</v>
      </c>
      <c r="AO50" s="1324">
        <v>-953</v>
      </c>
      <c r="AP50" s="1325">
        <v>-109205</v>
      </c>
      <c r="AQ50" s="1338"/>
      <c r="AR50" s="1338"/>
      <c r="AS50" s="1338"/>
      <c r="AT50" s="1338"/>
      <c r="AU50" s="1338"/>
      <c r="AV50" s="1338"/>
      <c r="AW50" s="1338"/>
      <c r="AX50" s="1338"/>
      <c r="AY50" s="1338"/>
      <c r="AZ50" s="1338"/>
      <c r="BA50" s="1338"/>
      <c r="BB50" s="1338"/>
      <c r="BC50" s="1338"/>
      <c r="BD50" s="1338"/>
      <c r="BE50" s="1338"/>
      <c r="BF50" s="1338"/>
      <c r="BG50" s="1338"/>
      <c r="BH50" s="1338"/>
      <c r="BL50" s="1326"/>
    </row>
    <row r="51" spans="1:64">
      <c r="A51" s="1331" t="s">
        <v>1778</v>
      </c>
      <c r="B51" s="301" t="s">
        <v>2062</v>
      </c>
      <c r="C51" s="1332">
        <v>86935</v>
      </c>
      <c r="D51" s="1332">
        <v>8126</v>
      </c>
      <c r="E51" s="1332">
        <v>24959</v>
      </c>
      <c r="F51" s="1332">
        <v>8231</v>
      </c>
      <c r="G51" s="1332">
        <v>666902</v>
      </c>
      <c r="H51" s="1332">
        <v>30733</v>
      </c>
      <c r="I51" s="1332">
        <v>122048</v>
      </c>
      <c r="J51" s="1332">
        <v>505806</v>
      </c>
      <c r="K51" s="1332">
        <v>20327</v>
      </c>
      <c r="L51" s="1332">
        <v>217721</v>
      </c>
      <c r="M51" s="1332">
        <v>126071</v>
      </c>
      <c r="N51" s="1332">
        <v>523309</v>
      </c>
      <c r="O51" s="1332">
        <v>70352</v>
      </c>
      <c r="P51" s="1332">
        <v>280887</v>
      </c>
      <c r="Q51" s="1332">
        <v>468988</v>
      </c>
      <c r="R51" s="1332">
        <v>376878</v>
      </c>
      <c r="S51" s="1332">
        <v>88482</v>
      </c>
      <c r="T51" s="1332">
        <v>115411</v>
      </c>
      <c r="U51" s="1332">
        <v>545340</v>
      </c>
      <c r="V51" s="1332">
        <v>208219</v>
      </c>
      <c r="W51" s="1332">
        <v>357602</v>
      </c>
      <c r="X51" s="1332">
        <v>193717</v>
      </c>
      <c r="Y51" s="1332">
        <v>861039</v>
      </c>
      <c r="Z51" s="1332">
        <v>347448</v>
      </c>
      <c r="AA51" s="1332">
        <v>90794</v>
      </c>
      <c r="AB51" s="1332">
        <v>113668</v>
      </c>
      <c r="AC51" s="1332">
        <v>1971929</v>
      </c>
      <c r="AD51" s="1332">
        <v>794563</v>
      </c>
      <c r="AE51" s="1332">
        <v>2737886</v>
      </c>
      <c r="AF51" s="1332">
        <v>1355593</v>
      </c>
      <c r="AG51" s="1332">
        <v>431499</v>
      </c>
      <c r="AH51" s="1332">
        <v>867307</v>
      </c>
      <c r="AI51" s="1332">
        <v>1303778</v>
      </c>
      <c r="AJ51" s="1332">
        <v>1772116</v>
      </c>
      <c r="AK51" s="1332">
        <v>109021</v>
      </c>
      <c r="AL51" s="1332">
        <v>1144418</v>
      </c>
      <c r="AM51" s="1332">
        <v>1254682</v>
      </c>
      <c r="AN51" s="1332">
        <v>0</v>
      </c>
      <c r="AO51" s="1332">
        <v>81416</v>
      </c>
      <c r="AP51" s="1333">
        <v>20284201</v>
      </c>
      <c r="AQ51" s="1338"/>
      <c r="AR51" s="1338"/>
      <c r="AS51" s="1338"/>
      <c r="AT51" s="1338"/>
      <c r="AU51" s="1338"/>
      <c r="AV51" s="1338"/>
      <c r="AW51" s="1338"/>
      <c r="AX51" s="1338"/>
      <c r="AY51" s="1338"/>
      <c r="AZ51" s="1338"/>
      <c r="BA51" s="1338"/>
      <c r="BB51" s="1338"/>
      <c r="BC51" s="1338"/>
      <c r="BD51" s="1338"/>
      <c r="BE51" s="1338"/>
      <c r="BF51" s="1338"/>
      <c r="BG51" s="1338"/>
      <c r="BH51" s="1338"/>
      <c r="BL51" s="1326"/>
    </row>
    <row r="52" spans="1:64">
      <c r="A52" s="1339" t="s">
        <v>1786</v>
      </c>
      <c r="B52" s="283" t="s">
        <v>3439</v>
      </c>
      <c r="C52" s="1340">
        <v>190815</v>
      </c>
      <c r="D52" s="1340">
        <v>10796</v>
      </c>
      <c r="E52" s="1340">
        <v>45849</v>
      </c>
      <c r="F52" s="1340">
        <v>18762</v>
      </c>
      <c r="G52" s="1340">
        <v>1934435</v>
      </c>
      <c r="H52" s="1340">
        <v>80715</v>
      </c>
      <c r="I52" s="1340">
        <v>350246</v>
      </c>
      <c r="J52" s="1340">
        <v>1470565</v>
      </c>
      <c r="K52" s="1340">
        <v>115112</v>
      </c>
      <c r="L52" s="1340">
        <v>560468</v>
      </c>
      <c r="M52" s="1340">
        <v>262241</v>
      </c>
      <c r="N52" s="1340">
        <v>2850090</v>
      </c>
      <c r="O52" s="1340">
        <v>276603</v>
      </c>
      <c r="P52" s="1340">
        <v>638433</v>
      </c>
      <c r="Q52" s="1340">
        <v>1078448</v>
      </c>
      <c r="R52" s="1340">
        <v>863301</v>
      </c>
      <c r="S52" s="1340">
        <v>234037</v>
      </c>
      <c r="T52" s="1340">
        <v>320260</v>
      </c>
      <c r="U52" s="1340">
        <v>1527345</v>
      </c>
      <c r="V52" s="1340">
        <v>587908</v>
      </c>
      <c r="W52" s="1340">
        <v>1126168</v>
      </c>
      <c r="X52" s="1340">
        <v>457683</v>
      </c>
      <c r="Y52" s="1340">
        <v>1852233</v>
      </c>
      <c r="Z52" s="1340">
        <v>1095012</v>
      </c>
      <c r="AA52" s="1340">
        <v>187800</v>
      </c>
      <c r="AB52" s="1340">
        <v>177936</v>
      </c>
      <c r="AC52" s="1340">
        <v>2877665</v>
      </c>
      <c r="AD52" s="1340">
        <v>1175506</v>
      </c>
      <c r="AE52" s="1340">
        <v>3242171</v>
      </c>
      <c r="AF52" s="1340">
        <v>2035639</v>
      </c>
      <c r="AG52" s="1340">
        <v>798490</v>
      </c>
      <c r="AH52" s="1340">
        <v>1218517</v>
      </c>
      <c r="AI52" s="1340">
        <v>1767045</v>
      </c>
      <c r="AJ52" s="1340">
        <v>2870794</v>
      </c>
      <c r="AK52" s="1340">
        <v>178370</v>
      </c>
      <c r="AL52" s="1340">
        <v>1870509</v>
      </c>
      <c r="AM52" s="1340">
        <v>2368309</v>
      </c>
      <c r="AN52" s="1340">
        <v>53866</v>
      </c>
      <c r="AO52" s="1340">
        <v>188430</v>
      </c>
      <c r="AP52" s="1341">
        <v>38958572</v>
      </c>
      <c r="AQ52" s="1338"/>
      <c r="AR52" s="1338"/>
      <c r="AS52" s="1338"/>
      <c r="AT52" s="1338"/>
      <c r="AU52" s="1338"/>
      <c r="AV52" s="1338"/>
      <c r="AW52" s="1338"/>
      <c r="AX52" s="1338"/>
      <c r="AY52" s="1338"/>
      <c r="AZ52" s="1338"/>
      <c r="BA52" s="1338"/>
      <c r="BB52" s="1338"/>
      <c r="BC52" s="1338"/>
      <c r="BD52" s="1338"/>
      <c r="BE52" s="1338"/>
      <c r="BF52" s="1338"/>
      <c r="BG52" s="1338"/>
      <c r="BH52" s="1338"/>
      <c r="BL52" s="1326"/>
    </row>
    <row r="53" spans="1:64">
      <c r="A53" s="1342" t="s">
        <v>3450</v>
      </c>
    </row>
    <row r="55" spans="1:64">
      <c r="B55" s="273" t="s">
        <v>3451</v>
      </c>
      <c r="C55" s="1338"/>
      <c r="D55" s="1338"/>
      <c r="E55" s="1338"/>
      <c r="F55" s="1338"/>
      <c r="G55" s="1338"/>
      <c r="H55" s="1338"/>
      <c r="I55" s="1338"/>
      <c r="J55" s="1338"/>
      <c r="K55" s="1338"/>
      <c r="L55" s="1338"/>
      <c r="M55" s="1338"/>
      <c r="N55" s="1338"/>
      <c r="O55" s="1338"/>
      <c r="P55" s="1338"/>
      <c r="Q55" s="1338"/>
      <c r="R55" s="1338"/>
      <c r="S55" s="1338"/>
      <c r="T55" s="1338"/>
      <c r="U55" s="1338"/>
      <c r="V55" s="1338"/>
      <c r="W55" s="1338"/>
      <c r="X55" s="1338"/>
      <c r="Y55" s="1338"/>
      <c r="Z55" s="1338"/>
      <c r="AA55" s="1338"/>
      <c r="AB55" s="1338"/>
      <c r="AC55" s="1338"/>
      <c r="AD55" s="1338"/>
      <c r="AE55" s="1338"/>
      <c r="AF55" s="1338"/>
      <c r="AG55" s="1338"/>
      <c r="AH55" s="1338"/>
      <c r="AI55" s="1338"/>
      <c r="AJ55" s="1338"/>
      <c r="AK55" s="1338"/>
      <c r="AL55" s="1338"/>
      <c r="AM55" s="1338"/>
      <c r="AN55" s="1338"/>
      <c r="AO55" s="1338"/>
      <c r="AP55" s="1338"/>
      <c r="AQ55" s="1338"/>
      <c r="AR55" s="1338"/>
      <c r="AS55" s="1338"/>
      <c r="AT55" s="1338"/>
      <c r="AU55" s="1338"/>
      <c r="AV55" s="1338"/>
      <c r="AW55" s="1338"/>
      <c r="AX55" s="1338"/>
      <c r="AY55" s="1338"/>
      <c r="AZ55" s="1338"/>
      <c r="BA55" s="1338"/>
      <c r="BB55" s="1338"/>
      <c r="BC55" s="1338"/>
      <c r="BD55" s="1338"/>
      <c r="BE55" s="1338"/>
      <c r="BF55" s="1338"/>
      <c r="BG55" s="1338"/>
      <c r="BH55" s="1338"/>
    </row>
    <row r="56" spans="1:64">
      <c r="B56" s="273" t="s">
        <v>3452</v>
      </c>
      <c r="C56" s="1338"/>
      <c r="D56" s="1338"/>
      <c r="E56" s="1338"/>
      <c r="F56" s="1338"/>
      <c r="G56" s="1338"/>
      <c r="H56" s="1338"/>
      <c r="I56" s="1338"/>
      <c r="J56" s="1338"/>
      <c r="K56" s="1338"/>
      <c r="L56" s="1338"/>
      <c r="M56" s="1338"/>
      <c r="N56" s="1338"/>
      <c r="O56" s="1338"/>
      <c r="P56" s="1338"/>
      <c r="Q56" s="1338"/>
      <c r="R56" s="1338"/>
      <c r="S56" s="1338"/>
      <c r="T56" s="1338"/>
      <c r="U56" s="1338"/>
      <c r="V56" s="1338"/>
      <c r="W56" s="1338"/>
      <c r="X56" s="1338"/>
      <c r="Y56" s="1338"/>
      <c r="Z56" s="1338"/>
      <c r="AA56" s="1338"/>
      <c r="AB56" s="1338"/>
      <c r="AC56" s="1338"/>
      <c r="AD56" s="1338"/>
      <c r="AE56" s="1338"/>
      <c r="AF56" s="1338"/>
      <c r="AG56" s="1338"/>
      <c r="AH56" s="1338"/>
      <c r="AI56" s="1338"/>
      <c r="AJ56" s="1338"/>
      <c r="AK56" s="1338"/>
      <c r="AL56" s="1338"/>
      <c r="AM56" s="1338"/>
      <c r="AN56" s="1338"/>
      <c r="AO56" s="1338"/>
      <c r="AP56" s="1338"/>
      <c r="AQ56" s="1338"/>
      <c r="AR56" s="1338"/>
      <c r="AS56" s="1338"/>
      <c r="AT56" s="1338"/>
      <c r="AU56" s="1338"/>
      <c r="AV56" s="1338"/>
      <c r="AW56" s="1338"/>
      <c r="AX56" s="1338"/>
      <c r="AY56" s="1338"/>
      <c r="AZ56" s="1338"/>
      <c r="BA56" s="1338"/>
      <c r="BB56" s="1338"/>
      <c r="BC56" s="1338"/>
      <c r="BD56" s="1338"/>
      <c r="BE56" s="1338"/>
      <c r="BF56" s="1338"/>
      <c r="BG56" s="1338"/>
      <c r="BH56" s="1338"/>
    </row>
    <row r="57" spans="1:64">
      <c r="B57" s="273" t="s">
        <v>509</v>
      </c>
      <c r="C57" s="1338"/>
      <c r="D57" s="1338"/>
      <c r="E57" s="1338"/>
      <c r="F57" s="1338"/>
      <c r="G57" s="1338"/>
      <c r="H57" s="1338"/>
      <c r="I57" s="1338"/>
      <c r="J57" s="1338"/>
      <c r="K57" s="1338"/>
      <c r="L57" s="1338"/>
      <c r="M57" s="1338"/>
      <c r="N57" s="1338"/>
      <c r="O57" s="1338"/>
      <c r="P57" s="1338"/>
      <c r="Q57" s="1338"/>
      <c r="R57" s="1338"/>
      <c r="S57" s="1338"/>
      <c r="T57" s="1338"/>
      <c r="U57" s="1338"/>
      <c r="V57" s="1338"/>
      <c r="W57" s="1338"/>
      <c r="X57" s="1338"/>
      <c r="Y57" s="1338"/>
      <c r="Z57" s="1338"/>
      <c r="AA57" s="1338"/>
      <c r="AB57" s="1338"/>
      <c r="AC57" s="1338"/>
      <c r="AD57" s="1338"/>
      <c r="AE57" s="1338"/>
      <c r="AF57" s="1338"/>
      <c r="AG57" s="1338"/>
      <c r="AH57" s="1338"/>
      <c r="AI57" s="1338"/>
      <c r="AJ57" s="1338"/>
      <c r="AK57" s="1338"/>
      <c r="AL57" s="1338"/>
      <c r="AM57" s="1338"/>
      <c r="AN57" s="1338"/>
      <c r="AO57" s="1338"/>
      <c r="AP57" s="1338"/>
      <c r="AQ57" s="1338"/>
      <c r="AR57" s="1338"/>
      <c r="AS57" s="1338"/>
      <c r="AT57" s="1338"/>
      <c r="AU57" s="1338"/>
      <c r="AV57" s="1338"/>
      <c r="AW57" s="1338"/>
      <c r="AX57" s="1338"/>
      <c r="AY57" s="1338"/>
      <c r="AZ57" s="1338"/>
      <c r="BA57" s="1338"/>
      <c r="BB57" s="1338"/>
      <c r="BC57" s="1338"/>
      <c r="BD57" s="1338"/>
      <c r="BE57" s="1338"/>
      <c r="BF57" s="1338"/>
      <c r="BG57" s="1338"/>
      <c r="BH57" s="1338"/>
    </row>
    <row r="58" spans="1:64">
      <c r="C58" s="1338"/>
      <c r="D58" s="1338"/>
      <c r="E58" s="1338"/>
      <c r="F58" s="1338"/>
      <c r="G58" s="1338"/>
      <c r="H58" s="1338"/>
      <c r="I58" s="1338"/>
      <c r="J58" s="1338"/>
      <c r="K58" s="1338"/>
      <c r="L58" s="1338"/>
      <c r="M58" s="1338"/>
      <c r="N58" s="1338"/>
      <c r="O58" s="1338"/>
      <c r="P58" s="1338"/>
      <c r="Q58" s="1338"/>
      <c r="R58" s="1338"/>
      <c r="S58" s="1338"/>
      <c r="T58" s="1338"/>
      <c r="U58" s="1338"/>
      <c r="V58" s="1338"/>
      <c r="W58" s="1338"/>
      <c r="X58" s="1338"/>
      <c r="Y58" s="1338"/>
      <c r="Z58" s="1338"/>
      <c r="AA58" s="1338"/>
      <c r="AB58" s="1338"/>
      <c r="AC58" s="1338"/>
      <c r="AD58" s="1338"/>
      <c r="AE58" s="1338"/>
      <c r="AF58" s="1338"/>
      <c r="AG58" s="1338"/>
      <c r="AH58" s="1338"/>
      <c r="AI58" s="1338"/>
      <c r="AJ58" s="1338"/>
      <c r="AK58" s="1338"/>
      <c r="AL58" s="1338"/>
      <c r="AM58" s="1338"/>
      <c r="AN58" s="1338"/>
      <c r="AO58" s="1338"/>
      <c r="AP58" s="1338"/>
      <c r="AQ58" s="1338"/>
      <c r="AR58" s="1338"/>
      <c r="AS58" s="1338"/>
      <c r="AT58" s="1338"/>
      <c r="AU58" s="1338"/>
      <c r="AV58" s="1338"/>
      <c r="AW58" s="1338"/>
      <c r="AX58" s="1338"/>
      <c r="AY58" s="1338"/>
      <c r="AZ58" s="1338"/>
      <c r="BA58" s="1338"/>
      <c r="BB58" s="1338"/>
      <c r="BC58" s="1338"/>
      <c r="BD58" s="1338"/>
      <c r="BE58" s="1338"/>
      <c r="BF58" s="1338"/>
      <c r="BG58" s="1338"/>
      <c r="BH58" s="1338"/>
    </row>
    <row r="59" spans="1:64">
      <c r="C59" s="1338"/>
      <c r="D59" s="1338"/>
      <c r="E59" s="1338"/>
      <c r="F59" s="1338"/>
      <c r="G59" s="1338"/>
      <c r="H59" s="1338"/>
      <c r="I59" s="1338"/>
      <c r="J59" s="1338"/>
      <c r="K59" s="1338"/>
      <c r="L59" s="1338"/>
      <c r="M59" s="1338"/>
      <c r="N59" s="1338"/>
      <c r="O59" s="1338"/>
      <c r="P59" s="1338"/>
      <c r="Q59" s="1338"/>
      <c r="R59" s="1338"/>
      <c r="S59" s="1338"/>
      <c r="T59" s="1338"/>
      <c r="U59" s="1338"/>
      <c r="V59" s="1338"/>
      <c r="W59" s="1338"/>
      <c r="X59" s="1338"/>
      <c r="Y59" s="1338"/>
      <c r="Z59" s="1338"/>
      <c r="AA59" s="1338"/>
      <c r="AB59" s="1338"/>
      <c r="AC59" s="1338"/>
      <c r="AD59" s="1338"/>
      <c r="AE59" s="1338"/>
      <c r="AF59" s="1338"/>
      <c r="AG59" s="1338"/>
      <c r="AH59" s="1338"/>
      <c r="AI59" s="1338"/>
      <c r="AJ59" s="1338"/>
      <c r="AK59" s="1338"/>
      <c r="AL59" s="1338"/>
      <c r="AM59" s="1338"/>
      <c r="AN59" s="1338"/>
      <c r="AO59" s="1338"/>
      <c r="AP59" s="1338"/>
      <c r="AQ59" s="1338"/>
      <c r="AR59" s="1338"/>
      <c r="AS59" s="1338"/>
      <c r="AT59" s="1338"/>
      <c r="AU59" s="1338"/>
      <c r="AV59" s="1338"/>
      <c r="AW59" s="1338"/>
      <c r="AX59" s="1338"/>
      <c r="AY59" s="1338"/>
      <c r="AZ59" s="1338"/>
      <c r="BA59" s="1338"/>
      <c r="BB59" s="1338"/>
      <c r="BC59" s="1338"/>
      <c r="BD59" s="1338"/>
      <c r="BE59" s="1338"/>
      <c r="BF59" s="1338"/>
      <c r="BG59" s="1338"/>
      <c r="BH59" s="1338"/>
    </row>
    <row r="60" spans="1:64">
      <c r="C60" s="1338"/>
      <c r="D60" s="1338"/>
      <c r="E60" s="1338"/>
      <c r="F60" s="1338"/>
      <c r="G60" s="1338"/>
      <c r="H60" s="1338"/>
      <c r="I60" s="1338"/>
      <c r="J60" s="1338"/>
      <c r="K60" s="1338"/>
      <c r="L60" s="1338"/>
      <c r="M60" s="1338"/>
      <c r="N60" s="1338"/>
      <c r="O60" s="1338"/>
      <c r="P60" s="1338"/>
      <c r="Q60" s="1338"/>
      <c r="R60" s="1338"/>
      <c r="S60" s="1338"/>
      <c r="T60" s="1338"/>
      <c r="U60" s="1338"/>
      <c r="V60" s="1338"/>
      <c r="W60" s="1338"/>
      <c r="X60" s="1338"/>
      <c r="Y60" s="1338"/>
      <c r="Z60" s="1338"/>
      <c r="AA60" s="1338"/>
      <c r="AB60" s="1338"/>
      <c r="AC60" s="1338"/>
      <c r="AD60" s="1338"/>
      <c r="AE60" s="1338"/>
      <c r="AF60" s="1338"/>
      <c r="AG60" s="1338"/>
      <c r="AH60" s="1338"/>
      <c r="AI60" s="1338"/>
      <c r="AJ60" s="1338"/>
      <c r="AK60" s="1338"/>
      <c r="AL60" s="1338"/>
      <c r="AM60" s="1338"/>
      <c r="AN60" s="1338"/>
      <c r="AO60" s="1338"/>
      <c r="AP60" s="1338"/>
      <c r="AQ60" s="1338"/>
      <c r="AR60" s="1338"/>
      <c r="AS60" s="1338"/>
      <c r="AT60" s="1338"/>
      <c r="AU60" s="1338"/>
      <c r="AV60" s="1338"/>
      <c r="AW60" s="1338"/>
      <c r="AX60" s="1338"/>
      <c r="AY60" s="1338"/>
      <c r="AZ60" s="1338"/>
      <c r="BA60" s="1338"/>
      <c r="BB60" s="1338"/>
      <c r="BC60" s="1338"/>
      <c r="BD60" s="1338"/>
      <c r="BE60" s="1338"/>
      <c r="BF60" s="1338"/>
      <c r="BG60" s="1338"/>
      <c r="BH60" s="1338"/>
    </row>
    <row r="61" spans="1:64">
      <c r="C61" s="1338"/>
      <c r="D61" s="1338"/>
      <c r="E61" s="1338"/>
      <c r="F61" s="1338"/>
      <c r="G61" s="1338"/>
      <c r="H61" s="1338"/>
      <c r="I61" s="1338"/>
      <c r="J61" s="1338"/>
      <c r="K61" s="1338"/>
      <c r="L61" s="1338"/>
      <c r="M61" s="1338"/>
      <c r="N61" s="1338"/>
      <c r="O61" s="1338"/>
      <c r="P61" s="1338"/>
      <c r="Q61" s="1338"/>
      <c r="R61" s="1338"/>
      <c r="S61" s="1338"/>
      <c r="T61" s="1338"/>
      <c r="U61" s="1338"/>
      <c r="V61" s="1338"/>
      <c r="W61" s="1338"/>
      <c r="X61" s="1338"/>
      <c r="Y61" s="1338"/>
      <c r="Z61" s="1338"/>
      <c r="AA61" s="1338"/>
      <c r="AB61" s="1338"/>
      <c r="AC61" s="1338"/>
      <c r="AD61" s="1338"/>
      <c r="AE61" s="1338"/>
      <c r="AF61" s="1338"/>
      <c r="AG61" s="1338"/>
      <c r="AH61" s="1338"/>
      <c r="AI61" s="1338"/>
      <c r="AJ61" s="1338"/>
      <c r="AK61" s="1338"/>
      <c r="AL61" s="1338"/>
      <c r="AM61" s="1338"/>
      <c r="AN61" s="1338"/>
      <c r="AO61" s="1338"/>
      <c r="AP61" s="1338"/>
      <c r="AQ61" s="1338"/>
      <c r="AR61" s="1338"/>
      <c r="AS61" s="1338"/>
      <c r="AT61" s="1338"/>
      <c r="AU61" s="1338"/>
      <c r="AV61" s="1338"/>
      <c r="AW61" s="1338"/>
      <c r="AX61" s="1338"/>
      <c r="AY61" s="1338"/>
      <c r="AZ61" s="1338"/>
      <c r="BA61" s="1338"/>
      <c r="BB61" s="1338"/>
      <c r="BC61" s="1338"/>
      <c r="BD61" s="1338"/>
      <c r="BE61" s="1338"/>
      <c r="BF61" s="1338"/>
      <c r="BG61" s="1338"/>
      <c r="BH61" s="1338"/>
    </row>
    <row r="62" spans="1:64">
      <c r="C62" s="1338"/>
      <c r="D62" s="1338"/>
      <c r="E62" s="1338"/>
      <c r="F62" s="1338"/>
      <c r="G62" s="1338"/>
      <c r="H62" s="1338"/>
      <c r="I62" s="1338"/>
      <c r="J62" s="1338"/>
      <c r="K62" s="1338"/>
      <c r="L62" s="1338"/>
      <c r="M62" s="1338"/>
      <c r="N62" s="1338"/>
      <c r="O62" s="1338"/>
      <c r="P62" s="1338"/>
      <c r="Q62" s="1338"/>
      <c r="R62" s="1338"/>
      <c r="S62" s="1338"/>
      <c r="T62" s="1338"/>
      <c r="U62" s="1338"/>
      <c r="V62" s="1338"/>
      <c r="W62" s="1338"/>
      <c r="X62" s="1338"/>
      <c r="Y62" s="1338"/>
      <c r="Z62" s="1338"/>
      <c r="AA62" s="1338"/>
      <c r="AB62" s="1338"/>
      <c r="AC62" s="1338"/>
      <c r="AD62" s="1338"/>
      <c r="AE62" s="1338"/>
      <c r="AF62" s="1338"/>
      <c r="AG62" s="1338"/>
      <c r="AH62" s="1338"/>
      <c r="AI62" s="1338"/>
      <c r="AJ62" s="1338"/>
      <c r="AK62" s="1338"/>
      <c r="AL62" s="1338"/>
      <c r="AM62" s="1338"/>
      <c r="AN62" s="1338"/>
      <c r="AO62" s="1338"/>
      <c r="AP62" s="1338"/>
      <c r="AQ62" s="1338"/>
      <c r="AR62" s="1338"/>
      <c r="AS62" s="1338"/>
      <c r="AT62" s="1338"/>
      <c r="AU62" s="1338"/>
      <c r="AV62" s="1338"/>
      <c r="AW62" s="1338"/>
      <c r="AX62" s="1338"/>
      <c r="AY62" s="1338"/>
      <c r="AZ62" s="1338"/>
      <c r="BA62" s="1338"/>
      <c r="BB62" s="1338"/>
      <c r="BC62" s="1338"/>
      <c r="BD62" s="1338"/>
      <c r="BE62" s="1338"/>
      <c r="BF62" s="1338"/>
      <c r="BG62" s="1338"/>
      <c r="BH62" s="1338"/>
    </row>
    <row r="63" spans="1:64">
      <c r="C63" s="1338"/>
      <c r="D63" s="1338"/>
      <c r="E63" s="1338"/>
      <c r="F63" s="1338"/>
      <c r="G63" s="1338"/>
      <c r="H63" s="1338"/>
      <c r="I63" s="1338"/>
      <c r="J63" s="1338"/>
      <c r="K63" s="1338"/>
      <c r="L63" s="1338"/>
      <c r="M63" s="1338"/>
      <c r="N63" s="1338"/>
      <c r="O63" s="1338"/>
      <c r="P63" s="1338"/>
      <c r="Q63" s="1338"/>
      <c r="R63" s="1338"/>
      <c r="S63" s="1338"/>
      <c r="T63" s="1338"/>
      <c r="U63" s="1338"/>
      <c r="V63" s="1338"/>
      <c r="W63" s="1338"/>
      <c r="X63" s="1338"/>
      <c r="Y63" s="1338"/>
      <c r="Z63" s="1338"/>
      <c r="AA63" s="1338"/>
      <c r="AB63" s="1338"/>
      <c r="AC63" s="1338"/>
      <c r="AD63" s="1338"/>
      <c r="AE63" s="1338"/>
      <c r="AF63" s="1338"/>
      <c r="AG63" s="1338"/>
      <c r="AH63" s="1338"/>
      <c r="AI63" s="1338"/>
      <c r="AJ63" s="1338"/>
      <c r="AK63" s="1338"/>
      <c r="AL63" s="1338"/>
      <c r="AM63" s="1338"/>
      <c r="AN63" s="1338"/>
      <c r="AO63" s="1338"/>
      <c r="AP63" s="1338"/>
      <c r="AQ63" s="1338"/>
      <c r="AR63" s="1338"/>
      <c r="AS63" s="1338"/>
      <c r="AT63" s="1338"/>
      <c r="AU63" s="1338"/>
      <c r="AV63" s="1338"/>
      <c r="AW63" s="1338"/>
      <c r="AX63" s="1338"/>
      <c r="AY63" s="1338"/>
      <c r="AZ63" s="1338"/>
      <c r="BA63" s="1338"/>
      <c r="BB63" s="1338"/>
      <c r="BC63" s="1338"/>
      <c r="BD63" s="1338"/>
      <c r="BE63" s="1338"/>
      <c r="BF63" s="1338"/>
      <c r="BG63" s="1338"/>
      <c r="BH63" s="1338"/>
    </row>
    <row r="64" spans="1:64">
      <c r="C64" s="1338"/>
      <c r="D64" s="1338"/>
      <c r="E64" s="1338"/>
      <c r="F64" s="1338"/>
      <c r="G64" s="1338"/>
      <c r="H64" s="1338"/>
      <c r="I64" s="1338"/>
      <c r="J64" s="1338"/>
      <c r="K64" s="1338"/>
      <c r="L64" s="1338"/>
      <c r="M64" s="1338"/>
      <c r="N64" s="1338"/>
      <c r="O64" s="1338"/>
      <c r="P64" s="1338"/>
      <c r="Q64" s="1338"/>
      <c r="R64" s="1338"/>
      <c r="S64" s="1338"/>
      <c r="T64" s="1338"/>
      <c r="U64" s="1338"/>
      <c r="V64" s="1338"/>
      <c r="W64" s="1338"/>
      <c r="X64" s="1338"/>
      <c r="Y64" s="1338"/>
      <c r="Z64" s="1338"/>
      <c r="AA64" s="1338"/>
      <c r="AB64" s="1338"/>
      <c r="AC64" s="1338"/>
      <c r="AD64" s="1338"/>
      <c r="AE64" s="1338"/>
      <c r="AF64" s="1338"/>
      <c r="AG64" s="1338"/>
      <c r="AH64" s="1338"/>
      <c r="AI64" s="1338"/>
      <c r="AJ64" s="1338"/>
      <c r="AK64" s="1338"/>
      <c r="AL64" s="1338"/>
      <c r="AM64" s="1338"/>
      <c r="AN64" s="1338"/>
      <c r="AO64" s="1338"/>
      <c r="AP64" s="1338"/>
      <c r="AQ64" s="1338"/>
      <c r="AR64" s="1338"/>
      <c r="AS64" s="1338"/>
      <c r="AT64" s="1338"/>
      <c r="AU64" s="1338"/>
      <c r="AV64" s="1338"/>
      <c r="AW64" s="1338"/>
      <c r="AX64" s="1338"/>
      <c r="AY64" s="1338"/>
      <c r="AZ64" s="1338"/>
      <c r="BA64" s="1338"/>
      <c r="BB64" s="1338"/>
      <c r="BC64" s="1338"/>
      <c r="BD64" s="1338"/>
      <c r="BE64" s="1338"/>
      <c r="BF64" s="1338"/>
      <c r="BG64" s="1338"/>
      <c r="BH64" s="1338"/>
    </row>
    <row r="65" spans="3:60">
      <c r="C65" s="1338"/>
      <c r="D65" s="1338"/>
      <c r="E65" s="1338"/>
      <c r="F65" s="1338"/>
      <c r="G65" s="1338"/>
      <c r="H65" s="1338"/>
      <c r="I65" s="1338"/>
      <c r="J65" s="1338"/>
      <c r="K65" s="1338"/>
      <c r="L65" s="1338"/>
      <c r="M65" s="1338"/>
      <c r="N65" s="1338"/>
      <c r="O65" s="1338"/>
      <c r="P65" s="1338"/>
      <c r="Q65" s="1338"/>
      <c r="R65" s="1338"/>
      <c r="S65" s="1338"/>
      <c r="T65" s="1338"/>
      <c r="U65" s="1338"/>
      <c r="V65" s="1338"/>
      <c r="W65" s="1338"/>
      <c r="X65" s="1338"/>
      <c r="Y65" s="1338"/>
      <c r="Z65" s="1338"/>
      <c r="AA65" s="1338"/>
      <c r="AB65" s="1338"/>
      <c r="AC65" s="1338"/>
      <c r="AD65" s="1338"/>
      <c r="AE65" s="1338"/>
      <c r="AF65" s="1338"/>
      <c r="AG65" s="1338"/>
      <c r="AH65" s="1338"/>
      <c r="AI65" s="1338"/>
      <c r="AJ65" s="1338"/>
      <c r="AK65" s="1338"/>
      <c r="AL65" s="1338"/>
      <c r="AM65" s="1338"/>
      <c r="AN65" s="1338"/>
      <c r="AO65" s="1338"/>
      <c r="AP65" s="1338"/>
      <c r="AQ65" s="1338"/>
      <c r="AR65" s="1338"/>
      <c r="AS65" s="1338"/>
      <c r="AT65" s="1338"/>
      <c r="AU65" s="1338"/>
      <c r="AV65" s="1338"/>
      <c r="AW65" s="1338"/>
      <c r="AX65" s="1338"/>
      <c r="AY65" s="1338"/>
      <c r="AZ65" s="1338"/>
      <c r="BA65" s="1338"/>
      <c r="BB65" s="1338"/>
      <c r="BC65" s="1338"/>
      <c r="BD65" s="1338"/>
      <c r="BE65" s="1338"/>
      <c r="BF65" s="1338"/>
      <c r="BG65" s="1338"/>
      <c r="BH65" s="1338"/>
    </row>
    <row r="66" spans="3:60">
      <c r="C66" s="1338"/>
      <c r="D66" s="1338"/>
      <c r="E66" s="1338"/>
      <c r="F66" s="1338"/>
      <c r="G66" s="1338"/>
      <c r="H66" s="1338"/>
      <c r="I66" s="1338"/>
      <c r="J66" s="1338"/>
      <c r="K66" s="1338"/>
      <c r="L66" s="1338"/>
      <c r="M66" s="1338"/>
      <c r="N66" s="1338"/>
      <c r="O66" s="1338"/>
      <c r="P66" s="1338"/>
      <c r="Q66" s="1338"/>
      <c r="R66" s="1338"/>
      <c r="S66" s="1338"/>
      <c r="T66" s="1338"/>
      <c r="U66" s="1338"/>
      <c r="V66" s="1338"/>
      <c r="W66" s="1338"/>
      <c r="X66" s="1338"/>
      <c r="Y66" s="1338"/>
      <c r="Z66" s="1338"/>
      <c r="AA66" s="1338"/>
      <c r="AB66" s="1338"/>
      <c r="AC66" s="1338"/>
      <c r="AD66" s="1338"/>
      <c r="AE66" s="1338"/>
      <c r="AF66" s="1338"/>
      <c r="AG66" s="1338"/>
      <c r="AH66" s="1338"/>
      <c r="AI66" s="1338"/>
      <c r="AJ66" s="1338"/>
      <c r="AK66" s="1338"/>
      <c r="AL66" s="1338"/>
      <c r="AM66" s="1338"/>
      <c r="AN66" s="1338"/>
      <c r="AO66" s="1338"/>
      <c r="AP66" s="1338"/>
      <c r="AQ66" s="1338"/>
      <c r="AR66" s="1338"/>
      <c r="AS66" s="1338"/>
      <c r="AT66" s="1338"/>
      <c r="AU66" s="1338"/>
      <c r="AV66" s="1338"/>
      <c r="AW66" s="1338"/>
      <c r="AX66" s="1338"/>
      <c r="AY66" s="1338"/>
      <c r="AZ66" s="1338"/>
      <c r="BA66" s="1338"/>
      <c r="BB66" s="1338"/>
      <c r="BC66" s="1338"/>
      <c r="BD66" s="1338"/>
      <c r="BE66" s="1338"/>
      <c r="BF66" s="1338"/>
      <c r="BG66" s="1338"/>
      <c r="BH66" s="1338"/>
    </row>
    <row r="67" spans="3:60">
      <c r="C67" s="1338"/>
      <c r="D67" s="1338"/>
      <c r="E67" s="1338"/>
      <c r="F67" s="1338"/>
      <c r="G67" s="1338"/>
      <c r="H67" s="1338"/>
      <c r="I67" s="1338"/>
      <c r="J67" s="1338"/>
      <c r="K67" s="1338"/>
      <c r="L67" s="1338"/>
      <c r="M67" s="1338"/>
      <c r="N67" s="1338"/>
      <c r="O67" s="1338"/>
      <c r="P67" s="1338"/>
      <c r="Q67" s="1338"/>
      <c r="R67" s="1338"/>
      <c r="S67" s="1338"/>
      <c r="T67" s="1338"/>
      <c r="U67" s="1338"/>
      <c r="V67" s="1338"/>
      <c r="W67" s="1338"/>
      <c r="X67" s="1338"/>
      <c r="Y67" s="1338"/>
      <c r="Z67" s="1338"/>
      <c r="AA67" s="1338"/>
      <c r="AB67" s="1338"/>
      <c r="AC67" s="1338"/>
      <c r="AD67" s="1338"/>
      <c r="AE67" s="1338"/>
      <c r="AF67" s="1338"/>
      <c r="AG67" s="1338"/>
      <c r="AH67" s="1338"/>
      <c r="AI67" s="1338"/>
      <c r="AJ67" s="1338"/>
      <c r="AK67" s="1338"/>
      <c r="AL67" s="1338"/>
      <c r="AM67" s="1338"/>
      <c r="AN67" s="1338"/>
      <c r="AO67" s="1338"/>
      <c r="AP67" s="1338"/>
      <c r="AQ67" s="1338"/>
      <c r="AR67" s="1338"/>
      <c r="AS67" s="1338"/>
      <c r="AT67" s="1338"/>
      <c r="AU67" s="1338"/>
      <c r="AV67" s="1338"/>
      <c r="AW67" s="1338"/>
      <c r="AX67" s="1338"/>
      <c r="AY67" s="1338"/>
      <c r="AZ67" s="1338"/>
      <c r="BA67" s="1338"/>
      <c r="BB67" s="1338"/>
      <c r="BC67" s="1338"/>
      <c r="BD67" s="1338"/>
      <c r="BE67" s="1338"/>
      <c r="BF67" s="1338"/>
      <c r="BG67" s="1338"/>
      <c r="BH67" s="1338"/>
    </row>
    <row r="68" spans="3:60">
      <c r="C68" s="1338"/>
      <c r="D68" s="1338"/>
      <c r="E68" s="1338"/>
      <c r="F68" s="1338"/>
      <c r="G68" s="1338"/>
      <c r="H68" s="1338"/>
      <c r="I68" s="1338"/>
      <c r="J68" s="1338"/>
      <c r="K68" s="1338"/>
      <c r="L68" s="1338"/>
      <c r="M68" s="1338"/>
      <c r="N68" s="1338"/>
      <c r="O68" s="1338"/>
      <c r="P68" s="1338"/>
      <c r="Q68" s="1338"/>
      <c r="R68" s="1338"/>
      <c r="S68" s="1338"/>
      <c r="T68" s="1338"/>
      <c r="U68" s="1338"/>
      <c r="V68" s="1338"/>
      <c r="W68" s="1338"/>
      <c r="X68" s="1338"/>
      <c r="Y68" s="1338"/>
      <c r="Z68" s="1338"/>
      <c r="AA68" s="1338"/>
      <c r="AB68" s="1338"/>
      <c r="AC68" s="1338"/>
      <c r="AD68" s="1338"/>
      <c r="AE68" s="1338"/>
      <c r="AF68" s="1338"/>
      <c r="AG68" s="1338"/>
      <c r="AH68" s="1338"/>
      <c r="AI68" s="1338"/>
      <c r="AJ68" s="1338"/>
      <c r="AK68" s="1338"/>
      <c r="AL68" s="1338"/>
      <c r="AM68" s="1338"/>
      <c r="AN68" s="1338"/>
      <c r="AO68" s="1338"/>
      <c r="AP68" s="1338"/>
      <c r="AQ68" s="1338"/>
      <c r="AR68" s="1338"/>
      <c r="AS68" s="1338"/>
      <c r="AT68" s="1338"/>
      <c r="AU68" s="1338"/>
      <c r="AV68" s="1338"/>
      <c r="AW68" s="1338"/>
      <c r="AX68" s="1338"/>
      <c r="AY68" s="1338"/>
      <c r="AZ68" s="1338"/>
      <c r="BA68" s="1338"/>
      <c r="BB68" s="1338"/>
      <c r="BC68" s="1338"/>
      <c r="BD68" s="1338"/>
      <c r="BE68" s="1338"/>
      <c r="BF68" s="1338"/>
      <c r="BG68" s="1338"/>
      <c r="BH68" s="1338"/>
    </row>
    <row r="69" spans="3:60">
      <c r="C69" s="1338"/>
      <c r="D69" s="1338"/>
      <c r="E69" s="1338"/>
      <c r="F69" s="1338"/>
      <c r="G69" s="1338"/>
      <c r="H69" s="1338"/>
      <c r="I69" s="1338"/>
      <c r="J69" s="1338"/>
      <c r="K69" s="1338"/>
      <c r="L69" s="1338"/>
      <c r="M69" s="1338"/>
      <c r="N69" s="1338"/>
      <c r="O69" s="1338"/>
      <c r="P69" s="1338"/>
      <c r="Q69" s="1338"/>
      <c r="R69" s="1338"/>
      <c r="S69" s="1338"/>
      <c r="T69" s="1338"/>
      <c r="U69" s="1338"/>
      <c r="V69" s="1338"/>
      <c r="W69" s="1338"/>
      <c r="X69" s="1338"/>
      <c r="Y69" s="1338"/>
      <c r="Z69" s="1338"/>
      <c r="AA69" s="1338"/>
      <c r="AB69" s="1338"/>
      <c r="AC69" s="1338"/>
      <c r="AD69" s="1338"/>
      <c r="AE69" s="1338"/>
      <c r="AF69" s="1338"/>
      <c r="AG69" s="1338"/>
      <c r="AH69" s="1338"/>
      <c r="AI69" s="1338"/>
      <c r="AJ69" s="1338"/>
      <c r="AK69" s="1338"/>
      <c r="AL69" s="1338"/>
      <c r="AM69" s="1338"/>
      <c r="AN69" s="1338"/>
      <c r="AO69" s="1338"/>
      <c r="AP69" s="1338"/>
      <c r="AQ69" s="1338"/>
      <c r="AR69" s="1338"/>
      <c r="AS69" s="1338"/>
      <c r="AT69" s="1338"/>
      <c r="AU69" s="1338"/>
      <c r="AV69" s="1338"/>
      <c r="AW69" s="1338"/>
      <c r="AX69" s="1338"/>
      <c r="AY69" s="1338"/>
      <c r="AZ69" s="1338"/>
      <c r="BA69" s="1338"/>
      <c r="BB69" s="1338"/>
      <c r="BC69" s="1338"/>
      <c r="BD69" s="1338"/>
      <c r="BE69" s="1338"/>
      <c r="BF69" s="1338"/>
      <c r="BG69" s="1338"/>
      <c r="BH69" s="1338"/>
    </row>
    <row r="70" spans="3:60">
      <c r="C70" s="1338"/>
      <c r="D70" s="1338"/>
      <c r="E70" s="1338"/>
      <c r="F70" s="1338"/>
      <c r="G70" s="1338"/>
      <c r="H70" s="1338"/>
      <c r="I70" s="1338"/>
      <c r="J70" s="1338"/>
      <c r="K70" s="1338"/>
      <c r="L70" s="1338"/>
      <c r="M70" s="1338"/>
      <c r="N70" s="1338"/>
      <c r="O70" s="1338"/>
      <c r="P70" s="1338"/>
      <c r="Q70" s="1338"/>
      <c r="R70" s="1338"/>
      <c r="S70" s="1338"/>
      <c r="T70" s="1338"/>
      <c r="U70" s="1338"/>
      <c r="V70" s="1338"/>
      <c r="W70" s="1338"/>
      <c r="X70" s="1338"/>
      <c r="Y70" s="1338"/>
      <c r="Z70" s="1338"/>
      <c r="AA70" s="1338"/>
      <c r="AB70" s="1338"/>
      <c r="AC70" s="1338"/>
      <c r="AD70" s="1338"/>
      <c r="AE70" s="1338"/>
      <c r="AF70" s="1338"/>
      <c r="AG70" s="1338"/>
      <c r="AH70" s="1338"/>
      <c r="AI70" s="1338"/>
      <c r="AJ70" s="1338"/>
      <c r="AK70" s="1338"/>
      <c r="AL70" s="1338"/>
      <c r="AM70" s="1338"/>
      <c r="AN70" s="1338"/>
      <c r="AO70" s="1338"/>
      <c r="AP70" s="1338"/>
      <c r="AQ70" s="1338"/>
      <c r="AR70" s="1338"/>
      <c r="AS70" s="1338"/>
      <c r="AT70" s="1338"/>
      <c r="AU70" s="1338"/>
      <c r="AV70" s="1338"/>
      <c r="AW70" s="1338"/>
      <c r="AX70" s="1338"/>
      <c r="AY70" s="1338"/>
      <c r="AZ70" s="1338"/>
      <c r="BA70" s="1338"/>
      <c r="BB70" s="1338"/>
      <c r="BC70" s="1338"/>
      <c r="BD70" s="1338"/>
      <c r="BE70" s="1338"/>
      <c r="BF70" s="1338"/>
      <c r="BG70" s="1338"/>
      <c r="BH70" s="1338"/>
    </row>
    <row r="71" spans="3:60">
      <c r="C71" s="1338"/>
      <c r="D71" s="1338"/>
      <c r="E71" s="1338"/>
      <c r="F71" s="1338"/>
      <c r="G71" s="1338"/>
      <c r="H71" s="1338"/>
      <c r="I71" s="1338"/>
      <c r="J71" s="1338"/>
      <c r="K71" s="1338"/>
      <c r="L71" s="1338"/>
      <c r="M71" s="1338"/>
      <c r="N71" s="1338"/>
      <c r="O71" s="1338"/>
      <c r="P71" s="1338"/>
      <c r="Q71" s="1338"/>
      <c r="R71" s="1338"/>
      <c r="S71" s="1338"/>
      <c r="T71" s="1338"/>
      <c r="U71" s="1338"/>
      <c r="V71" s="1338"/>
      <c r="W71" s="1338"/>
      <c r="X71" s="1338"/>
      <c r="Y71" s="1338"/>
      <c r="Z71" s="1338"/>
      <c r="AA71" s="1338"/>
      <c r="AB71" s="1338"/>
      <c r="AC71" s="1338"/>
      <c r="AD71" s="1338"/>
      <c r="AE71" s="1338"/>
      <c r="AF71" s="1338"/>
      <c r="AG71" s="1338"/>
      <c r="AH71" s="1338"/>
      <c r="AI71" s="1338"/>
      <c r="AJ71" s="1338"/>
      <c r="AK71" s="1338"/>
      <c r="AL71" s="1338"/>
      <c r="AM71" s="1338"/>
      <c r="AN71" s="1338"/>
      <c r="AO71" s="1338"/>
      <c r="AP71" s="1338"/>
      <c r="AQ71" s="1338"/>
      <c r="AR71" s="1338"/>
      <c r="AS71" s="1338"/>
      <c r="AT71" s="1338"/>
      <c r="AU71" s="1338"/>
      <c r="AV71" s="1338"/>
      <c r="AW71" s="1338"/>
      <c r="AX71" s="1338"/>
      <c r="AY71" s="1338"/>
      <c r="AZ71" s="1338"/>
      <c r="BA71" s="1338"/>
      <c r="BB71" s="1338"/>
      <c r="BC71" s="1338"/>
      <c r="BD71" s="1338"/>
      <c r="BE71" s="1338"/>
      <c r="BF71" s="1338"/>
      <c r="BG71" s="1338"/>
      <c r="BH71" s="1338"/>
    </row>
    <row r="72" spans="3:60">
      <c r="C72" s="1338"/>
      <c r="D72" s="1338"/>
      <c r="E72" s="1338"/>
      <c r="F72" s="1338"/>
      <c r="G72" s="1338"/>
      <c r="H72" s="1338"/>
      <c r="I72" s="1338"/>
      <c r="J72" s="1338"/>
      <c r="K72" s="1338"/>
      <c r="L72" s="1338"/>
      <c r="M72" s="1338"/>
      <c r="N72" s="1338"/>
      <c r="O72" s="1338"/>
      <c r="P72" s="1338"/>
      <c r="Q72" s="1338"/>
      <c r="R72" s="1338"/>
      <c r="S72" s="1338"/>
      <c r="T72" s="1338"/>
      <c r="U72" s="1338"/>
      <c r="V72" s="1338"/>
      <c r="W72" s="1338"/>
      <c r="X72" s="1338"/>
      <c r="Y72" s="1338"/>
      <c r="Z72" s="1338"/>
      <c r="AA72" s="1338"/>
      <c r="AB72" s="1338"/>
      <c r="AC72" s="1338"/>
      <c r="AD72" s="1338"/>
      <c r="AE72" s="1338"/>
      <c r="AF72" s="1338"/>
      <c r="AG72" s="1338"/>
      <c r="AH72" s="1338"/>
      <c r="AI72" s="1338"/>
      <c r="AJ72" s="1338"/>
      <c r="AK72" s="1338"/>
      <c r="AL72" s="1338"/>
      <c r="AM72" s="1338"/>
      <c r="AN72" s="1338"/>
      <c r="AO72" s="1338"/>
      <c r="AP72" s="1338"/>
      <c r="AQ72" s="1338"/>
      <c r="AR72" s="1338"/>
      <c r="AS72" s="1338"/>
      <c r="AT72" s="1338"/>
      <c r="AU72" s="1338"/>
      <c r="AV72" s="1338"/>
      <c r="AW72" s="1338"/>
      <c r="AX72" s="1338"/>
      <c r="AY72" s="1338"/>
      <c r="AZ72" s="1338"/>
      <c r="BA72" s="1338"/>
      <c r="BB72" s="1338"/>
      <c r="BC72" s="1338"/>
      <c r="BD72" s="1338"/>
      <c r="BE72" s="1338"/>
      <c r="BF72" s="1338"/>
      <c r="BG72" s="1338"/>
      <c r="BH72" s="1338"/>
    </row>
    <row r="73" spans="3:60">
      <c r="C73" s="1338"/>
      <c r="D73" s="1338"/>
      <c r="E73" s="1338"/>
      <c r="F73" s="1338"/>
      <c r="G73" s="1338"/>
      <c r="H73" s="1338"/>
      <c r="I73" s="1338"/>
      <c r="J73" s="1338"/>
      <c r="K73" s="1338"/>
      <c r="L73" s="1338"/>
      <c r="M73" s="1338"/>
      <c r="N73" s="1338"/>
      <c r="O73" s="1338"/>
      <c r="P73" s="1338"/>
      <c r="Q73" s="1338"/>
      <c r="R73" s="1338"/>
      <c r="S73" s="1338"/>
      <c r="T73" s="1338"/>
      <c r="U73" s="1338"/>
      <c r="V73" s="1338"/>
      <c r="W73" s="1338"/>
      <c r="X73" s="1338"/>
      <c r="Y73" s="1338"/>
      <c r="Z73" s="1338"/>
      <c r="AA73" s="1338"/>
      <c r="AB73" s="1338"/>
      <c r="AC73" s="1338"/>
      <c r="AD73" s="1338"/>
      <c r="AE73" s="1338"/>
      <c r="AF73" s="1338"/>
      <c r="AG73" s="1338"/>
      <c r="AH73" s="1338"/>
      <c r="AI73" s="1338"/>
      <c r="AJ73" s="1338"/>
      <c r="AK73" s="1338"/>
      <c r="AL73" s="1338"/>
      <c r="AM73" s="1338"/>
      <c r="AN73" s="1338"/>
      <c r="AO73" s="1338"/>
      <c r="AP73" s="1338"/>
      <c r="AQ73" s="1338"/>
      <c r="AR73" s="1338"/>
      <c r="AS73" s="1338"/>
      <c r="AT73" s="1338"/>
      <c r="AU73" s="1338"/>
      <c r="AV73" s="1338"/>
      <c r="AW73" s="1338"/>
      <c r="AX73" s="1338"/>
      <c r="AY73" s="1338"/>
      <c r="AZ73" s="1338"/>
      <c r="BA73" s="1338"/>
      <c r="BB73" s="1338"/>
      <c r="BC73" s="1338"/>
      <c r="BD73" s="1338"/>
      <c r="BE73" s="1338"/>
      <c r="BF73" s="1338"/>
      <c r="BG73" s="1338"/>
      <c r="BH73" s="1338"/>
    </row>
    <row r="74" spans="3:60">
      <c r="C74" s="1338"/>
      <c r="D74" s="1338"/>
      <c r="E74" s="1338"/>
      <c r="F74" s="1338"/>
      <c r="G74" s="1338"/>
      <c r="H74" s="1338"/>
      <c r="I74" s="1338"/>
      <c r="J74" s="1338"/>
      <c r="K74" s="1338"/>
      <c r="L74" s="1338"/>
      <c r="M74" s="1338"/>
      <c r="N74" s="1338"/>
      <c r="O74" s="1338"/>
      <c r="P74" s="1338"/>
      <c r="Q74" s="1338"/>
      <c r="R74" s="1338"/>
      <c r="S74" s="1338"/>
      <c r="T74" s="1338"/>
      <c r="U74" s="1338"/>
      <c r="V74" s="1338"/>
      <c r="W74" s="1338"/>
      <c r="X74" s="1338"/>
      <c r="Y74" s="1338"/>
      <c r="Z74" s="1338"/>
      <c r="AA74" s="1338"/>
      <c r="AB74" s="1338"/>
      <c r="AC74" s="1338"/>
      <c r="AD74" s="1338"/>
      <c r="AE74" s="1338"/>
      <c r="AF74" s="1338"/>
      <c r="AG74" s="1338"/>
      <c r="AH74" s="1338"/>
      <c r="AI74" s="1338"/>
      <c r="AJ74" s="1338"/>
      <c r="AK74" s="1338"/>
      <c r="AL74" s="1338"/>
      <c r="AM74" s="1338"/>
      <c r="AN74" s="1338"/>
      <c r="AO74" s="1338"/>
      <c r="AP74" s="1338"/>
      <c r="AQ74" s="1338"/>
      <c r="AR74" s="1338"/>
      <c r="AS74" s="1338"/>
      <c r="AT74" s="1338"/>
      <c r="AU74" s="1338"/>
      <c r="AV74" s="1338"/>
      <c r="AW74" s="1338"/>
      <c r="AX74" s="1338"/>
      <c r="AY74" s="1338"/>
      <c r="AZ74" s="1338"/>
      <c r="BA74" s="1338"/>
      <c r="BB74" s="1338"/>
      <c r="BC74" s="1338"/>
      <c r="BD74" s="1338"/>
      <c r="BE74" s="1338"/>
      <c r="BF74" s="1338"/>
      <c r="BG74" s="1338"/>
      <c r="BH74" s="1338"/>
    </row>
    <row r="75" spans="3:60">
      <c r="C75" s="1338"/>
      <c r="D75" s="1338"/>
      <c r="E75" s="1338"/>
      <c r="F75" s="1338"/>
      <c r="G75" s="1338"/>
      <c r="H75" s="1338"/>
      <c r="I75" s="1338"/>
      <c r="J75" s="1338"/>
      <c r="K75" s="1338"/>
      <c r="L75" s="1338"/>
      <c r="M75" s="1338"/>
      <c r="N75" s="1338"/>
      <c r="O75" s="1338"/>
      <c r="P75" s="1338"/>
      <c r="Q75" s="1338"/>
      <c r="R75" s="1338"/>
      <c r="S75" s="1338"/>
      <c r="T75" s="1338"/>
      <c r="U75" s="1338"/>
      <c r="V75" s="1338"/>
      <c r="W75" s="1338"/>
      <c r="X75" s="1338"/>
      <c r="Y75" s="1338"/>
      <c r="Z75" s="1338"/>
      <c r="AA75" s="1338"/>
      <c r="AB75" s="1338"/>
      <c r="AC75" s="1338"/>
      <c r="AD75" s="1338"/>
      <c r="AE75" s="1338"/>
      <c r="AF75" s="1338"/>
      <c r="AG75" s="1338"/>
      <c r="AH75" s="1338"/>
      <c r="AI75" s="1338"/>
      <c r="AJ75" s="1338"/>
      <c r="AK75" s="1338"/>
      <c r="AL75" s="1338"/>
      <c r="AM75" s="1338"/>
      <c r="AN75" s="1338"/>
      <c r="AO75" s="1338"/>
      <c r="AP75" s="1338"/>
      <c r="AQ75" s="1338"/>
      <c r="AR75" s="1338"/>
      <c r="AS75" s="1338"/>
      <c r="AT75" s="1338"/>
      <c r="AU75" s="1338"/>
      <c r="AV75" s="1338"/>
      <c r="AW75" s="1338"/>
      <c r="AX75" s="1338"/>
      <c r="AY75" s="1338"/>
      <c r="AZ75" s="1338"/>
      <c r="BA75" s="1338"/>
      <c r="BB75" s="1338"/>
      <c r="BC75" s="1338"/>
      <c r="BD75" s="1338"/>
      <c r="BE75" s="1338"/>
      <c r="BF75" s="1338"/>
      <c r="BG75" s="1338"/>
      <c r="BH75" s="1338"/>
    </row>
    <row r="76" spans="3:60">
      <c r="C76" s="1338"/>
      <c r="D76" s="1338"/>
      <c r="E76" s="1338"/>
      <c r="F76" s="1338"/>
      <c r="G76" s="1338"/>
      <c r="H76" s="1338"/>
      <c r="I76" s="1338"/>
      <c r="J76" s="1338"/>
      <c r="K76" s="1338"/>
      <c r="L76" s="1338"/>
      <c r="M76" s="1338"/>
      <c r="N76" s="1338"/>
      <c r="O76" s="1338"/>
      <c r="P76" s="1338"/>
      <c r="Q76" s="1338"/>
      <c r="R76" s="1338"/>
      <c r="S76" s="1338"/>
      <c r="T76" s="1338"/>
      <c r="U76" s="1338"/>
      <c r="V76" s="1338"/>
      <c r="W76" s="1338"/>
      <c r="X76" s="1338"/>
      <c r="Y76" s="1338"/>
      <c r="Z76" s="1338"/>
      <c r="AA76" s="1338"/>
      <c r="AB76" s="1338"/>
      <c r="AC76" s="1338"/>
      <c r="AD76" s="1338"/>
      <c r="AE76" s="1338"/>
      <c r="AF76" s="1338"/>
      <c r="AG76" s="1338"/>
      <c r="AH76" s="1338"/>
      <c r="AI76" s="1338"/>
      <c r="AJ76" s="1338"/>
      <c r="AK76" s="1338"/>
      <c r="AL76" s="1338"/>
      <c r="AM76" s="1338"/>
      <c r="AN76" s="1338"/>
      <c r="AO76" s="1338"/>
      <c r="AP76" s="1338"/>
      <c r="AQ76" s="1338"/>
      <c r="AR76" s="1338"/>
      <c r="AS76" s="1338"/>
      <c r="AT76" s="1338"/>
      <c r="AU76" s="1338"/>
      <c r="AV76" s="1338"/>
      <c r="AW76" s="1338"/>
      <c r="AX76" s="1338"/>
      <c r="AY76" s="1338"/>
      <c r="AZ76" s="1338"/>
      <c r="BA76" s="1338"/>
      <c r="BB76" s="1338"/>
      <c r="BC76" s="1338"/>
      <c r="BD76" s="1338"/>
      <c r="BE76" s="1338"/>
      <c r="BF76" s="1338"/>
      <c r="BG76" s="1338"/>
      <c r="BH76" s="1338"/>
    </row>
    <row r="77" spans="3:60">
      <c r="C77" s="1338"/>
      <c r="D77" s="1338"/>
      <c r="E77" s="1338"/>
      <c r="F77" s="1338"/>
      <c r="G77" s="1338"/>
      <c r="H77" s="1338"/>
      <c r="I77" s="1338"/>
      <c r="J77" s="1338"/>
      <c r="K77" s="1338"/>
      <c r="L77" s="1338"/>
      <c r="M77" s="1338"/>
      <c r="N77" s="1338"/>
      <c r="O77" s="1338"/>
      <c r="P77" s="1338"/>
      <c r="Q77" s="1338"/>
      <c r="R77" s="1338"/>
      <c r="S77" s="1338"/>
      <c r="T77" s="1338"/>
      <c r="U77" s="1338"/>
      <c r="V77" s="1338"/>
      <c r="W77" s="1338"/>
      <c r="X77" s="1338"/>
      <c r="Y77" s="1338"/>
      <c r="Z77" s="1338"/>
      <c r="AA77" s="1338"/>
      <c r="AB77" s="1338"/>
      <c r="AC77" s="1338"/>
      <c r="AD77" s="1338"/>
      <c r="AE77" s="1338"/>
      <c r="AF77" s="1338"/>
      <c r="AG77" s="1338"/>
      <c r="AH77" s="1338"/>
      <c r="AI77" s="1338"/>
      <c r="AJ77" s="1338"/>
      <c r="AK77" s="1338"/>
      <c r="AL77" s="1338"/>
      <c r="AM77" s="1338"/>
      <c r="AN77" s="1338"/>
      <c r="AO77" s="1338"/>
      <c r="AP77" s="1338"/>
      <c r="AQ77" s="1338"/>
      <c r="AR77" s="1338"/>
      <c r="AS77" s="1338"/>
      <c r="AT77" s="1338"/>
      <c r="AU77" s="1338"/>
      <c r="AV77" s="1338"/>
      <c r="AW77" s="1338"/>
      <c r="AX77" s="1338"/>
      <c r="AY77" s="1338"/>
      <c r="AZ77" s="1338"/>
      <c r="BA77" s="1338"/>
      <c r="BB77" s="1338"/>
      <c r="BC77" s="1338"/>
      <c r="BD77" s="1338"/>
      <c r="BE77" s="1338"/>
      <c r="BF77" s="1338"/>
      <c r="BG77" s="1338"/>
      <c r="BH77" s="1338"/>
    </row>
    <row r="78" spans="3:60">
      <c r="C78" s="1338"/>
      <c r="D78" s="1338"/>
      <c r="E78" s="1338"/>
      <c r="F78" s="1338"/>
      <c r="G78" s="1338"/>
      <c r="H78" s="1338"/>
      <c r="I78" s="1338"/>
      <c r="J78" s="1338"/>
      <c r="K78" s="1338"/>
      <c r="L78" s="1338"/>
      <c r="M78" s="1338"/>
      <c r="N78" s="1338"/>
      <c r="O78" s="1338"/>
      <c r="P78" s="1338"/>
      <c r="Q78" s="1338"/>
      <c r="R78" s="1338"/>
      <c r="S78" s="1338"/>
      <c r="T78" s="1338"/>
      <c r="U78" s="1338"/>
      <c r="V78" s="1338"/>
      <c r="W78" s="1338"/>
      <c r="X78" s="1338"/>
      <c r="Y78" s="1338"/>
      <c r="Z78" s="1338"/>
      <c r="AA78" s="1338"/>
      <c r="AB78" s="1338"/>
      <c r="AC78" s="1338"/>
      <c r="AD78" s="1338"/>
      <c r="AE78" s="1338"/>
      <c r="AF78" s="1338"/>
      <c r="AG78" s="1338"/>
      <c r="AH78" s="1338"/>
      <c r="AI78" s="1338"/>
      <c r="AJ78" s="1338"/>
      <c r="AK78" s="1338"/>
      <c r="AL78" s="1338"/>
      <c r="AM78" s="1338"/>
      <c r="AN78" s="1338"/>
      <c r="AO78" s="1338"/>
      <c r="AP78" s="1338"/>
      <c r="AQ78" s="1338"/>
      <c r="AR78" s="1338"/>
      <c r="AS78" s="1338"/>
      <c r="AT78" s="1338"/>
      <c r="AU78" s="1338"/>
      <c r="AV78" s="1338"/>
      <c r="AW78" s="1338"/>
      <c r="AX78" s="1338"/>
      <c r="AY78" s="1338"/>
      <c r="AZ78" s="1338"/>
      <c r="BA78" s="1338"/>
      <c r="BB78" s="1338"/>
      <c r="BC78" s="1338"/>
      <c r="BD78" s="1338"/>
      <c r="BE78" s="1338"/>
      <c r="BF78" s="1338"/>
      <c r="BG78" s="1338"/>
      <c r="BH78" s="1338"/>
    </row>
    <row r="79" spans="3:60">
      <c r="C79" s="1338"/>
      <c r="D79" s="1338"/>
      <c r="E79" s="1338"/>
      <c r="F79" s="1338"/>
      <c r="G79" s="1338"/>
      <c r="H79" s="1338"/>
      <c r="I79" s="1338"/>
      <c r="J79" s="1338"/>
      <c r="K79" s="1338"/>
      <c r="L79" s="1338"/>
      <c r="M79" s="1338"/>
      <c r="N79" s="1338"/>
      <c r="O79" s="1338"/>
      <c r="P79" s="1338"/>
      <c r="Q79" s="1338"/>
      <c r="R79" s="1338"/>
      <c r="S79" s="1338"/>
      <c r="T79" s="1338"/>
      <c r="U79" s="1338"/>
      <c r="V79" s="1338"/>
      <c r="W79" s="1338"/>
      <c r="X79" s="1338"/>
      <c r="Y79" s="1338"/>
      <c r="Z79" s="1338"/>
      <c r="AA79" s="1338"/>
      <c r="AB79" s="1338"/>
      <c r="AC79" s="1338"/>
      <c r="AD79" s="1338"/>
      <c r="AE79" s="1338"/>
      <c r="AF79" s="1338"/>
      <c r="AG79" s="1338"/>
      <c r="AH79" s="1338"/>
      <c r="AI79" s="1338"/>
      <c r="AJ79" s="1338"/>
      <c r="AK79" s="1338"/>
      <c r="AL79" s="1338"/>
      <c r="AM79" s="1338"/>
      <c r="AN79" s="1338"/>
      <c r="AO79" s="1338"/>
      <c r="AP79" s="1338"/>
      <c r="AQ79" s="1338"/>
      <c r="AR79" s="1338"/>
      <c r="AS79" s="1338"/>
      <c r="AT79" s="1338"/>
      <c r="AU79" s="1338"/>
      <c r="AV79" s="1338"/>
      <c r="AW79" s="1338"/>
      <c r="AX79" s="1338"/>
      <c r="AY79" s="1338"/>
      <c r="AZ79" s="1338"/>
      <c r="BA79" s="1338"/>
      <c r="BB79" s="1338"/>
      <c r="BC79" s="1338"/>
      <c r="BD79" s="1338"/>
      <c r="BE79" s="1338"/>
      <c r="BF79" s="1338"/>
      <c r="BG79" s="1338"/>
      <c r="BH79" s="1338"/>
    </row>
    <row r="80" spans="3:60">
      <c r="C80" s="1338"/>
      <c r="D80" s="1338"/>
      <c r="E80" s="1338"/>
      <c r="F80" s="1338"/>
      <c r="G80" s="1338"/>
      <c r="H80" s="1338"/>
      <c r="I80" s="1338"/>
      <c r="J80" s="1338"/>
      <c r="K80" s="1338"/>
      <c r="L80" s="1338"/>
      <c r="M80" s="1338"/>
      <c r="N80" s="1338"/>
      <c r="O80" s="1338"/>
      <c r="P80" s="1338"/>
      <c r="Q80" s="1338"/>
      <c r="R80" s="1338"/>
      <c r="S80" s="1338"/>
      <c r="T80" s="1338"/>
      <c r="U80" s="1338"/>
      <c r="V80" s="1338"/>
      <c r="W80" s="1338"/>
      <c r="X80" s="1338"/>
      <c r="Y80" s="1338"/>
      <c r="Z80" s="1338"/>
      <c r="AA80" s="1338"/>
      <c r="AB80" s="1338"/>
      <c r="AC80" s="1338"/>
      <c r="AD80" s="1338"/>
      <c r="AE80" s="1338"/>
      <c r="AF80" s="1338"/>
      <c r="AG80" s="1338"/>
      <c r="AH80" s="1338"/>
      <c r="AI80" s="1338"/>
      <c r="AJ80" s="1338"/>
      <c r="AK80" s="1338"/>
      <c r="AL80" s="1338"/>
      <c r="AM80" s="1338"/>
      <c r="AN80" s="1338"/>
      <c r="AO80" s="1338"/>
      <c r="AP80" s="1338"/>
      <c r="AQ80" s="1338"/>
      <c r="AR80" s="1338"/>
      <c r="AS80" s="1338"/>
      <c r="AT80" s="1338"/>
      <c r="AU80" s="1338"/>
      <c r="AV80" s="1338"/>
      <c r="AW80" s="1338"/>
      <c r="AX80" s="1338"/>
      <c r="AY80" s="1338"/>
      <c r="AZ80" s="1338"/>
      <c r="BA80" s="1338"/>
      <c r="BB80" s="1338"/>
      <c r="BC80" s="1338"/>
      <c r="BD80" s="1338"/>
      <c r="BE80" s="1338"/>
      <c r="BF80" s="1338"/>
      <c r="BG80" s="1338"/>
      <c r="BH80" s="1338"/>
    </row>
    <row r="81" spans="3:60">
      <c r="C81" s="1338"/>
      <c r="D81" s="1338"/>
      <c r="E81" s="1338"/>
      <c r="F81" s="1338"/>
      <c r="G81" s="1338"/>
      <c r="H81" s="1338"/>
      <c r="I81" s="1338"/>
      <c r="J81" s="1338"/>
      <c r="K81" s="1338"/>
      <c r="L81" s="1338"/>
      <c r="M81" s="1338"/>
      <c r="N81" s="1338"/>
      <c r="O81" s="1338"/>
      <c r="P81" s="1338"/>
      <c r="Q81" s="1338"/>
      <c r="R81" s="1338"/>
      <c r="S81" s="1338"/>
      <c r="T81" s="1338"/>
      <c r="U81" s="1338"/>
      <c r="V81" s="1338"/>
      <c r="W81" s="1338"/>
      <c r="X81" s="1338"/>
      <c r="Y81" s="1338"/>
      <c r="Z81" s="1338"/>
      <c r="AA81" s="1338"/>
      <c r="AB81" s="1338"/>
      <c r="AC81" s="1338"/>
      <c r="AD81" s="1338"/>
      <c r="AE81" s="1338"/>
      <c r="AF81" s="1338"/>
      <c r="AG81" s="1338"/>
      <c r="AH81" s="1338"/>
      <c r="AI81" s="1338"/>
      <c r="AJ81" s="1338"/>
      <c r="AK81" s="1338"/>
      <c r="AL81" s="1338"/>
      <c r="AM81" s="1338"/>
      <c r="AN81" s="1338"/>
      <c r="AO81" s="1338"/>
      <c r="AP81" s="1338"/>
      <c r="AQ81" s="1338"/>
      <c r="AR81" s="1338"/>
      <c r="AS81" s="1338"/>
      <c r="AT81" s="1338"/>
      <c r="AU81" s="1338"/>
      <c r="AV81" s="1338"/>
      <c r="AW81" s="1338"/>
      <c r="AX81" s="1338"/>
      <c r="AY81" s="1338"/>
      <c r="AZ81" s="1338"/>
      <c r="BA81" s="1338"/>
      <c r="BB81" s="1338"/>
      <c r="BC81" s="1338"/>
      <c r="BD81" s="1338"/>
      <c r="BE81" s="1338"/>
      <c r="BF81" s="1338"/>
      <c r="BG81" s="1338"/>
      <c r="BH81" s="1338"/>
    </row>
    <row r="82" spans="3:60">
      <c r="C82" s="1338"/>
      <c r="D82" s="1338"/>
      <c r="E82" s="1338"/>
      <c r="F82" s="1338"/>
      <c r="G82" s="1338"/>
      <c r="H82" s="1338"/>
      <c r="I82" s="1338"/>
      <c r="J82" s="1338"/>
      <c r="K82" s="1338"/>
      <c r="L82" s="1338"/>
      <c r="M82" s="1338"/>
      <c r="N82" s="1338"/>
      <c r="O82" s="1338"/>
      <c r="P82" s="1338"/>
      <c r="Q82" s="1338"/>
      <c r="R82" s="1338"/>
      <c r="S82" s="1338"/>
      <c r="T82" s="1338"/>
      <c r="U82" s="1338"/>
      <c r="V82" s="1338"/>
      <c r="W82" s="1338"/>
      <c r="X82" s="1338"/>
      <c r="Y82" s="1338"/>
      <c r="Z82" s="1338"/>
      <c r="AA82" s="1338"/>
      <c r="AB82" s="1338"/>
      <c r="AC82" s="1338"/>
      <c r="AD82" s="1338"/>
      <c r="AE82" s="1338"/>
      <c r="AF82" s="1338"/>
      <c r="AG82" s="1338"/>
      <c r="AH82" s="1338"/>
      <c r="AI82" s="1338"/>
      <c r="AJ82" s="1338"/>
      <c r="AK82" s="1338"/>
      <c r="AL82" s="1338"/>
      <c r="AM82" s="1338"/>
      <c r="AN82" s="1338"/>
      <c r="AO82" s="1338"/>
      <c r="AP82" s="1338"/>
      <c r="AQ82" s="1338"/>
      <c r="AR82" s="1338"/>
      <c r="AS82" s="1338"/>
      <c r="AT82" s="1338"/>
      <c r="AU82" s="1338"/>
      <c r="AV82" s="1338"/>
      <c r="AW82" s="1338"/>
      <c r="AX82" s="1338"/>
      <c r="AY82" s="1338"/>
      <c r="AZ82" s="1338"/>
      <c r="BA82" s="1338"/>
      <c r="BB82" s="1338"/>
      <c r="BC82" s="1338"/>
      <c r="BD82" s="1338"/>
      <c r="BE82" s="1338"/>
      <c r="BF82" s="1338"/>
      <c r="BG82" s="1338"/>
      <c r="BH82" s="1338"/>
    </row>
    <row r="83" spans="3:60">
      <c r="C83" s="1338"/>
      <c r="D83" s="1338"/>
      <c r="E83" s="1338"/>
      <c r="F83" s="1338"/>
      <c r="G83" s="1338"/>
      <c r="H83" s="1338"/>
      <c r="I83" s="1338"/>
      <c r="J83" s="1338"/>
      <c r="K83" s="1338"/>
      <c r="L83" s="1338"/>
      <c r="M83" s="1338"/>
      <c r="N83" s="1338"/>
      <c r="O83" s="1338"/>
      <c r="P83" s="1338"/>
      <c r="Q83" s="1338"/>
      <c r="R83" s="1338"/>
      <c r="S83" s="1338"/>
      <c r="T83" s="1338"/>
      <c r="U83" s="1338"/>
      <c r="V83" s="1338"/>
      <c r="W83" s="1338"/>
      <c r="X83" s="1338"/>
      <c r="Y83" s="1338"/>
      <c r="Z83" s="1338"/>
      <c r="AA83" s="1338"/>
      <c r="AB83" s="1338"/>
      <c r="AC83" s="1338"/>
      <c r="AD83" s="1338"/>
      <c r="AE83" s="1338"/>
      <c r="AF83" s="1338"/>
      <c r="AG83" s="1338"/>
      <c r="AH83" s="1338"/>
      <c r="AI83" s="1338"/>
      <c r="AJ83" s="1338"/>
      <c r="AK83" s="1338"/>
      <c r="AL83" s="1338"/>
      <c r="AM83" s="1338"/>
      <c r="AN83" s="1338"/>
      <c r="AO83" s="1338"/>
      <c r="AP83" s="1338"/>
      <c r="AQ83" s="1338"/>
      <c r="AR83" s="1338"/>
      <c r="AS83" s="1338"/>
      <c r="AT83" s="1338"/>
      <c r="AU83" s="1338"/>
      <c r="AV83" s="1338"/>
      <c r="AW83" s="1338"/>
      <c r="AX83" s="1338"/>
      <c r="AY83" s="1338"/>
      <c r="AZ83" s="1338"/>
      <c r="BA83" s="1338"/>
      <c r="BB83" s="1338"/>
      <c r="BC83" s="1338"/>
      <c r="BD83" s="1338"/>
      <c r="BE83" s="1338"/>
      <c r="BF83" s="1338"/>
      <c r="BG83" s="1338"/>
      <c r="BH83" s="1338"/>
    </row>
    <row r="84" spans="3:60">
      <c r="C84" s="1338"/>
      <c r="D84" s="1338"/>
      <c r="E84" s="1338"/>
      <c r="F84" s="1338"/>
      <c r="G84" s="1338"/>
      <c r="H84" s="1338"/>
      <c r="I84" s="1338"/>
      <c r="J84" s="1338"/>
      <c r="K84" s="1338"/>
      <c r="L84" s="1338"/>
      <c r="M84" s="1338"/>
      <c r="N84" s="1338"/>
      <c r="O84" s="1338"/>
      <c r="P84" s="1338"/>
      <c r="Q84" s="1338"/>
      <c r="R84" s="1338"/>
      <c r="S84" s="1338"/>
      <c r="T84" s="1338"/>
      <c r="U84" s="1338"/>
      <c r="V84" s="1338"/>
      <c r="W84" s="1338"/>
      <c r="X84" s="1338"/>
      <c r="Y84" s="1338"/>
      <c r="Z84" s="1338"/>
      <c r="AA84" s="1338"/>
      <c r="AB84" s="1338"/>
      <c r="AC84" s="1338"/>
      <c r="AD84" s="1338"/>
      <c r="AE84" s="1338"/>
      <c r="AF84" s="1338"/>
      <c r="AG84" s="1338"/>
      <c r="AH84" s="1338"/>
      <c r="AI84" s="1338"/>
      <c r="AJ84" s="1338"/>
      <c r="AK84" s="1338"/>
      <c r="AL84" s="1338"/>
      <c r="AM84" s="1338"/>
      <c r="AN84" s="1338"/>
      <c r="AO84" s="1338"/>
      <c r="AP84" s="1338"/>
      <c r="AQ84" s="1338"/>
      <c r="AR84" s="1338"/>
      <c r="AS84" s="1338"/>
      <c r="AT84" s="1338"/>
      <c r="AU84" s="1338"/>
      <c r="AV84" s="1338"/>
      <c r="AW84" s="1338"/>
      <c r="AX84" s="1338"/>
      <c r="AY84" s="1338"/>
      <c r="AZ84" s="1338"/>
      <c r="BA84" s="1338"/>
      <c r="BB84" s="1338"/>
      <c r="BC84" s="1338"/>
      <c r="BD84" s="1338"/>
      <c r="BE84" s="1338"/>
      <c r="BF84" s="1338"/>
      <c r="BG84" s="1338"/>
      <c r="BH84" s="1338"/>
    </row>
    <row r="85" spans="3:60">
      <c r="C85" s="1338"/>
      <c r="D85" s="1338"/>
      <c r="E85" s="1338"/>
      <c r="F85" s="1338"/>
      <c r="G85" s="1338"/>
      <c r="H85" s="1338"/>
      <c r="I85" s="1338"/>
      <c r="J85" s="1338"/>
      <c r="K85" s="1338"/>
      <c r="L85" s="1338"/>
      <c r="M85" s="1338"/>
      <c r="N85" s="1338"/>
      <c r="O85" s="1338"/>
      <c r="P85" s="1338"/>
      <c r="Q85" s="1338"/>
      <c r="R85" s="1338"/>
      <c r="S85" s="1338"/>
      <c r="T85" s="1338"/>
      <c r="U85" s="1338"/>
      <c r="V85" s="1338"/>
      <c r="W85" s="1338"/>
      <c r="X85" s="1338"/>
      <c r="Y85" s="1338"/>
      <c r="Z85" s="1338"/>
      <c r="AA85" s="1338"/>
      <c r="AB85" s="1338"/>
      <c r="AC85" s="1338"/>
      <c r="AD85" s="1338"/>
      <c r="AE85" s="1338"/>
      <c r="AF85" s="1338"/>
      <c r="AG85" s="1338"/>
      <c r="AH85" s="1338"/>
      <c r="AI85" s="1338"/>
      <c r="AJ85" s="1338"/>
      <c r="AK85" s="1338"/>
      <c r="AL85" s="1338"/>
      <c r="AM85" s="1338"/>
      <c r="AN85" s="1338"/>
      <c r="AO85" s="1338"/>
      <c r="AP85" s="1338"/>
      <c r="AQ85" s="1338"/>
      <c r="AR85" s="1338"/>
      <c r="AS85" s="1338"/>
      <c r="AT85" s="1338"/>
      <c r="AU85" s="1338"/>
      <c r="AV85" s="1338"/>
      <c r="AW85" s="1338"/>
      <c r="AX85" s="1338"/>
      <c r="AY85" s="1338"/>
      <c r="AZ85" s="1338"/>
      <c r="BA85" s="1338"/>
      <c r="BB85" s="1338"/>
      <c r="BC85" s="1338"/>
      <c r="BD85" s="1338"/>
      <c r="BE85" s="1338"/>
      <c r="BF85" s="1338"/>
      <c r="BG85" s="1338"/>
      <c r="BH85" s="1338"/>
    </row>
    <row r="86" spans="3:60">
      <c r="C86" s="1338"/>
      <c r="D86" s="1338"/>
      <c r="E86" s="1338"/>
      <c r="F86" s="1338"/>
      <c r="G86" s="1338"/>
      <c r="H86" s="1338"/>
      <c r="I86" s="1338"/>
      <c r="J86" s="1338"/>
      <c r="K86" s="1338"/>
      <c r="L86" s="1338"/>
      <c r="M86" s="1338"/>
      <c r="N86" s="1338"/>
      <c r="O86" s="1338"/>
      <c r="P86" s="1338"/>
      <c r="Q86" s="1338"/>
      <c r="R86" s="1338"/>
      <c r="S86" s="1338"/>
      <c r="T86" s="1338"/>
      <c r="U86" s="1338"/>
      <c r="V86" s="1338"/>
      <c r="W86" s="1338"/>
      <c r="X86" s="1338"/>
      <c r="Y86" s="1338"/>
      <c r="Z86" s="1338"/>
      <c r="AA86" s="1338"/>
      <c r="AB86" s="1338"/>
      <c r="AC86" s="1338"/>
      <c r="AD86" s="1338"/>
      <c r="AE86" s="1338"/>
      <c r="AF86" s="1338"/>
      <c r="AG86" s="1338"/>
      <c r="AH86" s="1338"/>
      <c r="AI86" s="1338"/>
      <c r="AJ86" s="1338"/>
      <c r="AK86" s="1338"/>
      <c r="AL86" s="1338"/>
      <c r="AM86" s="1338"/>
      <c r="AN86" s="1338"/>
      <c r="AO86" s="1338"/>
      <c r="AP86" s="1338"/>
      <c r="AQ86" s="1338"/>
      <c r="AR86" s="1338"/>
      <c r="AS86" s="1338"/>
      <c r="AT86" s="1338"/>
      <c r="AU86" s="1338"/>
      <c r="AV86" s="1338"/>
      <c r="AW86" s="1338"/>
      <c r="AX86" s="1338"/>
      <c r="AY86" s="1338"/>
      <c r="AZ86" s="1338"/>
      <c r="BA86" s="1338"/>
      <c r="BB86" s="1338"/>
      <c r="BC86" s="1338"/>
      <c r="BD86" s="1338"/>
      <c r="BE86" s="1338"/>
      <c r="BF86" s="1338"/>
      <c r="BG86" s="1338"/>
      <c r="BH86" s="1338"/>
    </row>
    <row r="87" spans="3:60">
      <c r="C87" s="1338"/>
      <c r="D87" s="1338"/>
      <c r="E87" s="1338"/>
      <c r="F87" s="1338"/>
      <c r="G87" s="1338"/>
      <c r="H87" s="1338"/>
      <c r="I87" s="1338"/>
      <c r="J87" s="1338"/>
      <c r="K87" s="1338"/>
      <c r="L87" s="1338"/>
      <c r="M87" s="1338"/>
      <c r="N87" s="1338"/>
      <c r="O87" s="1338"/>
      <c r="P87" s="1338"/>
      <c r="Q87" s="1338"/>
      <c r="R87" s="1338"/>
      <c r="S87" s="1338"/>
      <c r="T87" s="1338"/>
      <c r="U87" s="1338"/>
      <c r="V87" s="1338"/>
      <c r="W87" s="1338"/>
      <c r="X87" s="1338"/>
      <c r="Y87" s="1338"/>
      <c r="Z87" s="1338"/>
      <c r="AA87" s="1338"/>
      <c r="AB87" s="1338"/>
      <c r="AC87" s="1338"/>
      <c r="AD87" s="1338"/>
      <c r="AE87" s="1338"/>
      <c r="AF87" s="1338"/>
      <c r="AG87" s="1338"/>
      <c r="AH87" s="1338"/>
      <c r="AI87" s="1338"/>
      <c r="AJ87" s="1338"/>
      <c r="AK87" s="1338"/>
      <c r="AL87" s="1338"/>
      <c r="AM87" s="1338"/>
      <c r="AN87" s="1338"/>
      <c r="AO87" s="1338"/>
      <c r="AP87" s="1338"/>
      <c r="AQ87" s="1338"/>
      <c r="AR87" s="1338"/>
      <c r="AS87" s="1338"/>
      <c r="AT87" s="1338"/>
      <c r="AU87" s="1338"/>
      <c r="AV87" s="1338"/>
      <c r="AW87" s="1338"/>
      <c r="AX87" s="1338"/>
      <c r="AY87" s="1338"/>
      <c r="AZ87" s="1338"/>
      <c r="BA87" s="1338"/>
      <c r="BB87" s="1338"/>
      <c r="BC87" s="1338"/>
      <c r="BD87" s="1338"/>
      <c r="BE87" s="1338"/>
      <c r="BF87" s="1338"/>
      <c r="BG87" s="1338"/>
      <c r="BH87" s="1338"/>
    </row>
    <row r="88" spans="3:60">
      <c r="C88" s="1338"/>
      <c r="D88" s="1338"/>
      <c r="E88" s="1338"/>
      <c r="F88" s="1338"/>
      <c r="G88" s="1338"/>
      <c r="H88" s="1338"/>
      <c r="I88" s="1338"/>
      <c r="J88" s="1338"/>
      <c r="K88" s="1338"/>
      <c r="L88" s="1338"/>
      <c r="M88" s="1338"/>
      <c r="N88" s="1338"/>
      <c r="O88" s="1338"/>
      <c r="P88" s="1338"/>
      <c r="Q88" s="1338"/>
      <c r="R88" s="1338"/>
      <c r="S88" s="1338"/>
      <c r="T88" s="1338"/>
      <c r="U88" s="1338"/>
      <c r="V88" s="1338"/>
      <c r="W88" s="1338"/>
      <c r="X88" s="1338"/>
      <c r="Y88" s="1338"/>
      <c r="Z88" s="1338"/>
      <c r="AA88" s="1338"/>
      <c r="AB88" s="1338"/>
      <c r="AC88" s="1338"/>
      <c r="AD88" s="1338"/>
      <c r="AE88" s="1338"/>
      <c r="AF88" s="1338"/>
      <c r="AG88" s="1338"/>
      <c r="AH88" s="1338"/>
      <c r="AI88" s="1338"/>
      <c r="AJ88" s="1338"/>
      <c r="AK88" s="1338"/>
      <c r="AL88" s="1338"/>
      <c r="AM88" s="1338"/>
      <c r="AN88" s="1338"/>
      <c r="AO88" s="1338"/>
      <c r="AP88" s="1338"/>
      <c r="AQ88" s="1338"/>
      <c r="AR88" s="1338"/>
      <c r="AS88" s="1338"/>
      <c r="AT88" s="1338"/>
      <c r="AU88" s="1338"/>
      <c r="AV88" s="1338"/>
      <c r="AW88" s="1338"/>
      <c r="AX88" s="1338"/>
      <c r="AY88" s="1338"/>
      <c r="AZ88" s="1338"/>
      <c r="BA88" s="1338"/>
      <c r="BB88" s="1338"/>
      <c r="BC88" s="1338"/>
      <c r="BD88" s="1338"/>
      <c r="BE88" s="1338"/>
      <c r="BF88" s="1338"/>
      <c r="BG88" s="1338"/>
      <c r="BH88" s="1338"/>
    </row>
    <row r="89" spans="3:60">
      <c r="C89" s="1338"/>
      <c r="D89" s="1338"/>
      <c r="E89" s="1338"/>
      <c r="F89" s="1338"/>
      <c r="G89" s="1338"/>
      <c r="H89" s="1338"/>
      <c r="I89" s="1338"/>
      <c r="J89" s="1338"/>
      <c r="K89" s="1338"/>
      <c r="L89" s="1338"/>
      <c r="M89" s="1338"/>
      <c r="N89" s="1338"/>
      <c r="O89" s="1338"/>
      <c r="P89" s="1338"/>
      <c r="Q89" s="1338"/>
      <c r="R89" s="1338"/>
      <c r="S89" s="1338"/>
      <c r="T89" s="1338"/>
      <c r="U89" s="1338"/>
      <c r="V89" s="1338"/>
      <c r="W89" s="1338"/>
      <c r="X89" s="1338"/>
      <c r="Y89" s="1338"/>
      <c r="Z89" s="1338"/>
      <c r="AA89" s="1338"/>
      <c r="AB89" s="1338"/>
      <c r="AC89" s="1338"/>
      <c r="AD89" s="1338"/>
      <c r="AE89" s="1338"/>
      <c r="AF89" s="1338"/>
      <c r="AG89" s="1338"/>
      <c r="AH89" s="1338"/>
      <c r="AI89" s="1338"/>
      <c r="AJ89" s="1338"/>
      <c r="AK89" s="1338"/>
      <c r="AL89" s="1338"/>
      <c r="AM89" s="1338"/>
      <c r="AN89" s="1338"/>
      <c r="AO89" s="1338"/>
      <c r="AP89" s="1338"/>
      <c r="AQ89" s="1338"/>
      <c r="AR89" s="1338"/>
      <c r="AS89" s="1338"/>
      <c r="AT89" s="1338"/>
      <c r="AU89" s="1338"/>
      <c r="AV89" s="1338"/>
      <c r="AW89" s="1338"/>
      <c r="AX89" s="1338"/>
      <c r="AY89" s="1338"/>
      <c r="AZ89" s="1338"/>
      <c r="BA89" s="1338"/>
      <c r="BB89" s="1338"/>
      <c r="BC89" s="1338"/>
      <c r="BD89" s="1338"/>
      <c r="BE89" s="1338"/>
      <c r="BF89" s="1338"/>
      <c r="BG89" s="1338"/>
      <c r="BH89" s="1338"/>
    </row>
    <row r="90" spans="3:60">
      <c r="C90" s="1338"/>
      <c r="D90" s="1338"/>
      <c r="E90" s="1338"/>
      <c r="F90" s="1338"/>
      <c r="G90" s="1338"/>
      <c r="H90" s="1338"/>
      <c r="I90" s="1338"/>
      <c r="J90" s="1338"/>
      <c r="K90" s="1338"/>
      <c r="L90" s="1338"/>
      <c r="M90" s="1338"/>
      <c r="N90" s="1338"/>
      <c r="O90" s="1338"/>
      <c r="P90" s="1338"/>
      <c r="Q90" s="1338"/>
      <c r="R90" s="1338"/>
      <c r="S90" s="1338"/>
      <c r="T90" s="1338"/>
      <c r="U90" s="1338"/>
      <c r="V90" s="1338"/>
      <c r="W90" s="1338"/>
      <c r="X90" s="1338"/>
      <c r="Y90" s="1338"/>
      <c r="Z90" s="1338"/>
      <c r="AA90" s="1338"/>
      <c r="AB90" s="1338"/>
      <c r="AC90" s="1338"/>
      <c r="AD90" s="1338"/>
      <c r="AE90" s="1338"/>
      <c r="AF90" s="1338"/>
      <c r="AG90" s="1338"/>
      <c r="AH90" s="1338"/>
      <c r="AI90" s="1338"/>
      <c r="AJ90" s="1338"/>
      <c r="AK90" s="1338"/>
      <c r="AL90" s="1338"/>
      <c r="AM90" s="1338"/>
      <c r="AN90" s="1338"/>
      <c r="AO90" s="1338"/>
      <c r="AP90" s="1338"/>
      <c r="AQ90" s="1338"/>
      <c r="AR90" s="1338"/>
      <c r="AS90" s="1338"/>
      <c r="AT90" s="1338"/>
      <c r="AU90" s="1338"/>
      <c r="AV90" s="1338"/>
      <c r="AW90" s="1338"/>
      <c r="AX90" s="1338"/>
      <c r="AY90" s="1338"/>
      <c r="AZ90" s="1338"/>
      <c r="BA90" s="1338"/>
      <c r="BB90" s="1338"/>
      <c r="BC90" s="1338"/>
      <c r="BD90" s="1338"/>
      <c r="BE90" s="1338"/>
      <c r="BF90" s="1338"/>
      <c r="BG90" s="1338"/>
      <c r="BH90" s="1338"/>
    </row>
    <row r="91" spans="3:60">
      <c r="C91" s="1338"/>
      <c r="D91" s="1338"/>
      <c r="E91" s="1338"/>
      <c r="F91" s="1338"/>
      <c r="G91" s="1338"/>
      <c r="H91" s="1338"/>
      <c r="I91" s="1338"/>
      <c r="J91" s="1338"/>
      <c r="K91" s="1338"/>
      <c r="L91" s="1338"/>
      <c r="M91" s="1338"/>
      <c r="N91" s="1338"/>
      <c r="O91" s="1338"/>
      <c r="P91" s="1338"/>
      <c r="Q91" s="1338"/>
      <c r="R91" s="1338"/>
      <c r="S91" s="1338"/>
      <c r="T91" s="1338"/>
      <c r="U91" s="1338"/>
      <c r="V91" s="1338"/>
      <c r="W91" s="1338"/>
      <c r="X91" s="1338"/>
      <c r="Y91" s="1338"/>
      <c r="Z91" s="1338"/>
      <c r="AA91" s="1338"/>
      <c r="AB91" s="1338"/>
      <c r="AC91" s="1338"/>
      <c r="AD91" s="1338"/>
      <c r="AE91" s="1338"/>
      <c r="AF91" s="1338"/>
      <c r="AG91" s="1338"/>
      <c r="AH91" s="1338"/>
      <c r="AI91" s="1338"/>
      <c r="AJ91" s="1338"/>
      <c r="AK91" s="1338"/>
      <c r="AL91" s="1338"/>
      <c r="AM91" s="1338"/>
      <c r="AN91" s="1338"/>
      <c r="AO91" s="1338"/>
      <c r="AP91" s="1338"/>
      <c r="AQ91" s="1338"/>
      <c r="AR91" s="1338"/>
      <c r="AS91" s="1338"/>
      <c r="AT91" s="1338"/>
      <c r="AU91" s="1338"/>
      <c r="AV91" s="1338"/>
      <c r="AW91" s="1338"/>
      <c r="AX91" s="1338"/>
      <c r="AY91" s="1338"/>
      <c r="AZ91" s="1338"/>
      <c r="BA91" s="1338"/>
      <c r="BB91" s="1338"/>
      <c r="BC91" s="1338"/>
      <c r="BD91" s="1338"/>
      <c r="BE91" s="1338"/>
      <c r="BF91" s="1338"/>
      <c r="BG91" s="1338"/>
      <c r="BH91" s="1338"/>
    </row>
    <row r="92" spans="3:60">
      <c r="C92" s="1338"/>
      <c r="D92" s="1338"/>
      <c r="E92" s="1338"/>
      <c r="F92" s="1338"/>
      <c r="G92" s="1338"/>
      <c r="H92" s="1338"/>
      <c r="I92" s="1338"/>
      <c r="J92" s="1338"/>
      <c r="K92" s="1338"/>
      <c r="L92" s="1338"/>
      <c r="M92" s="1338"/>
      <c r="N92" s="1338"/>
      <c r="O92" s="1338"/>
      <c r="P92" s="1338"/>
      <c r="Q92" s="1338"/>
      <c r="R92" s="1338"/>
      <c r="S92" s="1338"/>
      <c r="T92" s="1338"/>
      <c r="U92" s="1338"/>
      <c r="V92" s="1338"/>
      <c r="W92" s="1338"/>
      <c r="X92" s="1338"/>
      <c r="Y92" s="1338"/>
      <c r="Z92" s="1338"/>
      <c r="AA92" s="1338"/>
      <c r="AB92" s="1338"/>
      <c r="AC92" s="1338"/>
      <c r="AD92" s="1338"/>
      <c r="AE92" s="1338"/>
      <c r="AF92" s="1338"/>
      <c r="AG92" s="1338"/>
      <c r="AH92" s="1338"/>
      <c r="AI92" s="1338"/>
      <c r="AJ92" s="1338"/>
      <c r="AK92" s="1338"/>
      <c r="AL92" s="1338"/>
      <c r="AM92" s="1338"/>
      <c r="AN92" s="1338"/>
      <c r="AO92" s="1338"/>
      <c r="AP92" s="1338"/>
      <c r="AQ92" s="1338"/>
      <c r="AR92" s="1338"/>
      <c r="AS92" s="1338"/>
      <c r="AT92" s="1338"/>
      <c r="AU92" s="1338"/>
      <c r="AV92" s="1338"/>
      <c r="AW92" s="1338"/>
      <c r="AX92" s="1338"/>
      <c r="AY92" s="1338"/>
      <c r="AZ92" s="1338"/>
      <c r="BA92" s="1338"/>
      <c r="BB92" s="1338"/>
      <c r="BC92" s="1338"/>
      <c r="BD92" s="1338"/>
      <c r="BE92" s="1338"/>
      <c r="BF92" s="1338"/>
      <c r="BG92" s="1338"/>
      <c r="BH92" s="1338"/>
    </row>
    <row r="93" spans="3:60">
      <c r="C93" s="1338"/>
      <c r="D93" s="1338"/>
      <c r="E93" s="1338"/>
      <c r="F93" s="1338"/>
      <c r="G93" s="1338"/>
      <c r="H93" s="1338"/>
      <c r="I93" s="1338"/>
      <c r="J93" s="1338"/>
      <c r="K93" s="1338"/>
      <c r="L93" s="1338"/>
      <c r="M93" s="1338"/>
      <c r="N93" s="1338"/>
      <c r="O93" s="1338"/>
      <c r="P93" s="1338"/>
      <c r="Q93" s="1338"/>
      <c r="R93" s="1338"/>
      <c r="S93" s="1338"/>
      <c r="T93" s="1338"/>
      <c r="U93" s="1338"/>
      <c r="V93" s="1338"/>
      <c r="W93" s="1338"/>
      <c r="X93" s="1338"/>
      <c r="Y93" s="1338"/>
      <c r="Z93" s="1338"/>
      <c r="AA93" s="1338"/>
      <c r="AB93" s="1338"/>
      <c r="AC93" s="1338"/>
      <c r="AD93" s="1338"/>
      <c r="AE93" s="1338"/>
      <c r="AF93" s="1338"/>
      <c r="AG93" s="1338"/>
      <c r="AH93" s="1338"/>
      <c r="AI93" s="1338"/>
      <c r="AJ93" s="1338"/>
      <c r="AK93" s="1338"/>
      <c r="AL93" s="1338"/>
      <c r="AM93" s="1338"/>
      <c r="AN93" s="1338"/>
      <c r="AO93" s="1338"/>
      <c r="AP93" s="1338"/>
      <c r="AQ93" s="1338"/>
      <c r="AR93" s="1338"/>
      <c r="AS93" s="1338"/>
      <c r="AT93" s="1338"/>
      <c r="AU93" s="1338"/>
      <c r="AV93" s="1338"/>
      <c r="AW93" s="1338"/>
      <c r="AX93" s="1338"/>
      <c r="AY93" s="1338"/>
      <c r="AZ93" s="1338"/>
      <c r="BA93" s="1338"/>
      <c r="BB93" s="1338"/>
      <c r="BC93" s="1338"/>
      <c r="BD93" s="1338"/>
      <c r="BE93" s="1338"/>
      <c r="BF93" s="1338"/>
      <c r="BG93" s="1338"/>
      <c r="BH93" s="1338"/>
    </row>
    <row r="94" spans="3:60">
      <c r="C94" s="1338"/>
      <c r="D94" s="1338"/>
      <c r="E94" s="1338"/>
      <c r="F94" s="1338"/>
      <c r="G94" s="1338"/>
      <c r="H94" s="1338"/>
      <c r="I94" s="1338"/>
      <c r="J94" s="1338"/>
      <c r="K94" s="1338"/>
      <c r="L94" s="1338"/>
      <c r="M94" s="1338"/>
      <c r="N94" s="1338"/>
      <c r="O94" s="1338"/>
      <c r="P94" s="1338"/>
      <c r="Q94" s="1338"/>
      <c r="R94" s="1338"/>
      <c r="S94" s="1338"/>
      <c r="T94" s="1338"/>
      <c r="U94" s="1338"/>
      <c r="V94" s="1338"/>
      <c r="W94" s="1338"/>
      <c r="X94" s="1338"/>
      <c r="Y94" s="1338"/>
      <c r="Z94" s="1338"/>
      <c r="AA94" s="1338"/>
      <c r="AB94" s="1338"/>
      <c r="AC94" s="1338"/>
      <c r="AD94" s="1338"/>
      <c r="AE94" s="1338"/>
      <c r="AF94" s="1338"/>
      <c r="AG94" s="1338"/>
      <c r="AH94" s="1338"/>
      <c r="AI94" s="1338"/>
      <c r="AJ94" s="1338"/>
      <c r="AK94" s="1338"/>
      <c r="AL94" s="1338"/>
      <c r="AM94" s="1338"/>
      <c r="AN94" s="1338"/>
      <c r="AO94" s="1338"/>
      <c r="AP94" s="1338"/>
      <c r="AQ94" s="1338"/>
      <c r="AR94" s="1338"/>
      <c r="AS94" s="1338"/>
      <c r="AT94" s="1338"/>
      <c r="AU94" s="1338"/>
      <c r="AV94" s="1338"/>
      <c r="AW94" s="1338"/>
      <c r="AX94" s="1338"/>
      <c r="AY94" s="1338"/>
      <c r="AZ94" s="1338"/>
      <c r="BA94" s="1338"/>
      <c r="BB94" s="1338"/>
      <c r="BC94" s="1338"/>
      <c r="BD94" s="1338"/>
      <c r="BE94" s="1338"/>
      <c r="BF94" s="1338"/>
      <c r="BG94" s="1338"/>
      <c r="BH94" s="1338"/>
    </row>
    <row r="95" spans="3:60">
      <c r="C95" s="1338"/>
      <c r="D95" s="1338"/>
      <c r="E95" s="1338"/>
      <c r="F95" s="1338"/>
      <c r="G95" s="1338"/>
      <c r="H95" s="1338"/>
      <c r="I95" s="1338"/>
      <c r="J95" s="1338"/>
      <c r="K95" s="1338"/>
      <c r="L95" s="1338"/>
      <c r="M95" s="1338"/>
      <c r="N95" s="1338"/>
      <c r="O95" s="1338"/>
      <c r="P95" s="1338"/>
      <c r="Q95" s="1338"/>
      <c r="R95" s="1338"/>
      <c r="S95" s="1338"/>
      <c r="T95" s="1338"/>
      <c r="U95" s="1338"/>
      <c r="V95" s="1338"/>
      <c r="W95" s="1338"/>
      <c r="X95" s="1338"/>
      <c r="Y95" s="1338"/>
      <c r="Z95" s="1338"/>
      <c r="AA95" s="1338"/>
      <c r="AB95" s="1338"/>
      <c r="AC95" s="1338"/>
      <c r="AD95" s="1338"/>
      <c r="AE95" s="1338"/>
      <c r="AF95" s="1338"/>
      <c r="AG95" s="1338"/>
      <c r="AH95" s="1338"/>
      <c r="AI95" s="1338"/>
      <c r="AJ95" s="1338"/>
      <c r="AK95" s="1338"/>
      <c r="AL95" s="1338"/>
      <c r="AM95" s="1338"/>
      <c r="AN95" s="1338"/>
      <c r="AO95" s="1338"/>
      <c r="AP95" s="1338"/>
      <c r="AQ95" s="1338"/>
      <c r="AR95" s="1338"/>
      <c r="AS95" s="1338"/>
      <c r="AT95" s="1338"/>
      <c r="AU95" s="1338"/>
      <c r="AV95" s="1338"/>
      <c r="AW95" s="1338"/>
      <c r="AX95" s="1338"/>
      <c r="AY95" s="1338"/>
      <c r="AZ95" s="1338"/>
      <c r="BA95" s="1338"/>
      <c r="BB95" s="1338"/>
      <c r="BC95" s="1338"/>
      <c r="BD95" s="1338"/>
      <c r="BE95" s="1338"/>
      <c r="BF95" s="1338"/>
      <c r="BG95" s="1338"/>
      <c r="BH95" s="1338"/>
    </row>
    <row r="96" spans="3:60">
      <c r="C96" s="1338"/>
      <c r="D96" s="1338"/>
      <c r="E96" s="1338"/>
      <c r="F96" s="1338"/>
      <c r="G96" s="1338"/>
      <c r="H96" s="1338"/>
      <c r="I96" s="1338"/>
      <c r="J96" s="1338"/>
      <c r="K96" s="1338"/>
      <c r="L96" s="1338"/>
      <c r="M96" s="1338"/>
      <c r="N96" s="1338"/>
      <c r="O96" s="1338"/>
      <c r="P96" s="1338"/>
      <c r="Q96" s="1338"/>
      <c r="R96" s="1338"/>
      <c r="S96" s="1338"/>
      <c r="T96" s="1338"/>
      <c r="U96" s="1338"/>
      <c r="V96" s="1338"/>
      <c r="W96" s="1338"/>
      <c r="X96" s="1338"/>
      <c r="Y96" s="1338"/>
      <c r="Z96" s="1338"/>
      <c r="AA96" s="1338"/>
      <c r="AB96" s="1338"/>
      <c r="AC96" s="1338"/>
      <c r="AD96" s="1338"/>
      <c r="AE96" s="1338"/>
      <c r="AF96" s="1338"/>
      <c r="AG96" s="1338"/>
      <c r="AH96" s="1338"/>
      <c r="AI96" s="1338"/>
      <c r="AJ96" s="1338"/>
      <c r="AK96" s="1338"/>
      <c r="AL96" s="1338"/>
      <c r="AM96" s="1338"/>
      <c r="AN96" s="1338"/>
      <c r="AO96" s="1338"/>
      <c r="AP96" s="1338"/>
      <c r="AQ96" s="1338"/>
      <c r="AR96" s="1338"/>
      <c r="AS96" s="1338"/>
      <c r="AT96" s="1338"/>
      <c r="AU96" s="1338"/>
      <c r="AV96" s="1338"/>
      <c r="AW96" s="1338"/>
      <c r="AX96" s="1338"/>
      <c r="AY96" s="1338"/>
      <c r="AZ96" s="1338"/>
      <c r="BA96" s="1338"/>
      <c r="BB96" s="1338"/>
      <c r="BC96" s="1338"/>
      <c r="BD96" s="1338"/>
      <c r="BE96" s="1338"/>
      <c r="BF96" s="1338"/>
      <c r="BG96" s="1338"/>
      <c r="BH96" s="1338"/>
    </row>
    <row r="97" spans="3:60">
      <c r="C97" s="1338"/>
      <c r="D97" s="1338"/>
      <c r="E97" s="1338"/>
      <c r="F97" s="1338"/>
      <c r="G97" s="1338"/>
      <c r="H97" s="1338"/>
      <c r="I97" s="1338"/>
      <c r="J97" s="1338"/>
      <c r="K97" s="1338"/>
      <c r="L97" s="1338"/>
      <c r="M97" s="1338"/>
      <c r="N97" s="1338"/>
      <c r="O97" s="1338"/>
      <c r="P97" s="1338"/>
      <c r="Q97" s="1338"/>
      <c r="R97" s="1338"/>
      <c r="S97" s="1338"/>
      <c r="T97" s="1338"/>
      <c r="U97" s="1338"/>
      <c r="V97" s="1338"/>
      <c r="W97" s="1338"/>
      <c r="X97" s="1338"/>
      <c r="Y97" s="1338"/>
      <c r="Z97" s="1338"/>
      <c r="AA97" s="1338"/>
      <c r="AB97" s="1338"/>
      <c r="AC97" s="1338"/>
      <c r="AD97" s="1338"/>
      <c r="AE97" s="1338"/>
      <c r="AF97" s="1338"/>
      <c r="AG97" s="1338"/>
      <c r="AH97" s="1338"/>
      <c r="AI97" s="1338"/>
      <c r="AJ97" s="1338"/>
      <c r="AK97" s="1338"/>
      <c r="AL97" s="1338"/>
      <c r="AM97" s="1338"/>
      <c r="AN97" s="1338"/>
      <c r="AO97" s="1338"/>
      <c r="AP97" s="1338"/>
      <c r="AQ97" s="1338"/>
      <c r="AR97" s="1338"/>
      <c r="AS97" s="1338"/>
      <c r="AT97" s="1338"/>
      <c r="AU97" s="1338"/>
      <c r="AV97" s="1338"/>
      <c r="AW97" s="1338"/>
      <c r="AX97" s="1338"/>
      <c r="AY97" s="1338"/>
      <c r="AZ97" s="1338"/>
      <c r="BA97" s="1338"/>
      <c r="BB97" s="1338"/>
      <c r="BC97" s="1338"/>
      <c r="BD97" s="1338"/>
      <c r="BE97" s="1338"/>
      <c r="BF97" s="1338"/>
      <c r="BG97" s="1338"/>
      <c r="BH97" s="1338"/>
    </row>
    <row r="98" spans="3:60">
      <c r="C98" s="1338"/>
      <c r="D98" s="1338"/>
      <c r="E98" s="1338"/>
      <c r="F98" s="1338"/>
      <c r="G98" s="1338"/>
      <c r="H98" s="1338"/>
      <c r="I98" s="1338"/>
      <c r="J98" s="1338"/>
      <c r="K98" s="1338"/>
      <c r="L98" s="1338"/>
      <c r="M98" s="1338"/>
      <c r="N98" s="1338"/>
      <c r="O98" s="1338"/>
      <c r="P98" s="1338"/>
      <c r="Q98" s="1338"/>
      <c r="R98" s="1338"/>
      <c r="S98" s="1338"/>
      <c r="T98" s="1338"/>
      <c r="U98" s="1338"/>
      <c r="V98" s="1338"/>
      <c r="W98" s="1338"/>
      <c r="X98" s="1338"/>
      <c r="Y98" s="1338"/>
      <c r="Z98" s="1338"/>
      <c r="AA98" s="1338"/>
      <c r="AB98" s="1338"/>
      <c r="AC98" s="1338"/>
      <c r="AD98" s="1338"/>
      <c r="AE98" s="1338"/>
      <c r="AF98" s="1338"/>
      <c r="AG98" s="1338"/>
      <c r="AH98" s="1338"/>
      <c r="AI98" s="1338"/>
      <c r="AJ98" s="1338"/>
      <c r="AK98" s="1338"/>
      <c r="AL98" s="1338"/>
      <c r="AM98" s="1338"/>
      <c r="AN98" s="1338"/>
      <c r="AO98" s="1338"/>
      <c r="AP98" s="1338"/>
      <c r="AQ98" s="1338"/>
      <c r="AR98" s="1338"/>
      <c r="AS98" s="1338"/>
      <c r="AT98" s="1338"/>
      <c r="AU98" s="1338"/>
      <c r="AV98" s="1338"/>
      <c r="AW98" s="1338"/>
      <c r="AX98" s="1338"/>
      <c r="AY98" s="1338"/>
      <c r="AZ98" s="1338"/>
      <c r="BA98" s="1338"/>
      <c r="BB98" s="1338"/>
      <c r="BC98" s="1338"/>
      <c r="BD98" s="1338"/>
      <c r="BE98" s="1338"/>
      <c r="BF98" s="1338"/>
      <c r="BG98" s="1338"/>
      <c r="BH98" s="1338"/>
    </row>
    <row r="99" spans="3:60">
      <c r="C99" s="1338"/>
      <c r="D99" s="1338"/>
      <c r="E99" s="1338"/>
      <c r="F99" s="1338"/>
      <c r="G99" s="1338"/>
      <c r="H99" s="1338"/>
      <c r="I99" s="1338"/>
      <c r="J99" s="1338"/>
      <c r="K99" s="1338"/>
      <c r="L99" s="1338"/>
      <c r="M99" s="1338"/>
      <c r="N99" s="1338"/>
      <c r="O99" s="1338"/>
      <c r="P99" s="1338"/>
      <c r="Q99" s="1338"/>
      <c r="R99" s="1338"/>
      <c r="S99" s="1338"/>
      <c r="T99" s="1338"/>
      <c r="U99" s="1338"/>
      <c r="V99" s="1338"/>
      <c r="W99" s="1338"/>
      <c r="X99" s="1338"/>
      <c r="Y99" s="1338"/>
      <c r="Z99" s="1338"/>
      <c r="AA99" s="1338"/>
      <c r="AB99" s="1338"/>
      <c r="AC99" s="1338"/>
      <c r="AD99" s="1338"/>
      <c r="AE99" s="1338"/>
      <c r="AF99" s="1338"/>
      <c r="AG99" s="1338"/>
      <c r="AH99" s="1338"/>
      <c r="AI99" s="1338"/>
      <c r="AJ99" s="1338"/>
      <c r="AK99" s="1338"/>
      <c r="AL99" s="1338"/>
      <c r="AM99" s="1338"/>
      <c r="AN99" s="1338"/>
      <c r="AO99" s="1338"/>
      <c r="AP99" s="1338"/>
      <c r="AQ99" s="1338"/>
      <c r="AR99" s="1338"/>
      <c r="AS99" s="1338"/>
      <c r="AT99" s="1338"/>
      <c r="AU99" s="1338"/>
      <c r="AV99" s="1338"/>
      <c r="AW99" s="1338"/>
      <c r="AX99" s="1338"/>
      <c r="AY99" s="1338"/>
      <c r="AZ99" s="1338"/>
      <c r="BA99" s="1338"/>
      <c r="BB99" s="1338"/>
      <c r="BC99" s="1338"/>
      <c r="BD99" s="1338"/>
      <c r="BE99" s="1338"/>
      <c r="BF99" s="1338"/>
      <c r="BG99" s="1338"/>
      <c r="BH99" s="1338"/>
    </row>
    <row r="100" spans="3:60">
      <c r="C100" s="1338"/>
      <c r="D100" s="1338"/>
      <c r="E100" s="1338"/>
      <c r="F100" s="1338"/>
      <c r="G100" s="1338"/>
      <c r="H100" s="1338"/>
      <c r="I100" s="1338"/>
      <c r="J100" s="1338"/>
      <c r="K100" s="1338"/>
      <c r="L100" s="1338"/>
      <c r="M100" s="1338"/>
      <c r="N100" s="1338"/>
      <c r="O100" s="1338"/>
      <c r="P100" s="1338"/>
      <c r="Q100" s="1338"/>
      <c r="R100" s="1338"/>
      <c r="S100" s="1338"/>
      <c r="T100" s="1338"/>
      <c r="U100" s="1338"/>
      <c r="V100" s="1338"/>
      <c r="W100" s="1338"/>
      <c r="X100" s="1338"/>
      <c r="Y100" s="1338"/>
      <c r="Z100" s="1338"/>
      <c r="AA100" s="1338"/>
      <c r="AB100" s="1338"/>
      <c r="AC100" s="1338"/>
      <c r="AD100" s="1338"/>
      <c r="AE100" s="1338"/>
      <c r="AF100" s="1338"/>
      <c r="AG100" s="1338"/>
      <c r="AH100" s="1338"/>
      <c r="AI100" s="1338"/>
      <c r="AJ100" s="1338"/>
      <c r="AK100" s="1338"/>
      <c r="AL100" s="1338"/>
      <c r="AM100" s="1338"/>
      <c r="AN100" s="1338"/>
      <c r="AO100" s="1338"/>
      <c r="AP100" s="1338"/>
      <c r="AQ100" s="1338"/>
      <c r="AR100" s="1338"/>
      <c r="AS100" s="1338"/>
      <c r="AT100" s="1338"/>
      <c r="AU100" s="1338"/>
      <c r="AV100" s="1338"/>
      <c r="AW100" s="1338"/>
      <c r="AX100" s="1338"/>
      <c r="AY100" s="1338"/>
      <c r="AZ100" s="1338"/>
      <c r="BA100" s="1338"/>
      <c r="BB100" s="1338"/>
      <c r="BC100" s="1338"/>
      <c r="BD100" s="1338"/>
      <c r="BE100" s="1338"/>
      <c r="BF100" s="1338"/>
      <c r="BG100" s="1338"/>
      <c r="BH100" s="1338"/>
    </row>
    <row r="101" spans="3:60">
      <c r="C101" s="1338"/>
      <c r="D101" s="1338"/>
      <c r="E101" s="1338"/>
      <c r="F101" s="1338"/>
      <c r="G101" s="1338"/>
      <c r="H101" s="1338"/>
      <c r="I101" s="1338"/>
      <c r="J101" s="1338"/>
      <c r="K101" s="1338"/>
      <c r="L101" s="1338"/>
      <c r="M101" s="1338"/>
      <c r="N101" s="1338"/>
      <c r="O101" s="1338"/>
      <c r="P101" s="1338"/>
      <c r="Q101" s="1338"/>
      <c r="R101" s="1338"/>
      <c r="S101" s="1338"/>
      <c r="T101" s="1338"/>
      <c r="U101" s="1338"/>
      <c r="V101" s="1338"/>
      <c r="W101" s="1338"/>
      <c r="X101" s="1338"/>
      <c r="Y101" s="1338"/>
      <c r="Z101" s="1338"/>
      <c r="AA101" s="1338"/>
      <c r="AB101" s="1338"/>
      <c r="AC101" s="1338"/>
      <c r="AD101" s="1338"/>
      <c r="AE101" s="1338"/>
      <c r="AF101" s="1338"/>
      <c r="AG101" s="1338"/>
      <c r="AH101" s="1338"/>
      <c r="AI101" s="1338"/>
      <c r="AJ101" s="1338"/>
      <c r="AK101" s="1338"/>
      <c r="AL101" s="1338"/>
      <c r="AM101" s="1338"/>
      <c r="AN101" s="1338"/>
      <c r="AO101" s="1338"/>
      <c r="AP101" s="1338"/>
      <c r="AQ101" s="1338"/>
      <c r="AR101" s="1338"/>
      <c r="AS101" s="1338"/>
      <c r="AT101" s="1338"/>
      <c r="AU101" s="1338"/>
      <c r="AV101" s="1338"/>
      <c r="AW101" s="1338"/>
      <c r="AX101" s="1338"/>
      <c r="AY101" s="1338"/>
      <c r="AZ101" s="1338"/>
      <c r="BA101" s="1338"/>
      <c r="BB101" s="1338"/>
      <c r="BC101" s="1338"/>
      <c r="BD101" s="1338"/>
      <c r="BE101" s="1338"/>
      <c r="BF101" s="1338"/>
      <c r="BG101" s="1338"/>
      <c r="BH101" s="1338"/>
    </row>
    <row r="102" spans="3:60">
      <c r="C102" s="1338"/>
      <c r="D102" s="1338"/>
      <c r="E102" s="1338"/>
      <c r="F102" s="1338"/>
      <c r="G102" s="1338"/>
      <c r="H102" s="1338"/>
      <c r="I102" s="1338"/>
      <c r="J102" s="1338"/>
      <c r="K102" s="1338"/>
      <c r="L102" s="1338"/>
      <c r="M102" s="1338"/>
      <c r="N102" s="1338"/>
      <c r="O102" s="1338"/>
      <c r="P102" s="1338"/>
      <c r="Q102" s="1338"/>
      <c r="R102" s="1338"/>
      <c r="S102" s="1338"/>
      <c r="T102" s="1338"/>
      <c r="U102" s="1338"/>
      <c r="V102" s="1338"/>
      <c r="W102" s="1338"/>
      <c r="X102" s="1338"/>
      <c r="Y102" s="1338"/>
      <c r="Z102" s="1338"/>
      <c r="AA102" s="1338"/>
      <c r="AB102" s="1338"/>
      <c r="AC102" s="1338"/>
      <c r="AD102" s="1338"/>
      <c r="AE102" s="1338"/>
      <c r="AF102" s="1338"/>
      <c r="AG102" s="1338"/>
      <c r="AH102" s="1338"/>
      <c r="AI102" s="1338"/>
      <c r="AJ102" s="1338"/>
      <c r="AK102" s="1338"/>
      <c r="AL102" s="1338"/>
      <c r="AM102" s="1338"/>
      <c r="AN102" s="1338"/>
      <c r="AO102" s="1338"/>
      <c r="AP102" s="1338"/>
      <c r="AQ102" s="1338"/>
      <c r="AR102" s="1338"/>
      <c r="AS102" s="1338"/>
      <c r="AT102" s="1338"/>
      <c r="AU102" s="1338"/>
      <c r="AV102" s="1338"/>
      <c r="AW102" s="1338"/>
      <c r="AX102" s="1338"/>
      <c r="AY102" s="1338"/>
      <c r="AZ102" s="1338"/>
      <c r="BA102" s="1338"/>
      <c r="BB102" s="1338"/>
      <c r="BC102" s="1338"/>
      <c r="BD102" s="1338"/>
      <c r="BE102" s="1338"/>
      <c r="BF102" s="1338"/>
      <c r="BG102" s="1338"/>
      <c r="BH102" s="1338"/>
    </row>
    <row r="103" spans="3:60">
      <c r="C103" s="1338"/>
      <c r="D103" s="1338"/>
      <c r="E103" s="1338"/>
      <c r="F103" s="1338"/>
      <c r="G103" s="1338"/>
      <c r="H103" s="1338"/>
      <c r="I103" s="1338"/>
      <c r="J103" s="1338"/>
      <c r="K103" s="1338"/>
      <c r="L103" s="1338"/>
      <c r="M103" s="1338"/>
      <c r="N103" s="1338"/>
      <c r="O103" s="1338"/>
      <c r="P103" s="1338"/>
      <c r="Q103" s="1338"/>
      <c r="R103" s="1338"/>
      <c r="S103" s="1338"/>
      <c r="T103" s="1338"/>
      <c r="U103" s="1338"/>
      <c r="V103" s="1338"/>
      <c r="W103" s="1338"/>
      <c r="X103" s="1338"/>
      <c r="Y103" s="1338"/>
      <c r="Z103" s="1338"/>
      <c r="AA103" s="1338"/>
      <c r="AB103" s="1338"/>
      <c r="AC103" s="1338"/>
      <c r="AD103" s="1338"/>
      <c r="AE103" s="1338"/>
      <c r="AF103" s="1338"/>
      <c r="AG103" s="1338"/>
      <c r="AH103" s="1338"/>
      <c r="AI103" s="1338"/>
      <c r="AJ103" s="1338"/>
      <c r="AK103" s="1338"/>
      <c r="AL103" s="1338"/>
      <c r="AM103" s="1338"/>
      <c r="AN103" s="1338"/>
      <c r="AO103" s="1338"/>
      <c r="AP103" s="1338"/>
      <c r="AQ103" s="1338"/>
      <c r="AR103" s="1338"/>
      <c r="AS103" s="1338"/>
      <c r="AT103" s="1338"/>
      <c r="AU103" s="1338"/>
      <c r="AV103" s="1338"/>
      <c r="AW103" s="1338"/>
      <c r="AX103" s="1338"/>
      <c r="AY103" s="1338"/>
      <c r="AZ103" s="1338"/>
      <c r="BA103" s="1338"/>
      <c r="BB103" s="1338"/>
      <c r="BC103" s="1338"/>
      <c r="BD103" s="1338"/>
      <c r="BE103" s="1338"/>
      <c r="BF103" s="1338"/>
      <c r="BG103" s="1338"/>
      <c r="BH103" s="1338"/>
    </row>
    <row r="104" spans="3:60">
      <c r="C104" s="1338"/>
      <c r="D104" s="1338"/>
      <c r="E104" s="1338"/>
      <c r="F104" s="1338"/>
      <c r="G104" s="1338"/>
      <c r="H104" s="1338"/>
      <c r="I104" s="1338"/>
      <c r="J104" s="1338"/>
      <c r="K104" s="1338"/>
      <c r="L104" s="1338"/>
      <c r="M104" s="1338"/>
      <c r="N104" s="1338"/>
      <c r="O104" s="1338"/>
      <c r="P104" s="1338"/>
      <c r="Q104" s="1338"/>
      <c r="R104" s="1338"/>
      <c r="S104" s="1338"/>
      <c r="T104" s="1338"/>
      <c r="U104" s="1338"/>
      <c r="V104" s="1338"/>
      <c r="W104" s="1338"/>
      <c r="X104" s="1338"/>
      <c r="Y104" s="1338"/>
      <c r="Z104" s="1338"/>
      <c r="AA104" s="1338"/>
      <c r="AB104" s="1338"/>
      <c r="AC104" s="1338"/>
      <c r="AD104" s="1338"/>
      <c r="AE104" s="1338"/>
      <c r="AF104" s="1338"/>
      <c r="AG104" s="1338"/>
      <c r="AH104" s="1338"/>
      <c r="AI104" s="1338"/>
      <c r="AJ104" s="1338"/>
      <c r="AK104" s="1338"/>
      <c r="AL104" s="1338"/>
      <c r="AM104" s="1338"/>
      <c r="AN104" s="1338"/>
      <c r="AO104" s="1338"/>
      <c r="AP104" s="1338"/>
      <c r="AQ104" s="1338"/>
      <c r="AR104" s="1338"/>
      <c r="AS104" s="1338"/>
      <c r="AT104" s="1338"/>
      <c r="AU104" s="1338"/>
      <c r="AV104" s="1338"/>
      <c r="AW104" s="1338"/>
      <c r="AX104" s="1338"/>
      <c r="AY104" s="1338"/>
      <c r="AZ104" s="1338"/>
      <c r="BA104" s="1338"/>
      <c r="BB104" s="1338"/>
      <c r="BC104" s="1338"/>
      <c r="BD104" s="1338"/>
      <c r="BE104" s="1338"/>
      <c r="BF104" s="1338"/>
      <c r="BG104" s="1338"/>
      <c r="BH104" s="1338"/>
    </row>
    <row r="105" spans="3:60">
      <c r="C105" s="1338"/>
      <c r="D105" s="1338"/>
      <c r="E105" s="1338"/>
      <c r="F105" s="1338"/>
      <c r="G105" s="1338"/>
      <c r="H105" s="1338"/>
      <c r="I105" s="1338"/>
      <c r="J105" s="1338"/>
      <c r="K105" s="1338"/>
      <c r="L105" s="1338"/>
      <c r="M105" s="1338"/>
      <c r="N105" s="1338"/>
      <c r="O105" s="1338"/>
      <c r="P105" s="1338"/>
      <c r="Q105" s="1338"/>
      <c r="R105" s="1338"/>
      <c r="S105" s="1338"/>
      <c r="T105" s="1338"/>
      <c r="U105" s="1338"/>
      <c r="V105" s="1338"/>
      <c r="W105" s="1338"/>
      <c r="X105" s="1338"/>
      <c r="Y105" s="1338"/>
      <c r="Z105" s="1338"/>
      <c r="AA105" s="1338"/>
      <c r="AB105" s="1338"/>
      <c r="AC105" s="1338"/>
      <c r="AD105" s="1338"/>
      <c r="AE105" s="1338"/>
      <c r="AF105" s="1338"/>
      <c r="AG105" s="1338"/>
      <c r="AH105" s="1338"/>
      <c r="AI105" s="1338"/>
      <c r="AJ105" s="1338"/>
      <c r="AK105" s="1338"/>
      <c r="AL105" s="1338"/>
      <c r="AM105" s="1338"/>
      <c r="AN105" s="1338"/>
      <c r="AO105" s="1338"/>
      <c r="AP105" s="1338"/>
      <c r="AQ105" s="1338"/>
      <c r="AR105" s="1338"/>
      <c r="AS105" s="1338"/>
      <c r="AT105" s="1338"/>
      <c r="AU105" s="1338"/>
      <c r="AV105" s="1338"/>
      <c r="AW105" s="1338"/>
      <c r="AX105" s="1338"/>
      <c r="AY105" s="1338"/>
      <c r="AZ105" s="1338"/>
      <c r="BA105" s="1338"/>
      <c r="BB105" s="1338"/>
      <c r="BC105" s="1338"/>
      <c r="BD105" s="1338"/>
      <c r="BE105" s="1338"/>
      <c r="BF105" s="1338"/>
      <c r="BG105" s="1338"/>
      <c r="BH105" s="1338"/>
    </row>
    <row r="106" spans="3:60">
      <c r="C106" s="1338"/>
      <c r="D106" s="1338"/>
      <c r="E106" s="1338"/>
      <c r="F106" s="1338"/>
      <c r="G106" s="1338"/>
      <c r="H106" s="1338"/>
      <c r="I106" s="1338"/>
      <c r="J106" s="1338"/>
      <c r="K106" s="1338"/>
      <c r="L106" s="1338"/>
      <c r="M106" s="1338"/>
      <c r="N106" s="1338"/>
      <c r="O106" s="1338"/>
      <c r="P106" s="1338"/>
      <c r="Q106" s="1338"/>
      <c r="R106" s="1338"/>
      <c r="S106" s="1338"/>
      <c r="T106" s="1338"/>
      <c r="U106" s="1338"/>
      <c r="V106" s="1338"/>
      <c r="W106" s="1338"/>
      <c r="X106" s="1338"/>
      <c r="Y106" s="1338"/>
      <c r="Z106" s="1338"/>
      <c r="AA106" s="1338"/>
      <c r="AB106" s="1338"/>
      <c r="AC106" s="1338"/>
      <c r="AD106" s="1338"/>
      <c r="AE106" s="1338"/>
      <c r="AF106" s="1338"/>
      <c r="AG106" s="1338"/>
      <c r="AH106" s="1338"/>
      <c r="AI106" s="1338"/>
      <c r="AJ106" s="1338"/>
      <c r="AK106" s="1338"/>
      <c r="AL106" s="1338"/>
      <c r="AM106" s="1338"/>
      <c r="AN106" s="1338"/>
      <c r="AO106" s="1338"/>
      <c r="AP106" s="1338"/>
      <c r="AQ106" s="1338"/>
      <c r="AR106" s="1338"/>
      <c r="AS106" s="1338"/>
      <c r="AT106" s="1338"/>
      <c r="AU106" s="1338"/>
      <c r="AV106" s="1338"/>
      <c r="AW106" s="1338"/>
      <c r="AX106" s="1338"/>
      <c r="AY106" s="1338"/>
      <c r="AZ106" s="1338"/>
      <c r="BA106" s="1338"/>
      <c r="BB106" s="1338"/>
      <c r="BC106" s="1338"/>
      <c r="BD106" s="1338"/>
      <c r="BE106" s="1338"/>
      <c r="BF106" s="1338"/>
      <c r="BG106" s="1338"/>
      <c r="BH106" s="1338"/>
    </row>
    <row r="107" spans="3:60">
      <c r="C107" s="1338"/>
      <c r="D107" s="1338"/>
      <c r="E107" s="1338"/>
      <c r="F107" s="1338"/>
      <c r="G107" s="1338"/>
      <c r="H107" s="1338"/>
      <c r="I107" s="1338"/>
      <c r="J107" s="1338"/>
      <c r="K107" s="1338"/>
      <c r="L107" s="1338"/>
      <c r="M107" s="1338"/>
      <c r="N107" s="1338"/>
      <c r="O107" s="1338"/>
      <c r="P107" s="1338"/>
      <c r="Q107" s="1338"/>
      <c r="R107" s="1338"/>
      <c r="S107" s="1338"/>
      <c r="T107" s="1338"/>
      <c r="U107" s="1338"/>
      <c r="V107" s="1338"/>
      <c r="W107" s="1338"/>
      <c r="X107" s="1338"/>
      <c r="Y107" s="1338"/>
      <c r="Z107" s="1338"/>
      <c r="AA107" s="1338"/>
      <c r="AB107" s="1338"/>
      <c r="AC107" s="1338"/>
      <c r="AD107" s="1338"/>
      <c r="AE107" s="1338"/>
      <c r="AF107" s="1338"/>
      <c r="AG107" s="1338"/>
      <c r="AH107" s="1338"/>
      <c r="AI107" s="1338"/>
      <c r="AJ107" s="1338"/>
      <c r="AK107" s="1338"/>
      <c r="AL107" s="1338"/>
      <c r="AM107" s="1338"/>
      <c r="AN107" s="1338"/>
      <c r="AO107" s="1338"/>
      <c r="AP107" s="1338"/>
      <c r="AQ107" s="1338"/>
      <c r="AR107" s="1338"/>
      <c r="AS107" s="1338"/>
      <c r="AT107" s="1338"/>
      <c r="AU107" s="1338"/>
      <c r="AV107" s="1338"/>
      <c r="AW107" s="1338"/>
      <c r="AX107" s="1338"/>
      <c r="AY107" s="1338"/>
      <c r="AZ107" s="1338"/>
      <c r="BA107" s="1338"/>
      <c r="BB107" s="1338"/>
      <c r="BC107" s="1338"/>
      <c r="BD107" s="1338"/>
      <c r="BE107" s="1338"/>
      <c r="BF107" s="1338"/>
      <c r="BG107" s="1338"/>
      <c r="BH107" s="1338"/>
    </row>
    <row r="108" spans="3:60">
      <c r="C108" s="1338"/>
      <c r="D108" s="1338"/>
      <c r="E108" s="1338"/>
      <c r="F108" s="1338"/>
      <c r="G108" s="1338"/>
      <c r="H108" s="1338"/>
      <c r="I108" s="1338"/>
      <c r="J108" s="1338"/>
      <c r="K108" s="1338"/>
      <c r="L108" s="1338"/>
      <c r="M108" s="1338"/>
      <c r="N108" s="1338"/>
      <c r="O108" s="1338"/>
      <c r="P108" s="1338"/>
      <c r="Q108" s="1338"/>
      <c r="R108" s="1338"/>
      <c r="S108" s="1338"/>
      <c r="T108" s="1338"/>
      <c r="U108" s="1338"/>
      <c r="V108" s="1338"/>
      <c r="W108" s="1338"/>
      <c r="X108" s="1338"/>
      <c r="Y108" s="1338"/>
      <c r="Z108" s="1338"/>
      <c r="AA108" s="1338"/>
      <c r="AB108" s="1338"/>
      <c r="AC108" s="1338"/>
      <c r="AD108" s="1338"/>
      <c r="AE108" s="1338"/>
      <c r="AF108" s="1338"/>
      <c r="AG108" s="1338"/>
      <c r="AH108" s="1338"/>
      <c r="AI108" s="1338"/>
      <c r="AJ108" s="1338"/>
      <c r="AK108" s="1338"/>
      <c r="AL108" s="1338"/>
      <c r="AM108" s="1338"/>
      <c r="AN108" s="1338"/>
      <c r="AO108" s="1338"/>
      <c r="AP108" s="1338"/>
      <c r="AQ108" s="1338"/>
      <c r="AR108" s="1338"/>
      <c r="AS108" s="1338"/>
      <c r="AT108" s="1338"/>
      <c r="AU108" s="1338"/>
      <c r="AV108" s="1338"/>
      <c r="AW108" s="1338"/>
      <c r="AX108" s="1338"/>
      <c r="AY108" s="1338"/>
      <c r="AZ108" s="1338"/>
      <c r="BA108" s="1338"/>
      <c r="BB108" s="1338"/>
      <c r="BC108" s="1338"/>
      <c r="BD108" s="1338"/>
      <c r="BE108" s="1338"/>
      <c r="BF108" s="1338"/>
      <c r="BG108" s="1338"/>
      <c r="BH108" s="1338"/>
    </row>
    <row r="109" spans="3:60">
      <c r="C109" s="1338"/>
      <c r="D109" s="1338"/>
      <c r="E109" s="1338"/>
      <c r="F109" s="1338"/>
      <c r="G109" s="1338"/>
      <c r="H109" s="1338"/>
      <c r="I109" s="1338"/>
      <c r="J109" s="1338"/>
      <c r="K109" s="1338"/>
      <c r="L109" s="1338"/>
      <c r="M109" s="1338"/>
      <c r="N109" s="1338"/>
      <c r="O109" s="1338"/>
      <c r="P109" s="1338"/>
      <c r="Q109" s="1338"/>
      <c r="R109" s="1338"/>
      <c r="S109" s="1338"/>
      <c r="T109" s="1338"/>
      <c r="U109" s="1338"/>
      <c r="V109" s="1338"/>
      <c r="W109" s="1338"/>
      <c r="X109" s="1338"/>
      <c r="Y109" s="1338"/>
      <c r="Z109" s="1338"/>
      <c r="AA109" s="1338"/>
      <c r="AB109" s="1338"/>
      <c r="AC109" s="1338"/>
      <c r="AD109" s="1338"/>
      <c r="AE109" s="1338"/>
      <c r="AF109" s="1338"/>
      <c r="AG109" s="1338"/>
      <c r="AH109" s="1338"/>
      <c r="AI109" s="1338"/>
      <c r="AJ109" s="1338"/>
      <c r="AK109" s="1338"/>
      <c r="AL109" s="1338"/>
      <c r="AM109" s="1338"/>
      <c r="AN109" s="1338"/>
      <c r="AO109" s="1338"/>
      <c r="AP109" s="1338"/>
      <c r="AQ109" s="1338"/>
      <c r="AR109" s="1338"/>
      <c r="AS109" s="1338"/>
      <c r="AT109" s="1338"/>
      <c r="AU109" s="1338"/>
      <c r="AV109" s="1338"/>
      <c r="AW109" s="1338"/>
      <c r="AX109" s="1338"/>
      <c r="AY109" s="1338"/>
      <c r="AZ109" s="1338"/>
      <c r="BA109" s="1338"/>
      <c r="BB109" s="1338"/>
      <c r="BC109" s="1338"/>
      <c r="BD109" s="1338"/>
      <c r="BE109" s="1338"/>
      <c r="BF109" s="1338"/>
      <c r="BG109" s="1338"/>
      <c r="BH109" s="1338"/>
    </row>
    <row r="110" spans="3:60">
      <c r="C110" s="1338"/>
      <c r="D110" s="1338"/>
      <c r="E110" s="1338"/>
      <c r="F110" s="1338"/>
      <c r="G110" s="1338"/>
      <c r="H110" s="1338"/>
      <c r="I110" s="1338"/>
      <c r="J110" s="1338"/>
      <c r="K110" s="1338"/>
      <c r="L110" s="1338"/>
      <c r="M110" s="1338"/>
      <c r="N110" s="1338"/>
      <c r="O110" s="1338"/>
      <c r="P110" s="1338"/>
      <c r="Q110" s="1338"/>
      <c r="R110" s="1338"/>
      <c r="S110" s="1338"/>
      <c r="T110" s="1338"/>
      <c r="U110" s="1338"/>
      <c r="V110" s="1338"/>
      <c r="W110" s="1338"/>
      <c r="X110" s="1338"/>
      <c r="Y110" s="1338"/>
      <c r="Z110" s="1338"/>
      <c r="AA110" s="1338"/>
      <c r="AB110" s="1338"/>
      <c r="AC110" s="1338"/>
      <c r="AD110" s="1338"/>
      <c r="AE110" s="1338"/>
      <c r="AF110" s="1338"/>
      <c r="AG110" s="1338"/>
      <c r="AH110" s="1338"/>
      <c r="AI110" s="1338"/>
      <c r="AJ110" s="1338"/>
      <c r="AK110" s="1338"/>
      <c r="AL110" s="1338"/>
      <c r="AM110" s="1338"/>
      <c r="AN110" s="1338"/>
      <c r="AO110" s="1338"/>
      <c r="AP110" s="1338"/>
      <c r="AQ110" s="1338"/>
      <c r="AR110" s="1338"/>
      <c r="AS110" s="1338"/>
      <c r="AT110" s="1338"/>
      <c r="AU110" s="1338"/>
      <c r="AV110" s="1338"/>
      <c r="AW110" s="1338"/>
      <c r="AX110" s="1338"/>
      <c r="AY110" s="1338"/>
      <c r="AZ110" s="1338"/>
      <c r="BA110" s="1338"/>
      <c r="BB110" s="1338"/>
      <c r="BC110" s="1338"/>
      <c r="BD110" s="1338"/>
      <c r="BE110" s="1338"/>
      <c r="BF110" s="1338"/>
      <c r="BG110" s="1338"/>
      <c r="BH110" s="1338"/>
    </row>
    <row r="111" spans="3:60">
      <c r="C111" s="1338"/>
      <c r="D111" s="1338"/>
      <c r="E111" s="1338"/>
      <c r="F111" s="1338"/>
      <c r="G111" s="1338"/>
      <c r="H111" s="1338"/>
      <c r="I111" s="1338"/>
      <c r="J111" s="1338"/>
      <c r="K111" s="1338"/>
      <c r="L111" s="1338"/>
      <c r="M111" s="1338"/>
      <c r="N111" s="1338"/>
      <c r="O111" s="1338"/>
      <c r="P111" s="1338"/>
      <c r="Q111" s="1338"/>
      <c r="R111" s="1338"/>
      <c r="S111" s="1338"/>
      <c r="T111" s="1338"/>
      <c r="U111" s="1338"/>
      <c r="V111" s="1338"/>
      <c r="W111" s="1338"/>
      <c r="X111" s="1338"/>
      <c r="Y111" s="1338"/>
      <c r="Z111" s="1338"/>
      <c r="AA111" s="1338"/>
      <c r="AB111" s="1338"/>
      <c r="AC111" s="1338"/>
      <c r="AD111" s="1338"/>
      <c r="AE111" s="1338"/>
      <c r="AF111" s="1338"/>
      <c r="AG111" s="1338"/>
      <c r="AH111" s="1338"/>
      <c r="AI111" s="1338"/>
      <c r="AJ111" s="1338"/>
      <c r="AK111" s="1338"/>
      <c r="AL111" s="1338"/>
      <c r="AM111" s="1338"/>
      <c r="AN111" s="1338"/>
      <c r="AO111" s="1338"/>
      <c r="AP111" s="1338"/>
      <c r="AQ111" s="1338"/>
      <c r="AR111" s="1338"/>
      <c r="AS111" s="1338"/>
      <c r="AT111" s="1338"/>
      <c r="AU111" s="1338"/>
      <c r="AV111" s="1338"/>
      <c r="AW111" s="1338"/>
      <c r="AX111" s="1338"/>
      <c r="AY111" s="1338"/>
      <c r="AZ111" s="1338"/>
      <c r="BA111" s="1338"/>
      <c r="BB111" s="1338"/>
      <c r="BC111" s="1338"/>
      <c r="BD111" s="1338"/>
      <c r="BE111" s="1338"/>
      <c r="BF111" s="1338"/>
      <c r="BG111" s="1338"/>
      <c r="BH111" s="1338"/>
    </row>
    <row r="112" spans="3:60">
      <c r="C112" s="1338"/>
      <c r="D112" s="1338"/>
      <c r="E112" s="1338"/>
      <c r="F112" s="1338"/>
      <c r="G112" s="1338"/>
      <c r="H112" s="1338"/>
      <c r="I112" s="1338"/>
      <c r="J112" s="1338"/>
      <c r="K112" s="1338"/>
      <c r="L112" s="1338"/>
      <c r="M112" s="1338"/>
      <c r="N112" s="1338"/>
      <c r="O112" s="1338"/>
      <c r="P112" s="1338"/>
      <c r="Q112" s="1338"/>
      <c r="R112" s="1338"/>
      <c r="S112" s="1338"/>
      <c r="T112" s="1338"/>
      <c r="U112" s="1338"/>
      <c r="V112" s="1338"/>
      <c r="W112" s="1338"/>
      <c r="X112" s="1338"/>
      <c r="Y112" s="1338"/>
      <c r="Z112" s="1338"/>
      <c r="AA112" s="1338"/>
      <c r="AB112" s="1338"/>
      <c r="AC112" s="1338"/>
      <c r="AD112" s="1338"/>
      <c r="AE112" s="1338"/>
      <c r="AF112" s="1338"/>
      <c r="AG112" s="1338"/>
      <c r="AH112" s="1338"/>
      <c r="AI112" s="1338"/>
      <c r="AJ112" s="1338"/>
      <c r="AK112" s="1338"/>
      <c r="AL112" s="1338"/>
      <c r="AM112" s="1338"/>
      <c r="AN112" s="1338"/>
      <c r="AO112" s="1338"/>
      <c r="AP112" s="1338"/>
      <c r="AQ112" s="1338"/>
      <c r="AR112" s="1338"/>
      <c r="AS112" s="1338"/>
      <c r="AT112" s="1338"/>
      <c r="AU112" s="1338"/>
      <c r="AV112" s="1338"/>
      <c r="AW112" s="1338"/>
      <c r="AX112" s="1338"/>
      <c r="AY112" s="1338"/>
      <c r="AZ112" s="1338"/>
      <c r="BA112" s="1338"/>
      <c r="BB112" s="1338"/>
      <c r="BC112" s="1338"/>
      <c r="BD112" s="1338"/>
      <c r="BE112" s="1338"/>
      <c r="BF112" s="1338"/>
      <c r="BG112" s="1338"/>
      <c r="BH112" s="1338"/>
    </row>
    <row r="113" spans="3:60">
      <c r="C113" s="1338"/>
      <c r="D113" s="1338"/>
      <c r="E113" s="1338"/>
      <c r="F113" s="1338"/>
      <c r="G113" s="1338"/>
      <c r="H113" s="1338"/>
      <c r="I113" s="1338"/>
      <c r="J113" s="1338"/>
      <c r="K113" s="1338"/>
      <c r="L113" s="1338"/>
      <c r="M113" s="1338"/>
      <c r="N113" s="1338"/>
      <c r="O113" s="1338"/>
      <c r="P113" s="1338"/>
      <c r="Q113" s="1338"/>
      <c r="R113" s="1338"/>
      <c r="S113" s="1338"/>
      <c r="T113" s="1338"/>
      <c r="U113" s="1338"/>
      <c r="V113" s="1338"/>
      <c r="W113" s="1338"/>
      <c r="X113" s="1338"/>
      <c r="Y113" s="1338"/>
      <c r="Z113" s="1338"/>
      <c r="AA113" s="1338"/>
      <c r="AB113" s="1338"/>
      <c r="AC113" s="1338"/>
      <c r="AD113" s="1338"/>
      <c r="AE113" s="1338"/>
      <c r="AF113" s="1338"/>
      <c r="AG113" s="1338"/>
      <c r="AH113" s="1338"/>
      <c r="AI113" s="1338"/>
      <c r="AJ113" s="1338"/>
      <c r="AK113" s="1338"/>
      <c r="AL113" s="1338"/>
      <c r="AM113" s="1338"/>
      <c r="AN113" s="1338"/>
      <c r="AO113" s="1338"/>
      <c r="AP113" s="1338"/>
      <c r="AQ113" s="1338"/>
      <c r="AR113" s="1338"/>
      <c r="AS113" s="1338"/>
      <c r="AT113" s="1338"/>
      <c r="AU113" s="1338"/>
      <c r="AV113" s="1338"/>
      <c r="AW113" s="1338"/>
      <c r="AX113" s="1338"/>
      <c r="AY113" s="1338"/>
      <c r="AZ113" s="1338"/>
      <c r="BA113" s="1338"/>
      <c r="BB113" s="1338"/>
      <c r="BC113" s="1338"/>
      <c r="BD113" s="1338"/>
      <c r="BE113" s="1338"/>
      <c r="BF113" s="1338"/>
      <c r="BG113" s="1338"/>
      <c r="BH113" s="1338"/>
    </row>
    <row r="114" spans="3:60">
      <c r="C114" s="1338"/>
      <c r="D114" s="1338"/>
      <c r="E114" s="1338"/>
      <c r="F114" s="1338"/>
      <c r="G114" s="1338"/>
      <c r="H114" s="1338"/>
      <c r="I114" s="1338"/>
      <c r="J114" s="1338"/>
      <c r="K114" s="1338"/>
      <c r="L114" s="1338"/>
      <c r="M114" s="1338"/>
      <c r="N114" s="1338"/>
      <c r="O114" s="1338"/>
      <c r="P114" s="1338"/>
      <c r="Q114" s="1338"/>
      <c r="R114" s="1338"/>
      <c r="S114" s="1338"/>
      <c r="T114" s="1338"/>
      <c r="U114" s="1338"/>
      <c r="V114" s="1338"/>
      <c r="W114" s="1338"/>
      <c r="X114" s="1338"/>
      <c r="Y114" s="1338"/>
      <c r="Z114" s="1338"/>
      <c r="AA114" s="1338"/>
      <c r="AB114" s="1338"/>
      <c r="AC114" s="1338"/>
      <c r="AD114" s="1338"/>
      <c r="AE114" s="1338"/>
      <c r="AF114" s="1338"/>
      <c r="AG114" s="1338"/>
      <c r="AH114" s="1338"/>
      <c r="AI114" s="1338"/>
      <c r="AJ114" s="1338"/>
      <c r="AK114" s="1338"/>
      <c r="AL114" s="1338"/>
      <c r="AM114" s="1338"/>
      <c r="AN114" s="1338"/>
      <c r="AO114" s="1338"/>
      <c r="AP114" s="1338"/>
      <c r="AQ114" s="1338"/>
      <c r="AR114" s="1338"/>
      <c r="AS114" s="1338"/>
      <c r="AT114" s="1338"/>
      <c r="AU114" s="1338"/>
      <c r="AV114" s="1338"/>
      <c r="AW114" s="1338"/>
      <c r="AX114" s="1338"/>
      <c r="AY114" s="1338"/>
      <c r="AZ114" s="1338"/>
      <c r="BA114" s="1338"/>
      <c r="BB114" s="1338"/>
      <c r="BC114" s="1338"/>
      <c r="BD114" s="1338"/>
      <c r="BE114" s="1338"/>
      <c r="BF114" s="1338"/>
      <c r="BG114" s="1338"/>
      <c r="BH114" s="1338"/>
    </row>
    <row r="115" spans="3:60">
      <c r="C115" s="1338"/>
      <c r="D115" s="1338"/>
      <c r="E115" s="1338"/>
      <c r="F115" s="1338"/>
      <c r="G115" s="1338"/>
      <c r="H115" s="1338"/>
      <c r="I115" s="1338"/>
      <c r="J115" s="1338"/>
      <c r="K115" s="1338"/>
      <c r="L115" s="1338"/>
      <c r="M115" s="1338"/>
      <c r="N115" s="1338"/>
      <c r="O115" s="1338"/>
      <c r="P115" s="1338"/>
      <c r="Q115" s="1338"/>
      <c r="R115" s="1338"/>
      <c r="S115" s="1338"/>
      <c r="T115" s="1338"/>
      <c r="U115" s="1338"/>
      <c r="V115" s="1338"/>
      <c r="W115" s="1338"/>
      <c r="X115" s="1338"/>
      <c r="Y115" s="1338"/>
      <c r="Z115" s="1338"/>
      <c r="AA115" s="1338"/>
      <c r="AB115" s="1338"/>
      <c r="AC115" s="1338"/>
      <c r="AD115" s="1338"/>
      <c r="AE115" s="1338"/>
      <c r="AF115" s="1338"/>
      <c r="AG115" s="1338"/>
      <c r="AH115" s="1338"/>
      <c r="AI115" s="1338"/>
      <c r="AJ115" s="1338"/>
      <c r="AK115" s="1338"/>
      <c r="AL115" s="1338"/>
      <c r="AM115" s="1338"/>
      <c r="AN115" s="1338"/>
      <c r="AO115" s="1338"/>
      <c r="AP115" s="1338"/>
      <c r="AQ115" s="1338"/>
      <c r="AR115" s="1338"/>
      <c r="AS115" s="1338"/>
      <c r="AT115" s="1338"/>
      <c r="AU115" s="1338"/>
      <c r="AV115" s="1338"/>
      <c r="AW115" s="1338"/>
      <c r="AX115" s="1338"/>
      <c r="AY115" s="1338"/>
      <c r="AZ115" s="1338"/>
      <c r="BA115" s="1338"/>
      <c r="BB115" s="1338"/>
      <c r="BC115" s="1338"/>
      <c r="BD115" s="1338"/>
      <c r="BE115" s="1338"/>
      <c r="BF115" s="1338"/>
      <c r="BG115" s="1338"/>
      <c r="BH115" s="1338"/>
    </row>
    <row r="116" spans="3:60">
      <c r="C116" s="1338"/>
      <c r="D116" s="1338"/>
      <c r="E116" s="1338"/>
      <c r="F116" s="1338"/>
      <c r="G116" s="1338"/>
      <c r="H116" s="1338"/>
      <c r="I116" s="1338"/>
      <c r="J116" s="1338"/>
      <c r="K116" s="1338"/>
      <c r="L116" s="1338"/>
      <c r="M116" s="1338"/>
      <c r="N116" s="1338"/>
      <c r="O116" s="1338"/>
      <c r="P116" s="1338"/>
      <c r="Q116" s="1338"/>
      <c r="R116" s="1338"/>
      <c r="S116" s="1338"/>
      <c r="T116" s="1338"/>
      <c r="U116" s="1338"/>
      <c r="V116" s="1338"/>
      <c r="W116" s="1338"/>
      <c r="X116" s="1338"/>
      <c r="Y116" s="1338"/>
      <c r="Z116" s="1338"/>
      <c r="AA116" s="1338"/>
      <c r="AB116" s="1338"/>
      <c r="AC116" s="1338"/>
      <c r="AD116" s="1338"/>
      <c r="AE116" s="1338"/>
      <c r="AF116" s="1338"/>
      <c r="AG116" s="1338"/>
      <c r="AH116" s="1338"/>
      <c r="AI116" s="1338"/>
      <c r="AJ116" s="1338"/>
      <c r="AK116" s="1338"/>
      <c r="AL116" s="1338"/>
      <c r="AM116" s="1338"/>
      <c r="AN116" s="1338"/>
      <c r="AO116" s="1338"/>
      <c r="AP116" s="1338"/>
      <c r="AQ116" s="1338"/>
      <c r="AR116" s="1338"/>
      <c r="AS116" s="1338"/>
      <c r="AT116" s="1338"/>
      <c r="AU116" s="1338"/>
      <c r="AV116" s="1338"/>
      <c r="AW116" s="1338"/>
      <c r="AX116" s="1338"/>
      <c r="AY116" s="1338"/>
      <c r="AZ116" s="1338"/>
      <c r="BA116" s="1338"/>
      <c r="BB116" s="1338"/>
      <c r="BC116" s="1338"/>
      <c r="BD116" s="1338"/>
      <c r="BE116" s="1338"/>
      <c r="BF116" s="1338"/>
      <c r="BG116" s="1338"/>
      <c r="BH116" s="1338"/>
    </row>
    <row r="117" spans="3:60">
      <c r="C117" s="1338"/>
      <c r="D117" s="1338"/>
      <c r="E117" s="1338"/>
      <c r="F117" s="1338"/>
      <c r="G117" s="1338"/>
      <c r="H117" s="1338"/>
      <c r="I117" s="1338"/>
      <c r="J117" s="1338"/>
      <c r="K117" s="1338"/>
      <c r="L117" s="1338"/>
      <c r="M117" s="1338"/>
      <c r="N117" s="1338"/>
      <c r="O117" s="1338"/>
      <c r="P117" s="1338"/>
      <c r="Q117" s="1338"/>
      <c r="R117" s="1338"/>
      <c r="S117" s="1338"/>
      <c r="T117" s="1338"/>
      <c r="U117" s="1338"/>
      <c r="V117" s="1338"/>
      <c r="W117" s="1338"/>
      <c r="X117" s="1338"/>
      <c r="Y117" s="1338"/>
      <c r="Z117" s="1338"/>
      <c r="AA117" s="1338"/>
      <c r="AB117" s="1338"/>
      <c r="AC117" s="1338"/>
      <c r="AD117" s="1338"/>
      <c r="AE117" s="1338"/>
      <c r="AF117" s="1338"/>
      <c r="AG117" s="1338"/>
      <c r="AH117" s="1338"/>
      <c r="AI117" s="1338"/>
      <c r="AJ117" s="1338"/>
      <c r="AK117" s="1338"/>
      <c r="AL117" s="1338"/>
      <c r="AM117" s="1338"/>
      <c r="AN117" s="1338"/>
      <c r="AO117" s="1338"/>
      <c r="AP117" s="1338"/>
      <c r="AQ117" s="1338"/>
      <c r="AR117" s="1338"/>
      <c r="AS117" s="1338"/>
      <c r="AT117" s="1338"/>
      <c r="AU117" s="1338"/>
      <c r="AV117" s="1338"/>
      <c r="AW117" s="1338"/>
      <c r="AX117" s="1338"/>
      <c r="AY117" s="1338"/>
      <c r="AZ117" s="1338"/>
      <c r="BA117" s="1338"/>
      <c r="BB117" s="1338"/>
      <c r="BC117" s="1338"/>
      <c r="BD117" s="1338"/>
      <c r="BE117" s="1338"/>
      <c r="BF117" s="1338"/>
      <c r="BG117" s="1338"/>
      <c r="BH117" s="1338"/>
    </row>
    <row r="118" spans="3:60">
      <c r="C118" s="1338"/>
      <c r="D118" s="1338"/>
      <c r="E118" s="1338"/>
      <c r="F118" s="1338"/>
      <c r="G118" s="1338"/>
      <c r="H118" s="1338"/>
      <c r="I118" s="1338"/>
      <c r="J118" s="1338"/>
      <c r="K118" s="1338"/>
      <c r="L118" s="1338"/>
      <c r="M118" s="1338"/>
      <c r="N118" s="1338"/>
      <c r="O118" s="1338"/>
      <c r="P118" s="1338"/>
      <c r="Q118" s="1338"/>
      <c r="R118" s="1338"/>
      <c r="S118" s="1338"/>
      <c r="T118" s="1338"/>
      <c r="U118" s="1338"/>
      <c r="V118" s="1338"/>
      <c r="W118" s="1338"/>
      <c r="X118" s="1338"/>
      <c r="Y118" s="1338"/>
      <c r="Z118" s="1338"/>
      <c r="AA118" s="1338"/>
      <c r="AB118" s="1338"/>
      <c r="AC118" s="1338"/>
      <c r="AD118" s="1338"/>
      <c r="AE118" s="1338"/>
      <c r="AF118" s="1338"/>
      <c r="AG118" s="1338"/>
      <c r="AH118" s="1338"/>
      <c r="AI118" s="1338"/>
      <c r="AJ118" s="1338"/>
      <c r="AK118" s="1338"/>
      <c r="AL118" s="1338"/>
      <c r="AM118" s="1338"/>
      <c r="AN118" s="1338"/>
      <c r="AO118" s="1338"/>
      <c r="AP118" s="1338"/>
      <c r="AQ118" s="1338"/>
      <c r="AR118" s="1338"/>
      <c r="AS118" s="1338"/>
      <c r="AT118" s="1338"/>
      <c r="AU118" s="1338"/>
      <c r="AV118" s="1338"/>
      <c r="AW118" s="1338"/>
      <c r="AX118" s="1338"/>
      <c r="AY118" s="1338"/>
      <c r="AZ118" s="1338"/>
      <c r="BA118" s="1338"/>
      <c r="BB118" s="1338"/>
      <c r="BC118" s="1338"/>
      <c r="BD118" s="1338"/>
      <c r="BE118" s="1338"/>
      <c r="BF118" s="1338"/>
      <c r="BG118" s="1338"/>
      <c r="BH118" s="1338"/>
    </row>
    <row r="119" spans="3:60">
      <c r="C119" s="1338"/>
      <c r="D119" s="1338"/>
      <c r="E119" s="1338"/>
      <c r="F119" s="1338"/>
      <c r="G119" s="1338"/>
      <c r="H119" s="1338"/>
      <c r="I119" s="1338"/>
      <c r="J119" s="1338"/>
      <c r="K119" s="1338"/>
      <c r="L119" s="1338"/>
      <c r="M119" s="1338"/>
      <c r="N119" s="1338"/>
      <c r="O119" s="1338"/>
      <c r="P119" s="1338"/>
      <c r="Q119" s="1338"/>
      <c r="R119" s="1338"/>
      <c r="S119" s="1338"/>
      <c r="T119" s="1338"/>
      <c r="U119" s="1338"/>
      <c r="V119" s="1338"/>
      <c r="W119" s="1338"/>
      <c r="X119" s="1338"/>
      <c r="Y119" s="1338"/>
      <c r="Z119" s="1338"/>
      <c r="AA119" s="1338"/>
      <c r="AB119" s="1338"/>
      <c r="AC119" s="1338"/>
      <c r="AD119" s="1338"/>
      <c r="AE119" s="1338"/>
      <c r="AF119" s="1338"/>
      <c r="AG119" s="1338"/>
      <c r="AH119" s="1338"/>
      <c r="AI119" s="1338"/>
      <c r="AJ119" s="1338"/>
      <c r="AK119" s="1338"/>
      <c r="AL119" s="1338"/>
      <c r="AM119" s="1338"/>
      <c r="AN119" s="1338"/>
      <c r="AO119" s="1338"/>
      <c r="AP119" s="1338"/>
      <c r="AQ119" s="1338"/>
      <c r="AR119" s="1338"/>
      <c r="AS119" s="1338"/>
      <c r="AT119" s="1338"/>
      <c r="AU119" s="1338"/>
      <c r="AV119" s="1338"/>
      <c r="AW119" s="1338"/>
      <c r="AX119" s="1338"/>
      <c r="AY119" s="1338"/>
      <c r="AZ119" s="1338"/>
      <c r="BA119" s="1338"/>
      <c r="BB119" s="1338"/>
      <c r="BC119" s="1338"/>
      <c r="BD119" s="1338"/>
      <c r="BE119" s="1338"/>
      <c r="BF119" s="1338"/>
      <c r="BG119" s="1338"/>
      <c r="BH119" s="1338"/>
    </row>
  </sheetData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A8288-2CB1-4E4E-AF34-54067355B464}">
  <dimension ref="A1:AW52"/>
  <sheetViews>
    <sheetView workbookViewId="0">
      <pane xSplit="2" ySplit="7" topLeftCell="AB8" activePane="bottomRight" state="frozen"/>
      <selection pane="topRight" activeCell="C1" sqref="C1"/>
      <selection pane="bottomLeft" activeCell="A8" sqref="A8"/>
      <selection pane="bottomRight" activeCell="AL21" sqref="AL21"/>
    </sheetView>
  </sheetViews>
  <sheetFormatPr defaultColWidth="9" defaultRowHeight="12"/>
  <cols>
    <col min="1" max="1" width="3.58203125" style="1312" customWidth="1"/>
    <col min="2" max="2" width="20.58203125" style="273" customWidth="1"/>
    <col min="3" max="8" width="9.08203125" style="273" bestFit="1" customWidth="1"/>
    <col min="9" max="10" width="9" style="273"/>
    <col min="11" max="11" width="3.58203125" style="1312" customWidth="1"/>
    <col min="12" max="12" width="20.58203125" style="273" customWidth="1"/>
    <col min="13" max="13" width="10.58203125" style="273" bestFit="1" customWidth="1"/>
    <col min="14" max="14" width="9.1640625" style="273" bestFit="1" customWidth="1"/>
    <col min="15" max="16" width="9.08203125" style="273" bestFit="1" customWidth="1"/>
    <col min="17" max="17" width="4" style="273" customWidth="1"/>
    <col min="18" max="18" width="3.58203125" style="273" customWidth="1"/>
    <col min="19" max="19" width="20.5" style="273" customWidth="1"/>
    <col min="20" max="20" width="9.1640625" style="273" bestFit="1" customWidth="1"/>
    <col min="21" max="24" width="9.08203125" style="273" bestFit="1" customWidth="1"/>
    <col min="25" max="25" width="4" style="273" customWidth="1"/>
    <col min="26" max="26" width="3.58203125" style="273" customWidth="1"/>
    <col min="27" max="27" width="20.5" style="273" customWidth="1"/>
    <col min="28" max="34" width="10.5" style="273" customWidth="1"/>
    <col min="35" max="35" width="9.08203125" style="273" bestFit="1" customWidth="1"/>
    <col min="36" max="36" width="4" style="273" customWidth="1"/>
    <col min="37" max="37" width="3.58203125" style="273" customWidth="1"/>
    <col min="38" max="38" width="20.5" style="273" customWidth="1"/>
    <col min="39" max="39" width="9.1640625" style="273" bestFit="1" customWidth="1"/>
    <col min="40" max="40" width="9.08203125" style="273" bestFit="1" customWidth="1"/>
    <col min="41" max="41" width="9" style="273"/>
    <col min="42" max="42" width="3.9140625" style="273" customWidth="1"/>
    <col min="43" max="43" width="20.6640625" style="273" customWidth="1"/>
    <col min="44" max="44" width="9.5" style="273" bestFit="1" customWidth="1"/>
    <col min="45" max="45" width="9.4140625" style="273" bestFit="1" customWidth="1"/>
    <col min="46" max="46" width="9.5" style="273" bestFit="1" customWidth="1"/>
    <col min="47" max="47" width="10.6640625" style="273" customWidth="1"/>
    <col min="48" max="49" width="9.1640625" style="273" bestFit="1" customWidth="1"/>
    <col min="50" max="16384" width="9" style="273"/>
  </cols>
  <sheetData>
    <row r="1" spans="1:49" ht="18">
      <c r="A1" s="415" t="s">
        <v>3453</v>
      </c>
      <c r="K1" s="1312" t="s">
        <v>3453</v>
      </c>
    </row>
    <row r="2" spans="1:49">
      <c r="A2" s="1312" t="s">
        <v>3454</v>
      </c>
      <c r="K2" s="1312" t="s">
        <v>3455</v>
      </c>
      <c r="R2" s="273" t="s">
        <v>3456</v>
      </c>
      <c r="Z2" s="273" t="s">
        <v>3457</v>
      </c>
      <c r="AK2" s="273" t="s">
        <v>3458</v>
      </c>
    </row>
    <row r="3" spans="1:49">
      <c r="K3" s="1312" t="s">
        <v>3459</v>
      </c>
      <c r="R3" s="273" t="s">
        <v>3460</v>
      </c>
      <c r="Z3" s="273" t="s">
        <v>3461</v>
      </c>
      <c r="AK3" s="273" t="s">
        <v>3461</v>
      </c>
    </row>
    <row r="4" spans="1:49">
      <c r="W4" s="611"/>
      <c r="Z4" s="273" t="s">
        <v>3462</v>
      </c>
      <c r="AP4" s="1343" t="s">
        <v>3463</v>
      </c>
      <c r="AU4" s="273" t="s">
        <v>2754</v>
      </c>
    </row>
    <row r="5" spans="1:49">
      <c r="A5" s="1314"/>
      <c r="B5" s="828"/>
      <c r="C5" s="776"/>
      <c r="D5" s="828"/>
      <c r="E5" s="828"/>
      <c r="F5" s="828"/>
      <c r="G5" s="828"/>
      <c r="H5" s="813"/>
      <c r="K5" s="1314"/>
      <c r="L5" s="813"/>
      <c r="M5" s="804" t="s">
        <v>3464</v>
      </c>
      <c r="N5" s="865" t="s">
        <v>3464</v>
      </c>
      <c r="O5" s="1252"/>
      <c r="P5" s="813"/>
      <c r="R5" s="776"/>
      <c r="S5" s="828"/>
      <c r="T5" s="864" t="s">
        <v>3464</v>
      </c>
      <c r="U5" s="804"/>
      <c r="V5" s="1249"/>
      <c r="W5" s="1803" t="s">
        <v>3465</v>
      </c>
      <c r="X5" s="1804"/>
      <c r="Z5" s="776"/>
      <c r="AA5" s="813"/>
      <c r="AB5" s="828"/>
      <c r="AC5" s="828"/>
      <c r="AD5" s="828"/>
      <c r="AE5" s="828"/>
      <c r="AF5" s="828"/>
      <c r="AG5" s="828"/>
      <c r="AH5" s="1252"/>
      <c r="AI5" s="1252"/>
      <c r="AK5" s="776"/>
      <c r="AL5" s="828"/>
      <c r="AM5" s="1252"/>
      <c r="AN5" s="813"/>
      <c r="AP5" s="1314"/>
      <c r="AQ5" s="813"/>
      <c r="AR5" s="804" t="s">
        <v>582</v>
      </c>
      <c r="AS5" s="865"/>
      <c r="AT5" s="865" t="s">
        <v>582</v>
      </c>
      <c r="AU5" s="804"/>
      <c r="AV5" s="1252"/>
      <c r="AW5" s="813"/>
    </row>
    <row r="6" spans="1:49" ht="24">
      <c r="A6" s="1344" t="s">
        <v>594</v>
      </c>
      <c r="B6" s="290" t="s">
        <v>3466</v>
      </c>
      <c r="C6" s="1345" t="s">
        <v>3467</v>
      </c>
      <c r="D6" s="1346" t="s">
        <v>3468</v>
      </c>
      <c r="E6" s="1346" t="s">
        <v>3469</v>
      </c>
      <c r="F6" s="1346" t="s">
        <v>3470</v>
      </c>
      <c r="G6" s="1346" t="s">
        <v>3471</v>
      </c>
      <c r="H6" s="1347" t="s">
        <v>3472</v>
      </c>
      <c r="I6" s="1346"/>
      <c r="K6" s="1344" t="s">
        <v>594</v>
      </c>
      <c r="L6" s="290" t="s">
        <v>3466</v>
      </c>
      <c r="M6" s="1322" t="s">
        <v>1945</v>
      </c>
      <c r="N6" s="1346" t="s">
        <v>3473</v>
      </c>
      <c r="O6" s="1322" t="s">
        <v>3474</v>
      </c>
      <c r="P6" s="1347" t="s">
        <v>3467</v>
      </c>
      <c r="R6" s="1344" t="s">
        <v>594</v>
      </c>
      <c r="S6" s="290" t="s">
        <v>3466</v>
      </c>
      <c r="T6" s="1345" t="s">
        <v>2020</v>
      </c>
      <c r="U6" s="1348" t="s">
        <v>3475</v>
      </c>
      <c r="V6" s="1349" t="s">
        <v>3476</v>
      </c>
      <c r="W6" s="1350" t="s">
        <v>3468</v>
      </c>
      <c r="X6" s="1350" t="s">
        <v>3477</v>
      </c>
      <c r="Z6" s="1344" t="s">
        <v>594</v>
      </c>
      <c r="AA6" s="290" t="s">
        <v>3466</v>
      </c>
      <c r="AB6" s="1346" t="s">
        <v>2034</v>
      </c>
      <c r="AC6" s="1346" t="s">
        <v>2041</v>
      </c>
      <c r="AD6" s="1346" t="s">
        <v>2046</v>
      </c>
      <c r="AE6" s="1346" t="s">
        <v>3448</v>
      </c>
      <c r="AF6" s="1346" t="s">
        <v>2058</v>
      </c>
      <c r="AG6" s="1346" t="s">
        <v>2020</v>
      </c>
      <c r="AH6" s="1322" t="s">
        <v>3478</v>
      </c>
      <c r="AI6" s="1322" t="s">
        <v>2124</v>
      </c>
      <c r="AK6" s="1344" t="s">
        <v>594</v>
      </c>
      <c r="AL6" s="290" t="s">
        <v>3466</v>
      </c>
      <c r="AM6" s="1322" t="s">
        <v>1901</v>
      </c>
      <c r="AN6" s="1347" t="s">
        <v>3479</v>
      </c>
      <c r="AP6" s="1344" t="s">
        <v>594</v>
      </c>
      <c r="AQ6" s="290" t="s">
        <v>3466</v>
      </c>
      <c r="AR6" s="1322" t="s">
        <v>1945</v>
      </c>
      <c r="AS6" s="1346" t="s">
        <v>3435</v>
      </c>
      <c r="AT6" s="1346" t="s">
        <v>3473</v>
      </c>
      <c r="AU6" s="1322" t="s">
        <v>3480</v>
      </c>
      <c r="AV6" s="1322" t="s">
        <v>3474</v>
      </c>
      <c r="AW6" s="1347" t="s">
        <v>3467</v>
      </c>
    </row>
    <row r="7" spans="1:49">
      <c r="A7" s="1351"/>
      <c r="B7" s="282"/>
      <c r="C7" s="289"/>
      <c r="H7" s="290"/>
      <c r="K7" s="1351"/>
      <c r="L7" s="283"/>
      <c r="M7" s="288" t="s">
        <v>3481</v>
      </c>
      <c r="N7" s="543" t="s">
        <v>3482</v>
      </c>
      <c r="O7" s="288" t="s">
        <v>3483</v>
      </c>
      <c r="P7" s="1311" t="s">
        <v>3484</v>
      </c>
      <c r="R7" s="1351"/>
      <c r="S7" s="283"/>
      <c r="T7" s="1310" t="s">
        <v>519</v>
      </c>
      <c r="U7" s="288"/>
      <c r="V7" s="1311"/>
      <c r="W7" s="288" t="s">
        <v>3485</v>
      </c>
      <c r="X7" s="288" t="s">
        <v>3486</v>
      </c>
      <c r="Z7" s="1351"/>
      <c r="AA7" s="283"/>
      <c r="AB7" s="280" t="s">
        <v>2962</v>
      </c>
      <c r="AC7" s="280" t="s">
        <v>518</v>
      </c>
      <c r="AD7" s="280" t="s">
        <v>2131</v>
      </c>
      <c r="AE7" s="280" t="s">
        <v>2978</v>
      </c>
      <c r="AF7" s="280" t="s">
        <v>2133</v>
      </c>
      <c r="AG7" s="280" t="s">
        <v>2993</v>
      </c>
      <c r="AH7" s="288" t="s">
        <v>3487</v>
      </c>
      <c r="AI7" s="288" t="s">
        <v>3488</v>
      </c>
      <c r="AK7" s="1351"/>
      <c r="AL7" s="283"/>
      <c r="AM7" s="288" t="s">
        <v>2962</v>
      </c>
      <c r="AN7" s="1311" t="s">
        <v>3489</v>
      </c>
      <c r="AP7" s="1351"/>
      <c r="AQ7" s="283"/>
      <c r="AR7" s="288" t="s">
        <v>2962</v>
      </c>
      <c r="AS7" s="543" t="s">
        <v>518</v>
      </c>
      <c r="AT7" s="543" t="s">
        <v>2131</v>
      </c>
      <c r="AU7" s="288" t="s">
        <v>3490</v>
      </c>
      <c r="AV7" s="288" t="s">
        <v>3491</v>
      </c>
      <c r="AW7" s="1311" t="s">
        <v>3492</v>
      </c>
    </row>
    <row r="8" spans="1:49">
      <c r="A8" s="1323" t="s">
        <v>2144</v>
      </c>
      <c r="B8" s="290" t="s">
        <v>2145</v>
      </c>
      <c r="C8" s="1352">
        <f t="shared" ref="C8:C47" si="0">P8</f>
        <v>0.16988323914406789</v>
      </c>
      <c r="D8" s="1353">
        <f t="shared" ref="D8:E41" si="1">W8</f>
        <v>0.2736524906322878</v>
      </c>
      <c r="E8" s="1353">
        <f t="shared" si="1"/>
        <v>4.6479574456934729E-2</v>
      </c>
      <c r="F8" s="1353">
        <f t="shared" ref="F8:G41" si="2">AH8</f>
        <v>0.4520504153237429</v>
      </c>
      <c r="G8" s="1353">
        <f t="shared" si="2"/>
        <v>0.11982810575688495</v>
      </c>
      <c r="H8" s="1354">
        <f t="shared" ref="H8:H47" si="3">AN8</f>
        <v>1.1007693311748612E-2</v>
      </c>
      <c r="K8" s="1323" t="s">
        <v>2144</v>
      </c>
      <c r="L8" s="290" t="s">
        <v>2145</v>
      </c>
      <c r="M8" s="1355">
        <v>551726</v>
      </c>
      <c r="N8" s="1356">
        <v>457997</v>
      </c>
      <c r="O8" s="1357">
        <f t="shared" ref="O8:O47" si="4">N8/M8</f>
        <v>0.83011676085593211</v>
      </c>
      <c r="P8" s="1358">
        <f t="shared" ref="P8:P43" si="5">1-O8</f>
        <v>0.16988323914406789</v>
      </c>
      <c r="R8" s="1323" t="s">
        <v>2144</v>
      </c>
      <c r="S8" s="290" t="s">
        <v>2145</v>
      </c>
      <c r="T8" s="1359">
        <v>190815</v>
      </c>
      <c r="U8" s="1360">
        <v>52217</v>
      </c>
      <c r="V8" s="1359">
        <v>8869</v>
      </c>
      <c r="W8" s="1361">
        <f>U8/T8</f>
        <v>0.2736524906322878</v>
      </c>
      <c r="X8" s="1361">
        <f>V8/T8</f>
        <v>4.6479574456934729E-2</v>
      </c>
      <c r="Z8" s="1323" t="s">
        <v>2144</v>
      </c>
      <c r="AA8" s="273" t="s">
        <v>2145</v>
      </c>
      <c r="AB8" s="1362">
        <v>22865</v>
      </c>
      <c r="AC8" s="1363">
        <v>38530</v>
      </c>
      <c r="AD8" s="1363">
        <v>30545</v>
      </c>
      <c r="AE8" s="1363">
        <v>7590</v>
      </c>
      <c r="AF8" s="1363">
        <v>-13272</v>
      </c>
      <c r="AG8" s="1365">
        <v>190815</v>
      </c>
      <c r="AH8" s="1354">
        <f>SUM(AB8:AF8)/AG8</f>
        <v>0.4520504153237429</v>
      </c>
      <c r="AI8" s="1366">
        <f>AB8/AG8</f>
        <v>0.11982810575688495</v>
      </c>
      <c r="AK8" s="1323" t="s">
        <v>2144</v>
      </c>
      <c r="AL8" s="290" t="s">
        <v>2145</v>
      </c>
      <c r="AM8" s="1355">
        <v>132655</v>
      </c>
      <c r="AN8" s="1367">
        <f t="shared" ref="AN8:AN47" si="6">AM8/AM$47</f>
        <v>1.1007693311748612E-2</v>
      </c>
      <c r="AP8" s="1323" t="s">
        <v>2144</v>
      </c>
      <c r="AQ8" s="290" t="s">
        <v>2145</v>
      </c>
      <c r="AR8" s="1355">
        <v>551726</v>
      </c>
      <c r="AS8" s="1356">
        <v>97086</v>
      </c>
      <c r="AT8" s="1356">
        <v>457997</v>
      </c>
      <c r="AU8" s="1368">
        <f>AS8-AT8</f>
        <v>-360911</v>
      </c>
      <c r="AV8" s="1369">
        <v>0.83011676085593211</v>
      </c>
      <c r="AW8" s="1370">
        <v>0.16988323914406789</v>
      </c>
    </row>
    <row r="9" spans="1:49">
      <c r="A9" s="1330" t="s">
        <v>248</v>
      </c>
      <c r="B9" s="290" t="s">
        <v>2146</v>
      </c>
      <c r="C9" s="1371">
        <f t="shared" si="0"/>
        <v>0.40976645435244163</v>
      </c>
      <c r="D9" s="1372">
        <f t="shared" si="1"/>
        <v>0.14440533530937386</v>
      </c>
      <c r="E9" s="1372">
        <f t="shared" si="1"/>
        <v>0.11439422008151168</v>
      </c>
      <c r="F9" s="1372">
        <f t="shared" si="2"/>
        <v>0.74407187847350875</v>
      </c>
      <c r="G9" s="1372">
        <f t="shared" si="2"/>
        <v>0.27278621711745094</v>
      </c>
      <c r="H9" s="1367">
        <f t="shared" si="3"/>
        <v>5.6766522140644718E-4</v>
      </c>
      <c r="K9" s="1330" t="s">
        <v>248</v>
      </c>
      <c r="L9" s="290" t="s">
        <v>2146</v>
      </c>
      <c r="M9" s="1355">
        <v>23550</v>
      </c>
      <c r="N9" s="1356">
        <v>13900</v>
      </c>
      <c r="O9" s="1357">
        <f t="shared" si="4"/>
        <v>0.59023354564755837</v>
      </c>
      <c r="P9" s="1358">
        <f t="shared" si="5"/>
        <v>0.40976645435244163</v>
      </c>
      <c r="R9" s="1330" t="s">
        <v>248</v>
      </c>
      <c r="S9" s="290" t="s">
        <v>2146</v>
      </c>
      <c r="T9" s="1359">
        <v>10796</v>
      </c>
      <c r="U9" s="1360">
        <v>1559</v>
      </c>
      <c r="V9" s="1359">
        <v>1235</v>
      </c>
      <c r="W9" s="1361">
        <f t="shared" ref="W9:W47" si="7">U9/T9</f>
        <v>0.14440533530937386</v>
      </c>
      <c r="X9" s="1361">
        <f t="shared" ref="X9:X47" si="8">V9/T9</f>
        <v>0.11439422008151168</v>
      </c>
      <c r="Z9" s="1330" t="s">
        <v>248</v>
      </c>
      <c r="AA9" s="273" t="s">
        <v>2146</v>
      </c>
      <c r="AB9" s="1364">
        <v>2945</v>
      </c>
      <c r="AC9" s="1356">
        <v>4567</v>
      </c>
      <c r="AD9" s="1356">
        <v>717</v>
      </c>
      <c r="AE9" s="1356">
        <v>274</v>
      </c>
      <c r="AF9" s="1356">
        <v>-470</v>
      </c>
      <c r="AG9" s="1373">
        <v>10796</v>
      </c>
      <c r="AH9" s="1367">
        <f t="shared" ref="AH9:AH41" si="9">SUM(AB9:AF9)/AG9</f>
        <v>0.74407187847350875</v>
      </c>
      <c r="AI9" s="1374">
        <f t="shared" ref="AI9:AI47" si="10">AB9/AG9</f>
        <v>0.27278621711745094</v>
      </c>
      <c r="AK9" s="1330" t="s">
        <v>248</v>
      </c>
      <c r="AL9" s="290" t="s">
        <v>2146</v>
      </c>
      <c r="AM9" s="1355">
        <v>6841</v>
      </c>
      <c r="AN9" s="1367">
        <f t="shared" si="6"/>
        <v>5.6766522140644718E-4</v>
      </c>
      <c r="AP9" s="1330" t="s">
        <v>248</v>
      </c>
      <c r="AQ9" s="290" t="s">
        <v>2146</v>
      </c>
      <c r="AR9" s="1355">
        <v>23550</v>
      </c>
      <c r="AS9" s="1356">
        <v>1146</v>
      </c>
      <c r="AT9" s="1356">
        <v>13900</v>
      </c>
      <c r="AU9" s="1368">
        <f t="shared" ref="AU9:AU47" si="11">AS9-AT9</f>
        <v>-12754</v>
      </c>
      <c r="AV9" s="1369">
        <v>0.59023354564755837</v>
      </c>
      <c r="AW9" s="1370">
        <v>0.40976645435244163</v>
      </c>
    </row>
    <row r="10" spans="1:49">
      <c r="A10" s="1330" t="s">
        <v>258</v>
      </c>
      <c r="B10" s="290" t="s">
        <v>2147</v>
      </c>
      <c r="C10" s="1371">
        <f t="shared" si="0"/>
        <v>0.68007710705743762</v>
      </c>
      <c r="D10" s="1372">
        <f t="shared" si="1"/>
        <v>9.7799297694606213E-2</v>
      </c>
      <c r="E10" s="1372">
        <f t="shared" si="1"/>
        <v>2.6958057972911079E-2</v>
      </c>
      <c r="F10" s="1372">
        <f t="shared" si="2"/>
        <v>0.51654343606185527</v>
      </c>
      <c r="G10" s="1372">
        <f t="shared" si="2"/>
        <v>0.17854260725424764</v>
      </c>
      <c r="H10" s="1367">
        <f t="shared" si="3"/>
        <v>1.290834700219075E-3</v>
      </c>
      <c r="K10" s="1330" t="s">
        <v>258</v>
      </c>
      <c r="L10" s="290" t="s">
        <v>2147</v>
      </c>
      <c r="M10" s="1355">
        <v>56026</v>
      </c>
      <c r="N10" s="1356">
        <v>17924</v>
      </c>
      <c r="O10" s="1357">
        <f t="shared" si="4"/>
        <v>0.31992289294256238</v>
      </c>
      <c r="P10" s="1358">
        <f t="shared" si="5"/>
        <v>0.68007710705743762</v>
      </c>
      <c r="R10" s="1330" t="s">
        <v>258</v>
      </c>
      <c r="S10" s="290" t="s">
        <v>2147</v>
      </c>
      <c r="T10" s="1359">
        <v>45849</v>
      </c>
      <c r="U10" s="1360">
        <v>4484</v>
      </c>
      <c r="V10" s="1359">
        <v>1236</v>
      </c>
      <c r="W10" s="1361">
        <f t="shared" si="7"/>
        <v>9.7799297694606213E-2</v>
      </c>
      <c r="X10" s="1361">
        <f t="shared" si="8"/>
        <v>2.6958057972911079E-2</v>
      </c>
      <c r="Z10" s="1330" t="s">
        <v>258</v>
      </c>
      <c r="AA10" s="273" t="s">
        <v>2147</v>
      </c>
      <c r="AB10" s="1364">
        <v>8186</v>
      </c>
      <c r="AC10" s="1356">
        <v>6766</v>
      </c>
      <c r="AD10" s="1356">
        <v>6401</v>
      </c>
      <c r="AE10" s="1356">
        <v>2369</v>
      </c>
      <c r="AF10" s="1356">
        <v>-39</v>
      </c>
      <c r="AG10" s="1373">
        <v>45849</v>
      </c>
      <c r="AH10" s="1367">
        <f t="shared" si="9"/>
        <v>0.51654343606185527</v>
      </c>
      <c r="AI10" s="1374">
        <f t="shared" si="10"/>
        <v>0.17854260725424764</v>
      </c>
      <c r="AK10" s="1330" t="s">
        <v>258</v>
      </c>
      <c r="AL10" s="290" t="s">
        <v>2147</v>
      </c>
      <c r="AM10" s="1355">
        <v>15556</v>
      </c>
      <c r="AN10" s="1367">
        <f t="shared" si="6"/>
        <v>1.290834700219075E-3</v>
      </c>
      <c r="AP10" s="1330" t="s">
        <v>258</v>
      </c>
      <c r="AQ10" s="290" t="s">
        <v>2147</v>
      </c>
      <c r="AR10" s="1355">
        <v>56026</v>
      </c>
      <c r="AS10" s="1356">
        <v>7747</v>
      </c>
      <c r="AT10" s="1356">
        <v>17924</v>
      </c>
      <c r="AU10" s="1368">
        <f t="shared" si="11"/>
        <v>-10177</v>
      </c>
      <c r="AV10" s="1369">
        <v>0.31992289294256238</v>
      </c>
      <c r="AW10" s="1370">
        <v>0.68007710705743762</v>
      </c>
    </row>
    <row r="11" spans="1:49">
      <c r="A11" s="1330" t="s">
        <v>268</v>
      </c>
      <c r="B11" s="290" t="s">
        <v>2148</v>
      </c>
      <c r="C11" s="1371">
        <f t="shared" si="0"/>
        <v>2.1147201560344109E-2</v>
      </c>
      <c r="D11" s="1372">
        <f t="shared" si="1"/>
        <v>2.238567316917173E-2</v>
      </c>
      <c r="E11" s="1372">
        <f t="shared" si="1"/>
        <v>2.1852680950858117E-2</v>
      </c>
      <c r="F11" s="1372">
        <f t="shared" si="2"/>
        <v>0.38828483104146677</v>
      </c>
      <c r="G11" s="1372">
        <f t="shared" si="2"/>
        <v>0.2349962690544718</v>
      </c>
      <c r="H11" s="1367">
        <f t="shared" si="3"/>
        <v>-2.2238602446561594E-5</v>
      </c>
      <c r="K11" s="1330" t="s">
        <v>268</v>
      </c>
      <c r="L11" s="290" t="s">
        <v>2148</v>
      </c>
      <c r="M11" s="1355">
        <v>608071</v>
      </c>
      <c r="N11" s="1356">
        <v>595212</v>
      </c>
      <c r="O11" s="1357">
        <f t="shared" si="4"/>
        <v>0.97885279843965589</v>
      </c>
      <c r="P11" s="1358">
        <f t="shared" si="5"/>
        <v>2.1147201560344109E-2</v>
      </c>
      <c r="R11" s="1330" t="s">
        <v>268</v>
      </c>
      <c r="S11" s="290" t="s">
        <v>2148</v>
      </c>
      <c r="T11" s="1359">
        <v>18762</v>
      </c>
      <c r="U11" s="1360">
        <v>420</v>
      </c>
      <c r="V11" s="1359">
        <v>410</v>
      </c>
      <c r="W11" s="1361">
        <f t="shared" si="7"/>
        <v>2.238567316917173E-2</v>
      </c>
      <c r="X11" s="1361">
        <f t="shared" si="8"/>
        <v>2.1852680950858117E-2</v>
      </c>
      <c r="Z11" s="1330" t="s">
        <v>268</v>
      </c>
      <c r="AA11" s="273" t="s">
        <v>2148</v>
      </c>
      <c r="AB11" s="1364">
        <v>4409</v>
      </c>
      <c r="AC11" s="1356">
        <v>576</v>
      </c>
      <c r="AD11" s="1356">
        <v>1387</v>
      </c>
      <c r="AE11" s="1356">
        <v>913</v>
      </c>
      <c r="AF11" s="1356">
        <v>0</v>
      </c>
      <c r="AG11" s="1373">
        <v>18762</v>
      </c>
      <c r="AH11" s="1367">
        <f t="shared" si="9"/>
        <v>0.38828483104146677</v>
      </c>
      <c r="AI11" s="1374">
        <f t="shared" si="10"/>
        <v>0.2349962690544718</v>
      </c>
      <c r="AK11" s="1330" t="s">
        <v>268</v>
      </c>
      <c r="AL11" s="290" t="s">
        <v>2148</v>
      </c>
      <c r="AM11" s="1355">
        <v>-268</v>
      </c>
      <c r="AN11" s="1367">
        <f t="shared" si="6"/>
        <v>-2.2238602446561594E-5</v>
      </c>
      <c r="AP11" s="1330" t="s">
        <v>268</v>
      </c>
      <c r="AQ11" s="290" t="s">
        <v>2148</v>
      </c>
      <c r="AR11" s="1355">
        <v>608071</v>
      </c>
      <c r="AS11" s="1356">
        <v>5903</v>
      </c>
      <c r="AT11" s="1356">
        <v>595212</v>
      </c>
      <c r="AU11" s="1368">
        <f t="shared" si="11"/>
        <v>-589309</v>
      </c>
      <c r="AV11" s="1369">
        <v>0.97885279843965589</v>
      </c>
      <c r="AW11" s="1370">
        <v>2.1147201560344109E-2</v>
      </c>
    </row>
    <row r="12" spans="1:49">
      <c r="A12" s="1330" t="s">
        <v>288</v>
      </c>
      <c r="B12" s="290" t="s">
        <v>2149</v>
      </c>
      <c r="C12" s="1371">
        <f t="shared" si="0"/>
        <v>0.26979296775158057</v>
      </c>
      <c r="D12" s="1372">
        <f t="shared" si="1"/>
        <v>3.7088865741159563E-2</v>
      </c>
      <c r="E12" s="1372">
        <f t="shared" si="1"/>
        <v>3.539948357013805E-2</v>
      </c>
      <c r="F12" s="1372">
        <f t="shared" si="2"/>
        <v>0.33481714299007204</v>
      </c>
      <c r="G12" s="1372">
        <f t="shared" si="2"/>
        <v>0.14399966915404239</v>
      </c>
      <c r="H12" s="1367">
        <f t="shared" si="3"/>
        <v>8.4790563397567215E-2</v>
      </c>
      <c r="K12" s="1330" t="s">
        <v>288</v>
      </c>
      <c r="L12" s="290" t="s">
        <v>2149</v>
      </c>
      <c r="M12" s="1355">
        <v>1866231</v>
      </c>
      <c r="N12" s="1356">
        <v>1362735</v>
      </c>
      <c r="O12" s="1357">
        <f t="shared" si="4"/>
        <v>0.73020703224841943</v>
      </c>
      <c r="P12" s="1358">
        <f t="shared" si="5"/>
        <v>0.26979296775158057</v>
      </c>
      <c r="R12" s="1330" t="s">
        <v>288</v>
      </c>
      <c r="S12" s="290" t="s">
        <v>2149</v>
      </c>
      <c r="T12" s="1359">
        <v>1934435</v>
      </c>
      <c r="U12" s="1360">
        <v>71746</v>
      </c>
      <c r="V12" s="1359">
        <v>68478</v>
      </c>
      <c r="W12" s="1361">
        <f t="shared" si="7"/>
        <v>3.7088865741159563E-2</v>
      </c>
      <c r="X12" s="1361">
        <f t="shared" si="8"/>
        <v>3.539948357013805E-2</v>
      </c>
      <c r="Z12" s="1330" t="s">
        <v>288</v>
      </c>
      <c r="AA12" s="273" t="s">
        <v>2149</v>
      </c>
      <c r="AB12" s="1364">
        <v>278558</v>
      </c>
      <c r="AC12" s="1356">
        <v>158427</v>
      </c>
      <c r="AD12" s="1356">
        <v>104978</v>
      </c>
      <c r="AE12" s="1356">
        <v>113635</v>
      </c>
      <c r="AF12" s="1356">
        <v>-7916</v>
      </c>
      <c r="AG12" s="1373">
        <v>1934435</v>
      </c>
      <c r="AH12" s="1367">
        <f t="shared" si="9"/>
        <v>0.33481714299007204</v>
      </c>
      <c r="AI12" s="1374">
        <f t="shared" si="10"/>
        <v>0.14399966915404239</v>
      </c>
      <c r="AK12" s="1330" t="s">
        <v>288</v>
      </c>
      <c r="AL12" s="290" t="s">
        <v>2149</v>
      </c>
      <c r="AM12" s="1355">
        <v>1021821</v>
      </c>
      <c r="AN12" s="1367">
        <f t="shared" si="6"/>
        <v>8.4790563397567215E-2</v>
      </c>
      <c r="AP12" s="1330" t="s">
        <v>288</v>
      </c>
      <c r="AQ12" s="290" t="s">
        <v>2149</v>
      </c>
      <c r="AR12" s="1355">
        <v>1866231</v>
      </c>
      <c r="AS12" s="1356">
        <v>1430939</v>
      </c>
      <c r="AT12" s="1356">
        <v>1362735</v>
      </c>
      <c r="AU12" s="1368">
        <f t="shared" si="11"/>
        <v>68204</v>
      </c>
      <c r="AV12" s="1369">
        <v>0.73020703224841943</v>
      </c>
      <c r="AW12" s="1370">
        <v>0.26979296775158057</v>
      </c>
    </row>
    <row r="13" spans="1:49">
      <c r="A13" s="1330" t="s">
        <v>324</v>
      </c>
      <c r="B13" s="290" t="s">
        <v>2150</v>
      </c>
      <c r="C13" s="1371">
        <f t="shared" si="0"/>
        <v>6.684233532602335E-2</v>
      </c>
      <c r="D13" s="1372">
        <f t="shared" si="1"/>
        <v>0.1651861487951434</v>
      </c>
      <c r="E13" s="1372">
        <f t="shared" si="1"/>
        <v>0.12199715046769498</v>
      </c>
      <c r="F13" s="1372">
        <f t="shared" si="2"/>
        <v>0.36934894381465649</v>
      </c>
      <c r="G13" s="1372">
        <f t="shared" si="2"/>
        <v>0.23596605339775753</v>
      </c>
      <c r="H13" s="1367">
        <f t="shared" si="3"/>
        <v>1.6879182236800124E-2</v>
      </c>
      <c r="K13" s="1330" t="s">
        <v>324</v>
      </c>
      <c r="L13" s="290" t="s">
        <v>2150</v>
      </c>
      <c r="M13" s="1355">
        <v>324854</v>
      </c>
      <c r="N13" s="1356">
        <v>303140</v>
      </c>
      <c r="O13" s="1357">
        <f t="shared" si="4"/>
        <v>0.93315766467397665</v>
      </c>
      <c r="P13" s="1358">
        <f t="shared" si="5"/>
        <v>6.684233532602335E-2</v>
      </c>
      <c r="R13" s="1330" t="s">
        <v>324</v>
      </c>
      <c r="S13" s="290" t="s">
        <v>2150</v>
      </c>
      <c r="T13" s="1359">
        <v>80715</v>
      </c>
      <c r="U13" s="1360">
        <v>13333</v>
      </c>
      <c r="V13" s="1359">
        <v>9847</v>
      </c>
      <c r="W13" s="1361">
        <f t="shared" si="7"/>
        <v>0.1651861487951434</v>
      </c>
      <c r="X13" s="1361">
        <f t="shared" si="8"/>
        <v>0.12199715046769498</v>
      </c>
      <c r="Z13" s="1330" t="s">
        <v>324</v>
      </c>
      <c r="AA13" s="273" t="s">
        <v>2150</v>
      </c>
      <c r="AB13" s="1364">
        <v>19046</v>
      </c>
      <c r="AC13" s="1356">
        <v>-1491</v>
      </c>
      <c r="AD13" s="1356">
        <v>8822</v>
      </c>
      <c r="AE13" s="1356">
        <v>3435</v>
      </c>
      <c r="AF13" s="1356">
        <v>0</v>
      </c>
      <c r="AG13" s="1373">
        <v>80715</v>
      </c>
      <c r="AH13" s="1367">
        <f t="shared" si="9"/>
        <v>0.36934894381465649</v>
      </c>
      <c r="AI13" s="1374">
        <f t="shared" si="10"/>
        <v>0.23596605339775753</v>
      </c>
      <c r="AK13" s="1330" t="s">
        <v>324</v>
      </c>
      <c r="AL13" s="290" t="s">
        <v>2150</v>
      </c>
      <c r="AM13" s="1355">
        <v>203413</v>
      </c>
      <c r="AN13" s="1367">
        <f t="shared" si="6"/>
        <v>1.6879182236800124E-2</v>
      </c>
      <c r="AP13" s="1330" t="s">
        <v>324</v>
      </c>
      <c r="AQ13" s="290" t="s">
        <v>2150</v>
      </c>
      <c r="AR13" s="1355">
        <v>324854</v>
      </c>
      <c r="AS13" s="1356">
        <v>59001</v>
      </c>
      <c r="AT13" s="1356">
        <v>303140</v>
      </c>
      <c r="AU13" s="1368">
        <f t="shared" si="11"/>
        <v>-244139</v>
      </c>
      <c r="AV13" s="1369">
        <v>0.93315766467397665</v>
      </c>
      <c r="AW13" s="1370">
        <v>6.684233532602335E-2</v>
      </c>
    </row>
    <row r="14" spans="1:49">
      <c r="A14" s="1330" t="s">
        <v>334</v>
      </c>
      <c r="B14" s="290" t="s">
        <v>540</v>
      </c>
      <c r="C14" s="1371">
        <f t="shared" si="0"/>
        <v>0.21710827927701792</v>
      </c>
      <c r="D14" s="1372">
        <f t="shared" si="1"/>
        <v>4.5196804531672026E-2</v>
      </c>
      <c r="E14" s="1372">
        <f t="shared" si="1"/>
        <v>3.8130342673435243E-2</v>
      </c>
      <c r="F14" s="1372">
        <f t="shared" si="2"/>
        <v>0.32729567218469302</v>
      </c>
      <c r="G14" s="1372">
        <f t="shared" si="2"/>
        <v>0.17574790290253137</v>
      </c>
      <c r="H14" s="1367">
        <f t="shared" si="3"/>
        <v>1.1225515443921091E-3</v>
      </c>
      <c r="K14" s="1330" t="s">
        <v>334</v>
      </c>
      <c r="L14" s="290" t="s">
        <v>540</v>
      </c>
      <c r="M14" s="1355">
        <v>482059</v>
      </c>
      <c r="N14" s="1356">
        <v>377400</v>
      </c>
      <c r="O14" s="1357">
        <f t="shared" si="4"/>
        <v>0.78289172072298208</v>
      </c>
      <c r="P14" s="1358">
        <f t="shared" si="5"/>
        <v>0.21710827927701792</v>
      </c>
      <c r="R14" s="1330" t="s">
        <v>334</v>
      </c>
      <c r="S14" s="290" t="s">
        <v>540</v>
      </c>
      <c r="T14" s="1359">
        <v>350246</v>
      </c>
      <c r="U14" s="1360">
        <v>15830</v>
      </c>
      <c r="V14" s="1359">
        <v>13355</v>
      </c>
      <c r="W14" s="1361">
        <f t="shared" si="7"/>
        <v>4.5196804531672026E-2</v>
      </c>
      <c r="X14" s="1361">
        <f t="shared" si="8"/>
        <v>3.8130342673435243E-2</v>
      </c>
      <c r="Z14" s="1330" t="s">
        <v>334</v>
      </c>
      <c r="AA14" s="273" t="s">
        <v>540</v>
      </c>
      <c r="AB14" s="1364">
        <v>61555</v>
      </c>
      <c r="AC14" s="1356">
        <v>24626</v>
      </c>
      <c r="AD14" s="1356">
        <v>19339</v>
      </c>
      <c r="AE14" s="1356">
        <v>9114</v>
      </c>
      <c r="AF14" s="1356">
        <v>0</v>
      </c>
      <c r="AG14" s="1373">
        <v>350246</v>
      </c>
      <c r="AH14" s="1367">
        <f t="shared" si="9"/>
        <v>0.32729567218469302</v>
      </c>
      <c r="AI14" s="1374">
        <f t="shared" si="10"/>
        <v>0.17574790290253137</v>
      </c>
      <c r="AK14" s="1330" t="s">
        <v>334</v>
      </c>
      <c r="AL14" s="290" t="s">
        <v>540</v>
      </c>
      <c r="AM14" s="1355">
        <v>13528</v>
      </c>
      <c r="AN14" s="1367">
        <f t="shared" si="6"/>
        <v>1.1225515443921091E-3</v>
      </c>
      <c r="AP14" s="1330" t="s">
        <v>334</v>
      </c>
      <c r="AQ14" s="290" t="s">
        <v>540</v>
      </c>
      <c r="AR14" s="1355">
        <v>482059</v>
      </c>
      <c r="AS14" s="1356">
        <v>245587</v>
      </c>
      <c r="AT14" s="1356">
        <v>377400</v>
      </c>
      <c r="AU14" s="1368">
        <f t="shared" si="11"/>
        <v>-131813</v>
      </c>
      <c r="AV14" s="1369">
        <v>0.78289172072298208</v>
      </c>
      <c r="AW14" s="1370">
        <v>0.21710827927701792</v>
      </c>
    </row>
    <row r="15" spans="1:49">
      <c r="A15" s="1330" t="s">
        <v>348</v>
      </c>
      <c r="B15" s="290" t="s">
        <v>2151</v>
      </c>
      <c r="C15" s="1371">
        <f t="shared" si="0"/>
        <v>0.1777237835164599</v>
      </c>
      <c r="D15" s="1372">
        <f t="shared" si="1"/>
        <v>1.862209422908882E-2</v>
      </c>
      <c r="E15" s="1372">
        <f t="shared" si="1"/>
        <v>1.8544573004253467E-2</v>
      </c>
      <c r="F15" s="1372">
        <f t="shared" si="2"/>
        <v>0.33005409485469872</v>
      </c>
      <c r="G15" s="1372">
        <f t="shared" si="2"/>
        <v>0.10387096116118634</v>
      </c>
      <c r="H15" s="1367">
        <f t="shared" si="3"/>
        <v>7.5144901505810619E-3</v>
      </c>
      <c r="K15" s="1330" t="s">
        <v>348</v>
      </c>
      <c r="L15" s="290" t="s">
        <v>2151</v>
      </c>
      <c r="M15" s="1355">
        <v>1395210</v>
      </c>
      <c r="N15" s="1356">
        <v>1147248</v>
      </c>
      <c r="O15" s="1357">
        <f t="shared" si="4"/>
        <v>0.8222762164835401</v>
      </c>
      <c r="P15" s="1358">
        <f t="shared" si="5"/>
        <v>0.1777237835164599</v>
      </c>
      <c r="R15" s="1330" t="s">
        <v>348</v>
      </c>
      <c r="S15" s="290" t="s">
        <v>2151</v>
      </c>
      <c r="T15" s="1359">
        <v>1470565</v>
      </c>
      <c r="U15" s="1360">
        <v>27385</v>
      </c>
      <c r="V15" s="1359">
        <v>27271</v>
      </c>
      <c r="W15" s="1361">
        <f t="shared" si="7"/>
        <v>1.862209422908882E-2</v>
      </c>
      <c r="X15" s="1361">
        <f t="shared" si="8"/>
        <v>1.8544573004253467E-2</v>
      </c>
      <c r="Z15" s="1330" t="s">
        <v>348</v>
      </c>
      <c r="AA15" s="273" t="s">
        <v>2151</v>
      </c>
      <c r="AB15" s="1364">
        <v>152749</v>
      </c>
      <c r="AC15" s="1356">
        <v>96845</v>
      </c>
      <c r="AD15" s="1356">
        <v>204513</v>
      </c>
      <c r="AE15" s="1356">
        <v>31262</v>
      </c>
      <c r="AF15" s="1356">
        <v>-3</v>
      </c>
      <c r="AG15" s="1373">
        <v>1470565</v>
      </c>
      <c r="AH15" s="1367">
        <f t="shared" si="9"/>
        <v>0.33005409485469872</v>
      </c>
      <c r="AI15" s="1374">
        <f t="shared" si="10"/>
        <v>0.10387096116118634</v>
      </c>
      <c r="AK15" s="1330" t="s">
        <v>348</v>
      </c>
      <c r="AL15" s="290" t="s">
        <v>2151</v>
      </c>
      <c r="AM15" s="1355">
        <v>90558</v>
      </c>
      <c r="AN15" s="1367">
        <f t="shared" si="6"/>
        <v>7.5144901505810619E-3</v>
      </c>
      <c r="AP15" s="1330" t="s">
        <v>348</v>
      </c>
      <c r="AQ15" s="290" t="s">
        <v>2151</v>
      </c>
      <c r="AR15" s="1355">
        <v>1395210</v>
      </c>
      <c r="AS15" s="1356">
        <v>1222603</v>
      </c>
      <c r="AT15" s="1356">
        <v>1147248</v>
      </c>
      <c r="AU15" s="1368">
        <f t="shared" si="11"/>
        <v>75355</v>
      </c>
      <c r="AV15" s="1369">
        <v>0.8222762164835401</v>
      </c>
      <c r="AW15" s="1370">
        <v>0.1777237835164599</v>
      </c>
    </row>
    <row r="16" spans="1:49">
      <c r="A16" s="1330" t="s">
        <v>356</v>
      </c>
      <c r="B16" s="290" t="s">
        <v>2152</v>
      </c>
      <c r="C16" s="1371">
        <f t="shared" si="0"/>
        <v>0.12368252551663639</v>
      </c>
      <c r="D16" s="1372">
        <f t="shared" si="1"/>
        <v>1.2952602682604767E-2</v>
      </c>
      <c r="E16" s="1372">
        <f t="shared" si="1"/>
        <v>1.2952602682604767E-2</v>
      </c>
      <c r="F16" s="1372">
        <f t="shared" si="2"/>
        <v>0.17086837167280561</v>
      </c>
      <c r="G16" s="1372">
        <f t="shared" si="2"/>
        <v>1.9772048092292722E-2</v>
      </c>
      <c r="H16" s="1367">
        <f t="shared" si="3"/>
        <v>1.7113434381227897E-2</v>
      </c>
      <c r="K16" s="1330" t="s">
        <v>356</v>
      </c>
      <c r="L16" s="290" t="s">
        <v>2152</v>
      </c>
      <c r="M16" s="1355">
        <v>654377</v>
      </c>
      <c r="N16" s="1356">
        <v>573442</v>
      </c>
      <c r="O16" s="1357">
        <f t="shared" si="4"/>
        <v>0.87631747448336361</v>
      </c>
      <c r="P16" s="1358">
        <f t="shared" si="5"/>
        <v>0.12368252551663639</v>
      </c>
      <c r="R16" s="1330" t="s">
        <v>356</v>
      </c>
      <c r="S16" s="290" t="s">
        <v>2152</v>
      </c>
      <c r="T16" s="1359">
        <v>115112</v>
      </c>
      <c r="U16" s="1360">
        <v>1491</v>
      </c>
      <c r="V16" s="1359">
        <v>1491</v>
      </c>
      <c r="W16" s="1361">
        <f t="shared" si="7"/>
        <v>1.2952602682604767E-2</v>
      </c>
      <c r="X16" s="1361">
        <f t="shared" si="8"/>
        <v>1.2952602682604767E-2</v>
      </c>
      <c r="Z16" s="1330" t="s">
        <v>356</v>
      </c>
      <c r="AA16" s="273" t="s">
        <v>2152</v>
      </c>
      <c r="AB16" s="1364">
        <v>2276</v>
      </c>
      <c r="AC16" s="1356">
        <v>1883</v>
      </c>
      <c r="AD16" s="1356">
        <v>6384</v>
      </c>
      <c r="AE16" s="1356">
        <v>9274</v>
      </c>
      <c r="AF16" s="1356">
        <v>-148</v>
      </c>
      <c r="AG16" s="1373">
        <v>115112</v>
      </c>
      <c r="AH16" s="1367">
        <f t="shared" si="9"/>
        <v>0.17086837167280561</v>
      </c>
      <c r="AI16" s="1374">
        <f t="shared" si="10"/>
        <v>1.9772048092292722E-2</v>
      </c>
      <c r="AK16" s="1330" t="s">
        <v>356</v>
      </c>
      <c r="AL16" s="290" t="s">
        <v>2152</v>
      </c>
      <c r="AM16" s="1355">
        <v>206236</v>
      </c>
      <c r="AN16" s="1367">
        <f t="shared" si="6"/>
        <v>1.7113434381227897E-2</v>
      </c>
      <c r="AP16" s="1330" t="s">
        <v>356</v>
      </c>
      <c r="AQ16" s="290" t="s">
        <v>2152</v>
      </c>
      <c r="AR16" s="1355">
        <v>654377</v>
      </c>
      <c r="AS16" s="1356">
        <v>34177</v>
      </c>
      <c r="AT16" s="1356">
        <v>573442</v>
      </c>
      <c r="AU16" s="1368">
        <f t="shared" si="11"/>
        <v>-539265</v>
      </c>
      <c r="AV16" s="1369">
        <v>0.87631747448336361</v>
      </c>
      <c r="AW16" s="1370">
        <v>0.12368252551663639</v>
      </c>
    </row>
    <row r="17" spans="1:49">
      <c r="A17" s="1330" t="s">
        <v>374</v>
      </c>
      <c r="B17" s="290" t="s">
        <v>1099</v>
      </c>
      <c r="C17" s="1371">
        <f t="shared" si="0"/>
        <v>0.19283956701830429</v>
      </c>
      <c r="D17" s="1372">
        <f t="shared" si="1"/>
        <v>4.4453920652026524E-2</v>
      </c>
      <c r="E17" s="1372">
        <f t="shared" si="1"/>
        <v>4.2061277361062542E-2</v>
      </c>
      <c r="F17" s="1372">
        <f t="shared" si="2"/>
        <v>0.36995154049829787</v>
      </c>
      <c r="G17" s="1372">
        <f t="shared" si="2"/>
        <v>0.23402763404868787</v>
      </c>
      <c r="H17" s="1367">
        <f t="shared" si="3"/>
        <v>3.1766349957435482E-3</v>
      </c>
      <c r="K17" s="1330" t="s">
        <v>374</v>
      </c>
      <c r="L17" s="290" t="s">
        <v>1099</v>
      </c>
      <c r="M17" s="1355">
        <v>551894</v>
      </c>
      <c r="N17" s="1356">
        <v>445467</v>
      </c>
      <c r="O17" s="1357">
        <f t="shared" si="4"/>
        <v>0.80716043298169571</v>
      </c>
      <c r="P17" s="1358">
        <f t="shared" si="5"/>
        <v>0.19283956701830429</v>
      </c>
      <c r="R17" s="1330" t="s">
        <v>374</v>
      </c>
      <c r="S17" s="290" t="s">
        <v>1099</v>
      </c>
      <c r="T17" s="1359">
        <v>560468</v>
      </c>
      <c r="U17" s="1360">
        <v>24915</v>
      </c>
      <c r="V17" s="1359">
        <v>23574</v>
      </c>
      <c r="W17" s="1361">
        <f t="shared" si="7"/>
        <v>4.4453920652026524E-2</v>
      </c>
      <c r="X17" s="1361">
        <f t="shared" si="8"/>
        <v>4.2061277361062542E-2</v>
      </c>
      <c r="Z17" s="1330" t="s">
        <v>374</v>
      </c>
      <c r="AA17" s="273" t="s">
        <v>1099</v>
      </c>
      <c r="AB17" s="1364">
        <v>131165</v>
      </c>
      <c r="AC17" s="1356">
        <v>729</v>
      </c>
      <c r="AD17" s="1356">
        <v>54573</v>
      </c>
      <c r="AE17" s="1356">
        <v>20882</v>
      </c>
      <c r="AF17" s="1356">
        <v>-3</v>
      </c>
      <c r="AG17" s="1373">
        <v>560468</v>
      </c>
      <c r="AH17" s="1367">
        <f t="shared" si="9"/>
        <v>0.36995154049829787</v>
      </c>
      <c r="AI17" s="1374">
        <f t="shared" si="10"/>
        <v>0.23402763404868787</v>
      </c>
      <c r="AK17" s="1330" t="s">
        <v>374</v>
      </c>
      <c r="AL17" s="290" t="s">
        <v>1099</v>
      </c>
      <c r="AM17" s="1355">
        <v>38282</v>
      </c>
      <c r="AN17" s="1367">
        <f t="shared" si="6"/>
        <v>3.1766349957435482E-3</v>
      </c>
      <c r="AP17" s="1330" t="s">
        <v>374</v>
      </c>
      <c r="AQ17" s="290" t="s">
        <v>1099</v>
      </c>
      <c r="AR17" s="1355">
        <v>551894</v>
      </c>
      <c r="AS17" s="1356">
        <v>454041</v>
      </c>
      <c r="AT17" s="1356">
        <v>445467</v>
      </c>
      <c r="AU17" s="1368">
        <f t="shared" si="11"/>
        <v>8574</v>
      </c>
      <c r="AV17" s="1369">
        <v>0.80716043298169571</v>
      </c>
      <c r="AW17" s="1370">
        <v>0.19283956701830429</v>
      </c>
    </row>
    <row r="18" spans="1:49">
      <c r="A18" s="1330" t="s">
        <v>2153</v>
      </c>
      <c r="B18" s="290" t="s">
        <v>2154</v>
      </c>
      <c r="C18" s="1371">
        <f t="shared" si="0"/>
        <v>0.30630539049432115</v>
      </c>
      <c r="D18" s="1372">
        <f t="shared" si="1"/>
        <v>4.1488554421314744E-2</v>
      </c>
      <c r="E18" s="1372">
        <f t="shared" si="1"/>
        <v>3.8178621954614265E-2</v>
      </c>
      <c r="F18" s="1372">
        <f t="shared" si="2"/>
        <v>0.4635011306393737</v>
      </c>
      <c r="G18" s="1372">
        <f t="shared" si="2"/>
        <v>0.21755179396051724</v>
      </c>
      <c r="H18" s="1367">
        <f t="shared" si="3"/>
        <v>5.3704565311248737E-4</v>
      </c>
      <c r="K18" s="1330" t="s">
        <v>2153</v>
      </c>
      <c r="L18" s="290" t="s">
        <v>2154</v>
      </c>
      <c r="M18" s="1355">
        <v>216418</v>
      </c>
      <c r="N18" s="1356">
        <v>150128</v>
      </c>
      <c r="O18" s="1357">
        <f t="shared" si="4"/>
        <v>0.69369460950567885</v>
      </c>
      <c r="P18" s="1358">
        <f t="shared" si="5"/>
        <v>0.30630539049432115</v>
      </c>
      <c r="R18" s="1330" t="s">
        <v>2153</v>
      </c>
      <c r="S18" s="290" t="s">
        <v>2154</v>
      </c>
      <c r="T18" s="1359">
        <v>262241</v>
      </c>
      <c r="U18" s="1360">
        <v>10880</v>
      </c>
      <c r="V18" s="1359">
        <v>10012</v>
      </c>
      <c r="W18" s="1361">
        <f t="shared" si="7"/>
        <v>4.1488554421314744E-2</v>
      </c>
      <c r="X18" s="1361">
        <f t="shared" si="8"/>
        <v>3.8178621954614265E-2</v>
      </c>
      <c r="Z18" s="1330" t="s">
        <v>2153</v>
      </c>
      <c r="AA18" s="273" t="s">
        <v>2154</v>
      </c>
      <c r="AB18" s="1364">
        <v>57051</v>
      </c>
      <c r="AC18" s="1356">
        <v>25591</v>
      </c>
      <c r="AD18" s="1356">
        <v>30723</v>
      </c>
      <c r="AE18" s="1356">
        <v>8184</v>
      </c>
      <c r="AF18" s="1356">
        <v>0</v>
      </c>
      <c r="AG18" s="1373">
        <v>262241</v>
      </c>
      <c r="AH18" s="1367">
        <f t="shared" si="9"/>
        <v>0.4635011306393737</v>
      </c>
      <c r="AI18" s="1374">
        <f t="shared" si="10"/>
        <v>0.21755179396051724</v>
      </c>
      <c r="AK18" s="1330" t="s">
        <v>2153</v>
      </c>
      <c r="AL18" s="290" t="s">
        <v>2154</v>
      </c>
      <c r="AM18" s="1355">
        <v>6472</v>
      </c>
      <c r="AN18" s="1367">
        <f t="shared" si="6"/>
        <v>5.3704565311248737E-4</v>
      </c>
      <c r="AP18" s="1330" t="s">
        <v>2153</v>
      </c>
      <c r="AQ18" s="290" t="s">
        <v>2154</v>
      </c>
      <c r="AR18" s="1355">
        <v>216418</v>
      </c>
      <c r="AS18" s="1356">
        <v>195951</v>
      </c>
      <c r="AT18" s="1356">
        <v>150128</v>
      </c>
      <c r="AU18" s="1368">
        <f t="shared" si="11"/>
        <v>45823</v>
      </c>
      <c r="AV18" s="1369">
        <v>0.69369460950567885</v>
      </c>
      <c r="AW18" s="1370">
        <v>0.30630539049432115</v>
      </c>
    </row>
    <row r="19" spans="1:49">
      <c r="A19" s="1330" t="s">
        <v>2155</v>
      </c>
      <c r="B19" s="290" t="s">
        <v>2156</v>
      </c>
      <c r="C19" s="1371">
        <f t="shared" si="0"/>
        <v>0.36966314955627488</v>
      </c>
      <c r="D19" s="1372">
        <f t="shared" si="1"/>
        <v>8.3109656186295868E-3</v>
      </c>
      <c r="E19" s="1372">
        <f t="shared" si="1"/>
        <v>8.1137788631236215E-3</v>
      </c>
      <c r="F19" s="1372">
        <f t="shared" si="2"/>
        <v>0.17645477862102601</v>
      </c>
      <c r="G19" s="1372">
        <f t="shared" si="2"/>
        <v>4.2381117789262797E-2</v>
      </c>
      <c r="H19" s="1367">
        <f t="shared" si="3"/>
        <v>-1.254655481313475E-4</v>
      </c>
      <c r="K19" s="1330" t="s">
        <v>2155</v>
      </c>
      <c r="L19" s="290" t="s">
        <v>2156</v>
      </c>
      <c r="M19" s="1355">
        <v>2269761</v>
      </c>
      <c r="N19" s="1356">
        <v>1430714</v>
      </c>
      <c r="O19" s="1357">
        <f t="shared" si="4"/>
        <v>0.63033685044372512</v>
      </c>
      <c r="P19" s="1358">
        <f t="shared" si="5"/>
        <v>0.36966314955627488</v>
      </c>
      <c r="R19" s="1330" t="s">
        <v>2155</v>
      </c>
      <c r="S19" s="290" t="s">
        <v>2156</v>
      </c>
      <c r="T19" s="1359">
        <v>2850090</v>
      </c>
      <c r="U19" s="1360">
        <v>23687</v>
      </c>
      <c r="V19" s="1359">
        <v>23125</v>
      </c>
      <c r="W19" s="1361">
        <f t="shared" si="7"/>
        <v>8.3109656186295868E-3</v>
      </c>
      <c r="X19" s="1361">
        <f t="shared" si="8"/>
        <v>8.1137788631236215E-3</v>
      </c>
      <c r="Z19" s="1330" t="s">
        <v>2155</v>
      </c>
      <c r="AA19" s="273" t="s">
        <v>2156</v>
      </c>
      <c r="AB19" s="1364">
        <v>120790</v>
      </c>
      <c r="AC19" s="1356">
        <v>230018</v>
      </c>
      <c r="AD19" s="1356">
        <v>115339</v>
      </c>
      <c r="AE19" s="1356">
        <v>36769</v>
      </c>
      <c r="AF19" s="1356">
        <v>-4</v>
      </c>
      <c r="AG19" s="1373">
        <v>2850090</v>
      </c>
      <c r="AH19" s="1367">
        <f t="shared" si="9"/>
        <v>0.17645477862102601</v>
      </c>
      <c r="AI19" s="1374">
        <f t="shared" si="10"/>
        <v>4.2381117789262797E-2</v>
      </c>
      <c r="AK19" s="1330" t="s">
        <v>2155</v>
      </c>
      <c r="AL19" s="290" t="s">
        <v>2156</v>
      </c>
      <c r="AM19" s="1355">
        <v>-1512</v>
      </c>
      <c r="AN19" s="1367">
        <f t="shared" si="6"/>
        <v>-1.254655481313475E-4</v>
      </c>
      <c r="AP19" s="1330" t="s">
        <v>2155</v>
      </c>
      <c r="AQ19" s="290" t="s">
        <v>2156</v>
      </c>
      <c r="AR19" s="1355">
        <v>2269761</v>
      </c>
      <c r="AS19" s="1356">
        <v>2011043</v>
      </c>
      <c r="AT19" s="1356">
        <v>1430714</v>
      </c>
      <c r="AU19" s="1368">
        <f t="shared" si="11"/>
        <v>580329</v>
      </c>
      <c r="AV19" s="1369">
        <v>0.63033685044372512</v>
      </c>
      <c r="AW19" s="1370">
        <v>0.36966314955627488</v>
      </c>
    </row>
    <row r="20" spans="1:49">
      <c r="A20" s="1330" t="s">
        <v>2157</v>
      </c>
      <c r="B20" s="290" t="s">
        <v>2158</v>
      </c>
      <c r="C20" s="1371">
        <f t="shared" si="0"/>
        <v>0.11840151680286914</v>
      </c>
      <c r="D20" s="1372">
        <f t="shared" si="1"/>
        <v>2.4837040813006365E-2</v>
      </c>
      <c r="E20" s="1372">
        <f t="shared" si="1"/>
        <v>2.4562278789456368E-2</v>
      </c>
      <c r="F20" s="1372">
        <f t="shared" si="2"/>
        <v>0.24737258814980315</v>
      </c>
      <c r="G20" s="1372">
        <f t="shared" si="2"/>
        <v>0.11103277983246747</v>
      </c>
      <c r="H20" s="1367">
        <f t="shared" si="3"/>
        <v>6.0558701736942728E-4</v>
      </c>
      <c r="K20" s="1330" t="s">
        <v>2157</v>
      </c>
      <c r="L20" s="290" t="s">
        <v>2158</v>
      </c>
      <c r="M20" s="1355">
        <v>486286</v>
      </c>
      <c r="N20" s="1356">
        <v>428709</v>
      </c>
      <c r="O20" s="1357">
        <f t="shared" si="4"/>
        <v>0.88159848319713086</v>
      </c>
      <c r="P20" s="1358">
        <f t="shared" si="5"/>
        <v>0.11840151680286914</v>
      </c>
      <c r="R20" s="1330" t="s">
        <v>2157</v>
      </c>
      <c r="S20" s="290" t="s">
        <v>2158</v>
      </c>
      <c r="T20" s="1359">
        <v>276603</v>
      </c>
      <c r="U20" s="1360">
        <v>6870</v>
      </c>
      <c r="V20" s="1359">
        <v>6794</v>
      </c>
      <c r="W20" s="1361">
        <f t="shared" si="7"/>
        <v>2.4837040813006365E-2</v>
      </c>
      <c r="X20" s="1361">
        <f t="shared" si="8"/>
        <v>2.4562278789456368E-2</v>
      </c>
      <c r="Z20" s="1330" t="s">
        <v>2157</v>
      </c>
      <c r="AA20" s="273" t="s">
        <v>2158</v>
      </c>
      <c r="AB20" s="1364">
        <v>30712</v>
      </c>
      <c r="AC20" s="1356">
        <v>26273</v>
      </c>
      <c r="AD20" s="1356">
        <v>9199</v>
      </c>
      <c r="AE20" s="1356">
        <v>2240</v>
      </c>
      <c r="AF20" s="1356">
        <v>0</v>
      </c>
      <c r="AG20" s="1373">
        <v>276603</v>
      </c>
      <c r="AH20" s="1367">
        <f t="shared" si="9"/>
        <v>0.24737258814980315</v>
      </c>
      <c r="AI20" s="1374">
        <f t="shared" si="10"/>
        <v>0.11103277983246747</v>
      </c>
      <c r="AK20" s="1330" t="s">
        <v>2157</v>
      </c>
      <c r="AL20" s="290" t="s">
        <v>2158</v>
      </c>
      <c r="AM20" s="1355">
        <v>7298</v>
      </c>
      <c r="AN20" s="1367">
        <f t="shared" si="6"/>
        <v>6.0558701736942728E-4</v>
      </c>
      <c r="AP20" s="1330" t="s">
        <v>2157</v>
      </c>
      <c r="AQ20" s="290" t="s">
        <v>2158</v>
      </c>
      <c r="AR20" s="1355">
        <v>486286</v>
      </c>
      <c r="AS20" s="1356">
        <v>219026</v>
      </c>
      <c r="AT20" s="1356">
        <v>428709</v>
      </c>
      <c r="AU20" s="1368">
        <f t="shared" si="11"/>
        <v>-209683</v>
      </c>
      <c r="AV20" s="1369">
        <v>0.88159848319713086</v>
      </c>
      <c r="AW20" s="1370">
        <v>0.11840151680286914</v>
      </c>
    </row>
    <row r="21" spans="1:49">
      <c r="A21" s="1330" t="s">
        <v>2159</v>
      </c>
      <c r="B21" s="290" t="s">
        <v>2160</v>
      </c>
      <c r="C21" s="1371">
        <f t="shared" si="0"/>
        <v>0.26258212636596168</v>
      </c>
      <c r="D21" s="1372">
        <f t="shared" si="1"/>
        <v>6.1343946819791585E-2</v>
      </c>
      <c r="E21" s="1372">
        <f t="shared" si="1"/>
        <v>5.4343995376178865E-2</v>
      </c>
      <c r="F21" s="1372">
        <f t="shared" si="2"/>
        <v>0.42515189534375575</v>
      </c>
      <c r="G21" s="1372">
        <f t="shared" si="2"/>
        <v>0.28467983327929475</v>
      </c>
      <c r="H21" s="1367">
        <f t="shared" si="3"/>
        <v>1.0324354165676096E-3</v>
      </c>
      <c r="K21" s="1330" t="s">
        <v>2159</v>
      </c>
      <c r="L21" s="290" t="s">
        <v>2160</v>
      </c>
      <c r="M21" s="1355">
        <v>503949</v>
      </c>
      <c r="N21" s="1356">
        <v>371621</v>
      </c>
      <c r="O21" s="1357">
        <f t="shared" si="4"/>
        <v>0.73741787363403832</v>
      </c>
      <c r="P21" s="1358">
        <f t="shared" si="5"/>
        <v>0.26258212636596168</v>
      </c>
      <c r="R21" s="1330" t="s">
        <v>2159</v>
      </c>
      <c r="S21" s="290" t="s">
        <v>2160</v>
      </c>
      <c r="T21" s="1359">
        <v>638433</v>
      </c>
      <c r="U21" s="1360">
        <v>39164</v>
      </c>
      <c r="V21" s="1359">
        <v>34695</v>
      </c>
      <c r="W21" s="1361">
        <f t="shared" si="7"/>
        <v>6.1343946819791585E-2</v>
      </c>
      <c r="X21" s="1361">
        <f t="shared" si="8"/>
        <v>5.4343995376178865E-2</v>
      </c>
      <c r="Z21" s="1330" t="s">
        <v>2159</v>
      </c>
      <c r="AA21" s="273" t="s">
        <v>2160</v>
      </c>
      <c r="AB21" s="1364">
        <v>181749</v>
      </c>
      <c r="AC21" s="1356">
        <v>19022</v>
      </c>
      <c r="AD21" s="1356">
        <v>53067</v>
      </c>
      <c r="AE21" s="1356">
        <v>17599</v>
      </c>
      <c r="AF21" s="1356">
        <v>-6</v>
      </c>
      <c r="AG21" s="1373">
        <v>638433</v>
      </c>
      <c r="AH21" s="1367">
        <f t="shared" si="9"/>
        <v>0.42515189534375575</v>
      </c>
      <c r="AI21" s="1374">
        <f t="shared" si="10"/>
        <v>0.28467983327929475</v>
      </c>
      <c r="AK21" s="1330" t="s">
        <v>2159</v>
      </c>
      <c r="AL21" s="290" t="s">
        <v>2160</v>
      </c>
      <c r="AM21" s="1355">
        <v>12442</v>
      </c>
      <c r="AN21" s="1367">
        <f t="shared" si="6"/>
        <v>1.0324354165676096E-3</v>
      </c>
      <c r="AP21" s="1330" t="s">
        <v>2159</v>
      </c>
      <c r="AQ21" s="290" t="s">
        <v>2160</v>
      </c>
      <c r="AR21" s="1355">
        <v>503949</v>
      </c>
      <c r="AS21" s="1356">
        <v>506105</v>
      </c>
      <c r="AT21" s="1356">
        <v>371621</v>
      </c>
      <c r="AU21" s="1368">
        <f t="shared" si="11"/>
        <v>134484</v>
      </c>
      <c r="AV21" s="1369">
        <v>0.73741787363403832</v>
      </c>
      <c r="AW21" s="1370">
        <v>0.26258212636596168</v>
      </c>
    </row>
    <row r="22" spans="1:49">
      <c r="A22" s="1330" t="s">
        <v>2161</v>
      </c>
      <c r="B22" s="290" t="s">
        <v>2162</v>
      </c>
      <c r="C22" s="1371">
        <f t="shared" si="0"/>
        <v>0.19256748567873505</v>
      </c>
      <c r="D22" s="1372">
        <f t="shared" si="1"/>
        <v>2.9425619037728289E-2</v>
      </c>
      <c r="E22" s="1372">
        <f t="shared" si="1"/>
        <v>2.8940662878506891E-2</v>
      </c>
      <c r="F22" s="1372">
        <f t="shared" si="2"/>
        <v>0.41915604646677446</v>
      </c>
      <c r="G22" s="1372">
        <f t="shared" si="2"/>
        <v>0.19753386347788673</v>
      </c>
      <c r="H22" s="1367">
        <f t="shared" si="3"/>
        <v>4.8211298587508529E-5</v>
      </c>
      <c r="K22" s="1330" t="s">
        <v>2161</v>
      </c>
      <c r="L22" s="290" t="s">
        <v>2162</v>
      </c>
      <c r="M22" s="1355">
        <v>495068</v>
      </c>
      <c r="N22" s="1356">
        <v>399734</v>
      </c>
      <c r="O22" s="1357">
        <f t="shared" si="4"/>
        <v>0.80743251432126495</v>
      </c>
      <c r="P22" s="1358">
        <f t="shared" si="5"/>
        <v>0.19256748567873505</v>
      </c>
      <c r="R22" s="1330" t="s">
        <v>2161</v>
      </c>
      <c r="S22" s="290" t="s">
        <v>2162</v>
      </c>
      <c r="T22" s="1359">
        <v>1078448</v>
      </c>
      <c r="U22" s="1360">
        <v>31734</v>
      </c>
      <c r="V22" s="1359">
        <v>31211</v>
      </c>
      <c r="W22" s="1361">
        <f t="shared" si="7"/>
        <v>2.9425619037728289E-2</v>
      </c>
      <c r="X22" s="1361">
        <f t="shared" si="8"/>
        <v>2.8940662878506891E-2</v>
      </c>
      <c r="Z22" s="1330" t="s">
        <v>2161</v>
      </c>
      <c r="AA22" s="273" t="s">
        <v>2162</v>
      </c>
      <c r="AB22" s="1364">
        <v>213030</v>
      </c>
      <c r="AC22" s="1356">
        <v>116676</v>
      </c>
      <c r="AD22" s="1356">
        <v>115226</v>
      </c>
      <c r="AE22" s="1356">
        <v>7110</v>
      </c>
      <c r="AF22" s="1356">
        <v>-4</v>
      </c>
      <c r="AG22" s="1373">
        <v>1078448</v>
      </c>
      <c r="AH22" s="1367">
        <f t="shared" si="9"/>
        <v>0.41915604646677446</v>
      </c>
      <c r="AI22" s="1374">
        <f t="shared" si="10"/>
        <v>0.19753386347788673</v>
      </c>
      <c r="AK22" s="1330" t="s">
        <v>2161</v>
      </c>
      <c r="AL22" s="290" t="s">
        <v>2162</v>
      </c>
      <c r="AM22" s="1355">
        <v>581</v>
      </c>
      <c r="AN22" s="1367">
        <f t="shared" si="6"/>
        <v>4.8211298587508529E-5</v>
      </c>
      <c r="AP22" s="1330" t="s">
        <v>2161</v>
      </c>
      <c r="AQ22" s="290" t="s">
        <v>2162</v>
      </c>
      <c r="AR22" s="1355">
        <v>495068</v>
      </c>
      <c r="AS22" s="1356">
        <v>983114</v>
      </c>
      <c r="AT22" s="1356">
        <v>399734</v>
      </c>
      <c r="AU22" s="1368">
        <f t="shared" si="11"/>
        <v>583380</v>
      </c>
      <c r="AV22" s="1369">
        <v>0.80743251432126495</v>
      </c>
      <c r="AW22" s="1370">
        <v>0.19256748567873505</v>
      </c>
    </row>
    <row r="23" spans="1:49">
      <c r="A23" s="1330" t="s">
        <v>2163</v>
      </c>
      <c r="B23" s="290" t="s">
        <v>2164</v>
      </c>
      <c r="C23" s="1371">
        <f t="shared" si="0"/>
        <v>0.20116432520583094</v>
      </c>
      <c r="D23" s="1372">
        <f t="shared" si="1"/>
        <v>3.5044555722743287E-2</v>
      </c>
      <c r="E23" s="1372">
        <f t="shared" si="1"/>
        <v>3.4275414947972954E-2</v>
      </c>
      <c r="F23" s="1372">
        <f t="shared" si="2"/>
        <v>0.42478695148042223</v>
      </c>
      <c r="G23" s="1372">
        <f t="shared" si="2"/>
        <v>0.20785566100352021</v>
      </c>
      <c r="H23" s="1367">
        <f t="shared" si="3"/>
        <v>2.5225877402069866E-5</v>
      </c>
      <c r="K23" s="1330" t="s">
        <v>2163</v>
      </c>
      <c r="L23" s="290" t="s">
        <v>2164</v>
      </c>
      <c r="M23" s="1355">
        <v>491787</v>
      </c>
      <c r="N23" s="1356">
        <v>392857</v>
      </c>
      <c r="O23" s="1357">
        <f t="shared" si="4"/>
        <v>0.79883567479416906</v>
      </c>
      <c r="P23" s="1358">
        <f t="shared" si="5"/>
        <v>0.20116432520583094</v>
      </c>
      <c r="R23" s="1330" t="s">
        <v>2163</v>
      </c>
      <c r="S23" s="290" t="s">
        <v>2164</v>
      </c>
      <c r="T23" s="1359">
        <v>863301</v>
      </c>
      <c r="U23" s="1360">
        <v>30254</v>
      </c>
      <c r="V23" s="1359">
        <v>29590</v>
      </c>
      <c r="W23" s="1361">
        <f t="shared" si="7"/>
        <v>3.5044555722743287E-2</v>
      </c>
      <c r="X23" s="1361">
        <f t="shared" si="8"/>
        <v>3.4275414947972954E-2</v>
      </c>
      <c r="Z23" s="1330" t="s">
        <v>2163</v>
      </c>
      <c r="AA23" s="273" t="s">
        <v>2164</v>
      </c>
      <c r="AB23" s="1364">
        <v>179442</v>
      </c>
      <c r="AC23" s="1356">
        <v>93426</v>
      </c>
      <c r="AD23" s="1356">
        <v>85733</v>
      </c>
      <c r="AE23" s="1356">
        <v>8120</v>
      </c>
      <c r="AF23" s="1356">
        <v>-2</v>
      </c>
      <c r="AG23" s="1373">
        <v>863301</v>
      </c>
      <c r="AH23" s="1367">
        <f t="shared" si="9"/>
        <v>0.42478695148042223</v>
      </c>
      <c r="AI23" s="1374">
        <f t="shared" si="10"/>
        <v>0.20785566100352021</v>
      </c>
      <c r="AK23" s="1330" t="s">
        <v>2163</v>
      </c>
      <c r="AL23" s="290" t="s">
        <v>2164</v>
      </c>
      <c r="AM23" s="1355">
        <v>304</v>
      </c>
      <c r="AN23" s="1367">
        <f t="shared" si="6"/>
        <v>2.5225877402069866E-5</v>
      </c>
      <c r="AP23" s="1330" t="s">
        <v>2163</v>
      </c>
      <c r="AQ23" s="290" t="s">
        <v>2164</v>
      </c>
      <c r="AR23" s="1355">
        <v>491787</v>
      </c>
      <c r="AS23" s="1356">
        <v>764371</v>
      </c>
      <c r="AT23" s="1356">
        <v>392857</v>
      </c>
      <c r="AU23" s="1368">
        <f t="shared" si="11"/>
        <v>371514</v>
      </c>
      <c r="AV23" s="1369">
        <v>0.79883567479416906</v>
      </c>
      <c r="AW23" s="1370">
        <v>0.20116432520583094</v>
      </c>
    </row>
    <row r="24" spans="1:49">
      <c r="A24" s="1330" t="s">
        <v>2165</v>
      </c>
      <c r="B24" s="290" t="s">
        <v>2166</v>
      </c>
      <c r="C24" s="1371">
        <f t="shared" si="0"/>
        <v>0.46796458506974481</v>
      </c>
      <c r="D24" s="1372">
        <f t="shared" si="1"/>
        <v>4.5804723184795566E-2</v>
      </c>
      <c r="E24" s="1372">
        <f t="shared" si="1"/>
        <v>4.4933066139114755E-2</v>
      </c>
      <c r="F24" s="1372">
        <f t="shared" si="2"/>
        <v>0.36341689561906876</v>
      </c>
      <c r="G24" s="1372">
        <f t="shared" si="2"/>
        <v>0.19290112247208774</v>
      </c>
      <c r="H24" s="1367">
        <f t="shared" si="3"/>
        <v>1.1220536652328578E-3</v>
      </c>
      <c r="K24" s="1330" t="s">
        <v>2165</v>
      </c>
      <c r="L24" s="290" t="s">
        <v>2166</v>
      </c>
      <c r="M24" s="1355">
        <v>317945</v>
      </c>
      <c r="N24" s="1356">
        <v>169158</v>
      </c>
      <c r="O24" s="1357">
        <f t="shared" si="4"/>
        <v>0.53203541493025519</v>
      </c>
      <c r="P24" s="1358">
        <f t="shared" si="5"/>
        <v>0.46796458506974481</v>
      </c>
      <c r="R24" s="1330" t="s">
        <v>2165</v>
      </c>
      <c r="S24" s="290" t="s">
        <v>2166</v>
      </c>
      <c r="T24" s="1359">
        <v>234037</v>
      </c>
      <c r="U24" s="1360">
        <v>10720</v>
      </c>
      <c r="V24" s="1359">
        <v>10516</v>
      </c>
      <c r="W24" s="1361">
        <f t="shared" si="7"/>
        <v>4.5804723184795566E-2</v>
      </c>
      <c r="X24" s="1361">
        <f t="shared" si="8"/>
        <v>4.4933066139114755E-2</v>
      </c>
      <c r="Z24" s="1330" t="s">
        <v>2165</v>
      </c>
      <c r="AA24" s="273" t="s">
        <v>2166</v>
      </c>
      <c r="AB24" s="1364">
        <v>45146</v>
      </c>
      <c r="AC24" s="1356">
        <v>5417</v>
      </c>
      <c r="AD24" s="1356">
        <v>31094</v>
      </c>
      <c r="AE24" s="1356">
        <v>3397</v>
      </c>
      <c r="AF24" s="1356">
        <v>-1</v>
      </c>
      <c r="AG24" s="1373">
        <v>234037</v>
      </c>
      <c r="AH24" s="1367">
        <f t="shared" si="9"/>
        <v>0.36341689561906876</v>
      </c>
      <c r="AI24" s="1374">
        <f t="shared" si="10"/>
        <v>0.19290112247208774</v>
      </c>
      <c r="AK24" s="1330" t="s">
        <v>2165</v>
      </c>
      <c r="AL24" s="290" t="s">
        <v>2166</v>
      </c>
      <c r="AM24" s="1355">
        <v>13522</v>
      </c>
      <c r="AN24" s="1367">
        <f t="shared" si="6"/>
        <v>1.1220536652328578E-3</v>
      </c>
      <c r="AP24" s="1330" t="s">
        <v>2165</v>
      </c>
      <c r="AQ24" s="290" t="s">
        <v>2166</v>
      </c>
      <c r="AR24" s="1355">
        <v>317945</v>
      </c>
      <c r="AS24" s="1356">
        <v>85250</v>
      </c>
      <c r="AT24" s="1356">
        <v>169158</v>
      </c>
      <c r="AU24" s="1368">
        <f t="shared" si="11"/>
        <v>-83908</v>
      </c>
      <c r="AV24" s="1369">
        <v>0.53203541493025519</v>
      </c>
      <c r="AW24" s="1370">
        <v>0.46796458506974481</v>
      </c>
    </row>
    <row r="25" spans="1:49">
      <c r="A25" s="1330" t="s">
        <v>2167</v>
      </c>
      <c r="B25" s="290" t="s">
        <v>2168</v>
      </c>
      <c r="C25" s="1371">
        <f t="shared" si="0"/>
        <v>0.11839811615034102</v>
      </c>
      <c r="D25" s="1372">
        <f t="shared" si="1"/>
        <v>3.4959095734715541E-2</v>
      </c>
      <c r="E25" s="1372">
        <f t="shared" si="1"/>
        <v>3.4440766876912506E-2</v>
      </c>
      <c r="F25" s="1372">
        <f t="shared" si="2"/>
        <v>0.34892899519140697</v>
      </c>
      <c r="G25" s="1372">
        <f t="shared" si="2"/>
        <v>0.19601885967651284</v>
      </c>
      <c r="H25" s="1367">
        <f t="shared" si="3"/>
        <v>4.7721717414244671E-4</v>
      </c>
      <c r="K25" s="1330" t="s">
        <v>2167</v>
      </c>
      <c r="L25" s="290" t="s">
        <v>2168</v>
      </c>
      <c r="M25" s="1355">
        <v>523184</v>
      </c>
      <c r="N25" s="1356">
        <v>461240</v>
      </c>
      <c r="O25" s="1357">
        <f t="shared" si="4"/>
        <v>0.88160188384965898</v>
      </c>
      <c r="P25" s="1358">
        <f t="shared" si="5"/>
        <v>0.11839811615034102</v>
      </c>
      <c r="R25" s="1330" t="s">
        <v>2167</v>
      </c>
      <c r="S25" s="290" t="s">
        <v>2168</v>
      </c>
      <c r="T25" s="1359">
        <v>320260</v>
      </c>
      <c r="U25" s="1360">
        <v>11196</v>
      </c>
      <c r="V25" s="1359">
        <v>11030</v>
      </c>
      <c r="W25" s="1361">
        <f t="shared" si="7"/>
        <v>3.4959095734715541E-2</v>
      </c>
      <c r="X25" s="1361">
        <f t="shared" si="8"/>
        <v>3.4440766876912506E-2</v>
      </c>
      <c r="Z25" s="1330" t="s">
        <v>2167</v>
      </c>
      <c r="AA25" s="273" t="s">
        <v>2168</v>
      </c>
      <c r="AB25" s="1364">
        <v>62777</v>
      </c>
      <c r="AC25" s="1356">
        <v>-13389</v>
      </c>
      <c r="AD25" s="1356">
        <v>59843</v>
      </c>
      <c r="AE25" s="1356">
        <v>2519</v>
      </c>
      <c r="AF25" s="1356">
        <v>-2</v>
      </c>
      <c r="AG25" s="1373">
        <v>320260</v>
      </c>
      <c r="AH25" s="1367">
        <f t="shared" si="9"/>
        <v>0.34892899519140697</v>
      </c>
      <c r="AI25" s="1374">
        <f t="shared" si="10"/>
        <v>0.19601885967651284</v>
      </c>
      <c r="AK25" s="1330" t="s">
        <v>2167</v>
      </c>
      <c r="AL25" s="290" t="s">
        <v>2168</v>
      </c>
      <c r="AM25" s="1355">
        <v>5751</v>
      </c>
      <c r="AN25" s="1367">
        <f t="shared" si="6"/>
        <v>4.7721717414244671E-4</v>
      </c>
      <c r="AP25" s="1330" t="s">
        <v>2167</v>
      </c>
      <c r="AQ25" s="290" t="s">
        <v>2168</v>
      </c>
      <c r="AR25" s="1355">
        <v>523184</v>
      </c>
      <c r="AS25" s="1356">
        <v>258316</v>
      </c>
      <c r="AT25" s="1356">
        <v>461240</v>
      </c>
      <c r="AU25" s="1368">
        <f t="shared" si="11"/>
        <v>-202924</v>
      </c>
      <c r="AV25" s="1369">
        <v>0.88160188384965898</v>
      </c>
      <c r="AW25" s="1370">
        <v>0.11839811615034102</v>
      </c>
    </row>
    <row r="26" spans="1:49">
      <c r="A26" s="1330" t="s">
        <v>2169</v>
      </c>
      <c r="B26" s="290" t="s">
        <v>2170</v>
      </c>
      <c r="C26" s="1371">
        <f t="shared" si="0"/>
        <v>0.29113960871661038</v>
      </c>
      <c r="D26" s="1372">
        <f t="shared" si="1"/>
        <v>2.5195355338839619E-2</v>
      </c>
      <c r="E26" s="1372">
        <f t="shared" si="1"/>
        <v>2.4685974681555249E-2</v>
      </c>
      <c r="F26" s="1372">
        <f t="shared" si="2"/>
        <v>0.34176102976079403</v>
      </c>
      <c r="G26" s="1372">
        <f t="shared" si="2"/>
        <v>0.2004458717578543</v>
      </c>
      <c r="H26" s="1367">
        <f t="shared" si="3"/>
        <v>1.0726059667332082E-2</v>
      </c>
      <c r="K26" s="1330" t="s">
        <v>2169</v>
      </c>
      <c r="L26" s="290" t="s">
        <v>2170</v>
      </c>
      <c r="M26" s="1355">
        <v>721932</v>
      </c>
      <c r="N26" s="1356">
        <v>511749</v>
      </c>
      <c r="O26" s="1357">
        <f t="shared" si="4"/>
        <v>0.70886039128338962</v>
      </c>
      <c r="P26" s="1358">
        <f t="shared" si="5"/>
        <v>0.29113960871661038</v>
      </c>
      <c r="R26" s="1330" t="s">
        <v>2169</v>
      </c>
      <c r="S26" s="290" t="s">
        <v>2170</v>
      </c>
      <c r="T26" s="1359">
        <v>1527345</v>
      </c>
      <c r="U26" s="1360">
        <v>38482</v>
      </c>
      <c r="V26" s="1359">
        <v>37704</v>
      </c>
      <c r="W26" s="1361">
        <f t="shared" si="7"/>
        <v>2.5195355338839619E-2</v>
      </c>
      <c r="X26" s="1361">
        <f t="shared" si="8"/>
        <v>2.4685974681555249E-2</v>
      </c>
      <c r="Z26" s="1330" t="s">
        <v>2169</v>
      </c>
      <c r="AA26" s="273" t="s">
        <v>2170</v>
      </c>
      <c r="AB26" s="1364">
        <v>306150</v>
      </c>
      <c r="AC26" s="1356">
        <v>-33672</v>
      </c>
      <c r="AD26" s="1356">
        <v>243337</v>
      </c>
      <c r="AE26" s="1356">
        <v>6177</v>
      </c>
      <c r="AF26" s="1356">
        <v>-5</v>
      </c>
      <c r="AG26" s="1373">
        <v>1527345</v>
      </c>
      <c r="AH26" s="1367">
        <f t="shared" si="9"/>
        <v>0.34176102976079403</v>
      </c>
      <c r="AI26" s="1374">
        <f t="shared" si="10"/>
        <v>0.2004458717578543</v>
      </c>
      <c r="AK26" s="1330" t="s">
        <v>2169</v>
      </c>
      <c r="AL26" s="290" t="s">
        <v>2170</v>
      </c>
      <c r="AM26" s="1355">
        <v>129261</v>
      </c>
      <c r="AN26" s="1367">
        <f t="shared" si="6"/>
        <v>1.0726059667332082E-2</v>
      </c>
      <c r="AP26" s="1330" t="s">
        <v>2169</v>
      </c>
      <c r="AQ26" s="290" t="s">
        <v>2170</v>
      </c>
      <c r="AR26" s="1355">
        <v>721932</v>
      </c>
      <c r="AS26" s="1356">
        <v>1317162</v>
      </c>
      <c r="AT26" s="1356">
        <v>511749</v>
      </c>
      <c r="AU26" s="1368">
        <f t="shared" si="11"/>
        <v>805413</v>
      </c>
      <c r="AV26" s="1369">
        <v>0.70886039128338962</v>
      </c>
      <c r="AW26" s="1370">
        <v>0.29113960871661038</v>
      </c>
    </row>
    <row r="27" spans="1:49">
      <c r="A27" s="1330" t="s">
        <v>2171</v>
      </c>
      <c r="B27" s="290" t="s">
        <v>3428</v>
      </c>
      <c r="C27" s="1371">
        <f t="shared" si="0"/>
        <v>0.22390034937983039</v>
      </c>
      <c r="D27" s="1372">
        <f t="shared" si="1"/>
        <v>2.2648101403620974E-2</v>
      </c>
      <c r="E27" s="1372">
        <f t="shared" si="1"/>
        <v>2.2430380263578655E-2</v>
      </c>
      <c r="F27" s="1372">
        <f t="shared" si="2"/>
        <v>0.3354402389489512</v>
      </c>
      <c r="G27" s="1372">
        <f t="shared" si="2"/>
        <v>0.17801424712710151</v>
      </c>
      <c r="H27" s="1367">
        <f t="shared" si="3"/>
        <v>1.001616696609949E-2</v>
      </c>
      <c r="K27" s="1330" t="s">
        <v>2171</v>
      </c>
      <c r="L27" s="290" t="s">
        <v>3428</v>
      </c>
      <c r="M27" s="1355">
        <v>245578</v>
      </c>
      <c r="N27" s="1356">
        <v>190593</v>
      </c>
      <c r="O27" s="1357">
        <f t="shared" si="4"/>
        <v>0.77609965062016961</v>
      </c>
      <c r="P27" s="1358">
        <f t="shared" si="5"/>
        <v>0.22390034937983039</v>
      </c>
      <c r="R27" s="1330" t="s">
        <v>2171</v>
      </c>
      <c r="S27" s="290" t="s">
        <v>3428</v>
      </c>
      <c r="T27" s="1359">
        <v>587908</v>
      </c>
      <c r="U27" s="1360">
        <v>13315</v>
      </c>
      <c r="V27" s="1359">
        <v>13187</v>
      </c>
      <c r="W27" s="1361">
        <f t="shared" si="7"/>
        <v>2.2648101403620974E-2</v>
      </c>
      <c r="X27" s="1361">
        <f t="shared" si="8"/>
        <v>2.2430380263578655E-2</v>
      </c>
      <c r="Z27" s="1330" t="s">
        <v>2171</v>
      </c>
      <c r="AA27" s="273" t="s">
        <v>2172</v>
      </c>
      <c r="AB27" s="1364">
        <v>104656</v>
      </c>
      <c r="AC27" s="1356">
        <v>-29735</v>
      </c>
      <c r="AD27" s="1356">
        <v>115025</v>
      </c>
      <c r="AE27" s="1356">
        <v>7266</v>
      </c>
      <c r="AF27" s="1356">
        <v>-4</v>
      </c>
      <c r="AG27" s="1373">
        <v>587908</v>
      </c>
      <c r="AH27" s="1367">
        <f t="shared" si="9"/>
        <v>0.3354402389489512</v>
      </c>
      <c r="AI27" s="1374">
        <f t="shared" si="10"/>
        <v>0.17801424712710151</v>
      </c>
      <c r="AK27" s="1330" t="s">
        <v>2171</v>
      </c>
      <c r="AL27" s="290" t="s">
        <v>2172</v>
      </c>
      <c r="AM27" s="1355">
        <v>120706</v>
      </c>
      <c r="AN27" s="1367">
        <f t="shared" si="6"/>
        <v>1.001616696609949E-2</v>
      </c>
      <c r="AP27" s="1330" t="s">
        <v>2171</v>
      </c>
      <c r="AQ27" s="290" t="s">
        <v>2172</v>
      </c>
      <c r="AR27" s="1355">
        <v>245578</v>
      </c>
      <c r="AS27" s="1356">
        <v>532923</v>
      </c>
      <c r="AT27" s="1356">
        <v>190593</v>
      </c>
      <c r="AU27" s="1368">
        <f t="shared" si="11"/>
        <v>342330</v>
      </c>
      <c r="AV27" s="1369">
        <v>0.77609965062016961</v>
      </c>
      <c r="AW27" s="1370">
        <v>0.22390034937983039</v>
      </c>
    </row>
    <row r="28" spans="1:49">
      <c r="A28" s="1330" t="s">
        <v>2173</v>
      </c>
      <c r="B28" s="290" t="s">
        <v>1437</v>
      </c>
      <c r="C28" s="1371">
        <f t="shared" si="0"/>
        <v>0.22512814125204084</v>
      </c>
      <c r="D28" s="1372">
        <f t="shared" si="1"/>
        <v>2.8688437249149327E-2</v>
      </c>
      <c r="E28" s="1372">
        <f t="shared" si="1"/>
        <v>2.8133457885501985E-2</v>
      </c>
      <c r="F28" s="1372">
        <f t="shared" si="2"/>
        <v>0.30733691598411605</v>
      </c>
      <c r="G28" s="1372">
        <f t="shared" si="2"/>
        <v>0.17968722251031818</v>
      </c>
      <c r="H28" s="1367">
        <f t="shared" si="3"/>
        <v>8.1409051127791718E-3</v>
      </c>
      <c r="K28" s="1330" t="s">
        <v>2173</v>
      </c>
      <c r="L28" s="290" t="s">
        <v>1437</v>
      </c>
      <c r="M28" s="1355">
        <v>746637</v>
      </c>
      <c r="N28" s="1356">
        <v>578548</v>
      </c>
      <c r="O28" s="1357">
        <f t="shared" si="4"/>
        <v>0.77487185874795916</v>
      </c>
      <c r="P28" s="1358">
        <f t="shared" si="5"/>
        <v>0.22512814125204084</v>
      </c>
      <c r="R28" s="1330" t="s">
        <v>2173</v>
      </c>
      <c r="S28" s="290" t="s">
        <v>1437</v>
      </c>
      <c r="T28" s="1359">
        <v>1126168</v>
      </c>
      <c r="U28" s="1360">
        <v>32308</v>
      </c>
      <c r="V28" s="1359">
        <v>31683</v>
      </c>
      <c r="W28" s="1361">
        <f t="shared" si="7"/>
        <v>2.8688437249149327E-2</v>
      </c>
      <c r="X28" s="1361">
        <f t="shared" si="8"/>
        <v>2.8133457885501985E-2</v>
      </c>
      <c r="Z28" s="1330" t="s">
        <v>2173</v>
      </c>
      <c r="AA28" s="273" t="s">
        <v>1437</v>
      </c>
      <c r="AB28" s="1364">
        <v>202358</v>
      </c>
      <c r="AC28" s="1356">
        <v>20308</v>
      </c>
      <c r="AD28" s="1356">
        <v>110557</v>
      </c>
      <c r="AE28" s="1356">
        <v>12904</v>
      </c>
      <c r="AF28" s="1356">
        <v>-14</v>
      </c>
      <c r="AG28" s="1373">
        <v>1126168</v>
      </c>
      <c r="AH28" s="1367">
        <f t="shared" si="9"/>
        <v>0.30733691598411605</v>
      </c>
      <c r="AI28" s="1374">
        <f t="shared" si="10"/>
        <v>0.17968722251031818</v>
      </c>
      <c r="AK28" s="1330" t="s">
        <v>2173</v>
      </c>
      <c r="AL28" s="290" t="s">
        <v>1437</v>
      </c>
      <c r="AM28" s="1355">
        <v>98107</v>
      </c>
      <c r="AN28" s="1367">
        <f t="shared" si="6"/>
        <v>8.1409051127791718E-3</v>
      </c>
      <c r="AP28" s="1330" t="s">
        <v>2173</v>
      </c>
      <c r="AQ28" s="290" t="s">
        <v>1437</v>
      </c>
      <c r="AR28" s="1355">
        <v>746637</v>
      </c>
      <c r="AS28" s="1356">
        <v>958079</v>
      </c>
      <c r="AT28" s="1356">
        <v>578548</v>
      </c>
      <c r="AU28" s="1368">
        <f t="shared" si="11"/>
        <v>379531</v>
      </c>
      <c r="AV28" s="1369">
        <v>0.77487185874795916</v>
      </c>
      <c r="AW28" s="1370">
        <v>0.22512814125204084</v>
      </c>
    </row>
    <row r="29" spans="1:49">
      <c r="A29" s="1330" t="s">
        <v>2174</v>
      </c>
      <c r="B29" s="290" t="s">
        <v>1477</v>
      </c>
      <c r="C29" s="1371">
        <f t="shared" si="0"/>
        <v>0.20292812083079403</v>
      </c>
      <c r="D29" s="1372">
        <f t="shared" si="1"/>
        <v>7.670374473161555E-2</v>
      </c>
      <c r="E29" s="1372">
        <f t="shared" si="1"/>
        <v>6.1557890505000185E-2</v>
      </c>
      <c r="F29" s="1372">
        <f t="shared" si="2"/>
        <v>0.40384720428768384</v>
      </c>
      <c r="G29" s="1372">
        <f t="shared" si="2"/>
        <v>0.25422836329948895</v>
      </c>
      <c r="H29" s="1367">
        <f t="shared" si="3"/>
        <v>1.2173975242294967E-2</v>
      </c>
      <c r="K29" s="1330" t="s">
        <v>2174</v>
      </c>
      <c r="L29" s="290" t="s">
        <v>1477</v>
      </c>
      <c r="M29" s="1355">
        <v>485704</v>
      </c>
      <c r="N29" s="1356">
        <v>387141</v>
      </c>
      <c r="O29" s="1357">
        <f t="shared" si="4"/>
        <v>0.79707187916920597</v>
      </c>
      <c r="P29" s="1358">
        <f t="shared" si="5"/>
        <v>0.20292812083079403</v>
      </c>
      <c r="R29" s="1330" t="s">
        <v>2174</v>
      </c>
      <c r="S29" s="290" t="s">
        <v>1477</v>
      </c>
      <c r="T29" s="1359">
        <v>457683</v>
      </c>
      <c r="U29" s="1360">
        <v>35106</v>
      </c>
      <c r="V29" s="1359">
        <v>28174</v>
      </c>
      <c r="W29" s="1361">
        <f t="shared" si="7"/>
        <v>7.670374473161555E-2</v>
      </c>
      <c r="X29" s="1361">
        <f t="shared" si="8"/>
        <v>6.1557890505000185E-2</v>
      </c>
      <c r="Z29" s="1330" t="s">
        <v>2174</v>
      </c>
      <c r="AA29" s="273" t="s">
        <v>1477</v>
      </c>
      <c r="AB29" s="1364">
        <v>116356</v>
      </c>
      <c r="AC29" s="1356">
        <v>14283</v>
      </c>
      <c r="AD29" s="1356">
        <v>42423</v>
      </c>
      <c r="AE29" s="1356">
        <v>11778</v>
      </c>
      <c r="AF29" s="1356">
        <v>-6</v>
      </c>
      <c r="AG29" s="1373">
        <v>457683</v>
      </c>
      <c r="AH29" s="1367">
        <f t="shared" si="9"/>
        <v>0.40384720428768384</v>
      </c>
      <c r="AI29" s="1374">
        <f t="shared" si="10"/>
        <v>0.25422836329948895</v>
      </c>
      <c r="AK29" s="1330" t="s">
        <v>2174</v>
      </c>
      <c r="AL29" s="290" t="s">
        <v>1477</v>
      </c>
      <c r="AM29" s="1355">
        <v>146710</v>
      </c>
      <c r="AN29" s="1367">
        <f t="shared" si="6"/>
        <v>1.2173975242294967E-2</v>
      </c>
      <c r="AP29" s="1330" t="s">
        <v>2174</v>
      </c>
      <c r="AQ29" s="290" t="s">
        <v>1477</v>
      </c>
      <c r="AR29" s="1355">
        <v>485704</v>
      </c>
      <c r="AS29" s="1356">
        <v>359120</v>
      </c>
      <c r="AT29" s="1356">
        <v>387141</v>
      </c>
      <c r="AU29" s="1368">
        <f t="shared" si="11"/>
        <v>-28021</v>
      </c>
      <c r="AV29" s="1369">
        <v>0.79707187916920597</v>
      </c>
      <c r="AW29" s="1370">
        <v>0.20292812083079403</v>
      </c>
    </row>
    <row r="30" spans="1:49">
      <c r="A30" s="1330" t="s">
        <v>2175</v>
      </c>
      <c r="B30" s="290" t="s">
        <v>2176</v>
      </c>
      <c r="C30" s="1371">
        <f t="shared" si="0"/>
        <v>1</v>
      </c>
      <c r="D30" s="1372">
        <f t="shared" si="1"/>
        <v>8.6867041025616112E-2</v>
      </c>
      <c r="E30" s="1372">
        <f t="shared" si="1"/>
        <v>6.5897217034789901E-2</v>
      </c>
      <c r="F30" s="1372">
        <f t="shared" si="2"/>
        <v>0.44336430675838301</v>
      </c>
      <c r="G30" s="1372">
        <f t="shared" si="2"/>
        <v>0.34673715455884868</v>
      </c>
      <c r="H30" s="1367">
        <f t="shared" si="3"/>
        <v>0</v>
      </c>
      <c r="K30" s="1330" t="s">
        <v>2175</v>
      </c>
      <c r="L30" s="290" t="s">
        <v>2176</v>
      </c>
      <c r="M30" s="1355">
        <v>1852233</v>
      </c>
      <c r="N30" s="1356">
        <v>0</v>
      </c>
      <c r="O30" s="1357">
        <f t="shared" si="4"/>
        <v>0</v>
      </c>
      <c r="P30" s="1358">
        <f t="shared" si="5"/>
        <v>1</v>
      </c>
      <c r="R30" s="1330" t="s">
        <v>2175</v>
      </c>
      <c r="S30" s="290" t="s">
        <v>2176</v>
      </c>
      <c r="T30" s="1359">
        <v>1852233</v>
      </c>
      <c r="U30" s="1360">
        <v>160898</v>
      </c>
      <c r="V30" s="1359">
        <v>122057</v>
      </c>
      <c r="W30" s="1361">
        <f t="shared" si="7"/>
        <v>8.6867041025616112E-2</v>
      </c>
      <c r="X30" s="1361">
        <f t="shared" si="8"/>
        <v>6.5897217034789901E-2</v>
      </c>
      <c r="Z30" s="1330" t="s">
        <v>2175</v>
      </c>
      <c r="AA30" s="273" t="s">
        <v>2176</v>
      </c>
      <c r="AB30" s="1364">
        <v>642238</v>
      </c>
      <c r="AC30" s="1356">
        <v>49828</v>
      </c>
      <c r="AD30" s="1356">
        <v>68346</v>
      </c>
      <c r="AE30" s="1356">
        <v>68715</v>
      </c>
      <c r="AF30" s="1356">
        <v>-7913</v>
      </c>
      <c r="AG30" s="1373">
        <v>1852233</v>
      </c>
      <c r="AH30" s="1367">
        <f t="shared" si="9"/>
        <v>0.44336430675838301</v>
      </c>
      <c r="AI30" s="1374">
        <f t="shared" si="10"/>
        <v>0.34673715455884868</v>
      </c>
      <c r="AK30" s="1330" t="s">
        <v>2175</v>
      </c>
      <c r="AL30" s="290" t="s">
        <v>2176</v>
      </c>
      <c r="AM30" s="1355">
        <v>0</v>
      </c>
      <c r="AN30" s="1367">
        <f t="shared" si="6"/>
        <v>0</v>
      </c>
      <c r="AP30" s="1330" t="s">
        <v>2175</v>
      </c>
      <c r="AQ30" s="290" t="s">
        <v>2176</v>
      </c>
      <c r="AR30" s="1355">
        <v>1852233</v>
      </c>
      <c r="AS30" s="1356">
        <v>0</v>
      </c>
      <c r="AT30" s="1356">
        <v>0</v>
      </c>
      <c r="AU30" s="1368">
        <f t="shared" si="11"/>
        <v>0</v>
      </c>
      <c r="AV30" s="1369">
        <v>0</v>
      </c>
      <c r="AW30" s="1370">
        <v>1</v>
      </c>
    </row>
    <row r="31" spans="1:49">
      <c r="A31" s="1330" t="s">
        <v>2177</v>
      </c>
      <c r="B31" s="290" t="s">
        <v>2178</v>
      </c>
      <c r="C31" s="1371">
        <f t="shared" si="0"/>
        <v>0.99667993786519227</v>
      </c>
      <c r="D31" s="1372">
        <f t="shared" si="1"/>
        <v>6.5953615120199595E-3</v>
      </c>
      <c r="E31" s="1372">
        <f t="shared" si="1"/>
        <v>6.5953615120199595E-3</v>
      </c>
      <c r="F31" s="1372">
        <f t="shared" si="2"/>
        <v>0.308369223350977</v>
      </c>
      <c r="G31" s="1372">
        <f t="shared" si="2"/>
        <v>7.0744430198025232E-2</v>
      </c>
      <c r="H31" s="1367">
        <f t="shared" si="3"/>
        <v>1.5783931066306964E-2</v>
      </c>
      <c r="K31" s="1330" t="s">
        <v>2177</v>
      </c>
      <c r="L31" s="290" t="s">
        <v>2178</v>
      </c>
      <c r="M31" s="1355">
        <v>1031306</v>
      </c>
      <c r="N31" s="1356">
        <v>3424</v>
      </c>
      <c r="O31" s="1357">
        <f t="shared" si="4"/>
        <v>3.3200621348077096E-3</v>
      </c>
      <c r="P31" s="1358">
        <f t="shared" si="5"/>
        <v>0.99667993786519227</v>
      </c>
      <c r="R31" s="1330" t="s">
        <v>2177</v>
      </c>
      <c r="S31" s="290" t="s">
        <v>2178</v>
      </c>
      <c r="T31" s="1359">
        <v>1095012</v>
      </c>
      <c r="U31" s="1360">
        <v>7222</v>
      </c>
      <c r="V31" s="1359">
        <v>7222</v>
      </c>
      <c r="W31" s="1361">
        <f t="shared" si="7"/>
        <v>6.5953615120199595E-3</v>
      </c>
      <c r="X31" s="1361">
        <f t="shared" si="8"/>
        <v>6.5953615120199595E-3</v>
      </c>
      <c r="Z31" s="1330" t="s">
        <v>2177</v>
      </c>
      <c r="AA31" s="273" t="s">
        <v>2178</v>
      </c>
      <c r="AB31" s="1364">
        <v>77466</v>
      </c>
      <c r="AC31" s="1356">
        <v>47596</v>
      </c>
      <c r="AD31" s="1356">
        <v>184901</v>
      </c>
      <c r="AE31" s="1356">
        <v>28263</v>
      </c>
      <c r="AF31" s="1356">
        <v>-558</v>
      </c>
      <c r="AG31" s="1373">
        <v>1095012</v>
      </c>
      <c r="AH31" s="1367">
        <f t="shared" si="9"/>
        <v>0.308369223350977</v>
      </c>
      <c r="AI31" s="1374">
        <f t="shared" si="10"/>
        <v>7.0744430198025232E-2</v>
      </c>
      <c r="AK31" s="1330" t="s">
        <v>2177</v>
      </c>
      <c r="AL31" s="290" t="s">
        <v>2178</v>
      </c>
      <c r="AM31" s="1355">
        <v>190214</v>
      </c>
      <c r="AN31" s="1367">
        <f t="shared" si="6"/>
        <v>1.5783931066306964E-2</v>
      </c>
      <c r="AP31" s="1330" t="s">
        <v>2177</v>
      </c>
      <c r="AQ31" s="290" t="s">
        <v>2178</v>
      </c>
      <c r="AR31" s="1355">
        <v>1031306</v>
      </c>
      <c r="AS31" s="1356">
        <v>67130</v>
      </c>
      <c r="AT31" s="1356">
        <v>3424</v>
      </c>
      <c r="AU31" s="1368">
        <f t="shared" si="11"/>
        <v>63706</v>
      </c>
      <c r="AV31" s="1369">
        <v>3.3200621348077096E-3</v>
      </c>
      <c r="AW31" s="1370">
        <v>0.99667993786519227</v>
      </c>
    </row>
    <row r="32" spans="1:49">
      <c r="A32" s="1330" t="s">
        <v>2179</v>
      </c>
      <c r="B32" s="290" t="s">
        <v>2180</v>
      </c>
      <c r="C32" s="1371">
        <f t="shared" si="0"/>
        <v>0.99973750468741629</v>
      </c>
      <c r="D32" s="1372">
        <f t="shared" si="1"/>
        <v>1.7896698615548455E-2</v>
      </c>
      <c r="E32" s="1372">
        <f t="shared" si="1"/>
        <v>1.7896698615548455E-2</v>
      </c>
      <c r="F32" s="1372">
        <f t="shared" si="2"/>
        <v>0.46980830670926516</v>
      </c>
      <c r="G32" s="1372">
        <f t="shared" si="2"/>
        <v>0.13654952076677315</v>
      </c>
      <c r="H32" s="1367">
        <f t="shared" si="3"/>
        <v>6.1925380029087757E-3</v>
      </c>
      <c r="K32" s="1330" t="s">
        <v>2179</v>
      </c>
      <c r="L32" s="290" t="s">
        <v>2180</v>
      </c>
      <c r="M32" s="1355">
        <v>186670</v>
      </c>
      <c r="N32" s="1356">
        <v>49</v>
      </c>
      <c r="O32" s="1357">
        <f t="shared" si="4"/>
        <v>2.6249531258370389E-4</v>
      </c>
      <c r="P32" s="1358">
        <f t="shared" si="5"/>
        <v>0.99973750468741629</v>
      </c>
      <c r="R32" s="1330" t="s">
        <v>2179</v>
      </c>
      <c r="S32" s="290" t="s">
        <v>2180</v>
      </c>
      <c r="T32" s="1359">
        <v>187800</v>
      </c>
      <c r="U32" s="1360">
        <v>3361</v>
      </c>
      <c r="V32" s="1359">
        <v>3361</v>
      </c>
      <c r="W32" s="1361">
        <f t="shared" si="7"/>
        <v>1.7896698615548455E-2</v>
      </c>
      <c r="X32" s="1361">
        <f t="shared" si="8"/>
        <v>1.7896698615548455E-2</v>
      </c>
      <c r="Z32" s="1330" t="s">
        <v>2179</v>
      </c>
      <c r="AA32" s="273" t="s">
        <v>2180</v>
      </c>
      <c r="AB32" s="1364">
        <v>25644</v>
      </c>
      <c r="AC32" s="1356">
        <v>23750</v>
      </c>
      <c r="AD32" s="1356">
        <v>39387</v>
      </c>
      <c r="AE32" s="1356">
        <v>8352</v>
      </c>
      <c r="AF32" s="1356">
        <v>-8903</v>
      </c>
      <c r="AG32" s="1373">
        <v>187800</v>
      </c>
      <c r="AH32" s="1367">
        <f t="shared" si="9"/>
        <v>0.46980830670926516</v>
      </c>
      <c r="AI32" s="1374">
        <f t="shared" si="10"/>
        <v>0.13654952076677315</v>
      </c>
      <c r="AK32" s="1330" t="s">
        <v>2179</v>
      </c>
      <c r="AL32" s="290" t="s">
        <v>2180</v>
      </c>
      <c r="AM32" s="1355">
        <v>74627</v>
      </c>
      <c r="AN32" s="1367">
        <f t="shared" si="6"/>
        <v>6.1925380029087757E-3</v>
      </c>
      <c r="AP32" s="1330" t="s">
        <v>2179</v>
      </c>
      <c r="AQ32" s="290" t="s">
        <v>2180</v>
      </c>
      <c r="AR32" s="1355">
        <v>186670</v>
      </c>
      <c r="AS32" s="1356">
        <v>1179</v>
      </c>
      <c r="AT32" s="1356">
        <v>49</v>
      </c>
      <c r="AU32" s="1368">
        <f t="shared" si="11"/>
        <v>1130</v>
      </c>
      <c r="AV32" s="1369">
        <v>2.6249531258370389E-4</v>
      </c>
      <c r="AW32" s="1370">
        <v>0.99973750468741629</v>
      </c>
    </row>
    <row r="33" spans="1:49">
      <c r="A33" s="1330" t="s">
        <v>2181</v>
      </c>
      <c r="B33" s="290" t="s">
        <v>2182</v>
      </c>
      <c r="C33" s="1371">
        <f t="shared" si="0"/>
        <v>0.92720800471848297</v>
      </c>
      <c r="D33" s="1372">
        <f t="shared" si="1"/>
        <v>6.3927479543206545E-2</v>
      </c>
      <c r="E33" s="1372">
        <f t="shared" si="1"/>
        <v>6.2471900008991998E-2</v>
      </c>
      <c r="F33" s="1372">
        <f t="shared" si="2"/>
        <v>0.61375438359859724</v>
      </c>
      <c r="G33" s="1372">
        <f t="shared" si="2"/>
        <v>0.48251618559482062</v>
      </c>
      <c r="H33" s="1367">
        <f t="shared" si="3"/>
        <v>1.0711870111293417E-3</v>
      </c>
      <c r="K33" s="1330" t="s">
        <v>2181</v>
      </c>
      <c r="L33" s="290" t="s">
        <v>2182</v>
      </c>
      <c r="M33" s="1355">
        <v>191587</v>
      </c>
      <c r="N33" s="1356">
        <v>13946</v>
      </c>
      <c r="O33" s="1357">
        <f t="shared" si="4"/>
        <v>7.2791995281517016E-2</v>
      </c>
      <c r="P33" s="1358">
        <f t="shared" si="5"/>
        <v>0.92720800471848297</v>
      </c>
      <c r="R33" s="1330" t="s">
        <v>2181</v>
      </c>
      <c r="S33" s="290" t="s">
        <v>2182</v>
      </c>
      <c r="T33" s="1359">
        <v>177936</v>
      </c>
      <c r="U33" s="1360">
        <v>11375</v>
      </c>
      <c r="V33" s="1359">
        <v>11116</v>
      </c>
      <c r="W33" s="1361">
        <f t="shared" si="7"/>
        <v>6.3927479543206545E-2</v>
      </c>
      <c r="X33" s="1361">
        <f t="shared" si="8"/>
        <v>6.2471900008991998E-2</v>
      </c>
      <c r="Z33" s="1330" t="s">
        <v>2181</v>
      </c>
      <c r="AA33" s="273" t="s">
        <v>2182</v>
      </c>
      <c r="AB33" s="1364">
        <v>85857</v>
      </c>
      <c r="AC33" s="1356">
        <v>6293</v>
      </c>
      <c r="AD33" s="1356">
        <v>13748</v>
      </c>
      <c r="AE33" s="1356">
        <v>3312</v>
      </c>
      <c r="AF33" s="1356">
        <v>-1</v>
      </c>
      <c r="AG33" s="1373">
        <v>177936</v>
      </c>
      <c r="AH33" s="1367">
        <f t="shared" si="9"/>
        <v>0.61375438359859724</v>
      </c>
      <c r="AI33" s="1374">
        <f t="shared" si="10"/>
        <v>0.48251618559482062</v>
      </c>
      <c r="AK33" s="1330" t="s">
        <v>2181</v>
      </c>
      <c r="AL33" s="290" t="s">
        <v>2182</v>
      </c>
      <c r="AM33" s="1355">
        <v>12909</v>
      </c>
      <c r="AN33" s="1367">
        <f t="shared" si="6"/>
        <v>1.0711870111293417E-3</v>
      </c>
      <c r="AP33" s="1330" t="s">
        <v>2181</v>
      </c>
      <c r="AQ33" s="290" t="s">
        <v>2182</v>
      </c>
      <c r="AR33" s="1355">
        <v>191587</v>
      </c>
      <c r="AS33" s="1356">
        <v>295</v>
      </c>
      <c r="AT33" s="1356">
        <v>13946</v>
      </c>
      <c r="AU33" s="1368">
        <f t="shared" si="11"/>
        <v>-13651</v>
      </c>
      <c r="AV33" s="1369">
        <v>7.2791995281517016E-2</v>
      </c>
      <c r="AW33" s="1370">
        <v>0.92720800471848297</v>
      </c>
    </row>
    <row r="34" spans="1:49">
      <c r="A34" s="1330" t="s">
        <v>2183</v>
      </c>
      <c r="B34" s="290" t="s">
        <v>2184</v>
      </c>
      <c r="C34" s="1371">
        <f t="shared" si="0"/>
        <v>0.43058167090385968</v>
      </c>
      <c r="D34" s="1372">
        <f t="shared" si="1"/>
        <v>0.16067471370017011</v>
      </c>
      <c r="E34" s="1372">
        <f t="shared" si="1"/>
        <v>0.14658203786750718</v>
      </c>
      <c r="F34" s="1372">
        <f t="shared" si="2"/>
        <v>0.66293540075026103</v>
      </c>
      <c r="G34" s="1372">
        <f t="shared" si="2"/>
        <v>0.40252218378442245</v>
      </c>
      <c r="H34" s="1367">
        <f t="shared" si="3"/>
        <v>0.17332617383102331</v>
      </c>
      <c r="K34" s="1330" t="s">
        <v>2183</v>
      </c>
      <c r="L34" s="290" t="s">
        <v>2184</v>
      </c>
      <c r="M34" s="1355">
        <v>3906281</v>
      </c>
      <c r="N34" s="1356">
        <v>2224308</v>
      </c>
      <c r="O34" s="1357">
        <f t="shared" si="4"/>
        <v>0.56941832909614032</v>
      </c>
      <c r="P34" s="1358">
        <f t="shared" si="5"/>
        <v>0.43058167090385968</v>
      </c>
      <c r="R34" s="1330" t="s">
        <v>2183</v>
      </c>
      <c r="S34" s="290" t="s">
        <v>2184</v>
      </c>
      <c r="T34" s="1359">
        <v>2877665</v>
      </c>
      <c r="U34" s="1360">
        <v>462368</v>
      </c>
      <c r="V34" s="1359">
        <v>421814</v>
      </c>
      <c r="W34" s="1361">
        <f t="shared" si="7"/>
        <v>0.16067471370017011</v>
      </c>
      <c r="X34" s="1361">
        <f t="shared" si="8"/>
        <v>0.14658203786750718</v>
      </c>
      <c r="Z34" s="1330" t="s">
        <v>2183</v>
      </c>
      <c r="AA34" s="273" t="s">
        <v>2184</v>
      </c>
      <c r="AB34" s="1364">
        <v>1158324</v>
      </c>
      <c r="AC34" s="1356">
        <v>373210</v>
      </c>
      <c r="AD34" s="1356">
        <v>258983</v>
      </c>
      <c r="AE34" s="1356">
        <v>118567</v>
      </c>
      <c r="AF34" s="1356">
        <v>-1378</v>
      </c>
      <c r="AG34" s="1373">
        <v>2877665</v>
      </c>
      <c r="AH34" s="1367">
        <f t="shared" si="9"/>
        <v>0.66293540075026103</v>
      </c>
      <c r="AI34" s="1374">
        <f t="shared" si="10"/>
        <v>0.40252218378442245</v>
      </c>
      <c r="AK34" s="1330" t="s">
        <v>2183</v>
      </c>
      <c r="AL34" s="290" t="s">
        <v>2184</v>
      </c>
      <c r="AM34" s="1355">
        <v>2088774</v>
      </c>
      <c r="AN34" s="1367">
        <f t="shared" si="6"/>
        <v>0.17332617383102331</v>
      </c>
      <c r="AP34" s="1330" t="s">
        <v>2183</v>
      </c>
      <c r="AQ34" s="290" t="s">
        <v>2184</v>
      </c>
      <c r="AR34" s="1355">
        <v>3906281</v>
      </c>
      <c r="AS34" s="1356">
        <v>1195692</v>
      </c>
      <c r="AT34" s="1356">
        <v>2224308</v>
      </c>
      <c r="AU34" s="1368">
        <f t="shared" si="11"/>
        <v>-1028616</v>
      </c>
      <c r="AV34" s="1369">
        <v>0.56941832909614032</v>
      </c>
      <c r="AW34" s="1370">
        <v>0.43058167090385968</v>
      </c>
    </row>
    <row r="35" spans="1:49">
      <c r="A35" s="1330" t="s">
        <v>2185</v>
      </c>
      <c r="B35" s="290" t="s">
        <v>1567</v>
      </c>
      <c r="C35" s="1371">
        <f t="shared" si="0"/>
        <v>0.85041941808411148</v>
      </c>
      <c r="D35" s="1372">
        <f t="shared" si="1"/>
        <v>4.4457450663799247E-2</v>
      </c>
      <c r="E35" s="1372">
        <f t="shared" si="1"/>
        <v>4.3787951741632962E-2</v>
      </c>
      <c r="F35" s="1372">
        <f t="shared" si="2"/>
        <v>0.64510687312527537</v>
      </c>
      <c r="G35" s="1372">
        <f t="shared" si="2"/>
        <v>0.31439227022235533</v>
      </c>
      <c r="H35" s="1367">
        <f t="shared" si="3"/>
        <v>5.0116599150103677E-2</v>
      </c>
      <c r="K35" s="1330" t="s">
        <v>2185</v>
      </c>
      <c r="L35" s="290" t="s">
        <v>1567</v>
      </c>
      <c r="M35" s="1355">
        <v>1263894</v>
      </c>
      <c r="N35" s="1356">
        <v>189054</v>
      </c>
      <c r="O35" s="1357">
        <f t="shared" si="4"/>
        <v>0.14958058191588852</v>
      </c>
      <c r="P35" s="1358">
        <f t="shared" si="5"/>
        <v>0.85041941808411148</v>
      </c>
      <c r="R35" s="1330" t="s">
        <v>2185</v>
      </c>
      <c r="S35" s="290" t="s">
        <v>1567</v>
      </c>
      <c r="T35" s="1359">
        <v>1175506</v>
      </c>
      <c r="U35" s="1360">
        <v>52260</v>
      </c>
      <c r="V35" s="1359">
        <v>51473</v>
      </c>
      <c r="W35" s="1361">
        <f t="shared" si="7"/>
        <v>4.4457450663799247E-2</v>
      </c>
      <c r="X35" s="1361">
        <f t="shared" si="8"/>
        <v>4.3787951741632962E-2</v>
      </c>
      <c r="Z35" s="1330" t="s">
        <v>2185</v>
      </c>
      <c r="AA35" s="273" t="s">
        <v>1567</v>
      </c>
      <c r="AB35" s="1364">
        <v>369570</v>
      </c>
      <c r="AC35" s="1356">
        <v>295320</v>
      </c>
      <c r="AD35" s="1356">
        <v>86946</v>
      </c>
      <c r="AE35" s="1356">
        <v>24250</v>
      </c>
      <c r="AF35" s="1356">
        <v>-17759</v>
      </c>
      <c r="AG35" s="1373">
        <v>1175506</v>
      </c>
      <c r="AH35" s="1367">
        <f t="shared" si="9"/>
        <v>0.64510687312527537</v>
      </c>
      <c r="AI35" s="1374">
        <f t="shared" si="10"/>
        <v>0.31439227022235533</v>
      </c>
      <c r="AK35" s="1330" t="s">
        <v>2185</v>
      </c>
      <c r="AL35" s="290" t="s">
        <v>1567</v>
      </c>
      <c r="AM35" s="1355">
        <v>603961</v>
      </c>
      <c r="AN35" s="1367">
        <f t="shared" si="6"/>
        <v>5.0116599150103677E-2</v>
      </c>
      <c r="AP35" s="1330" t="s">
        <v>2185</v>
      </c>
      <c r="AQ35" s="290" t="s">
        <v>1567</v>
      </c>
      <c r="AR35" s="1355">
        <v>1263894</v>
      </c>
      <c r="AS35" s="1356">
        <v>100666</v>
      </c>
      <c r="AT35" s="1356">
        <v>189054</v>
      </c>
      <c r="AU35" s="1368">
        <f t="shared" si="11"/>
        <v>-88388</v>
      </c>
      <c r="AV35" s="1369">
        <v>0.14958058191588852</v>
      </c>
      <c r="AW35" s="1370">
        <v>0.85041941808411148</v>
      </c>
    </row>
    <row r="36" spans="1:49">
      <c r="A36" s="1330" t="s">
        <v>2186</v>
      </c>
      <c r="B36" s="290" t="s">
        <v>2187</v>
      </c>
      <c r="C36" s="1371">
        <f t="shared" si="0"/>
        <v>0.99367212085214862</v>
      </c>
      <c r="D36" s="1372">
        <f t="shared" si="1"/>
        <v>1.6146279761308086E-2</v>
      </c>
      <c r="E36" s="1372">
        <f t="shared" si="1"/>
        <v>1.4152245516969955E-2</v>
      </c>
      <c r="F36" s="1372">
        <f t="shared" si="2"/>
        <v>0.84078106922799567</v>
      </c>
      <c r="G36" s="1372">
        <f t="shared" si="2"/>
        <v>5.4622350270852466E-2</v>
      </c>
      <c r="H36" s="1367">
        <f t="shared" si="3"/>
        <v>0.22260102528255266</v>
      </c>
      <c r="K36" s="1330" t="s">
        <v>2186</v>
      </c>
      <c r="L36" s="290" t="s">
        <v>2187</v>
      </c>
      <c r="M36" s="1355">
        <v>3229202</v>
      </c>
      <c r="N36" s="1356">
        <v>20434</v>
      </c>
      <c r="O36" s="1357">
        <f t="shared" si="4"/>
        <v>6.3278791478513889E-3</v>
      </c>
      <c r="P36" s="1358">
        <f t="shared" si="5"/>
        <v>0.99367212085214862</v>
      </c>
      <c r="R36" s="1330" t="s">
        <v>2186</v>
      </c>
      <c r="S36" s="290" t="s">
        <v>2187</v>
      </c>
      <c r="T36" s="1359">
        <v>3242171</v>
      </c>
      <c r="U36" s="1360">
        <v>52349</v>
      </c>
      <c r="V36" s="1359">
        <v>45884</v>
      </c>
      <c r="W36" s="1361">
        <f t="shared" si="7"/>
        <v>1.6146279761308086E-2</v>
      </c>
      <c r="X36" s="1361">
        <f t="shared" si="8"/>
        <v>1.4152245516969955E-2</v>
      </c>
      <c r="Z36" s="1330" t="s">
        <v>2186</v>
      </c>
      <c r="AA36" s="273" t="s">
        <v>2187</v>
      </c>
      <c r="AB36" s="1364">
        <v>177095</v>
      </c>
      <c r="AC36" s="1356">
        <v>1297265</v>
      </c>
      <c r="AD36" s="1356">
        <v>1092923</v>
      </c>
      <c r="AE36" s="1356">
        <v>159502</v>
      </c>
      <c r="AF36" s="1356">
        <v>-829</v>
      </c>
      <c r="AG36" s="1373">
        <v>3242171</v>
      </c>
      <c r="AH36" s="1367">
        <f>SUM(AB36:AF36)/AG36</f>
        <v>0.84078106922799567</v>
      </c>
      <c r="AI36" s="1374">
        <f>AB36/AG36</f>
        <v>5.4622350270852466E-2</v>
      </c>
      <c r="AK36" s="1330" t="s">
        <v>2186</v>
      </c>
      <c r="AL36" s="290" t="s">
        <v>2187</v>
      </c>
      <c r="AM36" s="1355">
        <v>2682591</v>
      </c>
      <c r="AN36" s="1367">
        <f t="shared" si="6"/>
        <v>0.22260102528255266</v>
      </c>
      <c r="AP36" s="1330" t="s">
        <v>2186</v>
      </c>
      <c r="AQ36" s="290" t="s">
        <v>2187</v>
      </c>
      <c r="AR36" s="1355">
        <v>3229202</v>
      </c>
      <c r="AS36" s="1356">
        <v>33403</v>
      </c>
      <c r="AT36" s="1356">
        <v>20434</v>
      </c>
      <c r="AU36" s="1368">
        <f t="shared" si="11"/>
        <v>12969</v>
      </c>
      <c r="AV36" s="1369">
        <v>6.3278791478513889E-3</v>
      </c>
      <c r="AW36" s="1370">
        <v>0.99367212085214862</v>
      </c>
    </row>
    <row r="37" spans="1:49">
      <c r="A37" s="1330" t="s">
        <v>2188</v>
      </c>
      <c r="B37" s="290" t="s">
        <v>2189</v>
      </c>
      <c r="C37" s="1371">
        <f t="shared" si="0"/>
        <v>0.57178358697686016</v>
      </c>
      <c r="D37" s="1372">
        <f t="shared" si="1"/>
        <v>7.2142948725191447E-2</v>
      </c>
      <c r="E37" s="1372">
        <f t="shared" si="1"/>
        <v>6.9101643267789628E-2</v>
      </c>
      <c r="F37" s="1372">
        <f t="shared" si="2"/>
        <v>0.64429400301330442</v>
      </c>
      <c r="G37" s="1372">
        <f t="shared" si="2"/>
        <v>0.36884830758302428</v>
      </c>
      <c r="H37" s="1367">
        <f t="shared" si="3"/>
        <v>4.5622990798280361E-2</v>
      </c>
      <c r="K37" s="1330" t="s">
        <v>2188</v>
      </c>
      <c r="L37" s="290" t="s">
        <v>2189</v>
      </c>
      <c r="M37" s="1355">
        <v>1539168</v>
      </c>
      <c r="N37" s="1356">
        <v>659097</v>
      </c>
      <c r="O37" s="1357">
        <f t="shared" si="4"/>
        <v>0.42821641302313979</v>
      </c>
      <c r="P37" s="1358">
        <f t="shared" si="5"/>
        <v>0.57178358697686016</v>
      </c>
      <c r="R37" s="1330" t="s">
        <v>2188</v>
      </c>
      <c r="S37" s="290" t="s">
        <v>2189</v>
      </c>
      <c r="T37" s="1359">
        <v>2035639</v>
      </c>
      <c r="U37" s="1360">
        <v>146857</v>
      </c>
      <c r="V37" s="1359">
        <v>140666</v>
      </c>
      <c r="W37" s="1361">
        <f t="shared" si="7"/>
        <v>7.2142948725191447E-2</v>
      </c>
      <c r="X37" s="1361">
        <f t="shared" si="8"/>
        <v>6.9101643267789628E-2</v>
      </c>
      <c r="Z37" s="1330" t="s">
        <v>2188</v>
      </c>
      <c r="AA37" s="273" t="s">
        <v>2189</v>
      </c>
      <c r="AB37" s="1364">
        <v>750842</v>
      </c>
      <c r="AC37" s="1356">
        <v>152738</v>
      </c>
      <c r="AD37" s="1356">
        <v>279843</v>
      </c>
      <c r="AE37" s="1356">
        <v>135561</v>
      </c>
      <c r="AF37" s="1356">
        <v>-7434</v>
      </c>
      <c r="AG37" s="1373">
        <v>2035639</v>
      </c>
      <c r="AH37" s="1367">
        <f t="shared" si="9"/>
        <v>0.64429400301330442</v>
      </c>
      <c r="AI37" s="1374">
        <f t="shared" si="10"/>
        <v>0.36884830758302428</v>
      </c>
      <c r="AK37" s="1330" t="s">
        <v>2188</v>
      </c>
      <c r="AL37" s="290" t="s">
        <v>2189</v>
      </c>
      <c r="AM37" s="1355">
        <v>549808</v>
      </c>
      <c r="AN37" s="1367">
        <f t="shared" si="6"/>
        <v>4.5622990798280361E-2</v>
      </c>
      <c r="AP37" s="1330" t="s">
        <v>2188</v>
      </c>
      <c r="AQ37" s="290" t="s">
        <v>2189</v>
      </c>
      <c r="AR37" s="1355">
        <v>1539168</v>
      </c>
      <c r="AS37" s="1356">
        <v>1155568</v>
      </c>
      <c r="AT37" s="1356">
        <v>659097</v>
      </c>
      <c r="AU37" s="1368">
        <f t="shared" si="11"/>
        <v>496471</v>
      </c>
      <c r="AV37" s="1369">
        <v>0.42821641302313979</v>
      </c>
      <c r="AW37" s="1370">
        <v>0.57178358697686016</v>
      </c>
    </row>
    <row r="38" spans="1:49">
      <c r="A38" s="1330" t="s">
        <v>2190</v>
      </c>
      <c r="B38" s="290" t="s">
        <v>2191</v>
      </c>
      <c r="C38" s="1371">
        <f t="shared" si="0"/>
        <v>0.42668283982472699</v>
      </c>
      <c r="D38" s="1372">
        <f t="shared" si="1"/>
        <v>3.745569762927526E-2</v>
      </c>
      <c r="E38" s="1372">
        <f t="shared" si="1"/>
        <v>3.4218337111297577E-2</v>
      </c>
      <c r="F38" s="1372">
        <f t="shared" si="2"/>
        <v>0.52437100026299643</v>
      </c>
      <c r="G38" s="1372">
        <f t="shared" si="2"/>
        <v>0.18042179614021467</v>
      </c>
      <c r="H38" s="1367">
        <f t="shared" si="3"/>
        <v>3.1385057501308801E-2</v>
      </c>
      <c r="K38" s="1330" t="s">
        <v>2190</v>
      </c>
      <c r="L38" s="290" t="s">
        <v>2191</v>
      </c>
      <c r="M38" s="1355">
        <v>1393255</v>
      </c>
      <c r="N38" s="1356">
        <v>798777</v>
      </c>
      <c r="O38" s="1357">
        <f t="shared" si="4"/>
        <v>0.57331716017527301</v>
      </c>
      <c r="P38" s="1358">
        <f t="shared" si="5"/>
        <v>0.42668283982472699</v>
      </c>
      <c r="R38" s="1330" t="s">
        <v>2190</v>
      </c>
      <c r="S38" s="290" t="s">
        <v>2191</v>
      </c>
      <c r="T38" s="1359">
        <v>798490</v>
      </c>
      <c r="U38" s="1360">
        <v>29908</v>
      </c>
      <c r="V38" s="1359">
        <v>27323</v>
      </c>
      <c r="W38" s="1361">
        <f t="shared" si="7"/>
        <v>3.745569762927526E-2</v>
      </c>
      <c r="X38" s="1361">
        <f t="shared" si="8"/>
        <v>3.4218337111297577E-2</v>
      </c>
      <c r="Z38" s="1330" t="s">
        <v>2190</v>
      </c>
      <c r="AA38" s="273" t="s">
        <v>2191</v>
      </c>
      <c r="AB38" s="1364">
        <v>144065</v>
      </c>
      <c r="AC38" s="1356">
        <v>138067</v>
      </c>
      <c r="AD38" s="1356">
        <v>110912</v>
      </c>
      <c r="AE38" s="1356">
        <v>25669</v>
      </c>
      <c r="AF38" s="1356">
        <v>-8</v>
      </c>
      <c r="AG38" s="1373">
        <v>798490</v>
      </c>
      <c r="AH38" s="1367">
        <f t="shared" si="9"/>
        <v>0.52437100026299643</v>
      </c>
      <c r="AI38" s="1374">
        <f t="shared" si="10"/>
        <v>0.18042179614021467</v>
      </c>
      <c r="AK38" s="1330" t="s">
        <v>2190</v>
      </c>
      <c r="AL38" s="290" t="s">
        <v>2191</v>
      </c>
      <c r="AM38" s="1355">
        <v>378225</v>
      </c>
      <c r="AN38" s="1367">
        <f t="shared" si="6"/>
        <v>3.1385057501308801E-2</v>
      </c>
      <c r="AP38" s="1330" t="s">
        <v>2190</v>
      </c>
      <c r="AQ38" s="290" t="s">
        <v>2191</v>
      </c>
      <c r="AR38" s="1355">
        <v>1393255</v>
      </c>
      <c r="AS38" s="1356">
        <v>204012</v>
      </c>
      <c r="AT38" s="1356">
        <v>798777</v>
      </c>
      <c r="AU38" s="1368">
        <f t="shared" si="11"/>
        <v>-594765</v>
      </c>
      <c r="AV38" s="1369">
        <v>0.57331716017527301</v>
      </c>
      <c r="AW38" s="1370">
        <v>0.42668283982472699</v>
      </c>
    </row>
    <row r="39" spans="1:49">
      <c r="A39" s="1330" t="s">
        <v>2192</v>
      </c>
      <c r="B39" s="290" t="s">
        <v>1701</v>
      </c>
      <c r="C39" s="1371">
        <f t="shared" si="0"/>
        <v>1</v>
      </c>
      <c r="D39" s="1372">
        <f t="shared" si="1"/>
        <v>5.4632803645743147E-2</v>
      </c>
      <c r="E39" s="1372">
        <f t="shared" si="1"/>
        <v>5.4632803645743147E-2</v>
      </c>
      <c r="F39" s="1372">
        <f t="shared" si="2"/>
        <v>0.70125652740175148</v>
      </c>
      <c r="G39" s="1372">
        <f t="shared" si="2"/>
        <v>0.351753812215997</v>
      </c>
      <c r="H39" s="1367">
        <f t="shared" si="3"/>
        <v>2.6196741762610056E-3</v>
      </c>
      <c r="K39" s="1330" t="s">
        <v>2192</v>
      </c>
      <c r="L39" s="290" t="s">
        <v>1701</v>
      </c>
      <c r="M39" s="1355">
        <v>1218517</v>
      </c>
      <c r="N39" s="1356">
        <v>0</v>
      </c>
      <c r="O39" s="1357">
        <f t="shared" si="4"/>
        <v>0</v>
      </c>
      <c r="P39" s="1358">
        <f t="shared" si="5"/>
        <v>1</v>
      </c>
      <c r="R39" s="1330" t="s">
        <v>2192</v>
      </c>
      <c r="S39" s="290" t="s">
        <v>1701</v>
      </c>
      <c r="T39" s="1359">
        <v>1218517</v>
      </c>
      <c r="U39" s="1360">
        <v>66571</v>
      </c>
      <c r="V39" s="1359">
        <v>66571</v>
      </c>
      <c r="W39" s="1361">
        <f t="shared" si="7"/>
        <v>5.4632803645743147E-2</v>
      </c>
      <c r="X39" s="1361">
        <f t="shared" si="8"/>
        <v>5.4632803645743147E-2</v>
      </c>
      <c r="Z39" s="1330" t="s">
        <v>2192</v>
      </c>
      <c r="AA39" s="273" t="s">
        <v>1701</v>
      </c>
      <c r="AB39" s="1364">
        <v>428618</v>
      </c>
      <c r="AC39" s="1356">
        <v>0</v>
      </c>
      <c r="AD39" s="1356">
        <v>423940</v>
      </c>
      <c r="AE39" s="1356">
        <v>1935</v>
      </c>
      <c r="AF39" s="1356">
        <v>0</v>
      </c>
      <c r="AG39" s="1373">
        <v>1218517</v>
      </c>
      <c r="AH39" s="1367">
        <f t="shared" si="9"/>
        <v>0.70125652740175148</v>
      </c>
      <c r="AI39" s="1374">
        <f t="shared" si="10"/>
        <v>0.351753812215997</v>
      </c>
      <c r="AK39" s="1330" t="s">
        <v>2192</v>
      </c>
      <c r="AL39" s="290" t="s">
        <v>1701</v>
      </c>
      <c r="AM39" s="1355">
        <v>31570</v>
      </c>
      <c r="AN39" s="1367">
        <f t="shared" si="6"/>
        <v>2.6196741762610056E-3</v>
      </c>
      <c r="AP39" s="1330" t="s">
        <v>2192</v>
      </c>
      <c r="AQ39" s="290" t="s">
        <v>1701</v>
      </c>
      <c r="AR39" s="1355">
        <v>1218517</v>
      </c>
      <c r="AS39" s="1356">
        <v>0</v>
      </c>
      <c r="AT39" s="1356">
        <v>0</v>
      </c>
      <c r="AU39" s="1368">
        <f t="shared" si="11"/>
        <v>0</v>
      </c>
      <c r="AV39" s="1369">
        <v>0</v>
      </c>
      <c r="AW39" s="1370">
        <v>1</v>
      </c>
    </row>
    <row r="40" spans="1:49">
      <c r="A40" s="1330" t="s">
        <v>2193</v>
      </c>
      <c r="B40" s="290" t="s">
        <v>2194</v>
      </c>
      <c r="C40" s="1371">
        <f t="shared" si="0"/>
        <v>0.86812466863195592</v>
      </c>
      <c r="D40" s="1372">
        <f t="shared" si="1"/>
        <v>7.8167788596215718E-2</v>
      </c>
      <c r="E40" s="1372">
        <f t="shared" si="1"/>
        <v>7.1051953968348291E-2</v>
      </c>
      <c r="F40" s="1372">
        <f t="shared" si="2"/>
        <v>0.72849135138041188</v>
      </c>
      <c r="G40" s="1372">
        <f t="shared" si="2"/>
        <v>0.5308449982881025</v>
      </c>
      <c r="H40" s="1367">
        <f t="shared" si="3"/>
        <v>3.1726768564274997E-2</v>
      </c>
      <c r="K40" s="1330" t="s">
        <v>2193</v>
      </c>
      <c r="L40" s="290" t="s">
        <v>2194</v>
      </c>
      <c r="M40" s="1355">
        <v>1912526</v>
      </c>
      <c r="N40" s="1356">
        <v>252215</v>
      </c>
      <c r="O40" s="1357">
        <f t="shared" si="4"/>
        <v>0.13187533136804414</v>
      </c>
      <c r="P40" s="1358">
        <f t="shared" si="5"/>
        <v>0.86812466863195592</v>
      </c>
      <c r="R40" s="1330" t="s">
        <v>2193</v>
      </c>
      <c r="S40" s="290" t="s">
        <v>2194</v>
      </c>
      <c r="T40" s="1359">
        <v>1767045</v>
      </c>
      <c r="U40" s="1360">
        <v>138126</v>
      </c>
      <c r="V40" s="1359">
        <v>125552</v>
      </c>
      <c r="W40" s="1361">
        <f t="shared" si="7"/>
        <v>7.8167788596215718E-2</v>
      </c>
      <c r="X40" s="1361">
        <f t="shared" si="8"/>
        <v>7.1051953968348291E-2</v>
      </c>
      <c r="Z40" s="1330" t="s">
        <v>2193</v>
      </c>
      <c r="AA40" s="273" t="s">
        <v>2194</v>
      </c>
      <c r="AB40" s="1364">
        <v>938027</v>
      </c>
      <c r="AC40" s="1356">
        <v>32952</v>
      </c>
      <c r="AD40" s="1356">
        <v>299330</v>
      </c>
      <c r="AE40" s="1356">
        <v>21645</v>
      </c>
      <c r="AF40" s="1356">
        <v>-4677</v>
      </c>
      <c r="AG40" s="1373">
        <v>1767045</v>
      </c>
      <c r="AH40" s="1367">
        <f t="shared" si="9"/>
        <v>0.72849135138041188</v>
      </c>
      <c r="AI40" s="1374">
        <f t="shared" si="10"/>
        <v>0.5308449982881025</v>
      </c>
      <c r="AK40" s="1330" t="s">
        <v>2193</v>
      </c>
      <c r="AL40" s="290" t="s">
        <v>2194</v>
      </c>
      <c r="AM40" s="1355">
        <v>382343</v>
      </c>
      <c r="AN40" s="1367">
        <f t="shared" si="6"/>
        <v>3.1726768564274997E-2</v>
      </c>
      <c r="AP40" s="1330" t="s">
        <v>2193</v>
      </c>
      <c r="AQ40" s="290" t="s">
        <v>2194</v>
      </c>
      <c r="AR40" s="1355">
        <v>1912526</v>
      </c>
      <c r="AS40" s="1356">
        <v>106734</v>
      </c>
      <c r="AT40" s="1356">
        <v>252215</v>
      </c>
      <c r="AU40" s="1368">
        <f t="shared" si="11"/>
        <v>-145481</v>
      </c>
      <c r="AV40" s="1369">
        <v>0.13187533136804414</v>
      </c>
      <c r="AW40" s="1370">
        <v>0.86812466863195592</v>
      </c>
    </row>
    <row r="41" spans="1:49">
      <c r="A41" s="1330" t="s">
        <v>2195</v>
      </c>
      <c r="B41" s="290" t="s">
        <v>2196</v>
      </c>
      <c r="C41" s="1371">
        <f t="shared" si="0"/>
        <v>0.9999434031873089</v>
      </c>
      <c r="D41" s="1372">
        <f t="shared" si="1"/>
        <v>0.10372147914479408</v>
      </c>
      <c r="E41" s="1372">
        <f t="shared" si="1"/>
        <v>9.872112035903656E-2</v>
      </c>
      <c r="F41" s="1372">
        <f t="shared" si="2"/>
        <v>0.6065809667987323</v>
      </c>
      <c r="G41" s="1372">
        <f t="shared" si="2"/>
        <v>0.50163334603597476</v>
      </c>
      <c r="H41" s="1367">
        <f t="shared" si="3"/>
        <v>4.605647758626856E-2</v>
      </c>
      <c r="K41" s="1330" t="s">
        <v>2195</v>
      </c>
      <c r="L41" s="290" t="s">
        <v>2196</v>
      </c>
      <c r="M41" s="1355">
        <v>2862352</v>
      </c>
      <c r="N41" s="1356">
        <v>162</v>
      </c>
      <c r="O41" s="1357">
        <f t="shared" si="4"/>
        <v>5.6596812691101581E-5</v>
      </c>
      <c r="P41" s="1358">
        <f t="shared" si="5"/>
        <v>0.9999434031873089</v>
      </c>
      <c r="R41" s="1330" t="s">
        <v>2195</v>
      </c>
      <c r="S41" s="290" t="s">
        <v>2196</v>
      </c>
      <c r="T41" s="1359">
        <v>2870794</v>
      </c>
      <c r="U41" s="1360">
        <v>297763</v>
      </c>
      <c r="V41" s="1359">
        <v>283408</v>
      </c>
      <c r="W41" s="1361">
        <f t="shared" si="7"/>
        <v>0.10372147914479408</v>
      </c>
      <c r="X41" s="1361">
        <f t="shared" si="8"/>
        <v>9.872112035903656E-2</v>
      </c>
      <c r="Z41" s="1330" t="s">
        <v>2195</v>
      </c>
      <c r="AA41" s="273" t="s">
        <v>2196</v>
      </c>
      <c r="AB41" s="1364">
        <v>1440086</v>
      </c>
      <c r="AC41" s="1356">
        <v>104745</v>
      </c>
      <c r="AD41" s="1356">
        <v>187693</v>
      </c>
      <c r="AE41" s="1356">
        <v>42435</v>
      </c>
      <c r="AF41" s="1356">
        <v>-33590</v>
      </c>
      <c r="AG41" s="1373">
        <v>2870794</v>
      </c>
      <c r="AH41" s="1367">
        <f t="shared" si="9"/>
        <v>0.6065809667987323</v>
      </c>
      <c r="AI41" s="1374">
        <f t="shared" si="10"/>
        <v>0.50163334603597476</v>
      </c>
      <c r="AK41" s="1330" t="s">
        <v>2195</v>
      </c>
      <c r="AL41" s="290" t="s">
        <v>2196</v>
      </c>
      <c r="AM41" s="1355">
        <v>555032</v>
      </c>
      <c r="AN41" s="1367">
        <f t="shared" si="6"/>
        <v>4.605647758626856E-2</v>
      </c>
      <c r="AP41" s="1330" t="s">
        <v>2195</v>
      </c>
      <c r="AQ41" s="290" t="s">
        <v>2196</v>
      </c>
      <c r="AR41" s="1355">
        <v>2862352</v>
      </c>
      <c r="AS41" s="1356">
        <v>8604</v>
      </c>
      <c r="AT41" s="1356">
        <v>162</v>
      </c>
      <c r="AU41" s="1368">
        <f t="shared" si="11"/>
        <v>8442</v>
      </c>
      <c r="AV41" s="1369">
        <v>5.6596812691101581E-5</v>
      </c>
      <c r="AW41" s="1370">
        <v>0.9999434031873089</v>
      </c>
    </row>
    <row r="42" spans="1:49">
      <c r="A42" s="1330" t="s">
        <v>2197</v>
      </c>
      <c r="B42" s="290" t="s">
        <v>2198</v>
      </c>
      <c r="C42" s="1371">
        <f t="shared" si="0"/>
        <v>0.93692850875802069</v>
      </c>
      <c r="D42" s="1372">
        <f t="shared" ref="D42:E47" si="12">W42</f>
        <v>0.13686157986208444</v>
      </c>
      <c r="E42" s="1372">
        <f t="shared" si="12"/>
        <v>0.12798116275158378</v>
      </c>
      <c r="F42" s="1372">
        <f t="shared" ref="F42:G46" si="13">AH42</f>
        <v>0.57339238661209846</v>
      </c>
      <c r="G42" s="1372">
        <f t="shared" si="13"/>
        <v>0.49922072097325781</v>
      </c>
      <c r="H42" s="1367">
        <f t="shared" si="3"/>
        <v>1.1809361738003208E-2</v>
      </c>
      <c r="K42" s="1330" t="s">
        <v>2197</v>
      </c>
      <c r="L42" s="290" t="s">
        <v>2198</v>
      </c>
      <c r="M42" s="1355">
        <v>189198</v>
      </c>
      <c r="N42" s="1356">
        <v>11933</v>
      </c>
      <c r="O42" s="1357">
        <f t="shared" si="4"/>
        <v>6.3071491241979305E-2</v>
      </c>
      <c r="P42" s="1358">
        <f t="shared" si="5"/>
        <v>0.93692850875802069</v>
      </c>
      <c r="R42" s="1330" t="s">
        <v>2197</v>
      </c>
      <c r="S42" s="290" t="s">
        <v>2198</v>
      </c>
      <c r="T42" s="1359">
        <v>178370</v>
      </c>
      <c r="U42" s="1360">
        <v>24412</v>
      </c>
      <c r="V42" s="1359">
        <v>22828</v>
      </c>
      <c r="W42" s="1361">
        <f t="shared" si="7"/>
        <v>0.13686157986208444</v>
      </c>
      <c r="X42" s="1361">
        <f t="shared" si="8"/>
        <v>0.12798116275158378</v>
      </c>
      <c r="Z42" s="1330" t="s">
        <v>2197</v>
      </c>
      <c r="AA42" s="273" t="s">
        <v>2198</v>
      </c>
      <c r="AB42" s="1364">
        <v>89046</v>
      </c>
      <c r="AC42" s="1356">
        <v>-1024</v>
      </c>
      <c r="AD42" s="1356">
        <v>11173</v>
      </c>
      <c r="AE42" s="1356">
        <v>6286</v>
      </c>
      <c r="AF42" s="1356">
        <v>-3205</v>
      </c>
      <c r="AG42" s="1373">
        <v>178370</v>
      </c>
      <c r="AH42" s="1367">
        <f t="shared" ref="AH42:AH47" si="14">SUM(AB42:AF42)/AG42</f>
        <v>0.57339238661209846</v>
      </c>
      <c r="AI42" s="1374">
        <f t="shared" si="10"/>
        <v>0.49922072097325781</v>
      </c>
      <c r="AK42" s="1330" t="s">
        <v>2197</v>
      </c>
      <c r="AL42" s="290" t="s">
        <v>2198</v>
      </c>
      <c r="AM42" s="1355">
        <v>142316</v>
      </c>
      <c r="AN42" s="1367">
        <f t="shared" si="6"/>
        <v>1.1809361738003208E-2</v>
      </c>
      <c r="AP42" s="1330" t="s">
        <v>2197</v>
      </c>
      <c r="AQ42" s="290" t="s">
        <v>2198</v>
      </c>
      <c r="AR42" s="1355">
        <v>189198</v>
      </c>
      <c r="AS42" s="1356">
        <v>1105</v>
      </c>
      <c r="AT42" s="1356">
        <v>11933</v>
      </c>
      <c r="AU42" s="1368">
        <f t="shared" si="11"/>
        <v>-10828</v>
      </c>
      <c r="AV42" s="1369">
        <v>6.3071491241979305E-2</v>
      </c>
      <c r="AW42" s="1370">
        <v>0.93692850875802069</v>
      </c>
    </row>
    <row r="43" spans="1:49">
      <c r="A43" s="1330" t="s">
        <v>2199</v>
      </c>
      <c r="B43" s="290" t="s">
        <v>2200</v>
      </c>
      <c r="C43" s="1371">
        <f t="shared" si="0"/>
        <v>0.64668770435795053</v>
      </c>
      <c r="D43" s="1372">
        <f t="shared" si="12"/>
        <v>0.11965406207615147</v>
      </c>
      <c r="E43" s="1372">
        <f t="shared" si="12"/>
        <v>0.10089499703022012</v>
      </c>
      <c r="F43" s="1372">
        <f t="shared" si="13"/>
        <v>0.5971160790993254</v>
      </c>
      <c r="G43" s="1372">
        <f t="shared" si="13"/>
        <v>0.34525361813281841</v>
      </c>
      <c r="H43" s="1367">
        <f t="shared" si="3"/>
        <v>1.6687581740348217E-2</v>
      </c>
      <c r="K43" s="1330" t="s">
        <v>2199</v>
      </c>
      <c r="L43" s="290" t="s">
        <v>2200</v>
      </c>
      <c r="M43" s="1355">
        <v>2629883</v>
      </c>
      <c r="N43" s="1356">
        <v>929170</v>
      </c>
      <c r="O43" s="1357">
        <f t="shared" si="4"/>
        <v>0.35331229564204947</v>
      </c>
      <c r="P43" s="1358">
        <f t="shared" si="5"/>
        <v>0.64668770435795053</v>
      </c>
      <c r="R43" s="1330" t="s">
        <v>2199</v>
      </c>
      <c r="S43" s="290" t="s">
        <v>2200</v>
      </c>
      <c r="T43" s="1359">
        <v>1870509</v>
      </c>
      <c r="U43" s="1360">
        <v>223814</v>
      </c>
      <c r="V43" s="1359">
        <v>188725</v>
      </c>
      <c r="W43" s="1361">
        <f t="shared" si="7"/>
        <v>0.11965406207615147</v>
      </c>
      <c r="X43" s="1361">
        <f t="shared" si="8"/>
        <v>0.10089499703022012</v>
      </c>
      <c r="Z43" s="1330" t="s">
        <v>2199</v>
      </c>
      <c r="AA43" s="273" t="s">
        <v>2200</v>
      </c>
      <c r="AB43" s="1364">
        <v>645800</v>
      </c>
      <c r="AC43" s="1356">
        <v>167303</v>
      </c>
      <c r="AD43" s="1356">
        <v>214790</v>
      </c>
      <c r="AE43" s="1356">
        <v>89102</v>
      </c>
      <c r="AF43" s="1356">
        <v>-84</v>
      </c>
      <c r="AG43" s="1373">
        <v>1870509</v>
      </c>
      <c r="AH43" s="1367">
        <f t="shared" si="14"/>
        <v>0.5971160790993254</v>
      </c>
      <c r="AI43" s="1374">
        <f t="shared" si="10"/>
        <v>0.34525361813281841</v>
      </c>
      <c r="AK43" s="1330" t="s">
        <v>2199</v>
      </c>
      <c r="AL43" s="290" t="s">
        <v>2200</v>
      </c>
      <c r="AM43" s="1355">
        <v>201104</v>
      </c>
      <c r="AN43" s="1367">
        <f t="shared" si="6"/>
        <v>1.6687581740348217E-2</v>
      </c>
      <c r="AP43" s="1330" t="s">
        <v>2199</v>
      </c>
      <c r="AQ43" s="290" t="s">
        <v>2200</v>
      </c>
      <c r="AR43" s="1355">
        <v>2629883</v>
      </c>
      <c r="AS43" s="1356">
        <v>169796</v>
      </c>
      <c r="AT43" s="1356">
        <v>929170</v>
      </c>
      <c r="AU43" s="1368">
        <f t="shared" si="11"/>
        <v>-759374</v>
      </c>
      <c r="AV43" s="1369">
        <v>0.35331229564204947</v>
      </c>
      <c r="AW43" s="1370">
        <v>0.64668770435795053</v>
      </c>
    </row>
    <row r="44" spans="1:49">
      <c r="A44" s="1330" t="s">
        <v>3443</v>
      </c>
      <c r="B44" s="290" t="s">
        <v>3429</v>
      </c>
      <c r="C44" s="1371">
        <f t="shared" si="0"/>
        <v>0.69156580457188765</v>
      </c>
      <c r="D44" s="1372">
        <f t="shared" si="12"/>
        <v>0.14406819380410243</v>
      </c>
      <c r="E44" s="1372">
        <f t="shared" si="12"/>
        <v>0.11993705213297758</v>
      </c>
      <c r="F44" s="1372">
        <f t="shared" si="13"/>
        <v>0.50862281906626206</v>
      </c>
      <c r="G44" s="1372">
        <f t="shared" si="13"/>
        <v>0.27271905819722003</v>
      </c>
      <c r="H44" s="1367">
        <f t="shared" si="3"/>
        <v>0.15674397651271663</v>
      </c>
      <c r="K44" s="1330" t="s">
        <v>3443</v>
      </c>
      <c r="L44" s="290" t="s">
        <v>3493</v>
      </c>
      <c r="M44" s="1355">
        <v>2359988</v>
      </c>
      <c r="N44" s="1356">
        <v>727901</v>
      </c>
      <c r="O44" s="1357">
        <f t="shared" si="4"/>
        <v>0.30843419542811235</v>
      </c>
      <c r="P44" s="1358">
        <f>1-O44</f>
        <v>0.69156580457188765</v>
      </c>
      <c r="R44" s="1330" t="s">
        <v>3443</v>
      </c>
      <c r="S44" s="290" t="s">
        <v>3429</v>
      </c>
      <c r="T44" s="1359">
        <v>2368309</v>
      </c>
      <c r="U44" s="1360">
        <v>341198</v>
      </c>
      <c r="V44" s="1359">
        <v>284048</v>
      </c>
      <c r="W44" s="1361">
        <f t="shared" si="7"/>
        <v>0.14406819380410243</v>
      </c>
      <c r="X44" s="1361">
        <f t="shared" si="8"/>
        <v>0.11993705213297758</v>
      </c>
      <c r="Z44" s="1330" t="s">
        <v>3443</v>
      </c>
      <c r="AA44" s="273" t="s">
        <v>2202</v>
      </c>
      <c r="AB44" s="1364">
        <v>645883</v>
      </c>
      <c r="AC44" s="1356">
        <v>214272</v>
      </c>
      <c r="AD44" s="1356">
        <v>217814</v>
      </c>
      <c r="AE44" s="1356">
        <v>126621</v>
      </c>
      <c r="AF44" s="1356">
        <v>-14</v>
      </c>
      <c r="AG44" s="1373">
        <v>2368309</v>
      </c>
      <c r="AH44" s="1367">
        <f t="shared" si="14"/>
        <v>0.50862281906626206</v>
      </c>
      <c r="AI44" s="1374">
        <f t="shared" si="10"/>
        <v>0.27271905819722003</v>
      </c>
      <c r="AK44" s="1330" t="s">
        <v>3443</v>
      </c>
      <c r="AL44" s="290" t="s">
        <v>2202</v>
      </c>
      <c r="AM44" s="1355">
        <v>1888940</v>
      </c>
      <c r="AN44" s="1367">
        <f t="shared" si="6"/>
        <v>0.15674397651271663</v>
      </c>
      <c r="AP44" s="1330" t="s">
        <v>2201</v>
      </c>
      <c r="AQ44" s="290" t="s">
        <v>2202</v>
      </c>
      <c r="AR44" s="1355">
        <v>2359988</v>
      </c>
      <c r="AS44" s="1356">
        <v>736222</v>
      </c>
      <c r="AT44" s="1356">
        <v>727901</v>
      </c>
      <c r="AU44" s="1368">
        <f t="shared" si="11"/>
        <v>8321</v>
      </c>
      <c r="AV44" s="1369">
        <v>0.30843419542811235</v>
      </c>
      <c r="AW44" s="1370">
        <v>0.69156580457188765</v>
      </c>
    </row>
    <row r="45" spans="1:49">
      <c r="A45" s="1330" t="s">
        <v>3444</v>
      </c>
      <c r="B45" s="290" t="s">
        <v>2204</v>
      </c>
      <c r="C45" s="1371">
        <f t="shared" si="0"/>
        <v>1</v>
      </c>
      <c r="D45" s="1372">
        <f t="shared" si="12"/>
        <v>0</v>
      </c>
      <c r="E45" s="1372">
        <f t="shared" si="12"/>
        <v>0</v>
      </c>
      <c r="F45" s="1372">
        <f t="shared" si="13"/>
        <v>0</v>
      </c>
      <c r="G45" s="1372">
        <f t="shared" si="13"/>
        <v>0</v>
      </c>
      <c r="H45" s="1367">
        <f t="shared" si="3"/>
        <v>0</v>
      </c>
      <c r="K45" s="1330" t="s">
        <v>3444</v>
      </c>
      <c r="L45" s="290" t="s">
        <v>2204</v>
      </c>
      <c r="M45" s="1355">
        <v>53866</v>
      </c>
      <c r="N45" s="1356">
        <v>0</v>
      </c>
      <c r="O45" s="1357">
        <f t="shared" si="4"/>
        <v>0</v>
      </c>
      <c r="P45" s="1358">
        <f>1-O45</f>
        <v>1</v>
      </c>
      <c r="R45" s="1330" t="s">
        <v>3444</v>
      </c>
      <c r="S45" s="290" t="s">
        <v>2204</v>
      </c>
      <c r="T45" s="1359">
        <v>53866</v>
      </c>
      <c r="U45" s="1360">
        <v>0</v>
      </c>
      <c r="V45" s="1359">
        <v>0</v>
      </c>
      <c r="W45" s="1361">
        <f t="shared" si="7"/>
        <v>0</v>
      </c>
      <c r="X45" s="1361">
        <f t="shared" si="8"/>
        <v>0</v>
      </c>
      <c r="Z45" s="1330" t="s">
        <v>3444</v>
      </c>
      <c r="AA45" s="273" t="s">
        <v>2204</v>
      </c>
      <c r="AB45" s="1364">
        <v>0</v>
      </c>
      <c r="AC45" s="1356">
        <v>0</v>
      </c>
      <c r="AD45" s="1356">
        <v>0</v>
      </c>
      <c r="AE45" s="1356">
        <v>0</v>
      </c>
      <c r="AF45" s="1356">
        <v>0</v>
      </c>
      <c r="AG45" s="1373">
        <v>53866</v>
      </c>
      <c r="AH45" s="1367">
        <v>0</v>
      </c>
      <c r="AI45" s="1374">
        <v>0</v>
      </c>
      <c r="AK45" s="1330" t="s">
        <v>3444</v>
      </c>
      <c r="AL45" s="290" t="s">
        <v>2204</v>
      </c>
      <c r="AM45" s="1355">
        <v>0</v>
      </c>
      <c r="AN45" s="1367">
        <f t="shared" si="6"/>
        <v>0</v>
      </c>
      <c r="AP45" s="1330" t="s">
        <v>2203</v>
      </c>
      <c r="AQ45" s="290" t="s">
        <v>2204</v>
      </c>
      <c r="AR45" s="1355">
        <v>53866</v>
      </c>
      <c r="AS45" s="1356">
        <v>0</v>
      </c>
      <c r="AT45" s="1356">
        <v>0</v>
      </c>
      <c r="AU45" s="1368">
        <f t="shared" si="11"/>
        <v>0</v>
      </c>
      <c r="AV45" s="1369">
        <v>0</v>
      </c>
      <c r="AW45" s="1370">
        <v>1</v>
      </c>
    </row>
    <row r="46" spans="1:49">
      <c r="A46" s="1330" t="s">
        <v>945</v>
      </c>
      <c r="B46" s="290" t="s">
        <v>2206</v>
      </c>
      <c r="C46" s="1371">
        <f t="shared" si="0"/>
        <v>0.99300149364803736</v>
      </c>
      <c r="D46" s="1372">
        <f t="shared" si="12"/>
        <v>2.303242583452741E-3</v>
      </c>
      <c r="E46" s="1372">
        <f t="shared" si="12"/>
        <v>2.2926285623308391E-3</v>
      </c>
      <c r="F46" s="1372">
        <f t="shared" si="13"/>
        <v>0.42786180544499286</v>
      </c>
      <c r="G46" s="1372">
        <f t="shared" si="13"/>
        <v>1.2662527198429125E-2</v>
      </c>
      <c r="H46" s="1367">
        <f t="shared" si="3"/>
        <v>3.642815848522589E-5</v>
      </c>
      <c r="K46" s="1330" t="s">
        <v>945</v>
      </c>
      <c r="L46" s="290" t="s">
        <v>2206</v>
      </c>
      <c r="M46" s="1355">
        <v>189469</v>
      </c>
      <c r="N46" s="1356">
        <v>1326</v>
      </c>
      <c r="O46" s="1357">
        <f t="shared" si="4"/>
        <v>6.99850635196259E-3</v>
      </c>
      <c r="P46" s="1358">
        <f>1-O46</f>
        <v>0.99300149364803736</v>
      </c>
      <c r="R46" s="1330" t="s">
        <v>945</v>
      </c>
      <c r="S46" s="290" t="s">
        <v>2206</v>
      </c>
      <c r="T46" s="1359">
        <v>188430</v>
      </c>
      <c r="U46" s="1360">
        <v>434</v>
      </c>
      <c r="V46" s="1359">
        <v>432</v>
      </c>
      <c r="W46" s="1361">
        <f t="shared" si="7"/>
        <v>2.303242583452741E-3</v>
      </c>
      <c r="X46" s="1361">
        <f t="shared" si="8"/>
        <v>2.2926285623308391E-3</v>
      </c>
      <c r="Z46" s="1330" t="s">
        <v>945</v>
      </c>
      <c r="AA46" s="273" t="s">
        <v>2206</v>
      </c>
      <c r="AB46" s="1364">
        <v>2386</v>
      </c>
      <c r="AC46" s="1356">
        <v>66650</v>
      </c>
      <c r="AD46" s="1356">
        <v>9241</v>
      </c>
      <c r="AE46" s="1356">
        <v>3298</v>
      </c>
      <c r="AF46" s="1356">
        <v>-953</v>
      </c>
      <c r="AG46" s="1373">
        <v>188430</v>
      </c>
      <c r="AH46" s="1367">
        <f t="shared" si="14"/>
        <v>0.42786180544499286</v>
      </c>
      <c r="AI46" s="1374">
        <f t="shared" si="10"/>
        <v>1.2662527198429125E-2</v>
      </c>
      <c r="AK46" s="1330" t="s">
        <v>945</v>
      </c>
      <c r="AL46" s="290" t="s">
        <v>2206</v>
      </c>
      <c r="AM46" s="1355">
        <v>439</v>
      </c>
      <c r="AN46" s="1367">
        <f t="shared" si="6"/>
        <v>3.642815848522589E-5</v>
      </c>
      <c r="AP46" s="1330" t="s">
        <v>2205</v>
      </c>
      <c r="AQ46" s="290" t="s">
        <v>2206</v>
      </c>
      <c r="AR46" s="1355">
        <v>189469</v>
      </c>
      <c r="AS46" s="1356">
        <v>287</v>
      </c>
      <c r="AT46" s="1356">
        <v>1326</v>
      </c>
      <c r="AU46" s="1368">
        <f t="shared" si="11"/>
        <v>-1039</v>
      </c>
      <c r="AV46" s="1369">
        <v>6.99850635196259E-3</v>
      </c>
      <c r="AW46" s="1370">
        <v>0.99300149364803736</v>
      </c>
    </row>
    <row r="47" spans="1:49">
      <c r="A47" s="1331" t="s">
        <v>3445</v>
      </c>
      <c r="B47" s="1375" t="s">
        <v>1885</v>
      </c>
      <c r="C47" s="1376">
        <f t="shared" si="0"/>
        <v>0.58532523599566522</v>
      </c>
      <c r="D47" s="1377">
        <f t="shared" si="12"/>
        <v>6.4581730562403572E-2</v>
      </c>
      <c r="E47" s="1377">
        <f t="shared" si="12"/>
        <v>5.7136770824146227E-2</v>
      </c>
      <c r="F47" s="1377">
        <f>AH47</f>
        <v>0.5063294671067512</v>
      </c>
      <c r="G47" s="1377">
        <f>AI47</f>
        <v>0.25475569279079324</v>
      </c>
      <c r="H47" s="1378">
        <f t="shared" si="3"/>
        <v>1</v>
      </c>
      <c r="K47" s="1331" t="s">
        <v>3445</v>
      </c>
      <c r="L47" s="301" t="s">
        <v>1885</v>
      </c>
      <c r="M47" s="1379">
        <v>40027642</v>
      </c>
      <c r="N47" s="1380">
        <v>16598453</v>
      </c>
      <c r="O47" s="1381">
        <f t="shared" si="4"/>
        <v>0.41467476400433478</v>
      </c>
      <c r="P47" s="1382">
        <f>1-O47</f>
        <v>0.58532523599566522</v>
      </c>
      <c r="R47" s="1331" t="s">
        <v>3445</v>
      </c>
      <c r="S47" s="301" t="s">
        <v>1885</v>
      </c>
      <c r="T47" s="1383">
        <f>SUM(T8:T46)</f>
        <v>38958572</v>
      </c>
      <c r="U47" s="1383">
        <f>SUM(U8:U46)</f>
        <v>2516012</v>
      </c>
      <c r="V47" s="1383">
        <f>SUM(V8:V46)</f>
        <v>2225967</v>
      </c>
      <c r="W47" s="1384">
        <f t="shared" si="7"/>
        <v>6.4581730562403572E-2</v>
      </c>
      <c r="X47" s="1384">
        <f t="shared" si="8"/>
        <v>5.7136770824146227E-2</v>
      </c>
      <c r="Z47" s="1331" t="s">
        <v>3445</v>
      </c>
      <c r="AA47" s="300" t="s">
        <v>1885</v>
      </c>
      <c r="AB47" s="1385">
        <f t="shared" ref="AB47:AG47" si="15">SUM(AB8:AB46)</f>
        <v>9924918</v>
      </c>
      <c r="AC47" s="1380">
        <f t="shared" si="15"/>
        <v>3774641</v>
      </c>
      <c r="AD47" s="1380">
        <f t="shared" si="15"/>
        <v>4949195</v>
      </c>
      <c r="AE47" s="1380">
        <f t="shared" si="15"/>
        <v>1186324</v>
      </c>
      <c r="AF47" s="1380">
        <f t="shared" si="15"/>
        <v>-109205</v>
      </c>
      <c r="AG47" s="1386">
        <f t="shared" si="15"/>
        <v>38958572</v>
      </c>
      <c r="AH47" s="1378">
        <f t="shared" si="14"/>
        <v>0.5063294671067512</v>
      </c>
      <c r="AI47" s="1387">
        <f t="shared" si="10"/>
        <v>0.25475569279079324</v>
      </c>
      <c r="AK47" s="1331" t="s">
        <v>3445</v>
      </c>
      <c r="AL47" s="301" t="s">
        <v>1885</v>
      </c>
      <c r="AM47" s="1379">
        <v>12051117</v>
      </c>
      <c r="AN47" s="1378">
        <f t="shared" si="6"/>
        <v>1</v>
      </c>
      <c r="AP47" s="1331" t="s">
        <v>3051</v>
      </c>
      <c r="AQ47" s="301" t="s">
        <v>1885</v>
      </c>
      <c r="AR47" s="1379">
        <f>SUM(AR8:AR46)</f>
        <v>40027642</v>
      </c>
      <c r="AS47" s="1385">
        <f t="shared" ref="AS47:AT47" si="16">SUM(AS8:AS46)</f>
        <v>15529383</v>
      </c>
      <c r="AT47" s="1386">
        <f t="shared" si="16"/>
        <v>16598453</v>
      </c>
      <c r="AU47" s="1388">
        <f t="shared" si="11"/>
        <v>-1069070</v>
      </c>
      <c r="AV47" s="1389">
        <v>0.41467476400433478</v>
      </c>
      <c r="AW47" s="1390">
        <v>0.58532523599566522</v>
      </c>
    </row>
    <row r="48" spans="1:49">
      <c r="A48" s="1342" t="s">
        <v>3450</v>
      </c>
      <c r="K48" s="1342" t="s">
        <v>3450</v>
      </c>
      <c r="R48" s="1342" t="s">
        <v>3494</v>
      </c>
      <c r="Z48" s="273" t="s">
        <v>3494</v>
      </c>
      <c r="AK48" s="1342" t="s">
        <v>3450</v>
      </c>
      <c r="AP48" s="1342" t="s">
        <v>3450</v>
      </c>
      <c r="AU48" s="1391"/>
      <c r="AV48" s="1392"/>
      <c r="AW48" s="1392"/>
    </row>
    <row r="49" spans="43:49">
      <c r="AQ49" s="273" t="s">
        <v>3495</v>
      </c>
      <c r="AR49" s="1326">
        <f>SUM(AR12:AR29)+AR45</f>
        <v>12832740</v>
      </c>
      <c r="AS49" s="1326">
        <f>SUM(AS12:AS29)+AS45</f>
        <v>11636808</v>
      </c>
      <c r="AT49" s="1326">
        <f>SUM(AT12:AT29)+AT45</f>
        <v>9681624</v>
      </c>
      <c r="AU49" s="1391">
        <f>SUM(AU12:AU29)+AU45</f>
        <v>1955184</v>
      </c>
      <c r="AV49" s="1393">
        <f>AT49/AR49</f>
        <v>0.75444714067299734</v>
      </c>
      <c r="AW49" s="1393">
        <f>1-AV49</f>
        <v>0.24555285932700266</v>
      </c>
    </row>
    <row r="50" spans="43:49">
      <c r="AQ50" s="273" t="s">
        <v>3496</v>
      </c>
      <c r="AR50" s="1326">
        <f>SUM(AR8:AR11)+SUM(AR30:AR44)+AR46</f>
        <v>27194902</v>
      </c>
      <c r="AS50" s="1326">
        <f>SUM(AS8:AS11)+SUM(AS30:AS44)+AS46</f>
        <v>3892575</v>
      </c>
      <c r="AT50" s="1326">
        <f>SUM(AT8:AT11)+SUM(AT30:AT44)+AT46</f>
        <v>6916829</v>
      </c>
      <c r="AU50" s="1391">
        <f>SUM(AU8:AU11)+SUM(AU30:AU44)+AU46</f>
        <v>-3024254</v>
      </c>
      <c r="AV50" s="1393">
        <f>AT50/AR50</f>
        <v>0.25434285440705029</v>
      </c>
      <c r="AW50" s="1393">
        <f>1-AV50</f>
        <v>0.74565714559294971</v>
      </c>
    </row>
    <row r="51" spans="43:49">
      <c r="AR51" s="1359"/>
      <c r="AS51" s="1359"/>
      <c r="AT51" s="1359"/>
      <c r="AU51" s="1359"/>
    </row>
    <row r="52" spans="43:49">
      <c r="AR52" s="1359" t="s">
        <v>440</v>
      </c>
    </row>
  </sheetData>
  <mergeCells count="1">
    <mergeCell ref="W5:X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7A9E2-67AC-4160-9116-2A7111002D4A}">
  <dimension ref="A1:M74"/>
  <sheetViews>
    <sheetView workbookViewId="0">
      <selection activeCell="M15" sqref="M15"/>
    </sheetView>
  </sheetViews>
  <sheetFormatPr defaultColWidth="9" defaultRowHeight="13"/>
  <cols>
    <col min="1" max="16384" width="9" style="870"/>
  </cols>
  <sheetData>
    <row r="1" spans="1:13" s="607" customFormat="1" ht="24" customHeight="1">
      <c r="A1" s="608" t="s">
        <v>2848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</row>
    <row r="2" spans="1:13" s="607" customFormat="1" ht="21" customHeight="1">
      <c r="A2" s="610"/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</row>
    <row r="3" spans="1:13">
      <c r="A3" s="884"/>
      <c r="B3" s="884"/>
      <c r="C3" s="884"/>
      <c r="D3" s="884"/>
      <c r="E3" s="884"/>
      <c r="F3" s="884"/>
      <c r="G3" s="884"/>
      <c r="H3" s="884"/>
      <c r="I3" s="884"/>
      <c r="J3" s="884"/>
      <c r="K3" s="884"/>
      <c r="L3" s="884" t="s">
        <v>2847</v>
      </c>
      <c r="M3" s="884"/>
    </row>
    <row r="4" spans="1:13">
      <c r="A4" s="884"/>
      <c r="B4" s="884"/>
      <c r="C4" s="884"/>
      <c r="D4" s="884"/>
      <c r="E4" s="884"/>
      <c r="F4" s="884"/>
      <c r="G4" s="884"/>
      <c r="H4" s="884"/>
      <c r="I4" s="884"/>
      <c r="J4" s="884"/>
      <c r="K4" s="884"/>
      <c r="L4" s="884"/>
      <c r="M4" s="884"/>
    </row>
    <row r="5" spans="1:13">
      <c r="A5" s="884"/>
      <c r="B5" s="884"/>
      <c r="C5" s="884"/>
      <c r="D5" s="884"/>
      <c r="E5" s="884"/>
      <c r="F5" s="884"/>
      <c r="G5" s="884"/>
      <c r="H5" s="884"/>
      <c r="I5" s="884"/>
      <c r="J5" s="884"/>
      <c r="K5" s="884"/>
      <c r="L5" s="884"/>
      <c r="M5" s="884"/>
    </row>
    <row r="6" spans="1:13">
      <c r="A6" s="1054"/>
      <c r="B6" s="884"/>
      <c r="C6" s="884"/>
      <c r="D6" s="884"/>
      <c r="E6" s="884"/>
      <c r="F6" s="884"/>
      <c r="G6" s="884"/>
      <c r="H6" s="884"/>
      <c r="I6" s="884"/>
      <c r="J6" s="884"/>
      <c r="K6" s="884"/>
      <c r="L6" s="884"/>
      <c r="M6" s="884"/>
    </row>
    <row r="7" spans="1:13">
      <c r="A7" s="1054"/>
      <c r="B7" s="884"/>
      <c r="C7" s="884"/>
      <c r="D7" s="884"/>
      <c r="E7" s="884"/>
      <c r="F7" s="884"/>
      <c r="G7" s="884"/>
      <c r="H7" s="884"/>
      <c r="I7" s="884"/>
      <c r="J7" s="884"/>
      <c r="K7" s="884"/>
      <c r="L7" s="884"/>
      <c r="M7" s="884"/>
    </row>
    <row r="8" spans="1:13">
      <c r="A8" s="1054"/>
      <c r="B8" s="884"/>
      <c r="C8" s="884"/>
      <c r="D8" s="884"/>
      <c r="E8" s="884"/>
      <c r="F8" s="884"/>
      <c r="G8" s="884"/>
      <c r="H8" s="884"/>
      <c r="I8" s="884"/>
      <c r="J8" s="884"/>
      <c r="K8" s="884"/>
      <c r="L8" s="884"/>
      <c r="M8" s="884"/>
    </row>
    <row r="9" spans="1:13">
      <c r="A9" s="1054"/>
      <c r="B9" s="884"/>
      <c r="C9" s="884"/>
      <c r="D9" s="884"/>
      <c r="E9" s="884"/>
      <c r="F9" s="884"/>
      <c r="G9" s="884"/>
      <c r="H9" s="884"/>
      <c r="I9" s="884"/>
      <c r="J9" s="884"/>
      <c r="K9" s="884"/>
      <c r="L9" s="884"/>
      <c r="M9" s="884"/>
    </row>
    <row r="10" spans="1:13">
      <c r="A10" s="884"/>
      <c r="B10" s="884"/>
      <c r="C10" s="884"/>
      <c r="D10" s="884"/>
      <c r="E10" s="884"/>
      <c r="F10" s="884"/>
      <c r="G10" s="884"/>
      <c r="H10" s="884"/>
      <c r="I10" s="884"/>
      <c r="J10" s="884"/>
      <c r="K10" s="884"/>
      <c r="L10" s="884"/>
      <c r="M10" s="884"/>
    </row>
    <row r="11" spans="1:13">
      <c r="A11" s="884"/>
      <c r="B11" s="884"/>
      <c r="C11" s="884"/>
      <c r="D11" s="884"/>
      <c r="E11" s="884"/>
      <c r="F11" s="884"/>
      <c r="G11" s="884"/>
      <c r="H11" s="884"/>
      <c r="I11" s="884"/>
      <c r="J11" s="884"/>
      <c r="K11" s="884"/>
      <c r="L11" s="884"/>
      <c r="M11" s="884"/>
    </row>
    <row r="12" spans="1:13">
      <c r="A12" s="1055"/>
      <c r="B12" s="884"/>
      <c r="C12" s="884"/>
      <c r="D12" s="884"/>
      <c r="E12" s="884"/>
      <c r="F12" s="884"/>
      <c r="G12" s="884"/>
      <c r="H12" s="884"/>
      <c r="I12" s="884"/>
      <c r="J12" s="884"/>
      <c r="K12" s="884"/>
      <c r="L12" s="884"/>
      <c r="M12" s="884"/>
    </row>
    <row r="13" spans="1:13">
      <c r="A13" s="1056"/>
      <c r="B13" s="884"/>
      <c r="C13" s="884"/>
      <c r="D13" s="884"/>
      <c r="E13" s="884"/>
      <c r="F13" s="884"/>
      <c r="G13" s="884"/>
      <c r="H13" s="884"/>
      <c r="I13" s="884"/>
      <c r="J13" s="884"/>
      <c r="K13" s="884"/>
      <c r="L13" s="884"/>
      <c r="M13" s="884"/>
    </row>
    <row r="14" spans="1:13">
      <c r="A14" s="1054"/>
      <c r="B14" s="884"/>
      <c r="C14" s="884"/>
      <c r="D14" s="884"/>
      <c r="E14" s="884"/>
      <c r="F14" s="884"/>
      <c r="G14" s="884"/>
      <c r="H14" s="884"/>
      <c r="I14" s="884"/>
      <c r="J14" s="884"/>
      <c r="K14" s="884"/>
      <c r="L14" s="884"/>
      <c r="M14" s="884"/>
    </row>
    <row r="15" spans="1:13">
      <c r="A15" s="884"/>
      <c r="B15" s="884"/>
      <c r="C15" s="884"/>
      <c r="D15" s="884"/>
      <c r="E15" s="884"/>
      <c r="F15" s="884"/>
      <c r="G15" s="884"/>
      <c r="H15" s="884"/>
      <c r="I15" s="884"/>
      <c r="J15" s="884"/>
      <c r="K15" s="884"/>
      <c r="L15" s="884"/>
      <c r="M15" s="884"/>
    </row>
    <row r="16" spans="1:13">
      <c r="A16" s="884"/>
      <c r="B16" s="884"/>
      <c r="C16" s="884"/>
      <c r="D16" s="884"/>
      <c r="E16" s="884"/>
      <c r="F16" s="884"/>
      <c r="G16" s="884"/>
      <c r="H16" s="884"/>
      <c r="I16" s="884"/>
      <c r="J16" s="884"/>
      <c r="K16" s="884"/>
      <c r="L16" s="884"/>
      <c r="M16" s="884"/>
    </row>
    <row r="17" spans="1:13">
      <c r="A17" s="884"/>
      <c r="B17" s="884"/>
      <c r="C17" s="884"/>
      <c r="D17" s="884"/>
      <c r="E17" s="884"/>
      <c r="F17" s="884"/>
      <c r="G17" s="884"/>
      <c r="H17" s="884"/>
      <c r="I17" s="884"/>
      <c r="J17" s="884"/>
      <c r="K17" s="884"/>
      <c r="L17" s="884"/>
      <c r="M17" s="884"/>
    </row>
    <row r="18" spans="1:13">
      <c r="A18" s="884"/>
      <c r="B18" s="884"/>
      <c r="C18" s="884"/>
      <c r="D18" s="884"/>
      <c r="E18" s="884"/>
      <c r="F18" s="884"/>
      <c r="G18" s="884"/>
      <c r="H18" s="884"/>
      <c r="I18" s="884"/>
      <c r="J18" s="884"/>
      <c r="K18" s="884"/>
      <c r="L18" s="884"/>
      <c r="M18" s="884"/>
    </row>
    <row r="19" spans="1:13">
      <c r="A19" s="884"/>
      <c r="B19" s="884"/>
      <c r="C19" s="884"/>
      <c r="D19" s="884"/>
      <c r="E19" s="884"/>
      <c r="F19" s="884"/>
      <c r="G19" s="884"/>
      <c r="H19" s="884"/>
      <c r="I19" s="884"/>
      <c r="J19" s="884"/>
      <c r="K19" s="884"/>
      <c r="L19" s="884"/>
      <c r="M19" s="884"/>
    </row>
    <row r="20" spans="1:13">
      <c r="A20" s="884"/>
      <c r="B20" s="884"/>
      <c r="C20" s="884"/>
      <c r="D20" s="884"/>
      <c r="E20" s="884"/>
      <c r="F20" s="884"/>
      <c r="G20" s="884"/>
      <c r="H20" s="884"/>
      <c r="I20" s="884"/>
      <c r="J20" s="884"/>
      <c r="K20" s="884"/>
      <c r="L20" s="884"/>
      <c r="M20" s="884"/>
    </row>
    <row r="21" spans="1:13">
      <c r="A21" s="884"/>
      <c r="B21" s="884"/>
      <c r="C21" s="884"/>
      <c r="D21" s="884"/>
      <c r="E21" s="884"/>
      <c r="F21" s="884"/>
      <c r="G21" s="884"/>
      <c r="H21" s="884"/>
      <c r="I21" s="884"/>
      <c r="J21" s="884"/>
      <c r="K21" s="884"/>
      <c r="L21" s="884"/>
      <c r="M21" s="884"/>
    </row>
    <row r="22" spans="1:13">
      <c r="A22" s="884"/>
      <c r="B22" s="884"/>
      <c r="C22" s="884"/>
      <c r="D22" s="884"/>
      <c r="E22" s="884"/>
      <c r="F22" s="884"/>
      <c r="G22" s="884"/>
      <c r="H22" s="884"/>
      <c r="I22" s="884"/>
      <c r="J22" s="884"/>
      <c r="K22" s="884"/>
      <c r="L22" s="884"/>
      <c r="M22" s="884"/>
    </row>
    <row r="23" spans="1:13">
      <c r="A23" s="884"/>
      <c r="B23" s="884"/>
      <c r="C23" s="884"/>
      <c r="D23" s="884"/>
      <c r="E23" s="884"/>
      <c r="F23" s="884"/>
      <c r="G23" s="884"/>
      <c r="H23" s="884"/>
      <c r="I23" s="884"/>
      <c r="J23" s="884"/>
      <c r="K23" s="884"/>
      <c r="L23" s="884"/>
      <c r="M23" s="884"/>
    </row>
    <row r="24" spans="1:13">
      <c r="A24" s="884"/>
      <c r="B24" s="884"/>
      <c r="C24" s="884"/>
      <c r="D24" s="884"/>
      <c r="E24" s="884"/>
      <c r="F24" s="884"/>
      <c r="G24" s="884"/>
      <c r="H24" s="884"/>
      <c r="I24" s="884"/>
      <c r="J24" s="884"/>
      <c r="K24" s="884"/>
      <c r="L24" s="884"/>
      <c r="M24" s="884"/>
    </row>
    <row r="25" spans="1:13">
      <c r="A25" s="884"/>
      <c r="B25" s="884"/>
      <c r="C25" s="884"/>
      <c r="D25" s="884"/>
      <c r="E25" s="884"/>
      <c r="F25" s="884"/>
      <c r="G25" s="884"/>
      <c r="H25" s="884"/>
      <c r="I25" s="884"/>
      <c r="J25" s="884"/>
      <c r="K25" s="884"/>
      <c r="L25" s="884"/>
      <c r="M25" s="884"/>
    </row>
    <row r="26" spans="1:13">
      <c r="A26" s="884"/>
      <c r="B26" s="884"/>
      <c r="C26" s="884"/>
      <c r="D26" s="884"/>
      <c r="E26" s="884"/>
      <c r="F26" s="884"/>
      <c r="G26" s="884"/>
      <c r="H26" s="884"/>
      <c r="I26" s="884"/>
      <c r="J26" s="884"/>
      <c r="K26" s="884"/>
      <c r="L26" s="884"/>
      <c r="M26" s="884"/>
    </row>
    <row r="27" spans="1:13">
      <c r="A27" s="884"/>
      <c r="B27" s="884"/>
      <c r="C27" s="884"/>
      <c r="D27" s="884"/>
      <c r="E27" s="884"/>
      <c r="F27" s="884"/>
      <c r="G27" s="884"/>
      <c r="H27" s="884"/>
      <c r="I27" s="884"/>
      <c r="J27" s="884"/>
      <c r="K27" s="884"/>
      <c r="L27" s="884"/>
      <c r="M27" s="884"/>
    </row>
    <row r="28" spans="1:13">
      <c r="A28" s="884"/>
      <c r="B28" s="884"/>
      <c r="C28" s="884"/>
      <c r="D28" s="884"/>
      <c r="E28" s="884"/>
      <c r="F28" s="884"/>
      <c r="G28" s="884"/>
      <c r="H28" s="884"/>
      <c r="I28" s="884"/>
      <c r="J28" s="884"/>
      <c r="K28" s="884"/>
      <c r="L28" s="884"/>
      <c r="M28" s="884"/>
    </row>
    <row r="29" spans="1:13">
      <c r="A29" s="884"/>
      <c r="B29" s="884"/>
      <c r="C29" s="884"/>
      <c r="D29" s="884"/>
      <c r="E29" s="884"/>
      <c r="F29" s="884"/>
      <c r="G29" s="884"/>
      <c r="H29" s="884"/>
      <c r="I29" s="884"/>
      <c r="J29" s="884"/>
      <c r="K29" s="884"/>
      <c r="L29" s="884"/>
      <c r="M29" s="884"/>
    </row>
    <row r="30" spans="1:13">
      <c r="A30" s="884"/>
      <c r="B30" s="884"/>
      <c r="C30" s="884"/>
      <c r="D30" s="884"/>
      <c r="E30" s="884"/>
      <c r="F30" s="884"/>
      <c r="G30" s="884"/>
      <c r="H30" s="884"/>
      <c r="I30" s="884"/>
      <c r="J30" s="884"/>
      <c r="K30" s="884"/>
      <c r="L30" s="884"/>
      <c r="M30" s="884"/>
    </row>
    <row r="31" spans="1:13">
      <c r="A31" s="884"/>
      <c r="B31" s="884"/>
      <c r="C31" s="884"/>
      <c r="D31" s="884"/>
      <c r="E31" s="884"/>
      <c r="F31" s="884"/>
      <c r="G31" s="884"/>
      <c r="H31" s="884"/>
      <c r="I31" s="884"/>
      <c r="J31" s="884"/>
      <c r="K31" s="884"/>
      <c r="L31" s="884"/>
      <c r="M31" s="884"/>
    </row>
    <row r="32" spans="1:13">
      <c r="A32" s="884"/>
      <c r="B32" s="884"/>
      <c r="C32" s="884"/>
      <c r="D32" s="884"/>
      <c r="E32" s="884"/>
      <c r="F32" s="884"/>
      <c r="G32" s="884"/>
      <c r="H32" s="884"/>
      <c r="I32" s="884"/>
      <c r="J32" s="884"/>
      <c r="K32" s="884"/>
      <c r="L32" s="884"/>
      <c r="M32" s="884"/>
    </row>
    <row r="33" spans="1:13">
      <c r="A33" s="884"/>
      <c r="B33" s="884"/>
      <c r="C33" s="884"/>
      <c r="D33" s="884"/>
      <c r="E33" s="884"/>
      <c r="F33" s="884"/>
      <c r="G33" s="884"/>
      <c r="H33" s="884"/>
      <c r="I33" s="884"/>
      <c r="J33" s="611"/>
      <c r="K33" s="884"/>
      <c r="L33" s="884"/>
      <c r="M33" s="884"/>
    </row>
    <row r="34" spans="1:13">
      <c r="A34" s="884"/>
      <c r="B34" s="884"/>
      <c r="C34" s="884"/>
      <c r="D34" s="884"/>
      <c r="E34" s="884"/>
      <c r="F34" s="884"/>
      <c r="G34" s="884"/>
      <c r="H34" s="884"/>
      <c r="I34" s="884"/>
      <c r="J34" s="611"/>
      <c r="K34" s="884"/>
      <c r="L34" s="884"/>
      <c r="M34" s="884"/>
    </row>
    <row r="35" spans="1:13">
      <c r="A35" s="884"/>
      <c r="B35" s="884"/>
      <c r="C35" s="884"/>
      <c r="D35" s="884"/>
      <c r="E35" s="884"/>
      <c r="F35" s="884"/>
      <c r="G35" s="884"/>
      <c r="H35" s="884"/>
      <c r="I35" s="884"/>
      <c r="J35" s="611"/>
      <c r="K35" s="884"/>
      <c r="L35" s="884"/>
      <c r="M35" s="884"/>
    </row>
    <row r="36" spans="1:13">
      <c r="A36" s="884"/>
      <c r="B36" s="884"/>
      <c r="C36" s="612"/>
      <c r="D36" s="612"/>
      <c r="E36" s="884"/>
      <c r="F36" s="884"/>
      <c r="G36" s="884"/>
      <c r="H36" s="884"/>
      <c r="I36" s="884"/>
      <c r="J36" s="611"/>
      <c r="K36" s="884"/>
      <c r="L36" s="884"/>
      <c r="M36" s="884"/>
    </row>
    <row r="37" spans="1:13">
      <c r="A37" s="884"/>
      <c r="B37" s="884"/>
      <c r="C37" s="612"/>
      <c r="D37" s="612"/>
      <c r="E37" s="884"/>
      <c r="F37" s="884"/>
      <c r="G37" s="884"/>
      <c r="H37" s="884"/>
      <c r="I37" s="884"/>
      <c r="J37" s="884"/>
      <c r="K37" s="884"/>
      <c r="L37" s="884"/>
      <c r="M37" s="884"/>
    </row>
    <row r="38" spans="1:13">
      <c r="A38" s="884"/>
      <c r="B38" s="884"/>
      <c r="C38" s="884"/>
      <c r="D38" s="884"/>
      <c r="E38" s="884"/>
      <c r="F38" s="884"/>
      <c r="G38" s="884"/>
      <c r="H38" s="884"/>
      <c r="I38" s="884"/>
      <c r="J38" s="884"/>
      <c r="K38" s="884"/>
      <c r="L38" s="884"/>
      <c r="M38" s="884"/>
    </row>
    <row r="39" spans="1:13">
      <c r="A39" s="884"/>
      <c r="B39" s="884"/>
      <c r="C39" s="884"/>
      <c r="D39" s="884"/>
      <c r="E39" s="884"/>
      <c r="F39" s="884"/>
      <c r="G39" s="884"/>
      <c r="H39" s="884"/>
      <c r="I39" s="884"/>
      <c r="J39" s="884"/>
      <c r="K39" s="884"/>
      <c r="L39" s="884"/>
      <c r="M39" s="884"/>
    </row>
    <row r="40" spans="1:13">
      <c r="A40" s="884"/>
      <c r="B40" s="884"/>
      <c r="C40" s="884"/>
      <c r="D40" s="884"/>
      <c r="E40" s="884"/>
      <c r="F40" s="884"/>
      <c r="G40" s="884"/>
      <c r="H40" s="884"/>
      <c r="I40" s="884"/>
      <c r="J40" s="884"/>
      <c r="K40" s="884"/>
      <c r="L40" s="884"/>
      <c r="M40" s="884"/>
    </row>
    <row r="41" spans="1:13">
      <c r="A41" s="884"/>
      <c r="B41" s="884"/>
      <c r="C41" s="884"/>
      <c r="D41" s="884"/>
      <c r="E41" s="884"/>
      <c r="F41" s="884"/>
      <c r="G41" s="884"/>
      <c r="H41" s="884"/>
      <c r="I41" s="884"/>
      <c r="J41" s="884"/>
      <c r="K41" s="884"/>
      <c r="L41" s="884"/>
      <c r="M41" s="884"/>
    </row>
    <row r="42" spans="1:13">
      <c r="A42" s="884"/>
      <c r="B42" s="884"/>
      <c r="C42" s="884"/>
      <c r="D42" s="884"/>
      <c r="E42" s="884"/>
      <c r="F42" s="884"/>
      <c r="G42" s="884"/>
      <c r="H42" s="884"/>
      <c r="I42" s="884"/>
      <c r="J42" s="884"/>
      <c r="K42" s="884"/>
      <c r="L42" s="884"/>
      <c r="M42" s="884"/>
    </row>
    <row r="43" spans="1:13">
      <c r="A43" s="884"/>
      <c r="B43" s="884"/>
      <c r="C43" s="884"/>
      <c r="D43" s="884"/>
      <c r="E43" s="884"/>
      <c r="F43" s="884"/>
      <c r="G43" s="884"/>
      <c r="H43" s="884"/>
      <c r="I43" s="884"/>
      <c r="J43" s="884"/>
      <c r="K43" s="884"/>
      <c r="L43" s="884"/>
      <c r="M43" s="884"/>
    </row>
    <row r="44" spans="1:13">
      <c r="A44" s="884"/>
      <c r="B44" s="884"/>
      <c r="C44" s="884"/>
      <c r="D44" s="884"/>
      <c r="E44" s="884"/>
      <c r="F44" s="884"/>
      <c r="G44" s="884"/>
      <c r="H44" s="884"/>
      <c r="I44" s="884"/>
      <c r="J44" s="884"/>
      <c r="K44" s="884"/>
      <c r="L44" s="884"/>
      <c r="M44" s="884"/>
    </row>
    <row r="45" spans="1:13">
      <c r="A45" s="884"/>
      <c r="B45" s="884"/>
      <c r="C45" s="884"/>
      <c r="D45" s="884"/>
      <c r="E45" s="884"/>
      <c r="F45" s="884"/>
      <c r="G45" s="884"/>
      <c r="H45" s="884"/>
      <c r="I45" s="884"/>
      <c r="J45" s="884"/>
      <c r="K45" s="884"/>
      <c r="L45" s="884"/>
      <c r="M45" s="884"/>
    </row>
    <row r="46" spans="1:13">
      <c r="A46" s="884"/>
      <c r="B46" s="884"/>
      <c r="C46" s="884"/>
      <c r="D46" s="884"/>
      <c r="E46" s="884"/>
      <c r="F46" s="884"/>
      <c r="G46" s="884"/>
      <c r="H46" s="884"/>
      <c r="I46" s="884"/>
      <c r="J46" s="884"/>
      <c r="K46" s="884"/>
      <c r="L46" s="884"/>
      <c r="M46" s="884"/>
    </row>
    <row r="47" spans="1:13">
      <c r="A47" s="884"/>
      <c r="B47" s="884"/>
      <c r="C47" s="884"/>
      <c r="D47" s="884"/>
      <c r="E47" s="884"/>
      <c r="F47" s="884"/>
      <c r="G47" s="884"/>
      <c r="H47" s="884"/>
      <c r="I47" s="884"/>
      <c r="J47" s="884"/>
      <c r="K47" s="884"/>
      <c r="L47" s="884"/>
      <c r="M47" s="884"/>
    </row>
    <row r="48" spans="1:13">
      <c r="A48" s="884"/>
      <c r="B48" s="884"/>
      <c r="C48" s="884"/>
      <c r="D48" s="884"/>
      <c r="E48" s="884"/>
      <c r="F48" s="884"/>
      <c r="G48" s="884"/>
      <c r="H48" s="884"/>
      <c r="I48" s="884"/>
      <c r="J48" s="884"/>
      <c r="K48" s="884"/>
      <c r="L48" s="884"/>
      <c r="M48" s="884"/>
    </row>
    <row r="49" spans="1:13">
      <c r="A49" s="884"/>
      <c r="B49" s="884"/>
      <c r="C49" s="884"/>
      <c r="D49" s="884"/>
      <c r="E49" s="884"/>
      <c r="F49" s="884"/>
      <c r="G49" s="884"/>
      <c r="H49" s="884"/>
      <c r="I49" s="884"/>
      <c r="J49" s="884"/>
      <c r="K49" s="884"/>
      <c r="L49" s="884"/>
      <c r="M49" s="884"/>
    </row>
    <row r="50" spans="1:13">
      <c r="A50" s="884"/>
      <c r="B50" s="884"/>
      <c r="C50" s="884"/>
      <c r="D50" s="884"/>
      <c r="E50" s="884"/>
      <c r="F50" s="884"/>
      <c r="G50" s="884"/>
      <c r="H50" s="884"/>
      <c r="I50" s="884"/>
      <c r="J50" s="884"/>
      <c r="K50" s="884"/>
      <c r="L50" s="884"/>
      <c r="M50" s="884"/>
    </row>
    <row r="51" spans="1:13">
      <c r="A51" s="884"/>
      <c r="B51" s="884"/>
      <c r="C51" s="884"/>
      <c r="D51" s="884"/>
      <c r="E51" s="884"/>
      <c r="F51" s="884"/>
      <c r="G51" s="884"/>
      <c r="H51" s="884"/>
      <c r="I51" s="884"/>
      <c r="J51" s="884"/>
      <c r="K51" s="884"/>
      <c r="L51" s="884"/>
      <c r="M51" s="884"/>
    </row>
    <row r="52" spans="1:13">
      <c r="A52" s="884"/>
      <c r="B52" s="884"/>
      <c r="C52" s="884"/>
      <c r="D52" s="884"/>
      <c r="E52" s="884"/>
      <c r="F52" s="884"/>
      <c r="G52" s="884"/>
      <c r="H52" s="884"/>
      <c r="I52" s="884"/>
      <c r="J52" s="884"/>
      <c r="K52" s="884"/>
      <c r="L52" s="884"/>
      <c r="M52" s="884"/>
    </row>
    <row r="53" spans="1:13">
      <c r="A53" s="884"/>
      <c r="B53" s="884"/>
      <c r="C53" s="884"/>
      <c r="D53" s="884"/>
      <c r="E53" s="884"/>
      <c r="F53" s="884"/>
      <c r="G53" s="884"/>
      <c r="H53" s="884"/>
      <c r="I53" s="884"/>
      <c r="J53" s="884"/>
      <c r="K53" s="884"/>
      <c r="L53" s="884"/>
      <c r="M53" s="884"/>
    </row>
    <row r="54" spans="1:13">
      <c r="A54" s="884"/>
      <c r="B54" s="884"/>
      <c r="C54" s="884"/>
      <c r="D54" s="884"/>
      <c r="E54" s="884"/>
      <c r="F54" s="884"/>
      <c r="G54" s="884"/>
      <c r="H54" s="884"/>
      <c r="I54" s="884"/>
      <c r="J54" s="884"/>
      <c r="K54" s="884"/>
      <c r="L54" s="884"/>
      <c r="M54" s="884"/>
    </row>
    <row r="55" spans="1:13">
      <c r="A55" s="884"/>
      <c r="B55" s="884"/>
      <c r="C55" s="884"/>
      <c r="D55" s="884"/>
      <c r="E55" s="884"/>
      <c r="F55" s="884"/>
      <c r="G55" s="884"/>
      <c r="H55" s="884"/>
      <c r="I55" s="884"/>
      <c r="J55" s="884"/>
      <c r="K55" s="884"/>
      <c r="L55" s="884"/>
      <c r="M55" s="884"/>
    </row>
    <row r="56" spans="1:13">
      <c r="A56" s="884"/>
      <c r="B56" s="884"/>
      <c r="C56" s="884"/>
      <c r="D56" s="884"/>
      <c r="E56" s="884"/>
      <c r="F56" s="884"/>
      <c r="G56" s="884"/>
      <c r="H56" s="884"/>
      <c r="I56" s="884"/>
      <c r="J56" s="884"/>
      <c r="K56" s="884"/>
      <c r="L56" s="884"/>
      <c r="M56" s="884"/>
    </row>
    <row r="57" spans="1:13">
      <c r="A57" s="884"/>
      <c r="B57" s="884"/>
      <c r="C57" s="884"/>
      <c r="D57" s="884"/>
      <c r="E57" s="884"/>
      <c r="F57" s="884"/>
      <c r="G57" s="884"/>
      <c r="H57" s="884"/>
      <c r="I57" s="884"/>
      <c r="J57" s="884"/>
      <c r="K57" s="884"/>
      <c r="L57" s="884"/>
      <c r="M57" s="884"/>
    </row>
    <row r="58" spans="1:13">
      <c r="A58" s="884"/>
      <c r="B58" s="884"/>
      <c r="C58" s="884"/>
      <c r="D58" s="884"/>
      <c r="E58" s="884"/>
      <c r="F58" s="884"/>
      <c r="G58" s="884"/>
      <c r="H58" s="884"/>
      <c r="I58" s="884"/>
      <c r="J58" s="884"/>
      <c r="K58" s="884"/>
      <c r="L58" s="884"/>
      <c r="M58" s="884"/>
    </row>
    <row r="59" spans="1:13">
      <c r="A59" s="884"/>
      <c r="B59" s="884"/>
      <c r="C59" s="884"/>
      <c r="D59" s="884"/>
      <c r="E59" s="884"/>
      <c r="F59" s="884"/>
      <c r="G59" s="884"/>
      <c r="H59" s="884"/>
      <c r="I59" s="884"/>
      <c r="J59" s="884"/>
      <c r="K59" s="884"/>
      <c r="L59" s="884"/>
      <c r="M59" s="884"/>
    </row>
    <row r="60" spans="1:13">
      <c r="A60" s="884"/>
      <c r="B60" s="884"/>
      <c r="C60" s="884"/>
      <c r="D60" s="884"/>
      <c r="E60" s="884"/>
      <c r="F60" s="884"/>
      <c r="G60" s="884"/>
      <c r="H60" s="884"/>
      <c r="I60" s="884"/>
      <c r="J60" s="884"/>
      <c r="K60" s="884"/>
      <c r="L60" s="884"/>
      <c r="M60" s="884"/>
    </row>
    <row r="61" spans="1:13">
      <c r="A61" s="884"/>
      <c r="B61" s="884"/>
      <c r="C61" s="884"/>
      <c r="D61" s="884"/>
      <c r="E61" s="884"/>
      <c r="F61" s="884"/>
      <c r="G61" s="884"/>
      <c r="H61" s="884"/>
      <c r="I61" s="884"/>
      <c r="J61" s="884"/>
      <c r="K61" s="884"/>
      <c r="L61" s="884"/>
      <c r="M61" s="884"/>
    </row>
    <row r="62" spans="1:13">
      <c r="A62" s="884"/>
      <c r="B62" s="884"/>
      <c r="C62" s="884"/>
      <c r="D62" s="884"/>
      <c r="E62" s="884"/>
      <c r="F62" s="884"/>
      <c r="G62" s="884"/>
      <c r="H62" s="884"/>
      <c r="I62" s="884"/>
      <c r="J62" s="884"/>
      <c r="K62" s="884"/>
      <c r="L62" s="884"/>
      <c r="M62" s="884"/>
    </row>
    <row r="63" spans="1:13">
      <c r="A63" s="884"/>
      <c r="B63" s="884"/>
      <c r="C63" s="884"/>
      <c r="D63" s="884"/>
      <c r="E63" s="884"/>
      <c r="F63" s="884"/>
      <c r="G63" s="884"/>
      <c r="H63" s="884"/>
      <c r="I63" s="884"/>
      <c r="J63" s="884"/>
      <c r="K63" s="884"/>
      <c r="L63" s="884"/>
      <c r="M63" s="884"/>
    </row>
    <row r="64" spans="1:13">
      <c r="A64" s="884"/>
      <c r="B64" s="884"/>
      <c r="C64" s="884"/>
      <c r="D64" s="884"/>
      <c r="E64" s="884"/>
      <c r="F64" s="884"/>
      <c r="G64" s="884"/>
      <c r="H64" s="884"/>
      <c r="I64" s="884"/>
      <c r="J64" s="884"/>
      <c r="K64" s="884"/>
      <c r="L64" s="884"/>
      <c r="M64" s="884"/>
    </row>
    <row r="65" spans="1:13">
      <c r="A65" s="884"/>
      <c r="B65" s="884"/>
      <c r="C65" s="884"/>
      <c r="D65" s="884"/>
      <c r="E65" s="884"/>
      <c r="F65" s="884"/>
      <c r="G65" s="884"/>
      <c r="H65" s="884"/>
      <c r="I65" s="884"/>
      <c r="J65" s="884"/>
      <c r="K65" s="884"/>
      <c r="L65" s="884"/>
      <c r="M65" s="884"/>
    </row>
    <row r="66" spans="1:13">
      <c r="A66" s="884"/>
      <c r="B66" s="884"/>
      <c r="C66" s="884"/>
      <c r="D66" s="884"/>
      <c r="E66" s="884"/>
      <c r="F66" s="884"/>
      <c r="G66" s="884"/>
      <c r="H66" s="884"/>
      <c r="I66" s="884"/>
      <c r="J66" s="884"/>
      <c r="K66" s="884"/>
      <c r="L66" s="884"/>
      <c r="M66" s="884"/>
    </row>
    <row r="67" spans="1:13">
      <c r="A67" s="884"/>
      <c r="B67" s="884"/>
      <c r="C67" s="884"/>
      <c r="D67" s="884"/>
      <c r="E67" s="884"/>
      <c r="F67" s="884"/>
      <c r="G67" s="884"/>
      <c r="H67" s="884"/>
      <c r="I67" s="884"/>
      <c r="J67" s="884"/>
      <c r="K67" s="884"/>
      <c r="L67" s="884"/>
      <c r="M67" s="884"/>
    </row>
    <row r="68" spans="1:13">
      <c r="A68" s="884"/>
      <c r="B68" s="884"/>
      <c r="C68" s="884"/>
      <c r="D68" s="884"/>
      <c r="E68" s="884"/>
      <c r="F68" s="884"/>
      <c r="G68" s="884"/>
      <c r="H68" s="884"/>
      <c r="I68" s="884"/>
      <c r="J68" s="884"/>
      <c r="K68" s="884"/>
      <c r="L68" s="884"/>
      <c r="M68" s="884"/>
    </row>
    <row r="69" spans="1:13">
      <c r="A69" s="884"/>
      <c r="B69" s="884"/>
      <c r="C69" s="884"/>
      <c r="D69" s="884"/>
      <c r="E69" s="884"/>
      <c r="F69" s="884"/>
      <c r="G69" s="884"/>
      <c r="H69" s="884"/>
      <c r="I69" s="884"/>
      <c r="J69" s="884"/>
      <c r="K69" s="884"/>
      <c r="L69" s="884"/>
      <c r="M69" s="884"/>
    </row>
    <row r="70" spans="1:13">
      <c r="A70" s="884"/>
      <c r="B70" s="884"/>
      <c r="C70" s="884"/>
      <c r="D70" s="884"/>
      <c r="E70" s="884"/>
      <c r="F70" s="884"/>
      <c r="G70" s="884"/>
      <c r="H70" s="884"/>
      <c r="I70" s="884"/>
      <c r="J70" s="884"/>
      <c r="K70" s="884"/>
      <c r="L70" s="884"/>
      <c r="M70" s="884"/>
    </row>
    <row r="71" spans="1:13">
      <c r="A71" s="884"/>
      <c r="B71" s="884"/>
      <c r="C71" s="884"/>
      <c r="D71" s="884"/>
      <c r="E71" s="884"/>
      <c r="F71" s="884"/>
      <c r="G71" s="884"/>
      <c r="H71" s="884"/>
      <c r="I71" s="884"/>
      <c r="J71" s="884"/>
      <c r="K71" s="884"/>
      <c r="L71" s="884"/>
      <c r="M71" s="884"/>
    </row>
    <row r="72" spans="1:13">
      <c r="A72" s="884"/>
      <c r="B72" s="884"/>
      <c r="C72" s="884"/>
      <c r="D72" s="884"/>
      <c r="E72" s="884"/>
      <c r="F72" s="884"/>
      <c r="G72" s="884"/>
      <c r="H72" s="884"/>
      <c r="I72" s="884"/>
      <c r="J72" s="884"/>
      <c r="K72" s="884"/>
      <c r="L72" s="884"/>
      <c r="M72" s="884"/>
    </row>
    <row r="73" spans="1:13">
      <c r="A73" s="884"/>
      <c r="B73" s="884"/>
      <c r="C73" s="884"/>
      <c r="D73" s="884"/>
      <c r="E73" s="884"/>
      <c r="F73" s="884"/>
      <c r="G73" s="884"/>
      <c r="H73" s="884"/>
      <c r="I73" s="884"/>
      <c r="J73" s="884"/>
      <c r="K73" s="884"/>
      <c r="L73" s="884"/>
      <c r="M73" s="884"/>
    </row>
    <row r="74" spans="1:13">
      <c r="A74" s="884"/>
      <c r="B74" s="884"/>
      <c r="C74" s="884"/>
      <c r="D74" s="884"/>
      <c r="E74" s="884"/>
      <c r="F74" s="884"/>
      <c r="G74" s="884"/>
      <c r="H74" s="884"/>
      <c r="I74" s="884"/>
      <c r="J74" s="884"/>
      <c r="K74" s="884"/>
      <c r="L74" s="884"/>
      <c r="M74" s="884"/>
    </row>
  </sheetData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</sheetPr>
  <dimension ref="A1:J100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7" sqref="C7"/>
    </sheetView>
  </sheetViews>
  <sheetFormatPr defaultRowHeight="13"/>
  <cols>
    <col min="1" max="1" width="3.5" style="52" customWidth="1"/>
    <col min="2" max="2" width="17.08203125" style="52" customWidth="1"/>
    <col min="3" max="3" width="20.58203125" style="52" customWidth="1"/>
    <col min="4" max="4" width="11.1640625" style="79" customWidth="1"/>
    <col min="5" max="5" width="16.08203125" style="52" customWidth="1"/>
    <col min="6" max="6" width="15.4140625" style="52" customWidth="1"/>
    <col min="7" max="7" width="9" style="52"/>
    <col min="8" max="8" width="3.9140625" style="52" customWidth="1"/>
    <col min="9" max="9" width="24.4140625" style="52" customWidth="1"/>
    <col min="10" max="10" width="12.4140625" style="52" customWidth="1"/>
    <col min="11" max="11" width="25.4140625" style="52" customWidth="1"/>
    <col min="12" max="12" width="16.4140625" style="52" customWidth="1"/>
    <col min="13" max="13" width="4.58203125" style="52" customWidth="1"/>
    <col min="14" max="14" width="10" style="52" customWidth="1"/>
    <col min="15" max="247" width="9" style="52"/>
    <col min="248" max="248" width="2.4140625" style="52" customWidth="1"/>
    <col min="249" max="249" width="34.4140625" style="52" customWidth="1"/>
    <col min="250" max="250" width="39.9140625" style="52" customWidth="1"/>
    <col min="251" max="253" width="13.1640625" style="52" customWidth="1"/>
    <col min="254" max="254" width="96.5" style="52" customWidth="1"/>
    <col min="255" max="255" width="19.58203125" style="52" customWidth="1"/>
    <col min="256" max="256" width="3.08203125" style="52" customWidth="1"/>
    <col min="257" max="503" width="9" style="52"/>
    <col min="504" max="504" width="2.4140625" style="52" customWidth="1"/>
    <col min="505" max="505" width="34.4140625" style="52" customWidth="1"/>
    <col min="506" max="506" width="39.9140625" style="52" customWidth="1"/>
    <col min="507" max="509" width="13.1640625" style="52" customWidth="1"/>
    <col min="510" max="510" width="96.5" style="52" customWidth="1"/>
    <col min="511" max="511" width="19.58203125" style="52" customWidth="1"/>
    <col min="512" max="512" width="3.08203125" style="52" customWidth="1"/>
    <col min="513" max="759" width="9" style="52"/>
    <col min="760" max="760" width="2.4140625" style="52" customWidth="1"/>
    <col min="761" max="761" width="34.4140625" style="52" customWidth="1"/>
    <col min="762" max="762" width="39.9140625" style="52" customWidth="1"/>
    <col min="763" max="765" width="13.1640625" style="52" customWidth="1"/>
    <col min="766" max="766" width="96.5" style="52" customWidth="1"/>
    <col min="767" max="767" width="19.58203125" style="52" customWidth="1"/>
    <col min="768" max="768" width="3.08203125" style="52" customWidth="1"/>
    <col min="769" max="1015" width="9" style="52"/>
    <col min="1016" max="1016" width="2.4140625" style="52" customWidth="1"/>
    <col min="1017" max="1017" width="34.4140625" style="52" customWidth="1"/>
    <col min="1018" max="1018" width="39.9140625" style="52" customWidth="1"/>
    <col min="1019" max="1021" width="13.1640625" style="52" customWidth="1"/>
    <col min="1022" max="1022" width="96.5" style="52" customWidth="1"/>
    <col min="1023" max="1023" width="19.58203125" style="52" customWidth="1"/>
    <col min="1024" max="1024" width="3.08203125" style="52" customWidth="1"/>
    <col min="1025" max="1271" width="9" style="52"/>
    <col min="1272" max="1272" width="2.4140625" style="52" customWidth="1"/>
    <col min="1273" max="1273" width="34.4140625" style="52" customWidth="1"/>
    <col min="1274" max="1274" width="39.9140625" style="52" customWidth="1"/>
    <col min="1275" max="1277" width="13.1640625" style="52" customWidth="1"/>
    <col min="1278" max="1278" width="96.5" style="52" customWidth="1"/>
    <col min="1279" max="1279" width="19.58203125" style="52" customWidth="1"/>
    <col min="1280" max="1280" width="3.08203125" style="52" customWidth="1"/>
    <col min="1281" max="1527" width="9" style="52"/>
    <col min="1528" max="1528" width="2.4140625" style="52" customWidth="1"/>
    <col min="1529" max="1529" width="34.4140625" style="52" customWidth="1"/>
    <col min="1530" max="1530" width="39.9140625" style="52" customWidth="1"/>
    <col min="1531" max="1533" width="13.1640625" style="52" customWidth="1"/>
    <col min="1534" max="1534" width="96.5" style="52" customWidth="1"/>
    <col min="1535" max="1535" width="19.58203125" style="52" customWidth="1"/>
    <col min="1536" max="1536" width="3.08203125" style="52" customWidth="1"/>
    <col min="1537" max="1783" width="9" style="52"/>
    <col min="1784" max="1784" width="2.4140625" style="52" customWidth="1"/>
    <col min="1785" max="1785" width="34.4140625" style="52" customWidth="1"/>
    <col min="1786" max="1786" width="39.9140625" style="52" customWidth="1"/>
    <col min="1787" max="1789" width="13.1640625" style="52" customWidth="1"/>
    <col min="1790" max="1790" width="96.5" style="52" customWidth="1"/>
    <col min="1791" max="1791" width="19.58203125" style="52" customWidth="1"/>
    <col min="1792" max="1792" width="3.08203125" style="52" customWidth="1"/>
    <col min="1793" max="2039" width="9" style="52"/>
    <col min="2040" max="2040" width="2.4140625" style="52" customWidth="1"/>
    <col min="2041" max="2041" width="34.4140625" style="52" customWidth="1"/>
    <col min="2042" max="2042" width="39.9140625" style="52" customWidth="1"/>
    <col min="2043" max="2045" width="13.1640625" style="52" customWidth="1"/>
    <col min="2046" max="2046" width="96.5" style="52" customWidth="1"/>
    <col min="2047" max="2047" width="19.58203125" style="52" customWidth="1"/>
    <col min="2048" max="2048" width="3.08203125" style="52" customWidth="1"/>
    <col min="2049" max="2295" width="9" style="52"/>
    <col min="2296" max="2296" width="2.4140625" style="52" customWidth="1"/>
    <col min="2297" max="2297" width="34.4140625" style="52" customWidth="1"/>
    <col min="2298" max="2298" width="39.9140625" style="52" customWidth="1"/>
    <col min="2299" max="2301" width="13.1640625" style="52" customWidth="1"/>
    <col min="2302" max="2302" width="96.5" style="52" customWidth="1"/>
    <col min="2303" max="2303" width="19.58203125" style="52" customWidth="1"/>
    <col min="2304" max="2304" width="3.08203125" style="52" customWidth="1"/>
    <col min="2305" max="2551" width="9" style="52"/>
    <col min="2552" max="2552" width="2.4140625" style="52" customWidth="1"/>
    <col min="2553" max="2553" width="34.4140625" style="52" customWidth="1"/>
    <col min="2554" max="2554" width="39.9140625" style="52" customWidth="1"/>
    <col min="2555" max="2557" width="13.1640625" style="52" customWidth="1"/>
    <col min="2558" max="2558" width="96.5" style="52" customWidth="1"/>
    <col min="2559" max="2559" width="19.58203125" style="52" customWidth="1"/>
    <col min="2560" max="2560" width="3.08203125" style="52" customWidth="1"/>
    <col min="2561" max="2807" width="9" style="52"/>
    <col min="2808" max="2808" width="2.4140625" style="52" customWidth="1"/>
    <col min="2809" max="2809" width="34.4140625" style="52" customWidth="1"/>
    <col min="2810" max="2810" width="39.9140625" style="52" customWidth="1"/>
    <col min="2811" max="2813" width="13.1640625" style="52" customWidth="1"/>
    <col min="2814" max="2814" width="96.5" style="52" customWidth="1"/>
    <col min="2815" max="2815" width="19.58203125" style="52" customWidth="1"/>
    <col min="2816" max="2816" width="3.08203125" style="52" customWidth="1"/>
    <col min="2817" max="3063" width="9" style="52"/>
    <col min="3064" max="3064" width="2.4140625" style="52" customWidth="1"/>
    <col min="3065" max="3065" width="34.4140625" style="52" customWidth="1"/>
    <col min="3066" max="3066" width="39.9140625" style="52" customWidth="1"/>
    <col min="3067" max="3069" width="13.1640625" style="52" customWidth="1"/>
    <col min="3070" max="3070" width="96.5" style="52" customWidth="1"/>
    <col min="3071" max="3071" width="19.58203125" style="52" customWidth="1"/>
    <col min="3072" max="3072" width="3.08203125" style="52" customWidth="1"/>
    <col min="3073" max="3319" width="9" style="52"/>
    <col min="3320" max="3320" width="2.4140625" style="52" customWidth="1"/>
    <col min="3321" max="3321" width="34.4140625" style="52" customWidth="1"/>
    <col min="3322" max="3322" width="39.9140625" style="52" customWidth="1"/>
    <col min="3323" max="3325" width="13.1640625" style="52" customWidth="1"/>
    <col min="3326" max="3326" width="96.5" style="52" customWidth="1"/>
    <col min="3327" max="3327" width="19.58203125" style="52" customWidth="1"/>
    <col min="3328" max="3328" width="3.08203125" style="52" customWidth="1"/>
    <col min="3329" max="3575" width="9" style="52"/>
    <col min="3576" max="3576" width="2.4140625" style="52" customWidth="1"/>
    <col min="3577" max="3577" width="34.4140625" style="52" customWidth="1"/>
    <col min="3578" max="3578" width="39.9140625" style="52" customWidth="1"/>
    <col min="3579" max="3581" width="13.1640625" style="52" customWidth="1"/>
    <col min="3582" max="3582" width="96.5" style="52" customWidth="1"/>
    <col min="3583" max="3583" width="19.58203125" style="52" customWidth="1"/>
    <col min="3584" max="3584" width="3.08203125" style="52" customWidth="1"/>
    <col min="3585" max="3831" width="9" style="52"/>
    <col min="3832" max="3832" width="2.4140625" style="52" customWidth="1"/>
    <col min="3833" max="3833" width="34.4140625" style="52" customWidth="1"/>
    <col min="3834" max="3834" width="39.9140625" style="52" customWidth="1"/>
    <col min="3835" max="3837" width="13.1640625" style="52" customWidth="1"/>
    <col min="3838" max="3838" width="96.5" style="52" customWidth="1"/>
    <col min="3839" max="3839" width="19.58203125" style="52" customWidth="1"/>
    <col min="3840" max="3840" width="3.08203125" style="52" customWidth="1"/>
    <col min="3841" max="4087" width="9" style="52"/>
    <col min="4088" max="4088" width="2.4140625" style="52" customWidth="1"/>
    <col min="4089" max="4089" width="34.4140625" style="52" customWidth="1"/>
    <col min="4090" max="4090" width="39.9140625" style="52" customWidth="1"/>
    <col min="4091" max="4093" width="13.1640625" style="52" customWidth="1"/>
    <col min="4094" max="4094" width="96.5" style="52" customWidth="1"/>
    <col min="4095" max="4095" width="19.58203125" style="52" customWidth="1"/>
    <col min="4096" max="4096" width="3.08203125" style="52" customWidth="1"/>
    <col min="4097" max="4343" width="9" style="52"/>
    <col min="4344" max="4344" width="2.4140625" style="52" customWidth="1"/>
    <col min="4345" max="4345" width="34.4140625" style="52" customWidth="1"/>
    <col min="4346" max="4346" width="39.9140625" style="52" customWidth="1"/>
    <col min="4347" max="4349" width="13.1640625" style="52" customWidth="1"/>
    <col min="4350" max="4350" width="96.5" style="52" customWidth="1"/>
    <col min="4351" max="4351" width="19.58203125" style="52" customWidth="1"/>
    <col min="4352" max="4352" width="3.08203125" style="52" customWidth="1"/>
    <col min="4353" max="4599" width="9" style="52"/>
    <col min="4600" max="4600" width="2.4140625" style="52" customWidth="1"/>
    <col min="4601" max="4601" width="34.4140625" style="52" customWidth="1"/>
    <col min="4602" max="4602" width="39.9140625" style="52" customWidth="1"/>
    <col min="4603" max="4605" width="13.1640625" style="52" customWidth="1"/>
    <col min="4606" max="4606" width="96.5" style="52" customWidth="1"/>
    <col min="4607" max="4607" width="19.58203125" style="52" customWidth="1"/>
    <col min="4608" max="4608" width="3.08203125" style="52" customWidth="1"/>
    <col min="4609" max="4855" width="9" style="52"/>
    <col min="4856" max="4856" width="2.4140625" style="52" customWidth="1"/>
    <col min="4857" max="4857" width="34.4140625" style="52" customWidth="1"/>
    <col min="4858" max="4858" width="39.9140625" style="52" customWidth="1"/>
    <col min="4859" max="4861" width="13.1640625" style="52" customWidth="1"/>
    <col min="4862" max="4862" width="96.5" style="52" customWidth="1"/>
    <col min="4863" max="4863" width="19.58203125" style="52" customWidth="1"/>
    <col min="4864" max="4864" width="3.08203125" style="52" customWidth="1"/>
    <col min="4865" max="5111" width="9" style="52"/>
    <col min="5112" max="5112" width="2.4140625" style="52" customWidth="1"/>
    <col min="5113" max="5113" width="34.4140625" style="52" customWidth="1"/>
    <col min="5114" max="5114" width="39.9140625" style="52" customWidth="1"/>
    <col min="5115" max="5117" width="13.1640625" style="52" customWidth="1"/>
    <col min="5118" max="5118" width="96.5" style="52" customWidth="1"/>
    <col min="5119" max="5119" width="19.58203125" style="52" customWidth="1"/>
    <col min="5120" max="5120" width="3.08203125" style="52" customWidth="1"/>
    <col min="5121" max="5367" width="9" style="52"/>
    <col min="5368" max="5368" width="2.4140625" style="52" customWidth="1"/>
    <col min="5369" max="5369" width="34.4140625" style="52" customWidth="1"/>
    <col min="5370" max="5370" width="39.9140625" style="52" customWidth="1"/>
    <col min="5371" max="5373" width="13.1640625" style="52" customWidth="1"/>
    <col min="5374" max="5374" width="96.5" style="52" customWidth="1"/>
    <col min="5375" max="5375" width="19.58203125" style="52" customWidth="1"/>
    <col min="5376" max="5376" width="3.08203125" style="52" customWidth="1"/>
    <col min="5377" max="5623" width="9" style="52"/>
    <col min="5624" max="5624" width="2.4140625" style="52" customWidth="1"/>
    <col min="5625" max="5625" width="34.4140625" style="52" customWidth="1"/>
    <col min="5626" max="5626" width="39.9140625" style="52" customWidth="1"/>
    <col min="5627" max="5629" width="13.1640625" style="52" customWidth="1"/>
    <col min="5630" max="5630" width="96.5" style="52" customWidth="1"/>
    <col min="5631" max="5631" width="19.58203125" style="52" customWidth="1"/>
    <col min="5632" max="5632" width="3.08203125" style="52" customWidth="1"/>
    <col min="5633" max="5879" width="9" style="52"/>
    <col min="5880" max="5880" width="2.4140625" style="52" customWidth="1"/>
    <col min="5881" max="5881" width="34.4140625" style="52" customWidth="1"/>
    <col min="5882" max="5882" width="39.9140625" style="52" customWidth="1"/>
    <col min="5883" max="5885" width="13.1640625" style="52" customWidth="1"/>
    <col min="5886" max="5886" width="96.5" style="52" customWidth="1"/>
    <col min="5887" max="5887" width="19.58203125" style="52" customWidth="1"/>
    <col min="5888" max="5888" width="3.08203125" style="52" customWidth="1"/>
    <col min="5889" max="6135" width="9" style="52"/>
    <col min="6136" max="6136" width="2.4140625" style="52" customWidth="1"/>
    <col min="6137" max="6137" width="34.4140625" style="52" customWidth="1"/>
    <col min="6138" max="6138" width="39.9140625" style="52" customWidth="1"/>
    <col min="6139" max="6141" width="13.1640625" style="52" customWidth="1"/>
    <col min="6142" max="6142" width="96.5" style="52" customWidth="1"/>
    <col min="6143" max="6143" width="19.58203125" style="52" customWidth="1"/>
    <col min="6144" max="6144" width="3.08203125" style="52" customWidth="1"/>
    <col min="6145" max="6391" width="9" style="52"/>
    <col min="6392" max="6392" width="2.4140625" style="52" customWidth="1"/>
    <col min="6393" max="6393" width="34.4140625" style="52" customWidth="1"/>
    <col min="6394" max="6394" width="39.9140625" style="52" customWidth="1"/>
    <col min="6395" max="6397" width="13.1640625" style="52" customWidth="1"/>
    <col min="6398" max="6398" width="96.5" style="52" customWidth="1"/>
    <col min="6399" max="6399" width="19.58203125" style="52" customWidth="1"/>
    <col min="6400" max="6400" width="3.08203125" style="52" customWidth="1"/>
    <col min="6401" max="6647" width="9" style="52"/>
    <col min="6648" max="6648" width="2.4140625" style="52" customWidth="1"/>
    <col min="6649" max="6649" width="34.4140625" style="52" customWidth="1"/>
    <col min="6650" max="6650" width="39.9140625" style="52" customWidth="1"/>
    <col min="6651" max="6653" width="13.1640625" style="52" customWidth="1"/>
    <col min="6654" max="6654" width="96.5" style="52" customWidth="1"/>
    <col min="6655" max="6655" width="19.58203125" style="52" customWidth="1"/>
    <col min="6656" max="6656" width="3.08203125" style="52" customWidth="1"/>
    <col min="6657" max="6903" width="9" style="52"/>
    <col min="6904" max="6904" width="2.4140625" style="52" customWidth="1"/>
    <col min="6905" max="6905" width="34.4140625" style="52" customWidth="1"/>
    <col min="6906" max="6906" width="39.9140625" style="52" customWidth="1"/>
    <col min="6907" max="6909" width="13.1640625" style="52" customWidth="1"/>
    <col min="6910" max="6910" width="96.5" style="52" customWidth="1"/>
    <col min="6911" max="6911" width="19.58203125" style="52" customWidth="1"/>
    <col min="6912" max="6912" width="3.08203125" style="52" customWidth="1"/>
    <col min="6913" max="7159" width="9" style="52"/>
    <col min="7160" max="7160" width="2.4140625" style="52" customWidth="1"/>
    <col min="7161" max="7161" width="34.4140625" style="52" customWidth="1"/>
    <col min="7162" max="7162" width="39.9140625" style="52" customWidth="1"/>
    <col min="7163" max="7165" width="13.1640625" style="52" customWidth="1"/>
    <col min="7166" max="7166" width="96.5" style="52" customWidth="1"/>
    <col min="7167" max="7167" width="19.58203125" style="52" customWidth="1"/>
    <col min="7168" max="7168" width="3.08203125" style="52" customWidth="1"/>
    <col min="7169" max="7415" width="9" style="52"/>
    <col min="7416" max="7416" width="2.4140625" style="52" customWidth="1"/>
    <col min="7417" max="7417" width="34.4140625" style="52" customWidth="1"/>
    <col min="7418" max="7418" width="39.9140625" style="52" customWidth="1"/>
    <col min="7419" max="7421" width="13.1640625" style="52" customWidth="1"/>
    <col min="7422" max="7422" width="96.5" style="52" customWidth="1"/>
    <col min="7423" max="7423" width="19.58203125" style="52" customWidth="1"/>
    <col min="7424" max="7424" width="3.08203125" style="52" customWidth="1"/>
    <col min="7425" max="7671" width="9" style="52"/>
    <col min="7672" max="7672" width="2.4140625" style="52" customWidth="1"/>
    <col min="7673" max="7673" width="34.4140625" style="52" customWidth="1"/>
    <col min="7674" max="7674" width="39.9140625" style="52" customWidth="1"/>
    <col min="7675" max="7677" width="13.1640625" style="52" customWidth="1"/>
    <col min="7678" max="7678" width="96.5" style="52" customWidth="1"/>
    <col min="7679" max="7679" width="19.58203125" style="52" customWidth="1"/>
    <col min="7680" max="7680" width="3.08203125" style="52" customWidth="1"/>
    <col min="7681" max="7927" width="9" style="52"/>
    <col min="7928" max="7928" width="2.4140625" style="52" customWidth="1"/>
    <col min="7929" max="7929" width="34.4140625" style="52" customWidth="1"/>
    <col min="7930" max="7930" width="39.9140625" style="52" customWidth="1"/>
    <col min="7931" max="7933" width="13.1640625" style="52" customWidth="1"/>
    <col min="7934" max="7934" width="96.5" style="52" customWidth="1"/>
    <col min="7935" max="7935" width="19.58203125" style="52" customWidth="1"/>
    <col min="7936" max="7936" width="3.08203125" style="52" customWidth="1"/>
    <col min="7937" max="8183" width="9" style="52"/>
    <col min="8184" max="8184" width="2.4140625" style="52" customWidth="1"/>
    <col min="8185" max="8185" width="34.4140625" style="52" customWidth="1"/>
    <col min="8186" max="8186" width="39.9140625" style="52" customWidth="1"/>
    <col min="8187" max="8189" width="13.1640625" style="52" customWidth="1"/>
    <col min="8190" max="8190" width="96.5" style="52" customWidth="1"/>
    <col min="8191" max="8191" width="19.58203125" style="52" customWidth="1"/>
    <col min="8192" max="8192" width="3.08203125" style="52" customWidth="1"/>
    <col min="8193" max="8439" width="9" style="52"/>
    <col min="8440" max="8440" width="2.4140625" style="52" customWidth="1"/>
    <col min="8441" max="8441" width="34.4140625" style="52" customWidth="1"/>
    <col min="8442" max="8442" width="39.9140625" style="52" customWidth="1"/>
    <col min="8443" max="8445" width="13.1640625" style="52" customWidth="1"/>
    <col min="8446" max="8446" width="96.5" style="52" customWidth="1"/>
    <col min="8447" max="8447" width="19.58203125" style="52" customWidth="1"/>
    <col min="8448" max="8448" width="3.08203125" style="52" customWidth="1"/>
    <col min="8449" max="8695" width="9" style="52"/>
    <col min="8696" max="8696" width="2.4140625" style="52" customWidth="1"/>
    <col min="8697" max="8697" width="34.4140625" style="52" customWidth="1"/>
    <col min="8698" max="8698" width="39.9140625" style="52" customWidth="1"/>
    <col min="8699" max="8701" width="13.1640625" style="52" customWidth="1"/>
    <col min="8702" max="8702" width="96.5" style="52" customWidth="1"/>
    <col min="8703" max="8703" width="19.58203125" style="52" customWidth="1"/>
    <col min="8704" max="8704" width="3.08203125" style="52" customWidth="1"/>
    <col min="8705" max="8951" width="9" style="52"/>
    <col min="8952" max="8952" width="2.4140625" style="52" customWidth="1"/>
    <col min="8953" max="8953" width="34.4140625" style="52" customWidth="1"/>
    <col min="8954" max="8954" width="39.9140625" style="52" customWidth="1"/>
    <col min="8955" max="8957" width="13.1640625" style="52" customWidth="1"/>
    <col min="8958" max="8958" width="96.5" style="52" customWidth="1"/>
    <col min="8959" max="8959" width="19.58203125" style="52" customWidth="1"/>
    <col min="8960" max="8960" width="3.08203125" style="52" customWidth="1"/>
    <col min="8961" max="9207" width="9" style="52"/>
    <col min="9208" max="9208" width="2.4140625" style="52" customWidth="1"/>
    <col min="9209" max="9209" width="34.4140625" style="52" customWidth="1"/>
    <col min="9210" max="9210" width="39.9140625" style="52" customWidth="1"/>
    <col min="9211" max="9213" width="13.1640625" style="52" customWidth="1"/>
    <col min="9214" max="9214" width="96.5" style="52" customWidth="1"/>
    <col min="9215" max="9215" width="19.58203125" style="52" customWidth="1"/>
    <col min="9216" max="9216" width="3.08203125" style="52" customWidth="1"/>
    <col min="9217" max="9463" width="9" style="52"/>
    <col min="9464" max="9464" width="2.4140625" style="52" customWidth="1"/>
    <col min="9465" max="9465" width="34.4140625" style="52" customWidth="1"/>
    <col min="9466" max="9466" width="39.9140625" style="52" customWidth="1"/>
    <col min="9467" max="9469" width="13.1640625" style="52" customWidth="1"/>
    <col min="9470" max="9470" width="96.5" style="52" customWidth="1"/>
    <col min="9471" max="9471" width="19.58203125" style="52" customWidth="1"/>
    <col min="9472" max="9472" width="3.08203125" style="52" customWidth="1"/>
    <col min="9473" max="9719" width="9" style="52"/>
    <col min="9720" max="9720" width="2.4140625" style="52" customWidth="1"/>
    <col min="9721" max="9721" width="34.4140625" style="52" customWidth="1"/>
    <col min="9722" max="9722" width="39.9140625" style="52" customWidth="1"/>
    <col min="9723" max="9725" width="13.1640625" style="52" customWidth="1"/>
    <col min="9726" max="9726" width="96.5" style="52" customWidth="1"/>
    <col min="9727" max="9727" width="19.58203125" style="52" customWidth="1"/>
    <col min="9728" max="9728" width="3.08203125" style="52" customWidth="1"/>
    <col min="9729" max="9975" width="9" style="52"/>
    <col min="9976" max="9976" width="2.4140625" style="52" customWidth="1"/>
    <col min="9977" max="9977" width="34.4140625" style="52" customWidth="1"/>
    <col min="9978" max="9978" width="39.9140625" style="52" customWidth="1"/>
    <col min="9979" max="9981" width="13.1640625" style="52" customWidth="1"/>
    <col min="9982" max="9982" width="96.5" style="52" customWidth="1"/>
    <col min="9983" max="9983" width="19.58203125" style="52" customWidth="1"/>
    <col min="9984" max="9984" width="3.08203125" style="52" customWidth="1"/>
    <col min="9985" max="10231" width="9" style="52"/>
    <col min="10232" max="10232" width="2.4140625" style="52" customWidth="1"/>
    <col min="10233" max="10233" width="34.4140625" style="52" customWidth="1"/>
    <col min="10234" max="10234" width="39.9140625" style="52" customWidth="1"/>
    <col min="10235" max="10237" width="13.1640625" style="52" customWidth="1"/>
    <col min="10238" max="10238" width="96.5" style="52" customWidth="1"/>
    <col min="10239" max="10239" width="19.58203125" style="52" customWidth="1"/>
    <col min="10240" max="10240" width="3.08203125" style="52" customWidth="1"/>
    <col min="10241" max="10487" width="9" style="52"/>
    <col min="10488" max="10488" width="2.4140625" style="52" customWidth="1"/>
    <col min="10489" max="10489" width="34.4140625" style="52" customWidth="1"/>
    <col min="10490" max="10490" width="39.9140625" style="52" customWidth="1"/>
    <col min="10491" max="10493" width="13.1640625" style="52" customWidth="1"/>
    <col min="10494" max="10494" width="96.5" style="52" customWidth="1"/>
    <col min="10495" max="10495" width="19.58203125" style="52" customWidth="1"/>
    <col min="10496" max="10496" width="3.08203125" style="52" customWidth="1"/>
    <col min="10497" max="10743" width="9" style="52"/>
    <col min="10744" max="10744" width="2.4140625" style="52" customWidth="1"/>
    <col min="10745" max="10745" width="34.4140625" style="52" customWidth="1"/>
    <col min="10746" max="10746" width="39.9140625" style="52" customWidth="1"/>
    <col min="10747" max="10749" width="13.1640625" style="52" customWidth="1"/>
    <col min="10750" max="10750" width="96.5" style="52" customWidth="1"/>
    <col min="10751" max="10751" width="19.58203125" style="52" customWidth="1"/>
    <col min="10752" max="10752" width="3.08203125" style="52" customWidth="1"/>
    <col min="10753" max="10999" width="9" style="52"/>
    <col min="11000" max="11000" width="2.4140625" style="52" customWidth="1"/>
    <col min="11001" max="11001" width="34.4140625" style="52" customWidth="1"/>
    <col min="11002" max="11002" width="39.9140625" style="52" customWidth="1"/>
    <col min="11003" max="11005" width="13.1640625" style="52" customWidth="1"/>
    <col min="11006" max="11006" width="96.5" style="52" customWidth="1"/>
    <col min="11007" max="11007" width="19.58203125" style="52" customWidth="1"/>
    <col min="11008" max="11008" width="3.08203125" style="52" customWidth="1"/>
    <col min="11009" max="11255" width="9" style="52"/>
    <col min="11256" max="11256" width="2.4140625" style="52" customWidth="1"/>
    <col min="11257" max="11257" width="34.4140625" style="52" customWidth="1"/>
    <col min="11258" max="11258" width="39.9140625" style="52" customWidth="1"/>
    <col min="11259" max="11261" width="13.1640625" style="52" customWidth="1"/>
    <col min="11262" max="11262" width="96.5" style="52" customWidth="1"/>
    <col min="11263" max="11263" width="19.58203125" style="52" customWidth="1"/>
    <col min="11264" max="11264" width="3.08203125" style="52" customWidth="1"/>
    <col min="11265" max="11511" width="9" style="52"/>
    <col min="11512" max="11512" width="2.4140625" style="52" customWidth="1"/>
    <col min="11513" max="11513" width="34.4140625" style="52" customWidth="1"/>
    <col min="11514" max="11514" width="39.9140625" style="52" customWidth="1"/>
    <col min="11515" max="11517" width="13.1640625" style="52" customWidth="1"/>
    <col min="11518" max="11518" width="96.5" style="52" customWidth="1"/>
    <col min="11519" max="11519" width="19.58203125" style="52" customWidth="1"/>
    <col min="11520" max="11520" width="3.08203125" style="52" customWidth="1"/>
    <col min="11521" max="11767" width="9" style="52"/>
    <col min="11768" max="11768" width="2.4140625" style="52" customWidth="1"/>
    <col min="11769" max="11769" width="34.4140625" style="52" customWidth="1"/>
    <col min="11770" max="11770" width="39.9140625" style="52" customWidth="1"/>
    <col min="11771" max="11773" width="13.1640625" style="52" customWidth="1"/>
    <col min="11774" max="11774" width="96.5" style="52" customWidth="1"/>
    <col min="11775" max="11775" width="19.58203125" style="52" customWidth="1"/>
    <col min="11776" max="11776" width="3.08203125" style="52" customWidth="1"/>
    <col min="11777" max="12023" width="9" style="52"/>
    <col min="12024" max="12024" width="2.4140625" style="52" customWidth="1"/>
    <col min="12025" max="12025" width="34.4140625" style="52" customWidth="1"/>
    <col min="12026" max="12026" width="39.9140625" style="52" customWidth="1"/>
    <col min="12027" max="12029" width="13.1640625" style="52" customWidth="1"/>
    <col min="12030" max="12030" width="96.5" style="52" customWidth="1"/>
    <col min="12031" max="12031" width="19.58203125" style="52" customWidth="1"/>
    <col min="12032" max="12032" width="3.08203125" style="52" customWidth="1"/>
    <col min="12033" max="12279" width="9" style="52"/>
    <col min="12280" max="12280" width="2.4140625" style="52" customWidth="1"/>
    <col min="12281" max="12281" width="34.4140625" style="52" customWidth="1"/>
    <col min="12282" max="12282" width="39.9140625" style="52" customWidth="1"/>
    <col min="12283" max="12285" width="13.1640625" style="52" customWidth="1"/>
    <col min="12286" max="12286" width="96.5" style="52" customWidth="1"/>
    <col min="12287" max="12287" width="19.58203125" style="52" customWidth="1"/>
    <col min="12288" max="12288" width="3.08203125" style="52" customWidth="1"/>
    <col min="12289" max="12535" width="9" style="52"/>
    <col min="12536" max="12536" width="2.4140625" style="52" customWidth="1"/>
    <col min="12537" max="12537" width="34.4140625" style="52" customWidth="1"/>
    <col min="12538" max="12538" width="39.9140625" style="52" customWidth="1"/>
    <col min="12539" max="12541" width="13.1640625" style="52" customWidth="1"/>
    <col min="12542" max="12542" width="96.5" style="52" customWidth="1"/>
    <col min="12543" max="12543" width="19.58203125" style="52" customWidth="1"/>
    <col min="12544" max="12544" width="3.08203125" style="52" customWidth="1"/>
    <col min="12545" max="12791" width="9" style="52"/>
    <col min="12792" max="12792" width="2.4140625" style="52" customWidth="1"/>
    <col min="12793" max="12793" width="34.4140625" style="52" customWidth="1"/>
    <col min="12794" max="12794" width="39.9140625" style="52" customWidth="1"/>
    <col min="12795" max="12797" width="13.1640625" style="52" customWidth="1"/>
    <col min="12798" max="12798" width="96.5" style="52" customWidth="1"/>
    <col min="12799" max="12799" width="19.58203125" style="52" customWidth="1"/>
    <col min="12800" max="12800" width="3.08203125" style="52" customWidth="1"/>
    <col min="12801" max="13047" width="9" style="52"/>
    <col min="13048" max="13048" width="2.4140625" style="52" customWidth="1"/>
    <col min="13049" max="13049" width="34.4140625" style="52" customWidth="1"/>
    <col min="13050" max="13050" width="39.9140625" style="52" customWidth="1"/>
    <col min="13051" max="13053" width="13.1640625" style="52" customWidth="1"/>
    <col min="13054" max="13054" width="96.5" style="52" customWidth="1"/>
    <col min="13055" max="13055" width="19.58203125" style="52" customWidth="1"/>
    <col min="13056" max="13056" width="3.08203125" style="52" customWidth="1"/>
    <col min="13057" max="13303" width="9" style="52"/>
    <col min="13304" max="13304" width="2.4140625" style="52" customWidth="1"/>
    <col min="13305" max="13305" width="34.4140625" style="52" customWidth="1"/>
    <col min="13306" max="13306" width="39.9140625" style="52" customWidth="1"/>
    <col min="13307" max="13309" width="13.1640625" style="52" customWidth="1"/>
    <col min="13310" max="13310" width="96.5" style="52" customWidth="1"/>
    <col min="13311" max="13311" width="19.58203125" style="52" customWidth="1"/>
    <col min="13312" max="13312" width="3.08203125" style="52" customWidth="1"/>
    <col min="13313" max="13559" width="9" style="52"/>
    <col min="13560" max="13560" width="2.4140625" style="52" customWidth="1"/>
    <col min="13561" max="13561" width="34.4140625" style="52" customWidth="1"/>
    <col min="13562" max="13562" width="39.9140625" style="52" customWidth="1"/>
    <col min="13563" max="13565" width="13.1640625" style="52" customWidth="1"/>
    <col min="13566" max="13566" width="96.5" style="52" customWidth="1"/>
    <col min="13567" max="13567" width="19.58203125" style="52" customWidth="1"/>
    <col min="13568" max="13568" width="3.08203125" style="52" customWidth="1"/>
    <col min="13569" max="13815" width="9" style="52"/>
    <col min="13816" max="13816" width="2.4140625" style="52" customWidth="1"/>
    <col min="13817" max="13817" width="34.4140625" style="52" customWidth="1"/>
    <col min="13818" max="13818" width="39.9140625" style="52" customWidth="1"/>
    <col min="13819" max="13821" width="13.1640625" style="52" customWidth="1"/>
    <col min="13822" max="13822" width="96.5" style="52" customWidth="1"/>
    <col min="13823" max="13823" width="19.58203125" style="52" customWidth="1"/>
    <col min="13824" max="13824" width="3.08203125" style="52" customWidth="1"/>
    <col min="13825" max="14071" width="9" style="52"/>
    <col min="14072" max="14072" width="2.4140625" style="52" customWidth="1"/>
    <col min="14073" max="14073" width="34.4140625" style="52" customWidth="1"/>
    <col min="14074" max="14074" width="39.9140625" style="52" customWidth="1"/>
    <col min="14075" max="14077" width="13.1640625" style="52" customWidth="1"/>
    <col min="14078" max="14078" width="96.5" style="52" customWidth="1"/>
    <col min="14079" max="14079" width="19.58203125" style="52" customWidth="1"/>
    <col min="14080" max="14080" width="3.08203125" style="52" customWidth="1"/>
    <col min="14081" max="14327" width="9" style="52"/>
    <col min="14328" max="14328" width="2.4140625" style="52" customWidth="1"/>
    <col min="14329" max="14329" width="34.4140625" style="52" customWidth="1"/>
    <col min="14330" max="14330" width="39.9140625" style="52" customWidth="1"/>
    <col min="14331" max="14333" width="13.1640625" style="52" customWidth="1"/>
    <col min="14334" max="14334" width="96.5" style="52" customWidth="1"/>
    <col min="14335" max="14335" width="19.58203125" style="52" customWidth="1"/>
    <col min="14336" max="14336" width="3.08203125" style="52" customWidth="1"/>
    <col min="14337" max="14583" width="9" style="52"/>
    <col min="14584" max="14584" width="2.4140625" style="52" customWidth="1"/>
    <col min="14585" max="14585" width="34.4140625" style="52" customWidth="1"/>
    <col min="14586" max="14586" width="39.9140625" style="52" customWidth="1"/>
    <col min="14587" max="14589" width="13.1640625" style="52" customWidth="1"/>
    <col min="14590" max="14590" width="96.5" style="52" customWidth="1"/>
    <col min="14591" max="14591" width="19.58203125" style="52" customWidth="1"/>
    <col min="14592" max="14592" width="3.08203125" style="52" customWidth="1"/>
    <col min="14593" max="14839" width="9" style="52"/>
    <col min="14840" max="14840" width="2.4140625" style="52" customWidth="1"/>
    <col min="14841" max="14841" width="34.4140625" style="52" customWidth="1"/>
    <col min="14842" max="14842" width="39.9140625" style="52" customWidth="1"/>
    <col min="14843" max="14845" width="13.1640625" style="52" customWidth="1"/>
    <col min="14846" max="14846" width="96.5" style="52" customWidth="1"/>
    <col min="14847" max="14847" width="19.58203125" style="52" customWidth="1"/>
    <col min="14848" max="14848" width="3.08203125" style="52" customWidth="1"/>
    <col min="14849" max="15095" width="9" style="52"/>
    <col min="15096" max="15096" width="2.4140625" style="52" customWidth="1"/>
    <col min="15097" max="15097" width="34.4140625" style="52" customWidth="1"/>
    <col min="15098" max="15098" width="39.9140625" style="52" customWidth="1"/>
    <col min="15099" max="15101" width="13.1640625" style="52" customWidth="1"/>
    <col min="15102" max="15102" width="96.5" style="52" customWidth="1"/>
    <col min="15103" max="15103" width="19.58203125" style="52" customWidth="1"/>
    <col min="15104" max="15104" width="3.08203125" style="52" customWidth="1"/>
    <col min="15105" max="15351" width="9" style="52"/>
    <col min="15352" max="15352" width="2.4140625" style="52" customWidth="1"/>
    <col min="15353" max="15353" width="34.4140625" style="52" customWidth="1"/>
    <col min="15354" max="15354" width="39.9140625" style="52" customWidth="1"/>
    <col min="15355" max="15357" width="13.1640625" style="52" customWidth="1"/>
    <col min="15358" max="15358" width="96.5" style="52" customWidth="1"/>
    <col min="15359" max="15359" width="19.58203125" style="52" customWidth="1"/>
    <col min="15360" max="15360" width="3.08203125" style="52" customWidth="1"/>
    <col min="15361" max="15607" width="9" style="52"/>
    <col min="15608" max="15608" width="2.4140625" style="52" customWidth="1"/>
    <col min="15609" max="15609" width="34.4140625" style="52" customWidth="1"/>
    <col min="15610" max="15610" width="39.9140625" style="52" customWidth="1"/>
    <col min="15611" max="15613" width="13.1640625" style="52" customWidth="1"/>
    <col min="15614" max="15614" width="96.5" style="52" customWidth="1"/>
    <col min="15615" max="15615" width="19.58203125" style="52" customWidth="1"/>
    <col min="15616" max="15616" width="3.08203125" style="52" customWidth="1"/>
    <col min="15617" max="15863" width="9" style="52"/>
    <col min="15864" max="15864" width="2.4140625" style="52" customWidth="1"/>
    <col min="15865" max="15865" width="34.4140625" style="52" customWidth="1"/>
    <col min="15866" max="15866" width="39.9140625" style="52" customWidth="1"/>
    <col min="15867" max="15869" width="13.1640625" style="52" customWidth="1"/>
    <col min="15870" max="15870" width="96.5" style="52" customWidth="1"/>
    <col min="15871" max="15871" width="19.58203125" style="52" customWidth="1"/>
    <col min="15872" max="15872" width="3.08203125" style="52" customWidth="1"/>
    <col min="15873" max="16119" width="9" style="52"/>
    <col min="16120" max="16120" width="2.4140625" style="52" customWidth="1"/>
    <col min="16121" max="16121" width="34.4140625" style="52" customWidth="1"/>
    <col min="16122" max="16122" width="39.9140625" style="52" customWidth="1"/>
    <col min="16123" max="16125" width="13.1640625" style="52" customWidth="1"/>
    <col min="16126" max="16126" width="96.5" style="52" customWidth="1"/>
    <col min="16127" max="16127" width="19.58203125" style="52" customWidth="1"/>
    <col min="16128" max="16128" width="3.08203125" style="52" customWidth="1"/>
    <col min="16129" max="16384" width="9" style="52"/>
  </cols>
  <sheetData>
    <row r="1" spans="1:10">
      <c r="A1" s="124" t="s">
        <v>3716</v>
      </c>
    </row>
    <row r="2" spans="1:10" ht="14.15" customHeight="1">
      <c r="B2" s="124" t="s">
        <v>3550</v>
      </c>
      <c r="C2" s="56"/>
      <c r="D2" s="52"/>
    </row>
    <row r="3" spans="1:10" ht="14.15" customHeight="1">
      <c r="B3" s="234" t="s">
        <v>429</v>
      </c>
      <c r="C3" s="238"/>
      <c r="D3" s="240" t="s">
        <v>430</v>
      </c>
      <c r="E3" s="57" t="s">
        <v>431</v>
      </c>
      <c r="F3" s="606" t="s">
        <v>2846</v>
      </c>
      <c r="H3" s="2" t="s">
        <v>3415</v>
      </c>
      <c r="I3" s="1"/>
      <c r="J3" s="1250" t="s">
        <v>3414</v>
      </c>
    </row>
    <row r="4" spans="1:10" ht="14.15" customHeight="1">
      <c r="B4" s="233" t="s">
        <v>425</v>
      </c>
      <c r="C4" s="234" t="s">
        <v>426</v>
      </c>
      <c r="D4" s="241" t="s">
        <v>2104</v>
      </c>
      <c r="E4" s="60"/>
      <c r="F4" s="61"/>
      <c r="H4" s="221"/>
      <c r="I4" s="220" t="s">
        <v>3068</v>
      </c>
      <c r="J4" s="133" t="s">
        <v>3413</v>
      </c>
    </row>
    <row r="5" spans="1:10" ht="14.15" customHeight="1">
      <c r="B5" s="235" t="s">
        <v>2817</v>
      </c>
      <c r="C5" s="54" t="s">
        <v>2816</v>
      </c>
      <c r="D5" s="242">
        <v>15</v>
      </c>
      <c r="E5" s="62" t="s">
        <v>432</v>
      </c>
      <c r="F5" s="63"/>
      <c r="H5" s="744" t="s">
        <v>2144</v>
      </c>
      <c r="I5" s="748" t="s">
        <v>3039</v>
      </c>
      <c r="J5" s="1615"/>
    </row>
    <row r="6" spans="1:10" ht="14.15" customHeight="1">
      <c r="B6" s="236"/>
      <c r="C6" s="64" t="s">
        <v>2820</v>
      </c>
      <c r="D6" s="242">
        <v>23.5</v>
      </c>
      <c r="E6" s="62" t="s">
        <v>433</v>
      </c>
      <c r="F6" s="63"/>
      <c r="H6" s="199" t="s">
        <v>248</v>
      </c>
      <c r="I6" s="748" t="s">
        <v>3040</v>
      </c>
      <c r="J6" s="1616"/>
    </row>
    <row r="7" spans="1:10" ht="14.15" customHeight="1">
      <c r="B7" s="66" t="s">
        <v>2818</v>
      </c>
      <c r="C7" s="66" t="s">
        <v>2818</v>
      </c>
      <c r="D7" s="546">
        <v>11</v>
      </c>
      <c r="E7" s="77" t="s">
        <v>111</v>
      </c>
      <c r="F7" s="78" t="s">
        <v>434</v>
      </c>
      <c r="H7" s="199" t="s">
        <v>258</v>
      </c>
      <c r="I7" s="748" t="s">
        <v>3041</v>
      </c>
      <c r="J7" s="1616"/>
    </row>
    <row r="8" spans="1:10" ht="14.15" customHeight="1">
      <c r="B8" s="236" t="s">
        <v>2836</v>
      </c>
      <c r="C8" s="68" t="s">
        <v>2825</v>
      </c>
      <c r="D8" s="242">
        <v>6</v>
      </c>
      <c r="E8" s="794" t="s">
        <v>111</v>
      </c>
      <c r="F8" s="63"/>
      <c r="H8" s="199" t="s">
        <v>268</v>
      </c>
      <c r="I8" s="748" t="s">
        <v>2148</v>
      </c>
      <c r="J8" s="1617"/>
    </row>
    <row r="9" spans="1:10" ht="14.15" customHeight="1">
      <c r="B9" s="236"/>
      <c r="C9" s="68" t="s">
        <v>2826</v>
      </c>
      <c r="D9" s="242">
        <v>122</v>
      </c>
      <c r="E9" s="62" t="s">
        <v>111</v>
      </c>
      <c r="F9" s="63"/>
      <c r="H9" s="195" t="s">
        <v>288</v>
      </c>
      <c r="I9" s="749" t="s">
        <v>2149</v>
      </c>
      <c r="J9" s="1616"/>
    </row>
    <row r="10" spans="1:10" ht="14.15" customHeight="1">
      <c r="B10" s="236"/>
      <c r="C10" s="67" t="s">
        <v>2827</v>
      </c>
      <c r="D10" s="242">
        <v>6</v>
      </c>
      <c r="E10" s="62" t="s">
        <v>129</v>
      </c>
      <c r="F10" s="63"/>
      <c r="H10" s="199" t="s">
        <v>324</v>
      </c>
      <c r="I10" s="748" t="s">
        <v>2150</v>
      </c>
      <c r="J10" s="1616"/>
    </row>
    <row r="11" spans="1:10" ht="14.15" customHeight="1">
      <c r="B11" s="236"/>
      <c r="C11" s="67" t="s">
        <v>2824</v>
      </c>
      <c r="D11" s="242">
        <v>2</v>
      </c>
      <c r="E11" s="62" t="s">
        <v>435</v>
      </c>
      <c r="F11" s="63"/>
      <c r="H11" s="199" t="s">
        <v>334</v>
      </c>
      <c r="I11" s="748" t="s">
        <v>540</v>
      </c>
      <c r="J11" s="1616"/>
    </row>
    <row r="12" spans="1:10" ht="14.15" customHeight="1">
      <c r="B12" s="236"/>
      <c r="C12" s="52" t="s">
        <v>2844</v>
      </c>
      <c r="D12" s="242">
        <v>3</v>
      </c>
      <c r="E12" s="62" t="s">
        <v>128</v>
      </c>
      <c r="F12" s="63"/>
      <c r="H12" s="199" t="s">
        <v>348</v>
      </c>
      <c r="I12" s="748" t="s">
        <v>2151</v>
      </c>
      <c r="J12" s="1616"/>
    </row>
    <row r="13" spans="1:10" ht="14.15" customHeight="1">
      <c r="B13" s="236"/>
      <c r="C13" s="69" t="s">
        <v>2828</v>
      </c>
      <c r="D13" s="242">
        <v>2.5</v>
      </c>
      <c r="E13" s="62" t="s">
        <v>111</v>
      </c>
      <c r="F13" s="63"/>
      <c r="H13" s="199" t="s">
        <v>356</v>
      </c>
      <c r="I13" s="748" t="s">
        <v>2152</v>
      </c>
      <c r="J13" s="1616"/>
    </row>
    <row r="14" spans="1:10" ht="14.15" customHeight="1">
      <c r="B14" s="236"/>
      <c r="C14" s="68" t="s">
        <v>2829</v>
      </c>
      <c r="D14" s="242">
        <v>1</v>
      </c>
      <c r="E14" s="62" t="s">
        <v>111</v>
      </c>
      <c r="F14" s="63"/>
      <c r="H14" s="199" t="s">
        <v>374</v>
      </c>
      <c r="I14" s="748" t="s">
        <v>3042</v>
      </c>
      <c r="J14" s="1616"/>
    </row>
    <row r="15" spans="1:10" ht="14.15" customHeight="1">
      <c r="B15" s="236"/>
      <c r="C15" s="67" t="s">
        <v>2832</v>
      </c>
      <c r="D15" s="242">
        <v>3</v>
      </c>
      <c r="E15" s="62" t="s">
        <v>111</v>
      </c>
      <c r="F15" s="63"/>
      <c r="H15" s="199" t="s">
        <v>2153</v>
      </c>
      <c r="I15" s="748" t="s">
        <v>2154</v>
      </c>
      <c r="J15" s="1616"/>
    </row>
    <row r="16" spans="1:10" ht="14.15" customHeight="1">
      <c r="B16" s="236"/>
      <c r="C16" s="68" t="s">
        <v>2819</v>
      </c>
      <c r="D16" s="242">
        <v>50</v>
      </c>
      <c r="E16" s="62" t="s">
        <v>111</v>
      </c>
      <c r="F16" s="63"/>
      <c r="H16" s="199" t="s">
        <v>2155</v>
      </c>
      <c r="I16" s="748" t="s">
        <v>2156</v>
      </c>
      <c r="J16" s="1616"/>
    </row>
    <row r="17" spans="2:10" ht="14.15" customHeight="1">
      <c r="B17" s="236"/>
      <c r="C17" s="67" t="s">
        <v>2830</v>
      </c>
      <c r="D17" s="242">
        <v>16</v>
      </c>
      <c r="E17" s="62" t="s">
        <v>111</v>
      </c>
      <c r="F17" s="63"/>
      <c r="H17" s="199" t="s">
        <v>2157</v>
      </c>
      <c r="I17" s="748" t="s">
        <v>2158</v>
      </c>
      <c r="J17" s="1616"/>
    </row>
    <row r="18" spans="2:10" ht="14.15" customHeight="1">
      <c r="B18" s="236"/>
      <c r="C18" s="70" t="s">
        <v>2831</v>
      </c>
      <c r="D18" s="242">
        <v>25</v>
      </c>
      <c r="E18" s="62" t="s">
        <v>111</v>
      </c>
      <c r="F18" s="63"/>
      <c r="H18" s="199" t="s">
        <v>2159</v>
      </c>
      <c r="I18" s="748" t="s">
        <v>2160</v>
      </c>
      <c r="J18" s="1616"/>
    </row>
    <row r="19" spans="2:10" ht="14.15" customHeight="1">
      <c r="B19" s="236"/>
      <c r="C19" s="67" t="s">
        <v>3659</v>
      </c>
      <c r="D19" s="242">
        <v>1</v>
      </c>
      <c r="E19" s="62" t="s">
        <v>111</v>
      </c>
      <c r="F19" s="63"/>
      <c r="H19" s="199" t="s">
        <v>2161</v>
      </c>
      <c r="I19" s="748" t="s">
        <v>2162</v>
      </c>
      <c r="J19" s="1616"/>
    </row>
    <row r="20" spans="2:10" ht="14.15" customHeight="1">
      <c r="B20" s="236"/>
      <c r="C20" s="67" t="s">
        <v>2833</v>
      </c>
      <c r="D20" s="242">
        <v>4</v>
      </c>
      <c r="E20" s="62" t="s">
        <v>111</v>
      </c>
      <c r="F20" s="63"/>
      <c r="H20" s="199" t="s">
        <v>2163</v>
      </c>
      <c r="I20" s="748" t="s">
        <v>2164</v>
      </c>
      <c r="J20" s="1616"/>
    </row>
    <row r="21" spans="2:10" ht="14.15" customHeight="1">
      <c r="B21" s="236"/>
      <c r="C21" s="70" t="s">
        <v>2834</v>
      </c>
      <c r="D21" s="242">
        <v>4</v>
      </c>
      <c r="E21" s="62" t="s">
        <v>436</v>
      </c>
      <c r="F21" s="63"/>
      <c r="H21" s="199" t="s">
        <v>2165</v>
      </c>
      <c r="I21" s="748" t="s">
        <v>2166</v>
      </c>
      <c r="J21" s="1616"/>
    </row>
    <row r="22" spans="2:10" ht="14.15" customHeight="1">
      <c r="B22" s="236"/>
      <c r="C22" s="67" t="s">
        <v>2843</v>
      </c>
      <c r="D22" s="242">
        <v>7</v>
      </c>
      <c r="E22" s="62" t="s">
        <v>111</v>
      </c>
      <c r="F22" s="63"/>
      <c r="H22" s="199" t="s">
        <v>2167</v>
      </c>
      <c r="I22" s="748" t="s">
        <v>3043</v>
      </c>
      <c r="J22" s="1616"/>
    </row>
    <row r="23" spans="2:10" ht="14.15" customHeight="1">
      <c r="B23" s="237"/>
      <c r="C23" s="64" t="s">
        <v>2835</v>
      </c>
      <c r="D23" s="242">
        <v>3</v>
      </c>
      <c r="E23" s="62" t="s">
        <v>111</v>
      </c>
      <c r="F23" s="63"/>
      <c r="H23" s="199" t="s">
        <v>2169</v>
      </c>
      <c r="I23" s="748" t="s">
        <v>2170</v>
      </c>
      <c r="J23" s="1616"/>
    </row>
    <row r="24" spans="2:10" ht="14.15" customHeight="1">
      <c r="B24" s="235" t="s">
        <v>2837</v>
      </c>
      <c r="C24" s="54" t="s">
        <v>2835</v>
      </c>
      <c r="D24" s="592">
        <v>53.5</v>
      </c>
      <c r="E24" s="127" t="s">
        <v>128</v>
      </c>
      <c r="F24" s="58"/>
      <c r="H24" s="199" t="s">
        <v>2171</v>
      </c>
      <c r="I24" s="748" t="s">
        <v>2172</v>
      </c>
      <c r="J24" s="1616"/>
    </row>
    <row r="25" spans="2:10" ht="14.15" customHeight="1">
      <c r="B25" s="236"/>
      <c r="C25" s="67" t="s">
        <v>2838</v>
      </c>
      <c r="D25" s="242">
        <v>43</v>
      </c>
      <c r="E25" s="62" t="s">
        <v>128</v>
      </c>
      <c r="F25" s="63"/>
      <c r="H25" s="199" t="s">
        <v>2173</v>
      </c>
      <c r="I25" s="748" t="s">
        <v>1437</v>
      </c>
      <c r="J25" s="1616"/>
    </row>
    <row r="26" spans="2:10" ht="14.15" customHeight="1">
      <c r="B26" s="236"/>
      <c r="C26" s="69" t="s">
        <v>2839</v>
      </c>
      <c r="D26" s="242">
        <v>0.5</v>
      </c>
      <c r="E26" s="62" t="s">
        <v>111</v>
      </c>
      <c r="F26" s="63"/>
      <c r="H26" s="745" t="s">
        <v>2174</v>
      </c>
      <c r="I26" s="750" t="s">
        <v>1477</v>
      </c>
      <c r="J26" s="1616"/>
    </row>
    <row r="27" spans="2:10" ht="14.15" customHeight="1">
      <c r="B27" s="236"/>
      <c r="C27" s="67" t="s">
        <v>2840</v>
      </c>
      <c r="D27" s="242">
        <v>53</v>
      </c>
      <c r="E27" s="62" t="s">
        <v>111</v>
      </c>
      <c r="F27" s="63"/>
      <c r="H27" s="199" t="s">
        <v>2175</v>
      </c>
      <c r="I27" s="748" t="s">
        <v>2176</v>
      </c>
      <c r="J27" s="1615"/>
    </row>
    <row r="28" spans="2:10" ht="14.15" customHeight="1">
      <c r="B28" s="236"/>
      <c r="C28" s="67" t="s">
        <v>2841</v>
      </c>
      <c r="D28" s="242">
        <v>2</v>
      </c>
      <c r="E28" s="62" t="s">
        <v>437</v>
      </c>
      <c r="F28" s="63"/>
      <c r="H28" s="199" t="s">
        <v>2177</v>
      </c>
      <c r="I28" s="748" t="s">
        <v>2178</v>
      </c>
      <c r="J28" s="1616"/>
    </row>
    <row r="29" spans="2:10" ht="14.15" customHeight="1">
      <c r="B29" s="237"/>
      <c r="C29" s="593" t="s">
        <v>2842</v>
      </c>
      <c r="D29" s="594">
        <v>4</v>
      </c>
      <c r="E29" s="60" t="s">
        <v>437</v>
      </c>
      <c r="F29" s="61"/>
      <c r="H29" s="199" t="s">
        <v>2179</v>
      </c>
      <c r="I29" s="748" t="s">
        <v>2180</v>
      </c>
      <c r="J29" s="1616"/>
    </row>
    <row r="30" spans="2:10" ht="14.15" customHeight="1">
      <c r="B30" s="71" t="s">
        <v>3030</v>
      </c>
      <c r="C30" s="64" t="s">
        <v>2822</v>
      </c>
      <c r="D30" s="242">
        <v>70</v>
      </c>
      <c r="E30" s="62" t="s">
        <v>128</v>
      </c>
      <c r="F30" s="63"/>
      <c r="H30" s="199" t="s">
        <v>2181</v>
      </c>
      <c r="I30" s="748" t="s">
        <v>3044</v>
      </c>
      <c r="J30" s="1616"/>
    </row>
    <row r="31" spans="2:10" ht="14.15" customHeight="1">
      <c r="B31" s="1682" t="s">
        <v>3031</v>
      </c>
      <c r="C31" s="65" t="s">
        <v>3660</v>
      </c>
      <c r="D31" s="592">
        <v>25</v>
      </c>
      <c r="E31" s="127" t="s">
        <v>438</v>
      </c>
      <c r="F31" s="58" t="s">
        <v>439</v>
      </c>
      <c r="H31" s="199" t="s">
        <v>2183</v>
      </c>
      <c r="I31" s="748" t="s">
        <v>3045</v>
      </c>
      <c r="J31" s="1616"/>
    </row>
    <row r="32" spans="2:10" ht="14.15" customHeight="1">
      <c r="B32" s="1683"/>
      <c r="C32" s="72" t="s">
        <v>3661</v>
      </c>
      <c r="D32" s="242">
        <v>2</v>
      </c>
      <c r="E32" s="62" t="s">
        <v>438</v>
      </c>
      <c r="F32" s="63" t="s">
        <v>439</v>
      </c>
      <c r="H32" s="199" t="s">
        <v>2185</v>
      </c>
      <c r="I32" s="748" t="s">
        <v>1567</v>
      </c>
      <c r="J32" s="1616"/>
    </row>
    <row r="33" spans="1:10" ht="14.15" customHeight="1">
      <c r="B33" s="1683"/>
      <c r="C33" s="73" t="s">
        <v>2823</v>
      </c>
      <c r="D33" s="242">
        <v>3</v>
      </c>
      <c r="E33" s="62" t="s">
        <v>111</v>
      </c>
      <c r="F33" s="63"/>
      <c r="H33" s="199" t="s">
        <v>2186</v>
      </c>
      <c r="I33" s="748" t="s">
        <v>2187</v>
      </c>
      <c r="J33" s="1616"/>
    </row>
    <row r="34" spans="1:10" ht="14.15" customHeight="1">
      <c r="B34" s="1683"/>
      <c r="C34" s="73" t="s">
        <v>3662</v>
      </c>
      <c r="D34" s="242">
        <v>4.0129999999999999</v>
      </c>
      <c r="E34" s="62" t="s">
        <v>438</v>
      </c>
      <c r="F34" s="63" t="s">
        <v>439</v>
      </c>
      <c r="H34" s="199" t="s">
        <v>2188</v>
      </c>
      <c r="I34" s="748" t="s">
        <v>3046</v>
      </c>
      <c r="J34" s="1616"/>
    </row>
    <row r="35" spans="1:10" ht="14.15" customHeight="1">
      <c r="B35" s="1683"/>
      <c r="C35" s="73" t="s">
        <v>3663</v>
      </c>
      <c r="D35" s="242">
        <v>5</v>
      </c>
      <c r="E35" s="62" t="s">
        <v>111</v>
      </c>
      <c r="F35" s="63"/>
      <c r="H35" s="199" t="s">
        <v>2190</v>
      </c>
      <c r="I35" s="748" t="s">
        <v>2191</v>
      </c>
      <c r="J35" s="1616"/>
    </row>
    <row r="36" spans="1:10" ht="14.15" customHeight="1">
      <c r="B36" s="1683"/>
      <c r="C36" s="73" t="s">
        <v>3664</v>
      </c>
      <c r="D36" s="242">
        <v>5</v>
      </c>
      <c r="E36" s="62" t="s">
        <v>111</v>
      </c>
      <c r="F36" s="63"/>
      <c r="H36" s="199" t="s">
        <v>2192</v>
      </c>
      <c r="I36" s="748" t="s">
        <v>1701</v>
      </c>
      <c r="J36" s="1616"/>
    </row>
    <row r="37" spans="1:10" ht="14.15" customHeight="1">
      <c r="B37" s="1683"/>
      <c r="C37" s="596" t="s">
        <v>2835</v>
      </c>
      <c r="D37" s="242">
        <v>0.5</v>
      </c>
      <c r="E37" s="62" t="s">
        <v>438</v>
      </c>
      <c r="F37" s="63"/>
      <c r="H37" s="199" t="s">
        <v>2193</v>
      </c>
      <c r="I37" s="748" t="s">
        <v>2194</v>
      </c>
      <c r="J37" s="1616"/>
    </row>
    <row r="38" spans="1:10" ht="14.15" customHeight="1">
      <c r="B38" s="597" t="s">
        <v>3032</v>
      </c>
      <c r="C38" s="598" t="s">
        <v>2821</v>
      </c>
      <c r="D38" s="546">
        <v>14</v>
      </c>
      <c r="E38" s="77" t="s">
        <v>111</v>
      </c>
      <c r="F38" s="78"/>
      <c r="H38" s="199" t="s">
        <v>2195</v>
      </c>
      <c r="I38" s="748" t="s">
        <v>3047</v>
      </c>
      <c r="J38" s="1616"/>
    </row>
    <row r="39" spans="1:10" ht="14.15" customHeight="1">
      <c r="B39" s="75" t="s">
        <v>3033</v>
      </c>
      <c r="C39" s="74" t="s">
        <v>2821</v>
      </c>
      <c r="D39" s="546">
        <v>21</v>
      </c>
      <c r="E39" s="77" t="s">
        <v>128</v>
      </c>
      <c r="F39" s="78"/>
      <c r="H39" s="199" t="s">
        <v>2197</v>
      </c>
      <c r="I39" s="748" t="s">
        <v>3048</v>
      </c>
      <c r="J39" s="1616"/>
    </row>
    <row r="40" spans="1:10" ht="14.15" customHeight="1">
      <c r="B40" s="211" t="s">
        <v>441</v>
      </c>
      <c r="C40" s="179" t="s">
        <v>441</v>
      </c>
      <c r="D40" s="242">
        <v>0.5</v>
      </c>
      <c r="E40" s="62" t="s">
        <v>111</v>
      </c>
      <c r="F40" s="63"/>
      <c r="H40" s="199" t="s">
        <v>2199</v>
      </c>
      <c r="I40" s="748" t="s">
        <v>2200</v>
      </c>
      <c r="J40" s="1616"/>
    </row>
    <row r="41" spans="1:10" ht="14.15" customHeight="1">
      <c r="B41" s="233" t="s">
        <v>428</v>
      </c>
      <c r="C41" s="76"/>
      <c r="D41" s="239">
        <f>SUM(D5:D40)</f>
        <v>611.01300000000003</v>
      </c>
      <c r="E41" s="77"/>
      <c r="F41" s="78"/>
      <c r="H41" s="199" t="s">
        <v>2201</v>
      </c>
      <c r="I41" s="748" t="s">
        <v>2202</v>
      </c>
      <c r="J41" s="1616"/>
    </row>
    <row r="42" spans="1:10" ht="14.15" customHeight="1">
      <c r="H42" s="199" t="s">
        <v>2203</v>
      </c>
      <c r="I42" s="748" t="s">
        <v>3049</v>
      </c>
      <c r="J42" s="1616"/>
    </row>
    <row r="43" spans="1:10" ht="14.15" customHeight="1">
      <c r="H43" s="199" t="s">
        <v>2205</v>
      </c>
      <c r="I43" s="748" t="s">
        <v>3050</v>
      </c>
      <c r="J43" s="1617"/>
    </row>
    <row r="44" spans="1:10" ht="14.15" customHeight="1">
      <c r="B44" s="80" t="s">
        <v>2815</v>
      </c>
      <c r="D44" s="52"/>
      <c r="H44" s="1057" t="s">
        <v>3051</v>
      </c>
      <c r="I44" s="220" t="s">
        <v>487</v>
      </c>
      <c r="J44" s="132">
        <f>SUM(J5:J43)</f>
        <v>0</v>
      </c>
    </row>
    <row r="45" spans="1:10" ht="14.15" customHeight="1">
      <c r="B45" s="71"/>
      <c r="C45" s="602" t="s">
        <v>2105</v>
      </c>
      <c r="D45" s="595"/>
      <c r="E45" s="5"/>
      <c r="F45" s="127"/>
      <c r="H45" s="81" t="s">
        <v>3052</v>
      </c>
      <c r="I45" s="81"/>
      <c r="J45" s="1"/>
    </row>
    <row r="46" spans="1:10" ht="14.15" customHeight="1">
      <c r="B46" s="94" t="s">
        <v>467</v>
      </c>
      <c r="C46" s="603" t="s">
        <v>2104</v>
      </c>
      <c r="D46" s="601" t="s">
        <v>2814</v>
      </c>
      <c r="E46" s="1"/>
      <c r="F46" s="62"/>
    </row>
    <row r="47" spans="1:10" ht="14.15" customHeight="1">
      <c r="A47" s="52">
        <v>1</v>
      </c>
      <c r="B47" s="98" t="s">
        <v>468</v>
      </c>
      <c r="C47" s="599">
        <v>1</v>
      </c>
      <c r="D47" s="135" t="s">
        <v>469</v>
      </c>
      <c r="E47" s="5"/>
      <c r="F47" s="127"/>
    </row>
    <row r="48" spans="1:10" ht="14.15" customHeight="1">
      <c r="A48" s="52">
        <v>2</v>
      </c>
      <c r="B48" s="98" t="s">
        <v>470</v>
      </c>
      <c r="C48" s="599">
        <v>7</v>
      </c>
      <c r="D48" s="748" t="s">
        <v>3048</v>
      </c>
      <c r="E48" s="1"/>
      <c r="F48" s="62"/>
    </row>
    <row r="49" spans="1:6" ht="14.15" customHeight="1">
      <c r="A49" s="52">
        <v>3</v>
      </c>
      <c r="B49" s="98" t="s">
        <v>472</v>
      </c>
      <c r="C49" s="599">
        <v>6</v>
      </c>
      <c r="D49" s="748" t="s">
        <v>3048</v>
      </c>
      <c r="E49" s="1"/>
      <c r="F49" s="62"/>
    </row>
    <row r="50" spans="1:6" ht="14.15" customHeight="1">
      <c r="A50" s="52">
        <v>4</v>
      </c>
      <c r="B50" s="98" t="s">
        <v>473</v>
      </c>
      <c r="C50" s="599">
        <v>9</v>
      </c>
      <c r="D50" s="748" t="s">
        <v>3048</v>
      </c>
      <c r="E50" s="1" t="s">
        <v>474</v>
      </c>
      <c r="F50" s="62"/>
    </row>
    <row r="51" spans="1:6" ht="14.15" customHeight="1">
      <c r="A51" s="52">
        <v>5</v>
      </c>
      <c r="B51" s="98" t="s">
        <v>475</v>
      </c>
      <c r="C51" s="599">
        <v>1</v>
      </c>
      <c r="D51" s="143" t="s">
        <v>469</v>
      </c>
      <c r="E51" s="1"/>
      <c r="F51" s="62"/>
    </row>
    <row r="52" spans="1:6" ht="14.15" customHeight="1">
      <c r="A52" s="52">
        <v>6</v>
      </c>
      <c r="B52" s="98" t="s">
        <v>476</v>
      </c>
      <c r="C52" s="599">
        <v>0.5</v>
      </c>
      <c r="D52" s="604" t="s">
        <v>477</v>
      </c>
      <c r="E52" s="1"/>
      <c r="F52" s="62"/>
    </row>
    <row r="53" spans="1:6" ht="14.15" customHeight="1">
      <c r="A53" s="52">
        <v>7</v>
      </c>
      <c r="B53" s="98" t="s">
        <v>478</v>
      </c>
      <c r="C53" s="599">
        <v>2</v>
      </c>
      <c r="D53" s="143" t="s">
        <v>474</v>
      </c>
      <c r="E53" s="1"/>
      <c r="F53" s="62"/>
    </row>
    <row r="54" spans="1:6" ht="14.15" customHeight="1">
      <c r="A54" s="52">
        <v>8</v>
      </c>
      <c r="B54" s="98" t="s">
        <v>479</v>
      </c>
      <c r="C54" s="599">
        <v>1</v>
      </c>
      <c r="D54" s="604" t="s">
        <v>413</v>
      </c>
      <c r="E54" s="1"/>
      <c r="F54" s="62"/>
    </row>
    <row r="55" spans="1:6" ht="14.15" customHeight="1">
      <c r="A55" s="52">
        <v>9</v>
      </c>
      <c r="B55" s="98" t="s">
        <v>480</v>
      </c>
      <c r="C55" s="599">
        <v>4</v>
      </c>
      <c r="D55" s="143" t="s">
        <v>474</v>
      </c>
      <c r="E55" s="1"/>
      <c r="F55" s="62"/>
    </row>
    <row r="56" spans="1:6" ht="14.15" customHeight="1">
      <c r="A56" s="52">
        <v>10</v>
      </c>
      <c r="B56" s="98" t="s">
        <v>481</v>
      </c>
      <c r="C56" s="599">
        <v>1</v>
      </c>
      <c r="D56" s="604" t="s">
        <v>413</v>
      </c>
      <c r="E56" s="1"/>
      <c r="F56" s="62"/>
    </row>
    <row r="57" spans="1:6">
      <c r="A57" s="52">
        <v>11</v>
      </c>
      <c r="B57" s="98" t="s">
        <v>482</v>
      </c>
      <c r="C57" s="599">
        <v>0.5</v>
      </c>
      <c r="D57" s="604" t="s">
        <v>435</v>
      </c>
      <c r="E57" s="1"/>
      <c r="F57" s="62"/>
    </row>
    <row r="58" spans="1:6">
      <c r="A58" s="52">
        <v>12</v>
      </c>
      <c r="B58" s="98" t="s">
        <v>483</v>
      </c>
      <c r="C58" s="599">
        <v>1</v>
      </c>
      <c r="D58" s="199" t="s">
        <v>471</v>
      </c>
      <c r="E58" s="563" t="s">
        <v>484</v>
      </c>
      <c r="F58" s="62"/>
    </row>
    <row r="59" spans="1:6">
      <c r="A59" s="52">
        <v>13</v>
      </c>
      <c r="B59" s="98" t="s">
        <v>485</v>
      </c>
      <c r="C59" s="599">
        <v>0.1</v>
      </c>
      <c r="D59" s="604" t="s">
        <v>477</v>
      </c>
      <c r="E59" s="563" t="s">
        <v>484</v>
      </c>
      <c r="F59" s="62"/>
    </row>
    <row r="60" spans="1:6">
      <c r="A60" s="52">
        <v>14</v>
      </c>
      <c r="B60" s="98" t="s">
        <v>486</v>
      </c>
      <c r="C60" s="599">
        <v>0.5</v>
      </c>
      <c r="D60" s="143" t="s">
        <v>474</v>
      </c>
      <c r="E60" s="748" t="s">
        <v>3048</v>
      </c>
      <c r="F60" s="62"/>
    </row>
    <row r="61" spans="1:6">
      <c r="A61" s="52">
        <v>15</v>
      </c>
      <c r="B61" s="86" t="s">
        <v>487</v>
      </c>
      <c r="C61" s="600">
        <f>SUM(C47:C60)</f>
        <v>34.6</v>
      </c>
      <c r="D61" s="605" t="s">
        <v>3255</v>
      </c>
      <c r="E61" s="3"/>
      <c r="F61" s="77"/>
    </row>
    <row r="62" spans="1:6">
      <c r="B62" s="1"/>
      <c r="C62" s="1"/>
      <c r="D62" s="1"/>
      <c r="E62" s="1"/>
    </row>
    <row r="63" spans="1:6">
      <c r="D63" s="52"/>
    </row>
    <row r="64" spans="1:6">
      <c r="B64" s="2" t="s">
        <v>3690</v>
      </c>
      <c r="D64" s="52"/>
    </row>
    <row r="65" spans="1:7">
      <c r="B65" s="136" t="s">
        <v>2813</v>
      </c>
      <c r="C65" s="136" t="s">
        <v>2814</v>
      </c>
      <c r="D65" s="3"/>
      <c r="E65" s="3"/>
      <c r="F65" s="137"/>
      <c r="G65" s="1"/>
    </row>
    <row r="66" spans="1:7">
      <c r="A66" s="52">
        <v>1</v>
      </c>
      <c r="B66" s="143" t="s">
        <v>13</v>
      </c>
      <c r="C66" s="143" t="s">
        <v>3034</v>
      </c>
      <c r="D66" s="1" t="s">
        <v>3037</v>
      </c>
      <c r="E66" s="1" t="s">
        <v>3665</v>
      </c>
      <c r="F66" s="139"/>
      <c r="G66" s="1"/>
    </row>
    <row r="67" spans="1:7">
      <c r="A67" s="52">
        <v>2</v>
      </c>
      <c r="B67" s="143" t="s">
        <v>14</v>
      </c>
      <c r="C67" s="143" t="s">
        <v>3035</v>
      </c>
      <c r="D67" s="1"/>
      <c r="E67" s="1"/>
      <c r="F67" s="139"/>
      <c r="G67" s="1"/>
    </row>
    <row r="68" spans="1:7">
      <c r="A68" s="52">
        <v>3</v>
      </c>
      <c r="B68" s="143" t="s">
        <v>15</v>
      </c>
      <c r="C68" s="143" t="s">
        <v>3036</v>
      </c>
      <c r="D68" s="1" t="s">
        <v>3038</v>
      </c>
      <c r="E68" s="1" t="s">
        <v>3665</v>
      </c>
      <c r="F68" s="139"/>
      <c r="G68" s="1"/>
    </row>
    <row r="69" spans="1:7">
      <c r="A69" s="52">
        <v>4</v>
      </c>
      <c r="B69" s="143" t="s">
        <v>16</v>
      </c>
      <c r="C69" s="143" t="s">
        <v>3035</v>
      </c>
      <c r="D69" s="1"/>
      <c r="E69" s="1"/>
      <c r="F69" s="139"/>
      <c r="G69" s="1"/>
    </row>
    <row r="70" spans="1:7">
      <c r="A70" s="52">
        <v>5</v>
      </c>
      <c r="B70" s="173" t="s">
        <v>17</v>
      </c>
      <c r="C70" s="173" t="s">
        <v>3035</v>
      </c>
      <c r="D70" s="6"/>
      <c r="E70" s="6"/>
      <c r="F70" s="174"/>
      <c r="G70" s="1"/>
    </row>
    <row r="71" spans="1:7">
      <c r="B71" s="1"/>
      <c r="C71" s="1"/>
      <c r="D71" s="1"/>
      <c r="E71" s="1"/>
      <c r="F71" s="1"/>
      <c r="G71" s="1"/>
    </row>
    <row r="72" spans="1:7">
      <c r="B72" s="2" t="s">
        <v>3691</v>
      </c>
      <c r="C72" s="1"/>
      <c r="D72" s="1"/>
      <c r="E72" s="1"/>
      <c r="F72" s="1"/>
      <c r="G72" s="1"/>
    </row>
    <row r="73" spans="1:7">
      <c r="B73" s="136" t="s">
        <v>2813</v>
      </c>
      <c r="C73" s="136" t="s">
        <v>2814</v>
      </c>
      <c r="D73" s="3"/>
      <c r="E73" s="3"/>
      <c r="F73" s="137"/>
      <c r="G73" s="1"/>
    </row>
    <row r="74" spans="1:7">
      <c r="A74" s="52">
        <v>1</v>
      </c>
      <c r="B74" s="143" t="s">
        <v>18</v>
      </c>
      <c r="C74" s="143" t="s">
        <v>111</v>
      </c>
      <c r="D74" s="1"/>
      <c r="E74" s="1"/>
      <c r="F74" s="139"/>
      <c r="G74" s="1"/>
    </row>
    <row r="75" spans="1:7">
      <c r="A75" s="52">
        <v>2</v>
      </c>
      <c r="B75" s="143" t="s">
        <v>19</v>
      </c>
      <c r="C75" s="143" t="s">
        <v>128</v>
      </c>
      <c r="D75" s="1"/>
      <c r="E75" s="1"/>
      <c r="F75" s="139"/>
      <c r="G75" s="1"/>
    </row>
    <row r="76" spans="1:7">
      <c r="A76" s="52">
        <v>3</v>
      </c>
      <c r="B76" s="173" t="s">
        <v>20</v>
      </c>
      <c r="C76" s="173" t="s">
        <v>129</v>
      </c>
      <c r="D76" s="6"/>
      <c r="E76" s="6"/>
      <c r="F76" s="174"/>
      <c r="G76" s="1"/>
    </row>
    <row r="77" spans="1:7">
      <c r="B77" s="1"/>
      <c r="C77" s="1"/>
      <c r="D77" s="1"/>
      <c r="E77" s="1"/>
      <c r="F77" s="1"/>
      <c r="G77" s="1"/>
    </row>
    <row r="78" spans="1:7">
      <c r="B78" s="2" t="s">
        <v>3692</v>
      </c>
      <c r="C78" s="1"/>
      <c r="D78" s="1"/>
      <c r="E78" s="1"/>
      <c r="F78" s="1"/>
      <c r="G78" s="1"/>
    </row>
    <row r="79" spans="1:7">
      <c r="B79" s="129" t="s">
        <v>2813</v>
      </c>
      <c r="C79" s="136" t="s">
        <v>2814</v>
      </c>
      <c r="D79" s="3"/>
      <c r="E79" s="3"/>
      <c r="F79" s="137"/>
      <c r="G79" s="1"/>
    </row>
    <row r="80" spans="1:7">
      <c r="A80" s="52">
        <v>1</v>
      </c>
      <c r="B80" s="135" t="s">
        <v>21</v>
      </c>
      <c r="C80" s="135" t="s">
        <v>107</v>
      </c>
      <c r="D80" s="5"/>
      <c r="E80" s="5"/>
      <c r="F80" s="182"/>
      <c r="G80" s="1"/>
    </row>
    <row r="81" spans="1:7">
      <c r="A81" s="52">
        <v>2</v>
      </c>
      <c r="B81" s="143" t="s">
        <v>22</v>
      </c>
      <c r="C81" s="143" t="s">
        <v>108</v>
      </c>
      <c r="D81" s="1" t="s">
        <v>109</v>
      </c>
      <c r="E81" s="1" t="s">
        <v>110</v>
      </c>
      <c r="F81" s="139"/>
      <c r="G81" s="1"/>
    </row>
    <row r="82" spans="1:7">
      <c r="A82" s="52">
        <v>3</v>
      </c>
      <c r="B82" s="143" t="s">
        <v>23</v>
      </c>
      <c r="C82" s="143" t="s">
        <v>107</v>
      </c>
      <c r="D82" s="1" t="s">
        <v>111</v>
      </c>
      <c r="E82" s="1"/>
      <c r="F82" s="139"/>
      <c r="G82" s="1"/>
    </row>
    <row r="83" spans="1:7">
      <c r="A83" s="52">
        <v>4</v>
      </c>
      <c r="B83" s="143" t="s">
        <v>24</v>
      </c>
      <c r="C83" s="143" t="s">
        <v>112</v>
      </c>
      <c r="D83" s="1"/>
      <c r="E83" s="1"/>
      <c r="F83" s="139"/>
      <c r="G83" s="1"/>
    </row>
    <row r="84" spans="1:7">
      <c r="A84" s="52">
        <v>5</v>
      </c>
      <c r="B84" s="143" t="s">
        <v>25</v>
      </c>
      <c r="C84" s="143" t="s">
        <v>113</v>
      </c>
      <c r="D84" s="1" t="s">
        <v>114</v>
      </c>
      <c r="E84" s="1" t="s">
        <v>115</v>
      </c>
      <c r="F84" s="139" t="s">
        <v>116</v>
      </c>
      <c r="G84" s="1"/>
    </row>
    <row r="85" spans="1:7">
      <c r="A85" s="52">
        <v>6</v>
      </c>
      <c r="B85" s="143" t="s">
        <v>26</v>
      </c>
      <c r="C85" s="143" t="s">
        <v>117</v>
      </c>
      <c r="D85" s="1" t="s">
        <v>118</v>
      </c>
      <c r="E85" s="1"/>
      <c r="F85" s="139"/>
      <c r="G85" s="1"/>
    </row>
    <row r="86" spans="1:7">
      <c r="A86" s="52">
        <v>7</v>
      </c>
      <c r="B86" s="173" t="s">
        <v>21</v>
      </c>
      <c r="C86" s="173" t="s">
        <v>109</v>
      </c>
      <c r="D86" s="6" t="s">
        <v>119</v>
      </c>
      <c r="E86" s="6" t="s">
        <v>2845</v>
      </c>
      <c r="F86" s="174" t="s">
        <v>120</v>
      </c>
      <c r="G86" s="1" t="s">
        <v>12</v>
      </c>
    </row>
    <row r="87" spans="1:7">
      <c r="D87" s="52"/>
    </row>
    <row r="88" spans="1:7">
      <c r="D88" s="52"/>
    </row>
    <row r="89" spans="1:7">
      <c r="D89" s="52"/>
    </row>
    <row r="90" spans="1:7">
      <c r="D90" s="52"/>
    </row>
    <row r="91" spans="1:7">
      <c r="D91" s="52"/>
    </row>
    <row r="92" spans="1:7">
      <c r="D92" s="52"/>
    </row>
    <row r="93" spans="1:7">
      <c r="D93" s="52"/>
    </row>
    <row r="94" spans="1:7">
      <c r="D94" s="52"/>
    </row>
    <row r="95" spans="1:7">
      <c r="D95" s="52"/>
    </row>
    <row r="96" spans="1:7">
      <c r="D96" s="52"/>
    </row>
    <row r="97" spans="3:4">
      <c r="D97" s="52"/>
    </row>
    <row r="98" spans="3:4">
      <c r="C98" s="79"/>
      <c r="D98" s="52"/>
    </row>
    <row r="99" spans="3:4">
      <c r="C99" s="79"/>
      <c r="D99" s="52"/>
    </row>
    <row r="100" spans="3:4">
      <c r="C100" s="79"/>
      <c r="D100" s="52"/>
    </row>
  </sheetData>
  <mergeCells count="1">
    <mergeCell ref="B31:B37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P44"/>
  <sheetViews>
    <sheetView workbookViewId="0">
      <selection activeCell="D8" sqref="D8"/>
    </sheetView>
  </sheetViews>
  <sheetFormatPr defaultColWidth="9" defaultRowHeight="13"/>
  <cols>
    <col min="1" max="1" width="6.58203125" style="1" customWidth="1"/>
    <col min="2" max="2" width="19.4140625" style="1" customWidth="1"/>
    <col min="3" max="3" width="13.6640625" style="1" customWidth="1"/>
    <col min="4" max="4" width="9" style="1"/>
    <col min="5" max="5" width="3.4140625" style="1" customWidth="1"/>
    <col min="6" max="6" width="11.08203125" style="1" customWidth="1"/>
    <col min="7" max="11" width="9" style="1"/>
    <col min="12" max="12" width="16.4140625" style="1" customWidth="1"/>
    <col min="13" max="13" width="4.9140625" style="1" customWidth="1"/>
    <col min="14" max="14" width="4" style="1" customWidth="1"/>
    <col min="15" max="15" width="24.5" style="1" customWidth="1"/>
    <col min="16" max="16" width="12.4140625" style="1" customWidth="1"/>
    <col min="17" max="16384" width="9" style="1"/>
  </cols>
  <sheetData>
    <row r="1" spans="1:16">
      <c r="A1" s="2" t="s">
        <v>3717</v>
      </c>
    </row>
    <row r="2" spans="1:16" ht="15" customHeight="1">
      <c r="A2" s="80" t="s">
        <v>3551</v>
      </c>
      <c r="B2" s="81"/>
      <c r="C2" s="82"/>
      <c r="D2" s="81"/>
      <c r="E2" s="81"/>
      <c r="F2" s="80" t="s">
        <v>3553</v>
      </c>
      <c r="G2" s="81"/>
      <c r="H2" s="81"/>
      <c r="J2" s="81"/>
      <c r="K2" s="81" t="s">
        <v>443</v>
      </c>
      <c r="L2" s="81"/>
      <c r="N2" s="2" t="s">
        <v>3415</v>
      </c>
      <c r="P2" s="1250" t="s">
        <v>3414</v>
      </c>
    </row>
    <row r="3" spans="1:16" ht="15" customHeight="1">
      <c r="A3" s="83"/>
      <c r="B3" s="84" t="s">
        <v>0</v>
      </c>
      <c r="C3" s="85" t="s">
        <v>2811</v>
      </c>
      <c r="D3" s="86" t="s">
        <v>2</v>
      </c>
      <c r="E3" s="81"/>
      <c r="F3" s="1684" t="s">
        <v>445</v>
      </c>
      <c r="G3" s="87" t="s">
        <v>446</v>
      </c>
      <c r="H3" s="87"/>
      <c r="I3" s="87"/>
      <c r="J3" s="88" t="s">
        <v>69</v>
      </c>
      <c r="K3" s="88" t="s">
        <v>447</v>
      </c>
      <c r="L3" s="88" t="s">
        <v>431</v>
      </c>
      <c r="N3" s="221"/>
      <c r="O3" s="220" t="s">
        <v>3068</v>
      </c>
      <c r="P3" s="133" t="s">
        <v>3413</v>
      </c>
    </row>
    <row r="4" spans="1:16" ht="15" customHeight="1">
      <c r="A4" s="89">
        <v>1</v>
      </c>
      <c r="B4" s="90" t="s">
        <v>448</v>
      </c>
      <c r="C4" s="91">
        <v>2400</v>
      </c>
      <c r="D4" s="92"/>
      <c r="E4" s="81"/>
      <c r="F4" s="1685"/>
      <c r="G4" s="93" t="s">
        <v>449</v>
      </c>
      <c r="H4" s="93" t="s">
        <v>450</v>
      </c>
      <c r="I4" s="93" t="s">
        <v>451</v>
      </c>
      <c r="J4" s="94" t="s">
        <v>452</v>
      </c>
      <c r="K4" s="94"/>
      <c r="L4" s="99"/>
      <c r="N4" s="744" t="s">
        <v>2144</v>
      </c>
      <c r="O4" s="748" t="s">
        <v>3039</v>
      </c>
      <c r="P4" s="1615"/>
    </row>
    <row r="5" spans="1:16" ht="15" customHeight="1">
      <c r="A5" s="95"/>
      <c r="B5" s="92" t="s">
        <v>453</v>
      </c>
      <c r="C5" s="117">
        <v>4000</v>
      </c>
      <c r="D5" s="98"/>
      <c r="E5" s="81"/>
      <c r="F5" s="99" t="s">
        <v>13</v>
      </c>
      <c r="G5" s="97">
        <f>G11*C15/1000000</f>
        <v>35</v>
      </c>
      <c r="H5" s="97">
        <f>H11*C16/1000000</f>
        <v>88.2</v>
      </c>
      <c r="I5" s="97">
        <f>I11*C17/1000000</f>
        <v>12.6</v>
      </c>
      <c r="J5" s="159">
        <f>J11*C18/1000000</f>
        <v>70</v>
      </c>
      <c r="K5" s="159">
        <f>SUM(G5:J5)</f>
        <v>205.8</v>
      </c>
      <c r="L5" s="183" t="s">
        <v>3645</v>
      </c>
      <c r="N5" s="199" t="s">
        <v>248</v>
      </c>
      <c r="O5" s="748" t="s">
        <v>3040</v>
      </c>
      <c r="P5" s="1616"/>
    </row>
    <row r="6" spans="1:16" ht="15" customHeight="1">
      <c r="A6" s="95"/>
      <c r="B6" s="111" t="s">
        <v>454</v>
      </c>
      <c r="C6" s="119">
        <v>140000</v>
      </c>
      <c r="D6" s="98"/>
      <c r="E6" s="81"/>
      <c r="F6" s="99" t="s">
        <v>455</v>
      </c>
      <c r="G6" s="97">
        <v>0</v>
      </c>
      <c r="H6" s="97">
        <v>0</v>
      </c>
      <c r="I6" s="97">
        <v>0</v>
      </c>
      <c r="J6" s="159">
        <f>J11*C19/1000000</f>
        <v>56</v>
      </c>
      <c r="K6" s="159">
        <f t="shared" ref="K6:K9" si="0">SUM(G6:J6)</f>
        <v>56</v>
      </c>
      <c r="L6" s="159" t="s">
        <v>484</v>
      </c>
      <c r="N6" s="199" t="s">
        <v>258</v>
      </c>
      <c r="O6" s="748" t="s">
        <v>3041</v>
      </c>
      <c r="P6" s="1616"/>
    </row>
    <row r="7" spans="1:16" ht="15" customHeight="1">
      <c r="A7" s="89">
        <v>2</v>
      </c>
      <c r="B7" s="90" t="s">
        <v>446</v>
      </c>
      <c r="C7" s="91">
        <f>C6-C8</f>
        <v>135800</v>
      </c>
      <c r="D7" s="92"/>
      <c r="E7" s="81"/>
      <c r="F7" s="99" t="s">
        <v>14</v>
      </c>
      <c r="G7" s="97">
        <f>G11*C20/1000000</f>
        <v>35</v>
      </c>
      <c r="H7" s="97">
        <f>H11*C21/1000000</f>
        <v>58.8</v>
      </c>
      <c r="I7" s="97">
        <f>I11*C22/10000000</f>
        <v>0.42</v>
      </c>
      <c r="J7" s="159">
        <f>J11*C23/1000000</f>
        <v>35</v>
      </c>
      <c r="K7" s="159">
        <f t="shared" si="0"/>
        <v>129.22</v>
      </c>
      <c r="L7" s="159" t="s">
        <v>484</v>
      </c>
      <c r="N7" s="199" t="s">
        <v>268</v>
      </c>
      <c r="O7" s="748" t="s">
        <v>2148</v>
      </c>
      <c r="P7" s="1617"/>
    </row>
    <row r="8" spans="1:16" ht="15" customHeight="1">
      <c r="A8" s="108">
        <v>3</v>
      </c>
      <c r="B8" s="109" t="s">
        <v>69</v>
      </c>
      <c r="C8" s="110">
        <f>ROUND(C6*3/100,0)</f>
        <v>4200</v>
      </c>
      <c r="D8" s="111"/>
      <c r="E8" s="81"/>
      <c r="F8" s="99" t="s">
        <v>456</v>
      </c>
      <c r="G8" s="97">
        <f>$C$11*G11/1000000</f>
        <v>70</v>
      </c>
      <c r="H8" s="97">
        <f t="shared" ref="H8:J8" si="1">$C$11*H11/1000000</f>
        <v>58.8</v>
      </c>
      <c r="I8" s="97">
        <f t="shared" si="1"/>
        <v>4.2</v>
      </c>
      <c r="J8" s="159">
        <f t="shared" si="1"/>
        <v>7</v>
      </c>
      <c r="K8" s="159">
        <f t="shared" si="0"/>
        <v>140</v>
      </c>
      <c r="L8" s="159" t="s">
        <v>484</v>
      </c>
      <c r="N8" s="195" t="s">
        <v>288</v>
      </c>
      <c r="O8" s="749" t="s">
        <v>2149</v>
      </c>
      <c r="P8" s="1616"/>
    </row>
    <row r="9" spans="1:16" ht="15" customHeight="1">
      <c r="A9" s="95">
        <v>4</v>
      </c>
      <c r="B9" s="96" t="s">
        <v>457</v>
      </c>
      <c r="C9" s="97">
        <v>60</v>
      </c>
      <c r="D9" s="98"/>
      <c r="E9" s="81"/>
      <c r="F9" s="99" t="s">
        <v>458</v>
      </c>
      <c r="G9" s="97">
        <f>C24*G11/1000000</f>
        <v>35</v>
      </c>
      <c r="H9" s="97">
        <f>H11*C24/1000000</f>
        <v>29.4</v>
      </c>
      <c r="I9" s="97">
        <f>I11*C24/1000000</f>
        <v>2.1</v>
      </c>
      <c r="J9" s="159">
        <f>J11*C25/1000000</f>
        <v>7</v>
      </c>
      <c r="K9" s="159">
        <f t="shared" si="0"/>
        <v>73.5</v>
      </c>
      <c r="L9" s="1614" t="s">
        <v>3644</v>
      </c>
      <c r="N9" s="199" t="s">
        <v>324</v>
      </c>
      <c r="O9" s="748" t="s">
        <v>2150</v>
      </c>
      <c r="P9" s="1616"/>
    </row>
    <row r="10" spans="1:16" ht="15" customHeight="1">
      <c r="A10" s="95"/>
      <c r="B10" s="96" t="s">
        <v>459</v>
      </c>
      <c r="C10" s="97">
        <v>2500</v>
      </c>
      <c r="D10" s="98"/>
      <c r="E10" s="81"/>
      <c r="F10" s="591" t="s">
        <v>447</v>
      </c>
      <c r="G10" s="1257">
        <f>SUM(G5:G9)</f>
        <v>175</v>
      </c>
      <c r="H10" s="1257">
        <f t="shared" ref="H10:K10" si="2">SUM(H5:H9)</f>
        <v>235.20000000000002</v>
      </c>
      <c r="I10" s="1257">
        <f t="shared" si="2"/>
        <v>19.32</v>
      </c>
      <c r="J10" s="1247">
        <f t="shared" si="2"/>
        <v>175</v>
      </c>
      <c r="K10" s="1247">
        <f t="shared" si="2"/>
        <v>604.52</v>
      </c>
      <c r="L10" s="1125"/>
      <c r="N10" s="199" t="s">
        <v>334</v>
      </c>
      <c r="O10" s="748" t="s">
        <v>540</v>
      </c>
      <c r="P10" s="1616"/>
    </row>
    <row r="11" spans="1:16" ht="15" customHeight="1">
      <c r="A11" s="89">
        <v>5</v>
      </c>
      <c r="B11" s="90" t="s">
        <v>460</v>
      </c>
      <c r="C11" s="91">
        <v>1000</v>
      </c>
      <c r="D11" s="92"/>
      <c r="E11" s="81"/>
      <c r="F11" s="86" t="s">
        <v>461</v>
      </c>
      <c r="G11" s="105">
        <f>K11-SUM(H11:J11)</f>
        <v>70000</v>
      </c>
      <c r="H11" s="105">
        <f>ROUND($K$11*H12/100,0)</f>
        <v>58800</v>
      </c>
      <c r="I11" s="105">
        <f>ROUND($K$11*I12/100,0)</f>
        <v>4200</v>
      </c>
      <c r="J11" s="106">
        <f>ROUND($K$11*J12/100,0)</f>
        <v>7000</v>
      </c>
      <c r="K11" s="106">
        <f>C6</f>
        <v>140000</v>
      </c>
      <c r="L11" s="106"/>
      <c r="N11" s="199" t="s">
        <v>348</v>
      </c>
      <c r="O11" s="748" t="s">
        <v>2151</v>
      </c>
      <c r="P11" s="1616"/>
    </row>
    <row r="12" spans="1:16" ht="15" customHeight="1">
      <c r="A12" s="108"/>
      <c r="B12" s="109" t="s">
        <v>462</v>
      </c>
      <c r="C12" s="110">
        <v>1500</v>
      </c>
      <c r="D12" s="111"/>
      <c r="E12" s="81"/>
      <c r="F12" s="112" t="s">
        <v>463</v>
      </c>
      <c r="G12" s="540">
        <v>50</v>
      </c>
      <c r="H12" s="540">
        <v>42</v>
      </c>
      <c r="I12" s="540">
        <v>3</v>
      </c>
      <c r="J12" s="530">
        <v>5</v>
      </c>
      <c r="K12" s="106"/>
      <c r="L12" s="230"/>
      <c r="N12" s="199" t="s">
        <v>356</v>
      </c>
      <c r="O12" s="748" t="s">
        <v>2152</v>
      </c>
      <c r="P12" s="1616"/>
    </row>
    <row r="13" spans="1:16" ht="15" customHeight="1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N13" s="199" t="s">
        <v>374</v>
      </c>
      <c r="O13" s="748" t="s">
        <v>3042</v>
      </c>
      <c r="P13" s="1616"/>
    </row>
    <row r="14" spans="1:16" ht="15" customHeight="1">
      <c r="A14" s="89"/>
      <c r="B14" s="115" t="s">
        <v>0</v>
      </c>
      <c r="C14" s="115" t="s">
        <v>464</v>
      </c>
      <c r="D14" s="116" t="s">
        <v>463</v>
      </c>
      <c r="E14" s="81"/>
      <c r="F14" s="81"/>
      <c r="G14" s="81"/>
      <c r="H14" s="81"/>
      <c r="I14" s="81"/>
      <c r="J14" s="81"/>
      <c r="K14" s="81"/>
      <c r="L14" s="81"/>
      <c r="N14" s="199" t="s">
        <v>2153</v>
      </c>
      <c r="O14" s="748" t="s">
        <v>2154</v>
      </c>
      <c r="P14" s="1616"/>
    </row>
    <row r="15" spans="1:16" ht="15" customHeight="1">
      <c r="A15" s="89" t="s">
        <v>13</v>
      </c>
      <c r="B15" s="92" t="s">
        <v>449</v>
      </c>
      <c r="C15" s="117">
        <v>500</v>
      </c>
      <c r="D15" s="90">
        <v>50</v>
      </c>
      <c r="E15" s="81"/>
      <c r="F15" s="81"/>
      <c r="G15" s="81"/>
      <c r="H15" s="81"/>
      <c r="I15" s="81"/>
      <c r="J15" s="81"/>
      <c r="K15" s="81"/>
      <c r="L15" s="81"/>
      <c r="N15" s="199" t="s">
        <v>2155</v>
      </c>
      <c r="O15" s="748" t="s">
        <v>2156</v>
      </c>
      <c r="P15" s="1616"/>
    </row>
    <row r="16" spans="1:16" ht="15" customHeight="1">
      <c r="A16" s="95" t="s">
        <v>2808</v>
      </c>
      <c r="B16" s="98" t="s">
        <v>450</v>
      </c>
      <c r="C16" s="118">
        <v>1500</v>
      </c>
      <c r="D16" s="96">
        <v>42</v>
      </c>
      <c r="E16" s="81"/>
      <c r="F16" s="81"/>
      <c r="G16" s="81"/>
      <c r="H16" s="81"/>
      <c r="I16" s="81"/>
      <c r="J16" s="81"/>
      <c r="K16" s="81"/>
      <c r="L16" s="81"/>
      <c r="N16" s="199" t="s">
        <v>2157</v>
      </c>
      <c r="O16" s="748" t="s">
        <v>2158</v>
      </c>
      <c r="P16" s="1616"/>
    </row>
    <row r="17" spans="1:16" ht="15" customHeight="1">
      <c r="A17" s="95"/>
      <c r="B17" s="98" t="s">
        <v>451</v>
      </c>
      <c r="C17" s="118">
        <v>3000</v>
      </c>
      <c r="D17" s="96">
        <v>5</v>
      </c>
      <c r="E17" s="81"/>
      <c r="F17" s="81"/>
      <c r="G17" s="81"/>
      <c r="H17" s="81"/>
      <c r="I17" s="81"/>
      <c r="J17" s="81"/>
      <c r="K17" s="81"/>
      <c r="L17" s="81"/>
      <c r="N17" s="199" t="s">
        <v>2159</v>
      </c>
      <c r="O17" s="748" t="s">
        <v>2160</v>
      </c>
      <c r="P17" s="1616"/>
    </row>
    <row r="18" spans="1:16" ht="13.5" customHeight="1">
      <c r="A18" s="108" t="s">
        <v>465</v>
      </c>
      <c r="B18" s="111" t="s">
        <v>452</v>
      </c>
      <c r="C18" s="119">
        <v>10000</v>
      </c>
      <c r="D18" s="109">
        <v>3</v>
      </c>
      <c r="E18" s="81"/>
      <c r="F18" s="81"/>
      <c r="G18" s="81"/>
      <c r="H18" s="81"/>
      <c r="I18" s="81"/>
      <c r="J18" s="81"/>
      <c r="K18" s="81"/>
      <c r="L18" s="81"/>
      <c r="N18" s="199" t="s">
        <v>2161</v>
      </c>
      <c r="O18" s="748" t="s">
        <v>2162</v>
      </c>
      <c r="P18" s="1616"/>
    </row>
    <row r="19" spans="1:16" ht="15" customHeight="1">
      <c r="A19" s="590" t="s">
        <v>16</v>
      </c>
      <c r="B19" s="120" t="s">
        <v>2808</v>
      </c>
      <c r="C19" s="121">
        <v>8000</v>
      </c>
      <c r="D19" s="81"/>
      <c r="E19" s="81"/>
      <c r="F19" s="81"/>
      <c r="G19" s="81"/>
      <c r="H19" s="81"/>
      <c r="I19" s="81"/>
      <c r="J19" s="81"/>
      <c r="K19" s="81"/>
      <c r="L19" s="81"/>
      <c r="N19" s="199" t="s">
        <v>2163</v>
      </c>
      <c r="O19" s="748" t="s">
        <v>2164</v>
      </c>
      <c r="P19" s="1616"/>
    </row>
    <row r="20" spans="1:16" ht="15" customHeight="1">
      <c r="A20" s="95" t="s">
        <v>2809</v>
      </c>
      <c r="B20" s="92" t="s">
        <v>449</v>
      </c>
      <c r="C20" s="118">
        <v>500</v>
      </c>
      <c r="D20" s="81"/>
      <c r="E20" s="81"/>
      <c r="F20" s="81"/>
      <c r="G20" s="81"/>
      <c r="H20" s="81"/>
      <c r="I20" s="81"/>
      <c r="J20" s="81"/>
      <c r="K20" s="81"/>
      <c r="L20" s="81"/>
      <c r="N20" s="199" t="s">
        <v>2165</v>
      </c>
      <c r="O20" s="748" t="s">
        <v>2166</v>
      </c>
      <c r="P20" s="1616"/>
    </row>
    <row r="21" spans="1:16" ht="15" customHeight="1">
      <c r="A21" s="95" t="s">
        <v>2810</v>
      </c>
      <c r="B21" s="98" t="s">
        <v>450</v>
      </c>
      <c r="C21" s="118">
        <v>1000</v>
      </c>
      <c r="D21" s="81"/>
      <c r="E21" s="81"/>
      <c r="F21" s="81"/>
      <c r="G21" s="81"/>
      <c r="H21" s="81"/>
      <c r="I21" s="81"/>
      <c r="J21" s="81"/>
      <c r="K21" s="81"/>
      <c r="L21" s="81"/>
      <c r="N21" s="199" t="s">
        <v>2167</v>
      </c>
      <c r="O21" s="748" t="s">
        <v>3043</v>
      </c>
      <c r="P21" s="1616"/>
    </row>
    <row r="22" spans="1:16" ht="15" customHeight="1">
      <c r="A22" s="95"/>
      <c r="B22" s="98" t="s">
        <v>451</v>
      </c>
      <c r="C22" s="118">
        <v>1000</v>
      </c>
      <c r="D22" s="81"/>
      <c r="E22" s="81"/>
      <c r="F22" s="81"/>
      <c r="G22" s="81"/>
      <c r="H22" s="81"/>
      <c r="I22" s="81"/>
      <c r="J22" s="81"/>
      <c r="K22" s="81"/>
      <c r="L22" s="81"/>
      <c r="N22" s="199" t="s">
        <v>2169</v>
      </c>
      <c r="O22" s="748" t="s">
        <v>2170</v>
      </c>
      <c r="P22" s="1616"/>
    </row>
    <row r="23" spans="1:16" ht="15" customHeight="1">
      <c r="A23" s="95"/>
      <c r="B23" s="98" t="s">
        <v>452</v>
      </c>
      <c r="C23" s="118">
        <v>5000</v>
      </c>
      <c r="D23" s="81"/>
      <c r="E23" s="81"/>
      <c r="F23" s="81"/>
      <c r="G23" s="81"/>
      <c r="H23" s="81"/>
      <c r="I23" s="81"/>
      <c r="J23" s="81"/>
      <c r="K23" s="81"/>
      <c r="L23" s="81"/>
      <c r="N23" s="199" t="s">
        <v>2171</v>
      </c>
      <c r="O23" s="748" t="s">
        <v>2172</v>
      </c>
      <c r="P23" s="1616"/>
    </row>
    <row r="24" spans="1:16" ht="15" customHeight="1">
      <c r="A24" s="89" t="s">
        <v>458</v>
      </c>
      <c r="B24" s="92" t="s">
        <v>450</v>
      </c>
      <c r="C24" s="117">
        <v>500</v>
      </c>
      <c r="D24" s="81"/>
      <c r="E24" s="81"/>
      <c r="F24" s="81"/>
      <c r="G24" s="81"/>
      <c r="H24" s="81"/>
      <c r="I24" s="81"/>
      <c r="J24" s="81"/>
      <c r="K24" s="81"/>
      <c r="L24" s="81"/>
      <c r="N24" s="199" t="s">
        <v>2173</v>
      </c>
      <c r="O24" s="748" t="s">
        <v>1437</v>
      </c>
      <c r="P24" s="1616"/>
    </row>
    <row r="25" spans="1:16">
      <c r="A25" s="108" t="s">
        <v>2808</v>
      </c>
      <c r="B25" s="111" t="s">
        <v>452</v>
      </c>
      <c r="C25" s="119">
        <v>1000</v>
      </c>
      <c r="D25" s="81"/>
      <c r="N25" s="745" t="s">
        <v>2174</v>
      </c>
      <c r="O25" s="750" t="s">
        <v>1477</v>
      </c>
      <c r="P25" s="1616"/>
    </row>
    <row r="26" spans="1:16">
      <c r="N26" s="199" t="s">
        <v>2175</v>
      </c>
      <c r="O26" s="748" t="s">
        <v>2176</v>
      </c>
      <c r="P26" s="1615"/>
    </row>
    <row r="27" spans="1:16">
      <c r="N27" s="199" t="s">
        <v>2177</v>
      </c>
      <c r="O27" s="748" t="s">
        <v>2178</v>
      </c>
      <c r="P27" s="1616"/>
    </row>
    <row r="28" spans="1:16">
      <c r="N28" s="199" t="s">
        <v>2179</v>
      </c>
      <c r="O28" s="748" t="s">
        <v>2180</v>
      </c>
      <c r="P28" s="1616"/>
    </row>
    <row r="29" spans="1:16">
      <c r="N29" s="199" t="s">
        <v>2181</v>
      </c>
      <c r="O29" s="748" t="s">
        <v>3044</v>
      </c>
      <c r="P29" s="1616"/>
    </row>
    <row r="30" spans="1:16">
      <c r="N30" s="199" t="s">
        <v>2183</v>
      </c>
      <c r="O30" s="748" t="s">
        <v>3045</v>
      </c>
      <c r="P30" s="1616"/>
    </row>
    <row r="31" spans="1:16">
      <c r="N31" s="199" t="s">
        <v>2185</v>
      </c>
      <c r="O31" s="748" t="s">
        <v>1567</v>
      </c>
      <c r="P31" s="1616"/>
    </row>
    <row r="32" spans="1:16">
      <c r="N32" s="199" t="s">
        <v>2186</v>
      </c>
      <c r="O32" s="748" t="s">
        <v>2187</v>
      </c>
      <c r="P32" s="1616"/>
    </row>
    <row r="33" spans="14:16">
      <c r="N33" s="199" t="s">
        <v>2188</v>
      </c>
      <c r="O33" s="748" t="s">
        <v>3046</v>
      </c>
      <c r="P33" s="1616"/>
    </row>
    <row r="34" spans="14:16">
      <c r="N34" s="199" t="s">
        <v>2190</v>
      </c>
      <c r="O34" s="748" t="s">
        <v>2191</v>
      </c>
      <c r="P34" s="1616"/>
    </row>
    <row r="35" spans="14:16">
      <c r="N35" s="199" t="s">
        <v>2192</v>
      </c>
      <c r="O35" s="748" t="s">
        <v>1701</v>
      </c>
      <c r="P35" s="1616"/>
    </row>
    <row r="36" spans="14:16">
      <c r="N36" s="199" t="s">
        <v>2193</v>
      </c>
      <c r="O36" s="748" t="s">
        <v>2194</v>
      </c>
      <c r="P36" s="1616"/>
    </row>
    <row r="37" spans="14:16">
      <c r="N37" s="199" t="s">
        <v>2195</v>
      </c>
      <c r="O37" s="748" t="s">
        <v>3047</v>
      </c>
      <c r="P37" s="1616"/>
    </row>
    <row r="38" spans="14:16">
      <c r="N38" s="199" t="s">
        <v>2197</v>
      </c>
      <c r="O38" s="748" t="s">
        <v>3048</v>
      </c>
      <c r="P38" s="1616"/>
    </row>
    <row r="39" spans="14:16">
      <c r="N39" s="199" t="s">
        <v>2199</v>
      </c>
      <c r="O39" s="748" t="s">
        <v>2200</v>
      </c>
      <c r="P39" s="1616"/>
    </row>
    <row r="40" spans="14:16">
      <c r="N40" s="199" t="s">
        <v>2201</v>
      </c>
      <c r="O40" s="748" t="s">
        <v>2202</v>
      </c>
      <c r="P40" s="1616"/>
    </row>
    <row r="41" spans="14:16">
      <c r="N41" s="199" t="s">
        <v>2203</v>
      </c>
      <c r="O41" s="748" t="s">
        <v>3049</v>
      </c>
      <c r="P41" s="1616"/>
    </row>
    <row r="42" spans="14:16">
      <c r="N42" s="199" t="s">
        <v>2205</v>
      </c>
      <c r="O42" s="748" t="s">
        <v>3050</v>
      </c>
      <c r="P42" s="1617"/>
    </row>
    <row r="43" spans="14:16">
      <c r="N43" s="1057" t="s">
        <v>3051</v>
      </c>
      <c r="O43" s="220" t="s">
        <v>487</v>
      </c>
      <c r="P43" s="132">
        <f>SUM(P4:P42)</f>
        <v>0</v>
      </c>
    </row>
    <row r="44" spans="14:16">
      <c r="N44" s="81" t="s">
        <v>3052</v>
      </c>
      <c r="O44" s="81"/>
    </row>
  </sheetData>
  <mergeCells count="1">
    <mergeCell ref="F3:F4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219FF-FE78-40AA-B802-6EFDA071C5A0}">
  <sheetPr>
    <tabColor theme="0"/>
  </sheetPr>
  <dimension ref="A1:AC21"/>
  <sheetViews>
    <sheetView workbookViewId="0">
      <selection activeCell="F20" sqref="F20"/>
    </sheetView>
  </sheetViews>
  <sheetFormatPr defaultColWidth="9" defaultRowHeight="13"/>
  <cols>
    <col min="1" max="1" width="7" style="1" customWidth="1"/>
    <col min="2" max="2" width="11.58203125" style="1" customWidth="1"/>
    <col min="3" max="3" width="11.6640625" style="1" customWidth="1"/>
    <col min="4" max="4" width="10.08203125" style="1" customWidth="1"/>
    <col min="5" max="5" width="3.4140625" style="1" customWidth="1"/>
    <col min="6" max="6" width="11.08203125" style="1" customWidth="1"/>
    <col min="7" max="12" width="8.58203125" style="1" customWidth="1"/>
    <col min="13" max="16" width="7.5" style="1" customWidth="1"/>
    <col min="17" max="17" width="4.4140625" style="1" customWidth="1"/>
    <col min="18" max="18" width="5.1640625" style="1" customWidth="1"/>
    <col min="19" max="19" width="17.6640625" style="1" customWidth="1"/>
    <col min="20" max="21" width="9" style="1"/>
    <col min="22" max="22" width="5.08203125" style="1" customWidth="1"/>
    <col min="23" max="23" width="10.9140625" style="1" customWidth="1"/>
    <col min="24" max="16384" width="9" style="1"/>
  </cols>
  <sheetData>
    <row r="1" spans="1:29" ht="15" customHeight="1">
      <c r="A1" s="80" t="s">
        <v>2805</v>
      </c>
      <c r="B1" s="81"/>
      <c r="C1" s="81"/>
      <c r="D1" s="82" t="s">
        <v>578</v>
      </c>
      <c r="E1" s="81"/>
      <c r="F1" s="80" t="s">
        <v>3552</v>
      </c>
      <c r="G1" s="81"/>
      <c r="H1" s="81"/>
      <c r="I1" s="81"/>
      <c r="J1" s="81"/>
      <c r="K1" s="81"/>
      <c r="L1" s="81"/>
      <c r="M1" s="122" t="s">
        <v>443</v>
      </c>
      <c r="N1" s="567" t="s">
        <v>2795</v>
      </c>
      <c r="O1" s="568" t="s">
        <v>2795</v>
      </c>
      <c r="P1" s="568" t="s">
        <v>2796</v>
      </c>
      <c r="R1" s="80" t="s">
        <v>2803</v>
      </c>
      <c r="S1" s="81"/>
      <c r="T1" s="81"/>
      <c r="U1" s="81"/>
      <c r="W1" s="569" t="s">
        <v>546</v>
      </c>
      <c r="X1" s="81"/>
      <c r="Y1" s="81"/>
      <c r="Z1" s="81"/>
      <c r="AA1" s="81"/>
      <c r="AB1" s="81"/>
      <c r="AC1" s="81" t="s">
        <v>442</v>
      </c>
    </row>
    <row r="2" spans="1:29" ht="15" customHeight="1">
      <c r="A2" s="1686" t="s">
        <v>2797</v>
      </c>
      <c r="B2" s="1687"/>
      <c r="C2" s="86" t="s">
        <v>2798</v>
      </c>
      <c r="D2" s="86" t="s">
        <v>2</v>
      </c>
      <c r="E2" s="81"/>
      <c r="F2" s="1684" t="s">
        <v>445</v>
      </c>
      <c r="G2" s="87" t="s">
        <v>446</v>
      </c>
      <c r="H2" s="87"/>
      <c r="I2" s="87"/>
      <c r="J2" s="88" t="s">
        <v>69</v>
      </c>
      <c r="K2" s="88" t="s">
        <v>447</v>
      </c>
      <c r="L2" s="1696" t="s">
        <v>2767</v>
      </c>
      <c r="M2" s="1698" t="s">
        <v>2768</v>
      </c>
      <c r="N2" s="1700" t="s">
        <v>2769</v>
      </c>
      <c r="O2" s="1702" t="s">
        <v>2770</v>
      </c>
      <c r="P2" s="1688" t="s">
        <v>2770</v>
      </c>
      <c r="R2" s="83" t="s">
        <v>514</v>
      </c>
      <c r="S2" s="84" t="s">
        <v>2771</v>
      </c>
      <c r="T2" s="86" t="s">
        <v>2772</v>
      </c>
      <c r="U2" s="554" t="s">
        <v>2773</v>
      </c>
      <c r="W2" s="86" t="s">
        <v>445</v>
      </c>
      <c r="X2" s="781" t="s">
        <v>2774</v>
      </c>
      <c r="Y2" s="782" t="s">
        <v>2775</v>
      </c>
      <c r="Z2" s="781" t="s">
        <v>13</v>
      </c>
      <c r="AA2" s="782" t="s">
        <v>16</v>
      </c>
      <c r="AB2" s="781" t="s">
        <v>14</v>
      </c>
      <c r="AC2" s="782" t="s">
        <v>17</v>
      </c>
    </row>
    <row r="3" spans="1:29" ht="15" customHeight="1">
      <c r="A3" s="89" t="s">
        <v>2776</v>
      </c>
      <c r="B3" s="182"/>
      <c r="C3" s="118">
        <v>100000</v>
      </c>
      <c r="D3" s="183"/>
      <c r="E3" s="81"/>
      <c r="F3" s="1685"/>
      <c r="G3" s="93" t="s">
        <v>449</v>
      </c>
      <c r="H3" s="93" t="s">
        <v>450</v>
      </c>
      <c r="I3" s="93" t="s">
        <v>451</v>
      </c>
      <c r="J3" s="94" t="s">
        <v>452</v>
      </c>
      <c r="K3" s="94"/>
      <c r="L3" s="1697"/>
      <c r="M3" s="1699"/>
      <c r="N3" s="1701"/>
      <c r="O3" s="1703"/>
      <c r="P3" s="1689"/>
      <c r="R3" s="170">
        <v>1</v>
      </c>
      <c r="S3" s="171" t="s">
        <v>2777</v>
      </c>
      <c r="T3" s="101">
        <v>38.071693448702099</v>
      </c>
      <c r="U3" s="555">
        <v>38.071693448702099</v>
      </c>
      <c r="W3" s="92" t="s">
        <v>2778</v>
      </c>
      <c r="X3" s="783">
        <v>1280</v>
      </c>
      <c r="Y3" s="784">
        <v>3600</v>
      </c>
      <c r="Z3" s="783">
        <v>990</v>
      </c>
      <c r="AA3" s="784">
        <v>0</v>
      </c>
      <c r="AB3" s="783">
        <v>1940</v>
      </c>
      <c r="AC3" s="784">
        <v>680</v>
      </c>
    </row>
    <row r="4" spans="1:29" ht="15" customHeight="1">
      <c r="A4" s="95" t="s">
        <v>12</v>
      </c>
      <c r="B4" s="92" t="s">
        <v>446</v>
      </c>
      <c r="C4" s="117">
        <f>C3-C5</f>
        <v>91000</v>
      </c>
      <c r="D4" s="183"/>
      <c r="E4" s="81"/>
      <c r="F4" s="99" t="s">
        <v>13</v>
      </c>
      <c r="G4" s="100">
        <f>C9*G9/1000000</f>
        <v>54.212400000000002</v>
      </c>
      <c r="H4" s="100">
        <f>H9*C10/1000000</f>
        <v>27.589200000000002</v>
      </c>
      <c r="I4" s="100">
        <f>I9*C11/1000000</f>
        <v>43.778060000000004</v>
      </c>
      <c r="J4" s="101">
        <f>J9*C12/1000000</f>
        <v>124.69490163934427</v>
      </c>
      <c r="K4" s="570">
        <f>SUM(G4:J4)</f>
        <v>250.27456163934428</v>
      </c>
      <c r="L4" s="536">
        <f>G4+H4+I4*N4+J4+N4</f>
        <v>220.82588803802025</v>
      </c>
      <c r="M4" s="571">
        <f>G4+H4*P4+I4*P4+J4*O4</f>
        <v>113.11215769897427</v>
      </c>
      <c r="N4" s="572">
        <v>0.32000909370964187</v>
      </c>
      <c r="O4" s="573">
        <v>0.16939272872417829</v>
      </c>
      <c r="P4" s="574">
        <v>0.52933723464082449</v>
      </c>
      <c r="R4" s="170">
        <v>2</v>
      </c>
      <c r="S4" s="171" t="s">
        <v>2779</v>
      </c>
      <c r="T4" s="101">
        <v>16.687268232385659</v>
      </c>
      <c r="U4" s="556">
        <v>16.687268232385659</v>
      </c>
      <c r="W4" s="111" t="s">
        <v>2780</v>
      </c>
      <c r="X4" s="783">
        <v>1060</v>
      </c>
      <c r="Y4" s="784">
        <v>4580</v>
      </c>
      <c r="Z4" s="783">
        <v>1200</v>
      </c>
      <c r="AA4" s="784">
        <v>440</v>
      </c>
      <c r="AB4" s="783">
        <v>2240</v>
      </c>
      <c r="AC4" s="784">
        <v>700</v>
      </c>
    </row>
    <row r="5" spans="1:29" ht="15" customHeight="1">
      <c r="A5" s="108" t="s">
        <v>12</v>
      </c>
      <c r="B5" s="111" t="s">
        <v>69</v>
      </c>
      <c r="C5" s="119">
        <f>ROUND(C3*J10/100,0)-23</f>
        <v>9000</v>
      </c>
      <c r="D5" s="230"/>
      <c r="E5" s="81"/>
      <c r="F5" s="99" t="s">
        <v>455</v>
      </c>
      <c r="G5" s="100">
        <v>0</v>
      </c>
      <c r="H5" s="100">
        <v>0</v>
      </c>
      <c r="I5" s="100">
        <v>0</v>
      </c>
      <c r="J5" s="101">
        <f>J9*C13/1000000</f>
        <v>80.034009999999995</v>
      </c>
      <c r="K5" s="570">
        <f t="shared" ref="K5:K6" si="0">SUM(G5:J5)</f>
        <v>80.034009999999995</v>
      </c>
      <c r="L5" s="538">
        <f t="shared" ref="L5:L7" si="1">G5+H5+I5*N5+J5+N5</f>
        <v>80.12370308972524</v>
      </c>
      <c r="M5" s="102">
        <f t="shared" ref="M5:M7" si="2">G5+H5*P5+I5*P5+J5*O5</f>
        <v>1.9773381425834979</v>
      </c>
      <c r="N5" s="575">
        <v>8.9693089725240066E-2</v>
      </c>
      <c r="O5" s="576">
        <v>2.4706223549007453E-2</v>
      </c>
      <c r="P5" s="577">
        <v>0.27545292089603424</v>
      </c>
      <c r="R5" s="557">
        <v>3</v>
      </c>
      <c r="S5" s="558" t="s">
        <v>2781</v>
      </c>
      <c r="T5" s="530">
        <v>22.991347342398022</v>
      </c>
      <c r="U5" s="559">
        <v>22.991347342398022</v>
      </c>
      <c r="W5" s="98" t="s">
        <v>2782</v>
      </c>
      <c r="X5" s="785">
        <v>1810</v>
      </c>
      <c r="Y5" s="786">
        <v>4575</v>
      </c>
      <c r="Z5" s="785">
        <v>1200</v>
      </c>
      <c r="AA5" s="786">
        <v>770</v>
      </c>
      <c r="AB5" s="785">
        <v>2910</v>
      </c>
      <c r="AC5" s="786">
        <v>1190</v>
      </c>
    </row>
    <row r="6" spans="1:29" ht="15" customHeight="1">
      <c r="A6" s="81"/>
      <c r="B6" s="81"/>
      <c r="C6" s="81"/>
      <c r="D6" s="81"/>
      <c r="E6" s="81"/>
      <c r="F6" s="99" t="s">
        <v>14</v>
      </c>
      <c r="G6" s="100">
        <f>G9*C14/1000000</f>
        <v>106.23439999999999</v>
      </c>
      <c r="H6" s="100">
        <f>H9*C15/1000000</f>
        <v>51.499839999999999</v>
      </c>
      <c r="I6" s="100">
        <f>I9*C16/1000000</f>
        <v>38.487659999999998</v>
      </c>
      <c r="J6" s="101">
        <f>J9*C17/1000000</f>
        <v>71.011009999999999</v>
      </c>
      <c r="K6" s="570">
        <f t="shared" si="0"/>
        <v>267.23291</v>
      </c>
      <c r="L6" s="538">
        <f t="shared" si="1"/>
        <v>254.12071127004279</v>
      </c>
      <c r="M6" s="102">
        <f t="shared" si="2"/>
        <v>182.62788282630004</v>
      </c>
      <c r="N6" s="575">
        <v>0.64261749797386836</v>
      </c>
      <c r="O6" s="576">
        <v>0.36197933669000493</v>
      </c>
      <c r="P6" s="577">
        <v>0.56328895156341441</v>
      </c>
      <c r="R6" s="95">
        <v>4</v>
      </c>
      <c r="S6" s="96" t="s">
        <v>2783</v>
      </c>
      <c r="T6" s="101">
        <v>13.226205191594561</v>
      </c>
      <c r="U6" s="560">
        <v>13.226205191594561</v>
      </c>
      <c r="W6" s="98" t="s">
        <v>2784</v>
      </c>
      <c r="X6" s="783">
        <v>1520</v>
      </c>
      <c r="Y6" s="784">
        <v>9580</v>
      </c>
      <c r="Z6" s="783">
        <v>3310</v>
      </c>
      <c r="AA6" s="784">
        <v>1710</v>
      </c>
      <c r="AB6" s="783">
        <v>2910</v>
      </c>
      <c r="AC6" s="784">
        <v>1140</v>
      </c>
    </row>
    <row r="7" spans="1:29" ht="15" customHeight="1">
      <c r="A7" s="80" t="s">
        <v>2804</v>
      </c>
      <c r="B7" s="81"/>
      <c r="C7" s="81"/>
      <c r="D7" s="122" t="s">
        <v>442</v>
      </c>
      <c r="E7" s="81"/>
      <c r="F7" s="99" t="s">
        <v>458</v>
      </c>
      <c r="G7" s="100">
        <f>G9*C18/1000000</f>
        <v>38.332000000000001</v>
      </c>
      <c r="H7" s="100">
        <f>H9*C18/1000000</f>
        <v>16.093699999999998</v>
      </c>
      <c r="I7" s="100">
        <f>I9*C19/1000000</f>
        <v>15.077640000000001</v>
      </c>
      <c r="J7" s="101">
        <f>J9*C20/1000000</f>
        <v>33.746020000000001</v>
      </c>
      <c r="K7" s="570">
        <f>SUM(G7:J7)</f>
        <v>103.24936</v>
      </c>
      <c r="L7" s="578">
        <f t="shared" si="1"/>
        <v>96.527496168204493</v>
      </c>
      <c r="M7" s="579">
        <f t="shared" si="2"/>
        <v>63.368558729162523</v>
      </c>
      <c r="N7" s="580">
        <v>0.51971409785294842</v>
      </c>
      <c r="O7" s="581">
        <v>0.26713104943270333</v>
      </c>
      <c r="P7" s="582">
        <v>0.51399615776497032</v>
      </c>
      <c r="R7" s="89">
        <v>5</v>
      </c>
      <c r="S7" s="90" t="s">
        <v>2785</v>
      </c>
      <c r="T7" s="533">
        <v>3.0902348578491967</v>
      </c>
      <c r="U7" s="559">
        <v>9.0234857849196537</v>
      </c>
      <c r="W7" s="111" t="s">
        <v>2786</v>
      </c>
      <c r="X7" s="787">
        <v>2140</v>
      </c>
      <c r="Y7" s="788">
        <v>34300</v>
      </c>
      <c r="Z7" s="787">
        <v>13819.672131147541</v>
      </c>
      <c r="AA7" s="788">
        <v>8870</v>
      </c>
      <c r="AB7" s="787">
        <v>7870</v>
      </c>
      <c r="AC7" s="788">
        <v>3740</v>
      </c>
    </row>
    <row r="8" spans="1:29" ht="15" customHeight="1">
      <c r="A8" s="1690" t="s">
        <v>2797</v>
      </c>
      <c r="B8" s="1691"/>
      <c r="C8" s="86" t="s">
        <v>2799</v>
      </c>
      <c r="D8" s="86" t="s">
        <v>2</v>
      </c>
      <c r="E8" s="81"/>
      <c r="F8" s="147" t="s">
        <v>447</v>
      </c>
      <c r="G8" s="561">
        <f t="shared" ref="G8:M8" si="3">SUM(G4:G7)</f>
        <v>198.77879999999999</v>
      </c>
      <c r="H8" s="561">
        <f t="shared" si="3"/>
        <v>95.182739999999995</v>
      </c>
      <c r="I8" s="561">
        <f t="shared" si="3"/>
        <v>97.343360000000004</v>
      </c>
      <c r="J8" s="560">
        <f t="shared" si="3"/>
        <v>309.48594163934428</v>
      </c>
      <c r="K8" s="560">
        <f t="shared" si="3"/>
        <v>700.79084163934431</v>
      </c>
      <c r="L8" s="561">
        <f t="shared" si="3"/>
        <v>651.59779856599278</v>
      </c>
      <c r="M8" s="560">
        <f t="shared" si="3"/>
        <v>361.08593739702036</v>
      </c>
      <c r="N8" s="727" t="s">
        <v>3010</v>
      </c>
      <c r="O8" s="727" t="s">
        <v>3011</v>
      </c>
      <c r="P8" s="727" t="s">
        <v>3010</v>
      </c>
      <c r="Q8" s="583"/>
      <c r="R8" s="95">
        <v>6</v>
      </c>
      <c r="S8" s="96" t="s">
        <v>2787</v>
      </c>
      <c r="T8" s="101">
        <v>2.1013597033374536</v>
      </c>
      <c r="U8" s="162"/>
    </row>
    <row r="9" spans="1:29" ht="15" customHeight="1">
      <c r="A9" s="532" t="s">
        <v>13</v>
      </c>
      <c r="B9" s="92" t="s">
        <v>449</v>
      </c>
      <c r="C9" s="159">
        <f>Z3</f>
        <v>990</v>
      </c>
      <c r="D9" s="584" t="s">
        <v>2218</v>
      </c>
      <c r="E9" s="81"/>
      <c r="F9" s="86" t="s">
        <v>461</v>
      </c>
      <c r="G9" s="104">
        <f>K9-SUM(H9:J9)</f>
        <v>54760</v>
      </c>
      <c r="H9" s="105">
        <f>ROUND($K$9*H10/100,0)</f>
        <v>22991</v>
      </c>
      <c r="I9" s="105">
        <f>ROUND($K$9*I10/100,0)</f>
        <v>13226</v>
      </c>
      <c r="J9" s="106">
        <f>ROUND($K$9*J10/100,0)</f>
        <v>9023</v>
      </c>
      <c r="K9" s="107">
        <f>C3</f>
        <v>100000</v>
      </c>
      <c r="L9" s="81"/>
      <c r="M9" s="81"/>
      <c r="N9" s="81"/>
      <c r="O9" s="81"/>
      <c r="P9" s="81"/>
      <c r="R9" s="95">
        <v>7</v>
      </c>
      <c r="S9" s="96" t="s">
        <v>2788</v>
      </c>
      <c r="T9" s="101">
        <v>2.2249690976514214</v>
      </c>
      <c r="U9" s="162"/>
    </row>
    <row r="10" spans="1:29" ht="15" customHeight="1">
      <c r="A10" s="231" t="s">
        <v>2800</v>
      </c>
      <c r="B10" s="98" t="s">
        <v>450</v>
      </c>
      <c r="C10" s="159">
        <f>Z4</f>
        <v>1200</v>
      </c>
      <c r="D10" s="585"/>
      <c r="E10" s="81"/>
      <c r="F10" s="112" t="s">
        <v>463</v>
      </c>
      <c r="G10" s="540">
        <f>U3+U4</f>
        <v>54.758961681087754</v>
      </c>
      <c r="H10" s="540">
        <f>U5</f>
        <v>22.991347342398022</v>
      </c>
      <c r="I10" s="540">
        <f>U6</f>
        <v>13.226205191594561</v>
      </c>
      <c r="J10" s="530">
        <f>U7</f>
        <v>9.0234857849196537</v>
      </c>
      <c r="K10" s="103">
        <f>SUM(G10:J10)</f>
        <v>100</v>
      </c>
      <c r="L10" s="81"/>
      <c r="M10" s="81"/>
      <c r="N10" s="81"/>
      <c r="O10" s="81"/>
      <c r="P10" s="81"/>
      <c r="R10" s="95">
        <v>8</v>
      </c>
      <c r="S10" s="96" t="s">
        <v>2789</v>
      </c>
      <c r="T10" s="101">
        <v>1.2360939431396787</v>
      </c>
      <c r="U10" s="162"/>
    </row>
    <row r="11" spans="1:29" ht="15" customHeight="1">
      <c r="A11" s="95"/>
      <c r="B11" s="114" t="s">
        <v>451</v>
      </c>
      <c r="C11" s="106">
        <f>Z6</f>
        <v>3310</v>
      </c>
      <c r="D11" s="156" t="s">
        <v>73</v>
      </c>
      <c r="E11" s="81"/>
      <c r="F11" s="563" t="s">
        <v>2790</v>
      </c>
      <c r="G11" s="81"/>
      <c r="H11" s="81"/>
      <c r="I11" s="154" t="s">
        <v>12</v>
      </c>
      <c r="J11" s="154" t="s">
        <v>12</v>
      </c>
      <c r="K11" s="154" t="s">
        <v>12</v>
      </c>
      <c r="L11" s="81"/>
      <c r="M11" s="81"/>
      <c r="N11" s="81"/>
      <c r="O11" s="81"/>
      <c r="P11" s="81"/>
      <c r="R11" s="108">
        <v>9</v>
      </c>
      <c r="S11" s="109" t="s">
        <v>579</v>
      </c>
      <c r="T11" s="528">
        <v>0.37082818294190362</v>
      </c>
      <c r="U11" s="162"/>
    </row>
    <row r="12" spans="1:29" ht="15" customHeight="1">
      <c r="A12" s="108" t="s">
        <v>12</v>
      </c>
      <c r="B12" s="114" t="s">
        <v>2801</v>
      </c>
      <c r="C12" s="106">
        <f>Z7</f>
        <v>13819.672131147541</v>
      </c>
      <c r="D12" s="156" t="s">
        <v>74</v>
      </c>
      <c r="E12" s="81"/>
      <c r="F12" s="80"/>
      <c r="G12" s="81"/>
      <c r="H12" s="81"/>
      <c r="I12" s="81"/>
      <c r="J12" s="81"/>
      <c r="K12" s="81"/>
      <c r="L12" s="81"/>
      <c r="M12" s="122"/>
      <c r="N12" s="567"/>
      <c r="O12" s="568"/>
      <c r="P12" s="568"/>
      <c r="R12" s="83"/>
      <c r="S12" s="84" t="s">
        <v>2791</v>
      </c>
      <c r="T12" s="530">
        <v>100</v>
      </c>
      <c r="U12" s="562">
        <v>100</v>
      </c>
    </row>
    <row r="13" spans="1:29" ht="15" customHeight="1">
      <c r="A13" s="114" t="s">
        <v>466</v>
      </c>
      <c r="B13" s="3"/>
      <c r="C13" s="106">
        <f>AA7</f>
        <v>8870</v>
      </c>
      <c r="D13" s="156"/>
      <c r="E13" s="81"/>
      <c r="F13" s="1692"/>
      <c r="G13" s="310"/>
      <c r="H13" s="310"/>
      <c r="I13" s="310"/>
      <c r="J13" s="310"/>
      <c r="K13" s="310"/>
      <c r="L13" s="1694"/>
      <c r="M13" s="1695"/>
      <c r="N13" s="1693"/>
      <c r="O13" s="1693"/>
      <c r="P13" s="1693"/>
    </row>
    <row r="14" spans="1:29" ht="15" customHeight="1">
      <c r="A14" s="231" t="s">
        <v>14</v>
      </c>
      <c r="B14" s="92" t="s">
        <v>449</v>
      </c>
      <c r="C14" s="159">
        <f>AB3</f>
        <v>1940</v>
      </c>
      <c r="D14" s="183"/>
      <c r="E14" s="81"/>
      <c r="F14" s="1692"/>
      <c r="G14" s="310"/>
      <c r="H14" s="310"/>
      <c r="I14" s="310"/>
      <c r="J14" s="310"/>
      <c r="K14" s="310"/>
      <c r="L14" s="1694"/>
      <c r="M14" s="1695"/>
      <c r="N14" s="1693"/>
      <c r="O14" s="1693"/>
      <c r="P14" s="1693"/>
      <c r="Q14" s="310"/>
    </row>
    <row r="15" spans="1:29" ht="15" customHeight="1">
      <c r="A15" s="231" t="s">
        <v>2800</v>
      </c>
      <c r="B15" s="98" t="s">
        <v>450</v>
      </c>
      <c r="C15" s="159">
        <f>AB4</f>
        <v>2240</v>
      </c>
      <c r="D15" s="230"/>
      <c r="E15" s="81"/>
      <c r="F15" s="310"/>
      <c r="G15" s="100"/>
      <c r="H15" s="100"/>
      <c r="I15" s="100"/>
      <c r="J15" s="100"/>
      <c r="K15" s="587"/>
      <c r="L15" s="100"/>
      <c r="M15" s="587"/>
      <c r="N15" s="588"/>
      <c r="O15" s="588"/>
      <c r="P15" s="588"/>
      <c r="Q15" s="100"/>
    </row>
    <row r="16" spans="1:29" ht="15" customHeight="1">
      <c r="A16" s="95"/>
      <c r="B16" s="114" t="s">
        <v>451</v>
      </c>
      <c r="C16" s="106">
        <f>AB6</f>
        <v>2910</v>
      </c>
      <c r="D16" s="156" t="s">
        <v>73</v>
      </c>
      <c r="E16" s="81"/>
      <c r="F16" s="310"/>
      <c r="G16" s="100"/>
      <c r="H16" s="100"/>
      <c r="I16" s="100"/>
      <c r="J16" s="100"/>
      <c r="K16" s="587"/>
      <c r="L16" s="100"/>
      <c r="M16" s="587"/>
      <c r="N16" s="588"/>
      <c r="O16" s="588"/>
      <c r="P16" s="588"/>
      <c r="Q16" s="100"/>
    </row>
    <row r="17" spans="1:17" ht="15" customHeight="1">
      <c r="A17" s="95"/>
      <c r="B17" s="114" t="s">
        <v>2801</v>
      </c>
      <c r="C17" s="106">
        <f>AB7</f>
        <v>7870</v>
      </c>
      <c r="D17" s="156" t="s">
        <v>74</v>
      </c>
      <c r="E17" s="81"/>
      <c r="F17" s="310"/>
      <c r="G17" s="100"/>
      <c r="H17" s="100"/>
      <c r="I17" s="100"/>
      <c r="J17" s="100"/>
      <c r="K17" s="587"/>
      <c r="L17" s="100"/>
      <c r="M17" s="587"/>
      <c r="N17" s="588"/>
      <c r="O17" s="588"/>
      <c r="P17" s="588"/>
      <c r="Q17" s="100"/>
    </row>
    <row r="18" spans="1:17" ht="15" customHeight="1">
      <c r="A18" s="88" t="s">
        <v>2802</v>
      </c>
      <c r="B18" s="90" t="s">
        <v>450</v>
      </c>
      <c r="C18" s="183">
        <f>AC4</f>
        <v>700</v>
      </c>
      <c r="D18" s="584"/>
      <c r="E18" s="81"/>
      <c r="F18" s="310"/>
      <c r="G18" s="100"/>
      <c r="H18" s="100"/>
      <c r="I18" s="100"/>
      <c r="J18" s="100"/>
      <c r="K18" s="587"/>
      <c r="L18" s="100"/>
      <c r="M18" s="587"/>
      <c r="N18" s="588"/>
      <c r="O18" s="588"/>
      <c r="P18" s="588"/>
      <c r="Q18" s="100"/>
    </row>
    <row r="19" spans="1:17" ht="15" customHeight="1">
      <c r="A19" s="187" t="s">
        <v>2800</v>
      </c>
      <c r="B19" s="114" t="s">
        <v>451</v>
      </c>
      <c r="C19" s="107">
        <f>AC6</f>
        <v>1140</v>
      </c>
      <c r="D19" s="112" t="s">
        <v>73</v>
      </c>
      <c r="E19" s="81"/>
      <c r="F19" s="310"/>
      <c r="G19" s="587"/>
      <c r="H19" s="587"/>
      <c r="I19" s="587"/>
      <c r="J19" s="587"/>
      <c r="K19" s="587"/>
      <c r="L19" s="587"/>
      <c r="M19" s="587"/>
      <c r="N19" s="100"/>
      <c r="O19" s="100"/>
      <c r="P19" s="100"/>
      <c r="Q19" s="100"/>
    </row>
    <row r="20" spans="1:17" ht="15" customHeight="1">
      <c r="A20" s="111" t="s">
        <v>12</v>
      </c>
      <c r="B20" s="109" t="s">
        <v>2801</v>
      </c>
      <c r="C20" s="230">
        <f>AC7</f>
        <v>3740</v>
      </c>
      <c r="D20" s="586" t="s">
        <v>74</v>
      </c>
      <c r="E20" s="81"/>
      <c r="F20" s="310"/>
      <c r="G20" s="154"/>
      <c r="H20" s="97"/>
      <c r="I20" s="97"/>
      <c r="J20" s="97"/>
      <c r="K20" s="154"/>
      <c r="L20" s="81"/>
      <c r="M20" s="81"/>
      <c r="N20" s="81"/>
      <c r="O20" s="81"/>
      <c r="P20" s="81"/>
    </row>
    <row r="21" spans="1:17" ht="14.4" customHeight="1">
      <c r="A21" s="81" t="s">
        <v>2806</v>
      </c>
      <c r="B21" s="81"/>
      <c r="C21" s="81"/>
      <c r="D21" s="81"/>
      <c r="E21" s="81"/>
      <c r="F21" s="589"/>
      <c r="G21" s="100"/>
      <c r="H21" s="100"/>
      <c r="I21" s="100"/>
      <c r="J21" s="100"/>
      <c r="K21" s="587"/>
      <c r="L21" s="81"/>
      <c r="M21" s="81"/>
      <c r="N21" s="81"/>
      <c r="O21" s="81"/>
      <c r="P21" s="81"/>
    </row>
  </sheetData>
  <mergeCells count="14">
    <mergeCell ref="A2:B2"/>
    <mergeCell ref="F2:F3"/>
    <mergeCell ref="P2:P3"/>
    <mergeCell ref="A8:B8"/>
    <mergeCell ref="F13:F14"/>
    <mergeCell ref="P13:P14"/>
    <mergeCell ref="L13:L14"/>
    <mergeCell ref="M13:M14"/>
    <mergeCell ref="N13:N14"/>
    <mergeCell ref="O13:O14"/>
    <mergeCell ref="L2:L3"/>
    <mergeCell ref="M2:M3"/>
    <mergeCell ref="N2:N3"/>
    <mergeCell ref="O2:O3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</sheetPr>
  <dimension ref="A1:AB44"/>
  <sheetViews>
    <sheetView workbookViewId="0">
      <pane xSplit="3" ySplit="3" topLeftCell="D4" activePane="bottomRight" state="frozen"/>
      <selection pane="topRight" activeCell="D1" sqref="D1"/>
      <selection pane="bottomLeft" activeCell="A3" sqref="A3"/>
      <selection pane="bottomRight" activeCell="L13" sqref="L13"/>
    </sheetView>
  </sheetViews>
  <sheetFormatPr defaultColWidth="8.58203125" defaultRowHeight="13"/>
  <cols>
    <col min="1" max="1" width="3.08203125" style="1" customWidth="1"/>
    <col min="2" max="2" width="12" style="1" customWidth="1"/>
    <col min="3" max="3" width="7.08203125" style="1" customWidth="1"/>
    <col min="4" max="5" width="10.6640625" style="1" customWidth="1"/>
    <col min="6" max="6" width="8.58203125" style="1"/>
    <col min="7" max="7" width="9.1640625" style="1" customWidth="1"/>
    <col min="8" max="8" width="9.6640625" style="1" customWidth="1"/>
    <col min="9" max="9" width="4.9140625" style="1" hidden="1" customWidth="1"/>
    <col min="10" max="10" width="25" style="1" hidden="1" customWidth="1"/>
    <col min="11" max="11" width="15.08203125" style="1" hidden="1" customWidth="1"/>
    <col min="12" max="12" width="8.58203125" style="1"/>
    <col min="13" max="13" width="10" style="1" customWidth="1"/>
    <col min="14" max="16384" width="8.58203125" style="1"/>
  </cols>
  <sheetData>
    <row r="1" spans="1:28">
      <c r="A1" s="2" t="s">
        <v>3718</v>
      </c>
    </row>
    <row r="2" spans="1:28">
      <c r="A2" s="81"/>
      <c r="B2" s="80" t="s">
        <v>3697</v>
      </c>
      <c r="C2" s="81"/>
      <c r="D2" s="81"/>
      <c r="E2" s="81"/>
      <c r="F2" s="81"/>
      <c r="G2" s="81"/>
      <c r="I2" s="2" t="s">
        <v>3415</v>
      </c>
      <c r="K2" s="1250" t="s">
        <v>3414</v>
      </c>
      <c r="L2" s="81"/>
      <c r="M2" s="1062" t="s">
        <v>3419</v>
      </c>
      <c r="N2" s="611"/>
      <c r="O2" s="611"/>
      <c r="P2" s="611"/>
      <c r="Q2" s="611"/>
      <c r="R2" s="611"/>
      <c r="S2" s="611"/>
      <c r="T2" s="611"/>
      <c r="U2" s="611" t="s">
        <v>3307</v>
      </c>
      <c r="V2" s="611"/>
      <c r="W2" s="611"/>
      <c r="X2" s="611"/>
      <c r="Y2" s="611"/>
      <c r="Z2" s="611"/>
      <c r="AA2" s="611"/>
      <c r="AB2" s="611"/>
    </row>
    <row r="3" spans="1:28" ht="26">
      <c r="A3" s="81"/>
      <c r="B3" s="83" t="s">
        <v>2793</v>
      </c>
      <c r="C3" s="113"/>
      <c r="D3" s="86" t="s">
        <v>3630</v>
      </c>
      <c r="E3" s="86" t="s">
        <v>3631</v>
      </c>
      <c r="F3" s="1602" t="s">
        <v>3632</v>
      </c>
      <c r="G3" s="1603" t="s">
        <v>3629</v>
      </c>
      <c r="I3" s="221"/>
      <c r="J3" s="220" t="s">
        <v>3068</v>
      </c>
      <c r="K3" s="133" t="s">
        <v>3413</v>
      </c>
      <c r="L3" s="81"/>
      <c r="M3" s="1704" t="s">
        <v>3308</v>
      </c>
      <c r="N3" s="1705"/>
      <c r="O3" s="1063" t="s">
        <v>428</v>
      </c>
      <c r="P3" s="1064" t="s">
        <v>3309</v>
      </c>
      <c r="Q3" s="1065" t="s">
        <v>3310</v>
      </c>
      <c r="R3" s="1066" t="s">
        <v>3311</v>
      </c>
      <c r="S3" s="1067" t="s">
        <v>3312</v>
      </c>
      <c r="T3" s="1066" t="s">
        <v>3313</v>
      </c>
      <c r="U3" s="1067" t="s">
        <v>3314</v>
      </c>
      <c r="V3" s="1068" t="s">
        <v>579</v>
      </c>
      <c r="W3" s="1069" t="s">
        <v>3315</v>
      </c>
      <c r="X3" s="1070" t="s">
        <v>3316</v>
      </c>
      <c r="Y3" s="1263" t="s">
        <v>3317</v>
      </c>
      <c r="Z3" s="1264" t="s">
        <v>3318</v>
      </c>
      <c r="AA3" s="1071" t="s">
        <v>3319</v>
      </c>
      <c r="AB3" s="1072" t="s">
        <v>3320</v>
      </c>
    </row>
    <row r="4" spans="1:28">
      <c r="A4" s="81"/>
      <c r="B4" s="89" t="s">
        <v>70</v>
      </c>
      <c r="C4" s="564"/>
      <c r="D4" s="786">
        <v>12000</v>
      </c>
      <c r="E4" s="92"/>
      <c r="F4" s="95"/>
      <c r="G4" s="98"/>
      <c r="I4" s="744" t="s">
        <v>2144</v>
      </c>
      <c r="J4" s="748" t="s">
        <v>3039</v>
      </c>
      <c r="K4" s="801"/>
      <c r="L4" s="81"/>
      <c r="M4" s="229" t="s">
        <v>3321</v>
      </c>
      <c r="N4" s="1258" t="s">
        <v>3322</v>
      </c>
      <c r="O4" s="1073">
        <f t="shared" ref="O4:O11" si="0">SUM(P4:V4)</f>
        <v>3206</v>
      </c>
      <c r="P4" s="1074">
        <v>312</v>
      </c>
      <c r="Q4" s="1075">
        <v>576</v>
      </c>
      <c r="R4" s="1076">
        <v>0</v>
      </c>
      <c r="S4" s="1075">
        <v>654</v>
      </c>
      <c r="T4" s="1076">
        <v>1120</v>
      </c>
      <c r="U4" s="1075">
        <v>454</v>
      </c>
      <c r="V4" s="1077">
        <v>90</v>
      </c>
      <c r="W4" s="1075">
        <f>R4+SUM(T4:V4)+AA4</f>
        <v>1664</v>
      </c>
      <c r="X4" s="1078">
        <f t="shared" ref="X4:X21" si="1">ROUND(W4/O4*100,1)</f>
        <v>51.9</v>
      </c>
      <c r="Y4" s="1265" t="s">
        <v>440</v>
      </c>
      <c r="Z4" s="1266" t="s">
        <v>440</v>
      </c>
      <c r="AA4" s="1079">
        <v>0</v>
      </c>
      <c r="AB4" s="1081">
        <f t="shared" ref="AB4:AB21" si="2">R4+S4</f>
        <v>654</v>
      </c>
    </row>
    <row r="5" spans="1:28">
      <c r="A5" s="81"/>
      <c r="B5" s="95" t="s">
        <v>71</v>
      </c>
      <c r="C5" s="81"/>
      <c r="D5" s="789">
        <v>1.62</v>
      </c>
      <c r="E5" s="98"/>
      <c r="F5" s="95"/>
      <c r="G5" s="98"/>
      <c r="I5" s="199" t="s">
        <v>248</v>
      </c>
      <c r="J5" s="748" t="s">
        <v>3040</v>
      </c>
      <c r="K5" s="802"/>
      <c r="L5" s="81"/>
      <c r="M5" s="1259" t="s">
        <v>440</v>
      </c>
      <c r="N5" s="1260" t="s">
        <v>3323</v>
      </c>
      <c r="O5" s="1082">
        <f t="shared" si="0"/>
        <v>6085</v>
      </c>
      <c r="P5" s="1083">
        <v>150</v>
      </c>
      <c r="Q5" s="1084">
        <v>267</v>
      </c>
      <c r="R5" s="1085">
        <v>4167</v>
      </c>
      <c r="S5" s="1084">
        <v>334</v>
      </c>
      <c r="T5" s="1085">
        <v>1167</v>
      </c>
      <c r="U5" s="1084">
        <v>0</v>
      </c>
      <c r="V5" s="1086">
        <v>0</v>
      </c>
      <c r="W5" s="1084">
        <f t="shared" ref="W5:W21" si="3">R5+SUM(T5:V5)+AA5</f>
        <v>5424</v>
      </c>
      <c r="X5" s="1078">
        <f t="shared" si="1"/>
        <v>89.1</v>
      </c>
      <c r="Y5" s="1267">
        <v>1.6683333333333334</v>
      </c>
      <c r="Z5" s="1268">
        <v>1</v>
      </c>
      <c r="AA5" s="1084">
        <f>ROUND(P5*Z5/Y5,0)</f>
        <v>90</v>
      </c>
      <c r="AB5" s="1087">
        <f t="shared" si="2"/>
        <v>4501</v>
      </c>
    </row>
    <row r="6" spans="1:28">
      <c r="A6" s="81"/>
      <c r="B6" s="728" t="s">
        <v>72</v>
      </c>
      <c r="C6" s="566"/>
      <c r="D6" s="786">
        <f>ROUND(D4/D5,0)</f>
        <v>7407</v>
      </c>
      <c r="E6" s="791">
        <f>E7+E8</f>
        <v>100</v>
      </c>
      <c r="F6" s="83"/>
      <c r="G6" s="1248">
        <f>G7+G8</f>
        <v>66.664999999999992</v>
      </c>
      <c r="I6" s="199" t="s">
        <v>258</v>
      </c>
      <c r="J6" s="748" t="s">
        <v>3041</v>
      </c>
      <c r="K6" s="802"/>
      <c r="L6" s="81"/>
      <c r="M6" s="229" t="s">
        <v>3324</v>
      </c>
      <c r="N6" s="1258" t="s">
        <v>3322</v>
      </c>
      <c r="O6" s="1088">
        <f t="shared" si="0"/>
        <v>9498</v>
      </c>
      <c r="P6" s="1080">
        <v>1097</v>
      </c>
      <c r="Q6" s="1079">
        <v>3420</v>
      </c>
      <c r="R6" s="1080">
        <v>0</v>
      </c>
      <c r="S6" s="1079">
        <v>1361</v>
      </c>
      <c r="T6" s="1080">
        <v>1564</v>
      </c>
      <c r="U6" s="1079">
        <v>2013</v>
      </c>
      <c r="V6" s="1080">
        <v>43</v>
      </c>
      <c r="W6" s="1079">
        <f t="shared" si="3"/>
        <v>3620</v>
      </c>
      <c r="X6" s="1089">
        <f t="shared" si="1"/>
        <v>38.1</v>
      </c>
      <c r="Y6" s="1269" t="s">
        <v>440</v>
      </c>
      <c r="Z6" s="1270" t="s">
        <v>440</v>
      </c>
      <c r="AA6" s="1079">
        <v>0</v>
      </c>
      <c r="AB6" s="1090">
        <f t="shared" si="2"/>
        <v>1361</v>
      </c>
    </row>
    <row r="7" spans="1:28">
      <c r="A7" s="81"/>
      <c r="B7" s="729"/>
      <c r="C7" s="602" t="s">
        <v>73</v>
      </c>
      <c r="D7" s="786">
        <f>ROUND(D6*E7/100,0)</f>
        <v>1481</v>
      </c>
      <c r="E7" s="533">
        <v>20</v>
      </c>
      <c r="F7" s="1520">
        <v>5000</v>
      </c>
      <c r="G7" s="1476">
        <f>D7*F7/1000000</f>
        <v>7.4050000000000002</v>
      </c>
      <c r="I7" s="199" t="s">
        <v>268</v>
      </c>
      <c r="J7" s="748" t="s">
        <v>2148</v>
      </c>
      <c r="K7" s="803"/>
      <c r="L7" s="81"/>
      <c r="M7" s="229"/>
      <c r="N7" s="1260" t="s">
        <v>3323</v>
      </c>
      <c r="O7" s="1082">
        <f t="shared" si="0"/>
        <v>71421</v>
      </c>
      <c r="P7" s="1083">
        <v>3587</v>
      </c>
      <c r="Q7" s="1084">
        <v>40159</v>
      </c>
      <c r="R7" s="1085">
        <v>18827</v>
      </c>
      <c r="S7" s="1084">
        <v>3573</v>
      </c>
      <c r="T7" s="1085">
        <v>3425</v>
      </c>
      <c r="U7" s="1084">
        <v>1666</v>
      </c>
      <c r="V7" s="1086">
        <v>184</v>
      </c>
      <c r="W7" s="1084">
        <f t="shared" si="3"/>
        <v>26029</v>
      </c>
      <c r="X7" s="1078">
        <f t="shared" si="1"/>
        <v>36.4</v>
      </c>
      <c r="Y7" s="1267">
        <v>2.3504657120428387</v>
      </c>
      <c r="Z7" s="1268">
        <v>1.2626111694677871</v>
      </c>
      <c r="AA7" s="1084">
        <f t="shared" ref="AA7:AA21" si="4">ROUND(P7*Z7/Y7,0)</f>
        <v>1927</v>
      </c>
      <c r="AB7" s="1087">
        <f t="shared" si="2"/>
        <v>22400</v>
      </c>
    </row>
    <row r="8" spans="1:28">
      <c r="A8" s="81"/>
      <c r="B8" s="730"/>
      <c r="C8" s="1524" t="s">
        <v>74</v>
      </c>
      <c r="D8" s="788">
        <f>D6-D7</f>
        <v>5926</v>
      </c>
      <c r="E8" s="528">
        <v>80</v>
      </c>
      <c r="F8" s="1521">
        <v>10000</v>
      </c>
      <c r="G8" s="1477">
        <f>F8*D8/1000000</f>
        <v>59.26</v>
      </c>
      <c r="I8" s="195" t="s">
        <v>288</v>
      </c>
      <c r="J8" s="749" t="s">
        <v>2149</v>
      </c>
      <c r="K8" s="802"/>
      <c r="L8" s="81"/>
      <c r="M8" s="275" t="s">
        <v>3325</v>
      </c>
      <c r="N8" s="1069" t="s">
        <v>3322</v>
      </c>
      <c r="O8" s="1073">
        <f t="shared" si="0"/>
        <v>10138</v>
      </c>
      <c r="P8" s="1083">
        <v>1443</v>
      </c>
      <c r="Q8" s="1084">
        <v>1827</v>
      </c>
      <c r="R8" s="1085">
        <v>0</v>
      </c>
      <c r="S8" s="1084">
        <v>2556</v>
      </c>
      <c r="T8" s="1085">
        <v>3741</v>
      </c>
      <c r="U8" s="1084">
        <v>436</v>
      </c>
      <c r="V8" s="1086">
        <v>135</v>
      </c>
      <c r="W8" s="1079">
        <f t="shared" si="3"/>
        <v>4312</v>
      </c>
      <c r="X8" s="1091">
        <f t="shared" si="1"/>
        <v>42.5</v>
      </c>
      <c r="Y8" s="1271" t="s">
        <v>440</v>
      </c>
      <c r="Z8" s="1272" t="s">
        <v>440</v>
      </c>
      <c r="AA8" s="1079">
        <v>0</v>
      </c>
      <c r="AB8" s="1081">
        <f t="shared" si="2"/>
        <v>2556</v>
      </c>
    </row>
    <row r="9" spans="1:28">
      <c r="A9" s="81"/>
      <c r="B9" s="81"/>
      <c r="C9" s="81"/>
      <c r="D9" s="81"/>
      <c r="E9" s="81"/>
      <c r="F9" s="81"/>
      <c r="G9" s="81"/>
      <c r="I9" s="199" t="s">
        <v>324</v>
      </c>
      <c r="J9" s="748" t="s">
        <v>2150</v>
      </c>
      <c r="K9" s="802"/>
      <c r="L9" s="81"/>
      <c r="M9" s="1259"/>
      <c r="N9" s="1260" t="s">
        <v>3323</v>
      </c>
      <c r="O9" s="1082">
        <f t="shared" si="0"/>
        <v>68947</v>
      </c>
      <c r="P9" s="1092">
        <v>2273</v>
      </c>
      <c r="Q9" s="1093">
        <v>15797</v>
      </c>
      <c r="R9" s="1094">
        <v>36987</v>
      </c>
      <c r="S9" s="1093">
        <v>7198</v>
      </c>
      <c r="T9" s="1094">
        <v>5871</v>
      </c>
      <c r="U9" s="1093">
        <v>715</v>
      </c>
      <c r="V9" s="1095">
        <v>106</v>
      </c>
      <c r="W9" s="1084">
        <f t="shared" si="3"/>
        <v>45399</v>
      </c>
      <c r="X9" s="1078">
        <f t="shared" si="1"/>
        <v>65.8</v>
      </c>
      <c r="Y9" s="1267">
        <v>1.2029932392178599</v>
      </c>
      <c r="Z9" s="1268">
        <v>0.9102171353768731</v>
      </c>
      <c r="AA9" s="1084">
        <f t="shared" si="4"/>
        <v>1720</v>
      </c>
      <c r="AB9" s="1087">
        <f t="shared" si="2"/>
        <v>44185</v>
      </c>
    </row>
    <row r="10" spans="1:28">
      <c r="A10" s="81"/>
      <c r="B10" s="80" t="s">
        <v>3698</v>
      </c>
      <c r="C10" s="81"/>
      <c r="D10" s="81"/>
      <c r="E10" s="81"/>
      <c r="F10" s="81"/>
      <c r="G10" s="81"/>
      <c r="I10" s="199" t="s">
        <v>334</v>
      </c>
      <c r="J10" s="748" t="s">
        <v>540</v>
      </c>
      <c r="K10" s="802"/>
      <c r="L10" s="81"/>
      <c r="M10" s="229" t="s">
        <v>3326</v>
      </c>
      <c r="N10" s="1258" t="s">
        <v>3322</v>
      </c>
      <c r="O10" s="1088">
        <f t="shared" si="0"/>
        <v>8358</v>
      </c>
      <c r="P10" s="1080">
        <v>618</v>
      </c>
      <c r="Q10" s="1079">
        <v>3684</v>
      </c>
      <c r="R10" s="1080">
        <v>0</v>
      </c>
      <c r="S10" s="1079">
        <v>1311</v>
      </c>
      <c r="T10" s="1080">
        <v>1500</v>
      </c>
      <c r="U10" s="1079">
        <v>935</v>
      </c>
      <c r="V10" s="1080">
        <v>310</v>
      </c>
      <c r="W10" s="1079">
        <f t="shared" si="3"/>
        <v>2745</v>
      </c>
      <c r="X10" s="1089">
        <f t="shared" si="1"/>
        <v>32.799999999999997</v>
      </c>
      <c r="Y10" s="1269" t="s">
        <v>440</v>
      </c>
      <c r="Z10" s="1270" t="s">
        <v>440</v>
      </c>
      <c r="AA10" s="1079">
        <v>0</v>
      </c>
      <c r="AB10" s="1090">
        <f t="shared" si="2"/>
        <v>1311</v>
      </c>
    </row>
    <row r="11" spans="1:28">
      <c r="A11" s="81"/>
      <c r="B11" s="83" t="s">
        <v>0</v>
      </c>
      <c r="C11" s="113"/>
      <c r="D11" s="86" t="s">
        <v>3630</v>
      </c>
      <c r="E11" s="86" t="s">
        <v>3631</v>
      </c>
      <c r="F11" s="1602" t="s">
        <v>3632</v>
      </c>
      <c r="G11" s="1603" t="s">
        <v>3629</v>
      </c>
      <c r="I11" s="199" t="s">
        <v>348</v>
      </c>
      <c r="J11" s="748" t="s">
        <v>2151</v>
      </c>
      <c r="K11" s="802"/>
      <c r="L11" s="81"/>
      <c r="M11" s="229"/>
      <c r="N11" s="1260" t="s">
        <v>3323</v>
      </c>
      <c r="O11" s="1082">
        <f t="shared" si="0"/>
        <v>27113</v>
      </c>
      <c r="P11" s="1083">
        <v>1510</v>
      </c>
      <c r="Q11" s="1084">
        <v>10341</v>
      </c>
      <c r="R11" s="1085">
        <v>9503</v>
      </c>
      <c r="S11" s="1084">
        <v>1694</v>
      </c>
      <c r="T11" s="1085">
        <v>3468</v>
      </c>
      <c r="U11" s="1084">
        <v>288</v>
      </c>
      <c r="V11" s="1086">
        <v>309</v>
      </c>
      <c r="W11" s="1084">
        <f t="shared" si="3"/>
        <v>14063</v>
      </c>
      <c r="X11" s="1078">
        <f t="shared" si="1"/>
        <v>51.9</v>
      </c>
      <c r="Y11" s="1267">
        <v>1.581937719785262</v>
      </c>
      <c r="Z11" s="1268">
        <v>0.51822388505523476</v>
      </c>
      <c r="AA11" s="1084">
        <f t="shared" si="4"/>
        <v>495</v>
      </c>
      <c r="AB11" s="1087">
        <f t="shared" si="2"/>
        <v>11197</v>
      </c>
    </row>
    <row r="12" spans="1:28">
      <c r="A12" s="81"/>
      <c r="B12" s="89" t="s">
        <v>75</v>
      </c>
      <c r="C12" s="564"/>
      <c r="D12" s="786">
        <v>125000</v>
      </c>
      <c r="E12" s="90"/>
      <c r="F12" s="95"/>
      <c r="G12" s="98"/>
      <c r="I12" s="199" t="s">
        <v>356</v>
      </c>
      <c r="J12" s="748" t="s">
        <v>2152</v>
      </c>
      <c r="K12" s="802"/>
      <c r="L12" s="81"/>
      <c r="M12" s="1275" t="s">
        <v>3417</v>
      </c>
      <c r="N12" s="1276" t="s">
        <v>3322</v>
      </c>
      <c r="O12" s="1277">
        <v>18165</v>
      </c>
      <c r="P12" s="1278">
        <v>725</v>
      </c>
      <c r="Q12" s="1279">
        <v>6071</v>
      </c>
      <c r="R12" s="1280">
        <v>0</v>
      </c>
      <c r="S12" s="1279">
        <v>1684</v>
      </c>
      <c r="T12" s="1280">
        <v>1628</v>
      </c>
      <c r="U12" s="1279">
        <v>1583</v>
      </c>
      <c r="V12" s="1281">
        <v>68</v>
      </c>
      <c r="W12" s="1265">
        <f t="shared" si="3"/>
        <v>3279</v>
      </c>
      <c r="X12" s="1282">
        <f t="shared" si="1"/>
        <v>18.100000000000001</v>
      </c>
      <c r="Y12" s="1271"/>
      <c r="Z12" s="1272"/>
      <c r="AA12" s="1265">
        <v>0</v>
      </c>
      <c r="AB12" s="1283">
        <f t="shared" si="2"/>
        <v>1684</v>
      </c>
    </row>
    <row r="13" spans="1:28">
      <c r="A13" s="81"/>
      <c r="B13" s="95" t="s">
        <v>3077</v>
      </c>
      <c r="C13" s="81"/>
      <c r="D13" s="789">
        <v>1.56</v>
      </c>
      <c r="E13" s="96"/>
      <c r="F13" s="95"/>
      <c r="G13" s="98"/>
      <c r="I13" s="199" t="s">
        <v>374</v>
      </c>
      <c r="J13" s="748" t="s">
        <v>3042</v>
      </c>
      <c r="K13" s="802"/>
      <c r="L13" s="81"/>
      <c r="M13" s="1284" t="s">
        <v>3418</v>
      </c>
      <c r="N13" s="1285" t="s">
        <v>3323</v>
      </c>
      <c r="O13" s="1286">
        <v>41235</v>
      </c>
      <c r="P13" s="1287">
        <v>1028</v>
      </c>
      <c r="Q13" s="1288">
        <v>22155</v>
      </c>
      <c r="R13" s="1289">
        <v>10259</v>
      </c>
      <c r="S13" s="1288">
        <v>2147</v>
      </c>
      <c r="T13" s="1289">
        <v>2090</v>
      </c>
      <c r="U13" s="1288">
        <v>1707</v>
      </c>
      <c r="V13" s="1290">
        <v>530</v>
      </c>
      <c r="W13" s="1288">
        <f t="shared" si="3"/>
        <v>15124</v>
      </c>
      <c r="X13" s="1291">
        <f t="shared" si="1"/>
        <v>36.700000000000003</v>
      </c>
      <c r="Y13" s="1267">
        <v>1.3125</v>
      </c>
      <c r="Z13" s="1268">
        <v>0.6875</v>
      </c>
      <c r="AA13" s="1288">
        <f t="shared" si="4"/>
        <v>538</v>
      </c>
      <c r="AB13" s="1292">
        <f t="shared" si="2"/>
        <v>12406</v>
      </c>
    </row>
    <row r="14" spans="1:28">
      <c r="A14" s="81"/>
      <c r="B14" s="728" t="s">
        <v>76</v>
      </c>
      <c r="C14" s="566"/>
      <c r="D14" s="786">
        <f>ROUND(D12/D13,0)</f>
        <v>80128</v>
      </c>
      <c r="E14" s="533">
        <f>E15+E16</f>
        <v>100</v>
      </c>
      <c r="F14" s="83"/>
      <c r="G14" s="1248">
        <f>G15+G16</f>
        <v>272.43600000000004</v>
      </c>
      <c r="I14" s="199" t="s">
        <v>2153</v>
      </c>
      <c r="J14" s="748" t="s">
        <v>2154</v>
      </c>
      <c r="K14" s="802"/>
      <c r="L14" s="81"/>
      <c r="M14" s="275" t="s">
        <v>3327</v>
      </c>
      <c r="N14" s="1069" t="s">
        <v>3322</v>
      </c>
      <c r="O14" s="1088">
        <f t="shared" ref="O14:O21" si="5">SUM(P14:V14)</f>
        <v>6542</v>
      </c>
      <c r="P14" s="1080">
        <v>440</v>
      </c>
      <c r="Q14" s="1079">
        <v>2762</v>
      </c>
      <c r="R14" s="1080">
        <v>0</v>
      </c>
      <c r="S14" s="1079">
        <v>1461</v>
      </c>
      <c r="T14" s="1080">
        <v>1375</v>
      </c>
      <c r="U14" s="1079">
        <v>379</v>
      </c>
      <c r="V14" s="1080">
        <v>125</v>
      </c>
      <c r="W14" s="1079">
        <f t="shared" si="3"/>
        <v>1879</v>
      </c>
      <c r="X14" s="1089">
        <f t="shared" si="1"/>
        <v>28.7</v>
      </c>
      <c r="Y14" s="1269" t="s">
        <v>440</v>
      </c>
      <c r="Z14" s="1270" t="s">
        <v>440</v>
      </c>
      <c r="AA14" s="1079">
        <v>0</v>
      </c>
      <c r="AB14" s="1090">
        <f t="shared" si="2"/>
        <v>1461</v>
      </c>
    </row>
    <row r="15" spans="1:28">
      <c r="A15" s="81"/>
      <c r="B15" s="729"/>
      <c r="C15" s="602" t="s">
        <v>73</v>
      </c>
      <c r="D15" s="786">
        <f>ROUND(D14*E15/100,0)</f>
        <v>64102</v>
      </c>
      <c r="E15" s="533">
        <v>80</v>
      </c>
      <c r="F15" s="1520">
        <v>3000</v>
      </c>
      <c r="G15" s="1476">
        <f>D15*F15/1000000</f>
        <v>192.30600000000001</v>
      </c>
      <c r="I15" s="199" t="s">
        <v>2155</v>
      </c>
      <c r="J15" s="748" t="s">
        <v>2156</v>
      </c>
      <c r="K15" s="802"/>
      <c r="L15" s="81"/>
      <c r="M15" s="1259"/>
      <c r="N15" s="1260" t="s">
        <v>3323</v>
      </c>
      <c r="O15" s="1082">
        <f t="shared" si="5"/>
        <v>28026</v>
      </c>
      <c r="P15" s="1083">
        <v>629</v>
      </c>
      <c r="Q15" s="1084">
        <v>8682</v>
      </c>
      <c r="R15" s="1085">
        <v>12794</v>
      </c>
      <c r="S15" s="1084">
        <v>2595</v>
      </c>
      <c r="T15" s="1085">
        <v>2697</v>
      </c>
      <c r="U15" s="1084">
        <v>224</v>
      </c>
      <c r="V15" s="1086">
        <v>405</v>
      </c>
      <c r="W15" s="1084">
        <f t="shared" si="3"/>
        <v>16160</v>
      </c>
      <c r="X15" s="1078">
        <f t="shared" si="1"/>
        <v>57.7</v>
      </c>
      <c r="Y15" s="1267">
        <v>1.6386339628208273</v>
      </c>
      <c r="Z15" s="1268">
        <v>0.10417432539197613</v>
      </c>
      <c r="AA15" s="1084">
        <f t="shared" si="4"/>
        <v>40</v>
      </c>
      <c r="AB15" s="1087">
        <f t="shared" si="2"/>
        <v>15389</v>
      </c>
    </row>
    <row r="16" spans="1:28">
      <c r="A16" s="81"/>
      <c r="B16" s="730"/>
      <c r="C16" s="1524" t="s">
        <v>74</v>
      </c>
      <c r="D16" s="792">
        <f>D14-D15</f>
        <v>16026</v>
      </c>
      <c r="E16" s="528">
        <v>20</v>
      </c>
      <c r="F16" s="1521">
        <v>5000</v>
      </c>
      <c r="G16" s="1477">
        <f>F16*D16/1000000</f>
        <v>80.13</v>
      </c>
      <c r="I16" s="199" t="s">
        <v>2157</v>
      </c>
      <c r="J16" s="748" t="s">
        <v>2158</v>
      </c>
      <c r="K16" s="802"/>
      <c r="L16" s="81"/>
      <c r="M16" s="229" t="s">
        <v>3328</v>
      </c>
      <c r="N16" s="1258" t="s">
        <v>3322</v>
      </c>
      <c r="O16" s="1073">
        <f t="shared" si="5"/>
        <v>8453</v>
      </c>
      <c r="P16" s="1074">
        <v>896</v>
      </c>
      <c r="Q16" s="1075">
        <v>4532</v>
      </c>
      <c r="R16" s="1076">
        <v>0</v>
      </c>
      <c r="S16" s="1075">
        <v>868</v>
      </c>
      <c r="T16" s="1076">
        <v>1808</v>
      </c>
      <c r="U16" s="1075">
        <v>196</v>
      </c>
      <c r="V16" s="1077">
        <v>153</v>
      </c>
      <c r="W16" s="1079">
        <f t="shared" si="3"/>
        <v>2157</v>
      </c>
      <c r="X16" s="1091">
        <f t="shared" si="1"/>
        <v>25.5</v>
      </c>
      <c r="Y16" s="1271" t="s">
        <v>440</v>
      </c>
      <c r="Z16" s="1272" t="s">
        <v>440</v>
      </c>
      <c r="AA16" s="1079">
        <v>0</v>
      </c>
      <c r="AB16" s="1081">
        <f t="shared" si="2"/>
        <v>868</v>
      </c>
    </row>
    <row r="17" spans="1:28">
      <c r="A17" s="81"/>
      <c r="B17" s="81"/>
      <c r="C17" s="122"/>
      <c r="D17" s="81"/>
      <c r="E17" s="81"/>
      <c r="F17" s="81"/>
      <c r="G17" s="81"/>
      <c r="I17" s="199" t="s">
        <v>2159</v>
      </c>
      <c r="J17" s="748" t="s">
        <v>2160</v>
      </c>
      <c r="K17" s="802"/>
      <c r="L17" s="81"/>
      <c r="M17" s="229"/>
      <c r="N17" s="1260" t="s">
        <v>3323</v>
      </c>
      <c r="O17" s="1082">
        <f t="shared" si="5"/>
        <v>44061</v>
      </c>
      <c r="P17" s="1083">
        <v>1076</v>
      </c>
      <c r="Q17" s="1084">
        <v>11639</v>
      </c>
      <c r="R17" s="1085">
        <v>23039</v>
      </c>
      <c r="S17" s="1084">
        <v>3154</v>
      </c>
      <c r="T17" s="1085">
        <v>4406</v>
      </c>
      <c r="U17" s="1084">
        <v>427</v>
      </c>
      <c r="V17" s="1086">
        <v>320</v>
      </c>
      <c r="W17" s="1084">
        <f t="shared" si="3"/>
        <v>28639</v>
      </c>
      <c r="X17" s="1078">
        <f t="shared" si="1"/>
        <v>65</v>
      </c>
      <c r="Y17" s="1267">
        <v>1.4291431541431541</v>
      </c>
      <c r="Z17" s="1268">
        <v>0.59354086229086223</v>
      </c>
      <c r="AA17" s="1084">
        <f t="shared" si="4"/>
        <v>447</v>
      </c>
      <c r="AB17" s="1087">
        <f t="shared" si="2"/>
        <v>26193</v>
      </c>
    </row>
    <row r="18" spans="1:28">
      <c r="A18" s="81"/>
      <c r="B18" s="80" t="s">
        <v>3689</v>
      </c>
      <c r="C18" s="81"/>
      <c r="D18" s="81"/>
      <c r="E18" s="81"/>
      <c r="F18" s="81"/>
      <c r="G18" s="81"/>
      <c r="H18" s="81"/>
      <c r="I18" s="199" t="s">
        <v>2161</v>
      </c>
      <c r="J18" s="748" t="s">
        <v>2162</v>
      </c>
      <c r="K18" s="802"/>
      <c r="L18" s="81"/>
      <c r="M18" s="1096" t="s">
        <v>3329</v>
      </c>
      <c r="N18" s="225" t="s">
        <v>3322</v>
      </c>
      <c r="O18" s="1097">
        <f t="shared" si="5"/>
        <v>12322</v>
      </c>
      <c r="P18" s="1098">
        <v>878</v>
      </c>
      <c r="Q18" s="1099">
        <v>5096</v>
      </c>
      <c r="R18" s="1098">
        <v>0</v>
      </c>
      <c r="S18" s="1099">
        <v>1899</v>
      </c>
      <c r="T18" s="1098">
        <v>2359</v>
      </c>
      <c r="U18" s="1099">
        <v>1642</v>
      </c>
      <c r="V18" s="1098">
        <v>448</v>
      </c>
      <c r="W18" s="1099">
        <f t="shared" si="3"/>
        <v>4449</v>
      </c>
      <c r="X18" s="1100">
        <f t="shared" si="1"/>
        <v>36.1</v>
      </c>
      <c r="Y18" s="1269" t="s">
        <v>440</v>
      </c>
      <c r="Z18" s="1270" t="s">
        <v>440</v>
      </c>
      <c r="AA18" s="1099">
        <v>0</v>
      </c>
      <c r="AB18" s="1101">
        <f t="shared" si="2"/>
        <v>1899</v>
      </c>
    </row>
    <row r="19" spans="1:28">
      <c r="A19" s="81"/>
      <c r="B19" s="89" t="s">
        <v>2793</v>
      </c>
      <c r="C19" s="564"/>
      <c r="D19" s="564" t="s">
        <v>2794</v>
      </c>
      <c r="E19" s="564"/>
      <c r="F19" s="90"/>
      <c r="G19" s="81"/>
      <c r="H19" s="81"/>
      <c r="I19" s="199" t="s">
        <v>2163</v>
      </c>
      <c r="J19" s="748" t="s">
        <v>2164</v>
      </c>
      <c r="K19" s="802"/>
      <c r="L19" s="81"/>
      <c r="M19" s="1261"/>
      <c r="N19" s="810" t="s">
        <v>3323</v>
      </c>
      <c r="O19" s="1102">
        <f t="shared" si="5"/>
        <v>41179</v>
      </c>
      <c r="P19" s="1103">
        <v>1167</v>
      </c>
      <c r="Q19" s="1104">
        <v>12451</v>
      </c>
      <c r="R19" s="1105">
        <v>16679</v>
      </c>
      <c r="S19" s="1104">
        <v>4309</v>
      </c>
      <c r="T19" s="1105">
        <v>3857</v>
      </c>
      <c r="U19" s="1104">
        <v>2230</v>
      </c>
      <c r="V19" s="1106">
        <v>486</v>
      </c>
      <c r="W19" s="1104">
        <f t="shared" si="3"/>
        <v>23962</v>
      </c>
      <c r="X19" s="1107">
        <f t="shared" si="1"/>
        <v>58.2</v>
      </c>
      <c r="Y19" s="1267">
        <v>1.5836300828699883</v>
      </c>
      <c r="Z19" s="1268">
        <v>0.96325204111849461</v>
      </c>
      <c r="AA19" s="1104">
        <f t="shared" si="4"/>
        <v>710</v>
      </c>
      <c r="AB19" s="1108">
        <f t="shared" si="2"/>
        <v>20988</v>
      </c>
    </row>
    <row r="20" spans="1:28">
      <c r="A20" s="81">
        <v>1</v>
      </c>
      <c r="B20" s="89" t="s">
        <v>405</v>
      </c>
      <c r="C20" s="564"/>
      <c r="D20" s="564" t="s">
        <v>413</v>
      </c>
      <c r="E20" s="564"/>
      <c r="F20" s="90"/>
      <c r="G20" s="81"/>
      <c r="H20" s="81"/>
      <c r="I20" s="199" t="s">
        <v>2165</v>
      </c>
      <c r="J20" s="748" t="s">
        <v>2166</v>
      </c>
      <c r="K20" s="802"/>
      <c r="L20" s="81"/>
      <c r="M20" s="229" t="s">
        <v>3330</v>
      </c>
      <c r="N20" s="1260" t="s">
        <v>3322</v>
      </c>
      <c r="O20" s="1073">
        <f t="shared" si="5"/>
        <v>11905</v>
      </c>
      <c r="P20" s="1074">
        <v>1852</v>
      </c>
      <c r="Q20" s="1075">
        <v>3654</v>
      </c>
      <c r="R20" s="1076">
        <v>0</v>
      </c>
      <c r="S20" s="1075">
        <v>2603</v>
      </c>
      <c r="T20" s="1076">
        <v>3711</v>
      </c>
      <c r="U20" s="1075">
        <v>76</v>
      </c>
      <c r="V20" s="1077">
        <v>9</v>
      </c>
      <c r="W20" s="1079">
        <f t="shared" si="3"/>
        <v>3796</v>
      </c>
      <c r="X20" s="1091">
        <f t="shared" si="1"/>
        <v>31.9</v>
      </c>
      <c r="Y20" s="1271" t="s">
        <v>440</v>
      </c>
      <c r="Z20" s="1272" t="s">
        <v>440</v>
      </c>
      <c r="AA20" s="1079">
        <v>0</v>
      </c>
      <c r="AB20" s="1081">
        <f t="shared" si="2"/>
        <v>2603</v>
      </c>
    </row>
    <row r="21" spans="1:28">
      <c r="A21" s="81">
        <v>2</v>
      </c>
      <c r="B21" s="95" t="s">
        <v>406</v>
      </c>
      <c r="C21" s="81"/>
      <c r="D21" s="81" t="s">
        <v>414</v>
      </c>
      <c r="E21" s="81"/>
      <c r="F21" s="96"/>
      <c r="G21" s="81"/>
      <c r="H21" s="81"/>
      <c r="I21" s="199" t="s">
        <v>2167</v>
      </c>
      <c r="J21" s="748" t="s">
        <v>3043</v>
      </c>
      <c r="K21" s="802"/>
      <c r="L21" s="81"/>
      <c r="M21" s="229"/>
      <c r="N21" s="1258" t="s">
        <v>3323</v>
      </c>
      <c r="O21" s="1082">
        <f t="shared" si="5"/>
        <v>60070</v>
      </c>
      <c r="P21" s="1083">
        <v>3026</v>
      </c>
      <c r="Q21" s="1084">
        <v>9739</v>
      </c>
      <c r="R21" s="1085">
        <v>33907</v>
      </c>
      <c r="S21" s="1084">
        <v>6109</v>
      </c>
      <c r="T21" s="1085">
        <v>6593</v>
      </c>
      <c r="U21" s="1084">
        <v>601</v>
      </c>
      <c r="V21" s="1086">
        <v>95</v>
      </c>
      <c r="W21" s="1084">
        <f t="shared" si="3"/>
        <v>42149</v>
      </c>
      <c r="X21" s="1078">
        <f t="shared" si="1"/>
        <v>70.2</v>
      </c>
      <c r="Y21" s="1267">
        <v>1.2496848543625356</v>
      </c>
      <c r="Z21" s="1268">
        <v>0.39350151732964261</v>
      </c>
      <c r="AA21" s="1084">
        <f t="shared" si="4"/>
        <v>953</v>
      </c>
      <c r="AB21" s="1087">
        <f t="shared" si="2"/>
        <v>40016</v>
      </c>
    </row>
    <row r="22" spans="1:28">
      <c r="A22" s="81">
        <v>3</v>
      </c>
      <c r="B22" s="95" t="s">
        <v>407</v>
      </c>
      <c r="C22" s="81"/>
      <c r="D22" s="81" t="s">
        <v>414</v>
      </c>
      <c r="E22" s="81"/>
      <c r="F22" s="96"/>
      <c r="G22" s="81"/>
      <c r="H22" s="81"/>
      <c r="I22" s="199" t="s">
        <v>2169</v>
      </c>
      <c r="J22" s="748" t="s">
        <v>2170</v>
      </c>
      <c r="K22" s="802"/>
      <c r="L22" s="81"/>
      <c r="M22" s="225" t="s">
        <v>3331</v>
      </c>
      <c r="N22" s="810" t="s">
        <v>3322</v>
      </c>
      <c r="O22" s="1102">
        <f>SUM(P22:V22)</f>
        <v>8802</v>
      </c>
      <c r="P22" s="1105">
        <f t="shared" ref="P22:V23" si="6">ROUND((P4+P6+P8+P10+P14+P16+P18+P20)/8,0)</f>
        <v>942</v>
      </c>
      <c r="Q22" s="1104">
        <f t="shared" si="6"/>
        <v>3194</v>
      </c>
      <c r="R22" s="1105">
        <f t="shared" si="6"/>
        <v>0</v>
      </c>
      <c r="S22" s="1104">
        <f t="shared" si="6"/>
        <v>1589</v>
      </c>
      <c r="T22" s="1105">
        <f t="shared" si="6"/>
        <v>2147</v>
      </c>
      <c r="U22" s="1104">
        <f t="shared" si="6"/>
        <v>766</v>
      </c>
      <c r="V22" s="1105">
        <f t="shared" si="6"/>
        <v>164</v>
      </c>
      <c r="W22" s="1104">
        <f>R22+SUM(T22:V22)+AA22</f>
        <v>3077</v>
      </c>
      <c r="X22" s="1107">
        <f>ROUND(W22/O22*100,1)</f>
        <v>35</v>
      </c>
      <c r="Y22" s="1267" t="s">
        <v>440</v>
      </c>
      <c r="Z22" s="1268" t="s">
        <v>440</v>
      </c>
      <c r="AA22" s="1103">
        <v>0</v>
      </c>
      <c r="AB22" s="1102">
        <f>R22+S22</f>
        <v>1589</v>
      </c>
    </row>
    <row r="23" spans="1:28">
      <c r="A23" s="81">
        <v>4</v>
      </c>
      <c r="B23" s="95" t="s">
        <v>408</v>
      </c>
      <c r="C23" s="81"/>
      <c r="D23" s="81" t="s">
        <v>417</v>
      </c>
      <c r="E23" s="81"/>
      <c r="F23" s="96"/>
      <c r="G23" s="81"/>
      <c r="H23" s="81"/>
      <c r="I23" s="199" t="s">
        <v>2171</v>
      </c>
      <c r="J23" s="748" t="s">
        <v>2172</v>
      </c>
      <c r="K23" s="802"/>
      <c r="L23" s="81"/>
      <c r="M23" s="1109"/>
      <c r="N23" s="1262" t="s">
        <v>3323</v>
      </c>
      <c r="O23" s="1110">
        <f>SUM(P23:V23)</f>
        <v>43363</v>
      </c>
      <c r="P23" s="1111">
        <f t="shared" si="6"/>
        <v>1677</v>
      </c>
      <c r="Q23" s="1112">
        <f t="shared" si="6"/>
        <v>13634</v>
      </c>
      <c r="R23" s="1111">
        <f t="shared" si="6"/>
        <v>19488</v>
      </c>
      <c r="S23" s="1112">
        <f t="shared" si="6"/>
        <v>3621</v>
      </c>
      <c r="T23" s="1111">
        <f t="shared" si="6"/>
        <v>3936</v>
      </c>
      <c r="U23" s="1112">
        <f t="shared" si="6"/>
        <v>769</v>
      </c>
      <c r="V23" s="1111">
        <f t="shared" si="6"/>
        <v>238</v>
      </c>
      <c r="W23" s="1112">
        <f>R23+SUM(T23:V23)+AA23</f>
        <v>25189</v>
      </c>
      <c r="X23" s="1113">
        <f>ROUND(W23/O23*100,1)</f>
        <v>58.1</v>
      </c>
      <c r="Y23" s="1273">
        <f>(Y5+Y7+Y9+Y11+Y15+Y17+Y19+Y21)/8</f>
        <v>1.5881027573219746</v>
      </c>
      <c r="Z23" s="1274">
        <f>(Z5+Z7+Z9+Z11+Z15+Z17+Z19+Z21)/8</f>
        <v>0.71819011700385871</v>
      </c>
      <c r="AA23" s="1114">
        <f>ROUND(P23*Z23/Y23,0)</f>
        <v>758</v>
      </c>
      <c r="AB23" s="1110">
        <f>R23+S23</f>
        <v>23109</v>
      </c>
    </row>
    <row r="24" spans="1:28">
      <c r="A24" s="81">
        <v>5</v>
      </c>
      <c r="B24" s="95" t="s">
        <v>409</v>
      </c>
      <c r="C24" s="81"/>
      <c r="D24" s="81" t="s">
        <v>2862</v>
      </c>
      <c r="E24" s="81"/>
      <c r="F24" s="96"/>
      <c r="G24" s="81"/>
      <c r="H24" s="81"/>
      <c r="I24" s="199" t="s">
        <v>2173</v>
      </c>
      <c r="J24" s="748" t="s">
        <v>1437</v>
      </c>
      <c r="K24" s="802"/>
      <c r="L24" s="81"/>
      <c r="M24" s="611" t="s">
        <v>3332</v>
      </c>
      <c r="N24" s="611"/>
      <c r="O24" s="611"/>
      <c r="P24" s="611"/>
      <c r="Q24" s="611"/>
      <c r="R24" s="611"/>
      <c r="S24" s="611"/>
      <c r="T24" s="611"/>
      <c r="U24" s="611"/>
      <c r="V24" s="611"/>
      <c r="W24" s="611"/>
      <c r="X24" s="611"/>
      <c r="Y24" s="611"/>
      <c r="Z24" s="611"/>
      <c r="AA24" s="611"/>
      <c r="AB24" s="611"/>
    </row>
    <row r="25" spans="1:28">
      <c r="A25" s="81">
        <v>6</v>
      </c>
      <c r="B25" s="95" t="s">
        <v>410</v>
      </c>
      <c r="C25" s="81"/>
      <c r="D25" s="790" t="s">
        <v>3333</v>
      </c>
      <c r="E25" s="790"/>
      <c r="F25" s="777"/>
      <c r="G25" s="81"/>
      <c r="H25" s="81"/>
      <c r="I25" s="745" t="s">
        <v>2174</v>
      </c>
      <c r="J25" s="750" t="s">
        <v>1477</v>
      </c>
      <c r="K25" s="802"/>
      <c r="L25" s="81"/>
    </row>
    <row r="26" spans="1:28">
      <c r="A26" s="81">
        <v>7</v>
      </c>
      <c r="B26" s="95" t="s">
        <v>411</v>
      </c>
      <c r="C26" s="81"/>
      <c r="D26" s="81" t="s">
        <v>416</v>
      </c>
      <c r="E26" s="81"/>
      <c r="F26" s="96"/>
      <c r="G26" s="81"/>
      <c r="H26" s="81"/>
      <c r="I26" s="199" t="s">
        <v>2175</v>
      </c>
      <c r="J26" s="748" t="s">
        <v>2176</v>
      </c>
      <c r="K26" s="801"/>
      <c r="L26" s="81"/>
      <c r="M26" s="2" t="s">
        <v>3695</v>
      </c>
      <c r="U26" s="1" t="s">
        <v>442</v>
      </c>
    </row>
    <row r="27" spans="1:28" ht="26">
      <c r="A27" s="81">
        <v>8</v>
      </c>
      <c r="B27" s="108" t="s">
        <v>412</v>
      </c>
      <c r="C27" s="565"/>
      <c r="D27" s="565" t="s">
        <v>415</v>
      </c>
      <c r="E27" s="565" t="s">
        <v>416</v>
      </c>
      <c r="F27" s="109"/>
      <c r="G27" s="81"/>
      <c r="H27" s="81"/>
      <c r="I27" s="199" t="s">
        <v>2177</v>
      </c>
      <c r="J27" s="748" t="s">
        <v>2178</v>
      </c>
      <c r="K27" s="802"/>
      <c r="L27" s="81"/>
      <c r="M27" s="133" t="s">
        <v>445</v>
      </c>
      <c r="N27" s="1610" t="s">
        <v>487</v>
      </c>
      <c r="O27" s="751" t="s">
        <v>13</v>
      </c>
      <c r="P27" s="1611" t="s">
        <v>3633</v>
      </c>
      <c r="Q27" s="751" t="s">
        <v>3634</v>
      </c>
      <c r="R27" s="1611" t="s">
        <v>14</v>
      </c>
      <c r="S27" s="751" t="s">
        <v>3635</v>
      </c>
      <c r="T27" s="1611" t="s">
        <v>16</v>
      </c>
      <c r="U27" s="751" t="s">
        <v>17</v>
      </c>
      <c r="V27" s="1611" t="s">
        <v>71</v>
      </c>
      <c r="W27" s="751" t="s">
        <v>3636</v>
      </c>
    </row>
    <row r="28" spans="1:28">
      <c r="A28" s="81"/>
      <c r="B28" s="81"/>
      <c r="C28" s="81"/>
      <c r="D28" s="81"/>
      <c r="E28" s="81"/>
      <c r="F28" s="81"/>
      <c r="G28" s="81"/>
      <c r="H28" s="81"/>
      <c r="I28" s="199" t="s">
        <v>2179</v>
      </c>
      <c r="J28" s="748" t="s">
        <v>2180</v>
      </c>
      <c r="K28" s="802"/>
      <c r="L28" s="81"/>
      <c r="M28" s="187" t="s">
        <v>3637</v>
      </c>
      <c r="N28" s="656">
        <v>11373.417721518987</v>
      </c>
      <c r="O28" s="186">
        <v>4810.9243697478987</v>
      </c>
      <c r="P28" s="184">
        <v>1618</v>
      </c>
      <c r="Q28" s="186">
        <v>3192.9243697478987</v>
      </c>
      <c r="R28" s="184">
        <v>3722.2222222222222</v>
      </c>
      <c r="S28" s="186">
        <v>5247.6190476190477</v>
      </c>
      <c r="T28" s="184">
        <v>0</v>
      </c>
      <c r="U28" s="186">
        <v>2655.8441558441559</v>
      </c>
      <c r="V28" s="783"/>
      <c r="W28" s="784"/>
    </row>
    <row r="29" spans="1:28">
      <c r="A29" s="81"/>
      <c r="B29" s="80" t="s">
        <v>3694</v>
      </c>
      <c r="C29" s="81"/>
      <c r="D29" s="81"/>
      <c r="E29" s="81"/>
      <c r="H29" s="81"/>
      <c r="I29" s="199" t="s">
        <v>2181</v>
      </c>
      <c r="J29" s="748" t="s">
        <v>3044</v>
      </c>
      <c r="K29" s="802"/>
      <c r="L29" s="81"/>
      <c r="M29" s="189" t="s">
        <v>3638</v>
      </c>
      <c r="N29" s="395">
        <v>44592.105263157893</v>
      </c>
      <c r="O29" s="132">
        <v>11704.918032786885</v>
      </c>
      <c r="P29" s="224">
        <v>2775</v>
      </c>
      <c r="Q29" s="132">
        <v>8929.9180327868853</v>
      </c>
      <c r="R29" s="224">
        <v>9322.5806451612898</v>
      </c>
      <c r="S29" s="132">
        <v>7818.181818181818</v>
      </c>
      <c r="T29" s="224">
        <v>28867.924528301886</v>
      </c>
      <c r="U29" s="132">
        <v>5956.521739130435</v>
      </c>
      <c r="V29" s="1604">
        <v>1.3857142857142857</v>
      </c>
      <c r="W29" s="132">
        <v>20833</v>
      </c>
    </row>
    <row r="30" spans="1:28">
      <c r="A30" s="81"/>
      <c r="B30" s="89" t="s">
        <v>2793</v>
      </c>
      <c r="C30" s="90"/>
      <c r="D30" s="1522" t="s">
        <v>3577</v>
      </c>
      <c r="E30" s="86" t="s">
        <v>2808</v>
      </c>
      <c r="F30" s="133" t="s">
        <v>3576</v>
      </c>
      <c r="G30" s="1174" t="s">
        <v>2</v>
      </c>
      <c r="H30" s="81"/>
      <c r="I30" s="199" t="s">
        <v>2183</v>
      </c>
      <c r="J30" s="748" t="s">
        <v>3045</v>
      </c>
      <c r="K30" s="802"/>
      <c r="L30" s="81"/>
      <c r="M30" s="611" t="s">
        <v>3332</v>
      </c>
    </row>
    <row r="31" spans="1:28">
      <c r="A31" s="81">
        <v>1</v>
      </c>
      <c r="B31" s="89" t="s">
        <v>27</v>
      </c>
      <c r="C31" s="115" t="s">
        <v>121</v>
      </c>
      <c r="D31" s="1439">
        <f>E31*F31/1000000</f>
        <v>2.5999999999999999E-2</v>
      </c>
      <c r="E31" s="789">
        <v>26</v>
      </c>
      <c r="F31" s="1519">
        <v>1000</v>
      </c>
      <c r="G31" s="138" t="s">
        <v>3575</v>
      </c>
      <c r="H31" s="81"/>
      <c r="I31" s="199" t="s">
        <v>2185</v>
      </c>
      <c r="J31" s="748" t="s">
        <v>1567</v>
      </c>
      <c r="K31" s="802"/>
      <c r="L31" s="81"/>
    </row>
    <row r="32" spans="1:28">
      <c r="A32" s="81">
        <v>2</v>
      </c>
      <c r="B32" s="95" t="s">
        <v>28</v>
      </c>
      <c r="C32" s="866" t="s">
        <v>122</v>
      </c>
      <c r="D32" s="1115">
        <f t="shared" ref="D32:D34" si="7">E32*F32/1000000</f>
        <v>0.13</v>
      </c>
      <c r="E32" s="789">
        <v>130</v>
      </c>
      <c r="F32" s="1520">
        <v>1000</v>
      </c>
      <c r="G32" s="140" t="s">
        <v>3574</v>
      </c>
      <c r="H32" s="81"/>
      <c r="I32" s="199" t="s">
        <v>2186</v>
      </c>
      <c r="J32" s="748" t="s">
        <v>2187</v>
      </c>
      <c r="K32" s="802"/>
      <c r="L32" s="81"/>
      <c r="M32" s="80" t="s">
        <v>3696</v>
      </c>
      <c r="N32" s="81"/>
      <c r="O32" s="81"/>
      <c r="P32" s="81"/>
      <c r="Q32" s="81"/>
      <c r="R32" s="81"/>
      <c r="S32" s="81" t="s">
        <v>442</v>
      </c>
    </row>
    <row r="33" spans="1:20">
      <c r="A33" s="81">
        <v>3</v>
      </c>
      <c r="B33" s="95" t="s">
        <v>29</v>
      </c>
      <c r="C33" s="866" t="s">
        <v>123</v>
      </c>
      <c r="D33" s="1115">
        <f t="shared" si="7"/>
        <v>3.0000000000000001E-3</v>
      </c>
      <c r="E33" s="1613">
        <v>3</v>
      </c>
      <c r="F33" s="1520">
        <v>1000</v>
      </c>
      <c r="G33" s="140" t="s">
        <v>3572</v>
      </c>
      <c r="H33" s="81"/>
      <c r="I33" s="199" t="s">
        <v>2188</v>
      </c>
      <c r="J33" s="748" t="s">
        <v>3046</v>
      </c>
      <c r="K33" s="802"/>
      <c r="L33" s="81"/>
      <c r="M33" s="148" t="s">
        <v>3639</v>
      </c>
      <c r="N33" s="148" t="s">
        <v>487</v>
      </c>
      <c r="O33" s="1607" t="s">
        <v>13</v>
      </c>
      <c r="P33" s="1608" t="s">
        <v>16</v>
      </c>
      <c r="Q33" s="1607" t="s">
        <v>3640</v>
      </c>
      <c r="R33" s="1609" t="s">
        <v>3641</v>
      </c>
      <c r="S33" s="1607" t="s">
        <v>3642</v>
      </c>
    </row>
    <row r="34" spans="1:20">
      <c r="A34" s="81">
        <v>4</v>
      </c>
      <c r="B34" s="108" t="s">
        <v>124</v>
      </c>
      <c r="C34" s="1523" t="s">
        <v>30</v>
      </c>
      <c r="D34" s="1058">
        <f t="shared" si="7"/>
        <v>10</v>
      </c>
      <c r="E34" s="788">
        <v>10000</v>
      </c>
      <c r="F34" s="1521">
        <v>1000</v>
      </c>
      <c r="G34" s="128" t="s">
        <v>3573</v>
      </c>
      <c r="H34" s="81"/>
      <c r="I34" s="199" t="s">
        <v>2190</v>
      </c>
      <c r="J34" s="748" t="s">
        <v>2191</v>
      </c>
      <c r="K34" s="802"/>
      <c r="L34" s="81"/>
      <c r="M34" s="1605" t="s">
        <v>3637</v>
      </c>
      <c r="N34" s="1521">
        <v>3266.4443481187168</v>
      </c>
      <c r="O34" s="1521">
        <v>1519.8237885462554</v>
      </c>
      <c r="P34" s="1521">
        <v>0</v>
      </c>
      <c r="Q34" s="1521">
        <v>1746.6205595724614</v>
      </c>
      <c r="R34" s="1521">
        <v>823</v>
      </c>
      <c r="S34" s="230">
        <v>924</v>
      </c>
    </row>
    <row r="35" spans="1:20">
      <c r="A35" s="81"/>
      <c r="B35" s="81"/>
      <c r="C35" s="81"/>
      <c r="D35" s="81"/>
      <c r="I35" s="199" t="s">
        <v>2192</v>
      </c>
      <c r="J35" s="748" t="s">
        <v>1701</v>
      </c>
      <c r="K35" s="802"/>
      <c r="M35" s="148" t="s">
        <v>3638</v>
      </c>
      <c r="N35" s="1521">
        <v>18631.953717736375</v>
      </c>
      <c r="O35" s="1521">
        <v>8395.5223880597023</v>
      </c>
      <c r="P35" s="1521">
        <v>5661.8044640050302</v>
      </c>
      <c r="Q35" s="1521">
        <v>4574.626865671642</v>
      </c>
      <c r="R35" s="1521">
        <v>2230</v>
      </c>
      <c r="S35" s="230">
        <v>2345</v>
      </c>
    </row>
    <row r="36" spans="1:20">
      <c r="A36" s="81"/>
      <c r="B36" s="80" t="s">
        <v>3693</v>
      </c>
      <c r="C36" s="81"/>
      <c r="D36" s="81"/>
      <c r="E36" s="81"/>
      <c r="F36" s="81"/>
      <c r="I36" s="199" t="s">
        <v>2193</v>
      </c>
      <c r="J36" s="748" t="s">
        <v>2194</v>
      </c>
      <c r="K36" s="802"/>
      <c r="M36" s="611" t="s">
        <v>3643</v>
      </c>
      <c r="N36" s="1606"/>
      <c r="O36" s="1606"/>
      <c r="P36" s="1606"/>
      <c r="Q36" s="1606"/>
      <c r="R36" s="1606"/>
      <c r="S36" s="1606"/>
    </row>
    <row r="37" spans="1:20">
      <c r="B37" s="89" t="s">
        <v>0</v>
      </c>
      <c r="C37" s="564"/>
      <c r="D37" s="1522" t="s">
        <v>3577</v>
      </c>
      <c r="E37" s="89" t="s">
        <v>431</v>
      </c>
      <c r="F37" s="90"/>
      <c r="G37" s="133" t="s">
        <v>2</v>
      </c>
      <c r="I37" s="199" t="s">
        <v>2195</v>
      </c>
      <c r="J37" s="748" t="s">
        <v>3047</v>
      </c>
      <c r="K37" s="802"/>
      <c r="M37" s="310"/>
      <c r="N37" s="310"/>
      <c r="O37" s="1606"/>
      <c r="P37" s="1606"/>
      <c r="Q37" s="1606"/>
      <c r="R37" s="1606"/>
      <c r="S37" s="1606"/>
      <c r="T37" s="1606"/>
    </row>
    <row r="38" spans="1:20">
      <c r="A38" s="81">
        <v>1</v>
      </c>
      <c r="B38" s="89" t="s">
        <v>418</v>
      </c>
      <c r="C38" s="564"/>
      <c r="D38" s="1115">
        <v>100</v>
      </c>
      <c r="E38" s="89" t="s">
        <v>419</v>
      </c>
      <c r="F38" s="90"/>
      <c r="G38" s="140"/>
      <c r="I38" s="199" t="s">
        <v>2197</v>
      </c>
      <c r="J38" s="748" t="s">
        <v>3048</v>
      </c>
      <c r="K38" s="802"/>
    </row>
    <row r="39" spans="1:20">
      <c r="A39" s="81">
        <v>2</v>
      </c>
      <c r="B39" s="95" t="s">
        <v>420</v>
      </c>
      <c r="C39" s="81"/>
      <c r="D39" s="1115">
        <v>100</v>
      </c>
      <c r="E39" s="95" t="s">
        <v>419</v>
      </c>
      <c r="F39" s="96"/>
      <c r="G39" s="140"/>
      <c r="I39" s="199" t="s">
        <v>2199</v>
      </c>
      <c r="J39" s="748" t="s">
        <v>2200</v>
      </c>
      <c r="K39" s="802"/>
    </row>
    <row r="40" spans="1:20">
      <c r="A40" s="81">
        <v>3</v>
      </c>
      <c r="B40" s="95" t="s">
        <v>421</v>
      </c>
      <c r="C40" s="81"/>
      <c r="D40" s="1115">
        <v>100</v>
      </c>
      <c r="E40" s="95" t="s">
        <v>414</v>
      </c>
      <c r="F40" s="96"/>
      <c r="G40" s="140"/>
      <c r="I40" s="199" t="s">
        <v>2201</v>
      </c>
      <c r="J40" s="748" t="s">
        <v>2202</v>
      </c>
      <c r="K40" s="802"/>
    </row>
    <row r="41" spans="1:20">
      <c r="A41" s="81">
        <v>4</v>
      </c>
      <c r="B41" s="108" t="s">
        <v>422</v>
      </c>
      <c r="C41" s="565"/>
      <c r="D41" s="1058">
        <v>100</v>
      </c>
      <c r="E41" s="108" t="s">
        <v>423</v>
      </c>
      <c r="F41" s="109"/>
      <c r="G41" s="128"/>
      <c r="I41" s="199" t="s">
        <v>2203</v>
      </c>
      <c r="J41" s="748" t="s">
        <v>3049</v>
      </c>
      <c r="K41" s="802"/>
    </row>
    <row r="42" spans="1:20">
      <c r="A42" s="81"/>
      <c r="B42" s="81"/>
      <c r="C42" s="81"/>
      <c r="D42" s="81"/>
      <c r="E42" s="81"/>
      <c r="I42" s="199" t="s">
        <v>2205</v>
      </c>
      <c r="J42" s="748" t="s">
        <v>3050</v>
      </c>
      <c r="K42" s="803"/>
    </row>
    <row r="43" spans="1:20">
      <c r="I43" s="1057" t="s">
        <v>3051</v>
      </c>
      <c r="J43" s="220" t="s">
        <v>487</v>
      </c>
      <c r="K43" s="132">
        <f>SUM(K4:K42)</f>
        <v>0</v>
      </c>
    </row>
    <row r="44" spans="1:20" ht="13.5" customHeight="1">
      <c r="I44" s="81" t="s">
        <v>3052</v>
      </c>
      <c r="J44" s="81"/>
    </row>
  </sheetData>
  <mergeCells count="1">
    <mergeCell ref="M3:N3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28799-83B5-4F8E-9605-973BB719270D}">
  <sheetPr>
    <tabColor theme="0"/>
  </sheetPr>
  <dimension ref="A1:AT115"/>
  <sheetViews>
    <sheetView workbookViewId="0">
      <selection activeCell="AJ14" sqref="AJ14"/>
    </sheetView>
  </sheetViews>
  <sheetFormatPr defaultRowHeight="13"/>
  <cols>
    <col min="1" max="1" width="2.58203125" style="1" customWidth="1"/>
    <col min="2" max="2" width="18.58203125" style="1" customWidth="1"/>
    <col min="3" max="23" width="10" style="1" hidden="1" customWidth="1"/>
    <col min="24" max="28" width="11.1640625" style="1" hidden="1" customWidth="1"/>
    <col min="29" max="33" width="11.1640625" style="1" customWidth="1"/>
    <col min="34" max="34" width="9.9140625" style="1" bestFit="1" customWidth="1"/>
    <col min="35" max="35" width="10" style="1" customWidth="1"/>
    <col min="36" max="36" width="10.1640625" style="1" customWidth="1"/>
    <col min="37" max="256" width="9" style="1"/>
    <col min="257" max="257" width="2.58203125" style="1" customWidth="1"/>
    <col min="258" max="258" width="18.58203125" style="1" customWidth="1"/>
    <col min="259" max="279" width="0" style="1" hidden="1" customWidth="1"/>
    <col min="280" max="289" width="11.1640625" style="1" customWidth="1"/>
    <col min="290" max="290" width="9.9140625" style="1" bestFit="1" customWidth="1"/>
    <col min="291" max="291" width="10" style="1" customWidth="1"/>
    <col min="292" max="292" width="10.1640625" style="1" customWidth="1"/>
    <col min="293" max="512" width="9" style="1"/>
    <col min="513" max="513" width="2.58203125" style="1" customWidth="1"/>
    <col min="514" max="514" width="18.58203125" style="1" customWidth="1"/>
    <col min="515" max="535" width="0" style="1" hidden="1" customWidth="1"/>
    <col min="536" max="545" width="11.1640625" style="1" customWidth="1"/>
    <col min="546" max="546" width="9.9140625" style="1" bestFit="1" customWidth="1"/>
    <col min="547" max="547" width="10" style="1" customWidth="1"/>
    <col min="548" max="548" width="10.1640625" style="1" customWidth="1"/>
    <col min="549" max="768" width="9" style="1"/>
    <col min="769" max="769" width="2.58203125" style="1" customWidth="1"/>
    <col min="770" max="770" width="18.58203125" style="1" customWidth="1"/>
    <col min="771" max="791" width="0" style="1" hidden="1" customWidth="1"/>
    <col min="792" max="801" width="11.1640625" style="1" customWidth="1"/>
    <col min="802" max="802" width="9.9140625" style="1" bestFit="1" customWidth="1"/>
    <col min="803" max="803" width="10" style="1" customWidth="1"/>
    <col min="804" max="804" width="10.1640625" style="1" customWidth="1"/>
    <col min="805" max="1024" width="9" style="1"/>
    <col min="1025" max="1025" width="2.58203125" style="1" customWidth="1"/>
    <col min="1026" max="1026" width="18.58203125" style="1" customWidth="1"/>
    <col min="1027" max="1047" width="0" style="1" hidden="1" customWidth="1"/>
    <col min="1048" max="1057" width="11.1640625" style="1" customWidth="1"/>
    <col min="1058" max="1058" width="9.9140625" style="1" bestFit="1" customWidth="1"/>
    <col min="1059" max="1059" width="10" style="1" customWidth="1"/>
    <col min="1060" max="1060" width="10.1640625" style="1" customWidth="1"/>
    <col min="1061" max="1280" width="9" style="1"/>
    <col min="1281" max="1281" width="2.58203125" style="1" customWidth="1"/>
    <col min="1282" max="1282" width="18.58203125" style="1" customWidth="1"/>
    <col min="1283" max="1303" width="0" style="1" hidden="1" customWidth="1"/>
    <col min="1304" max="1313" width="11.1640625" style="1" customWidth="1"/>
    <col min="1314" max="1314" width="9.9140625" style="1" bestFit="1" customWidth="1"/>
    <col min="1315" max="1315" width="10" style="1" customWidth="1"/>
    <col min="1316" max="1316" width="10.1640625" style="1" customWidth="1"/>
    <col min="1317" max="1536" width="9" style="1"/>
    <col min="1537" max="1537" width="2.58203125" style="1" customWidth="1"/>
    <col min="1538" max="1538" width="18.58203125" style="1" customWidth="1"/>
    <col min="1539" max="1559" width="0" style="1" hidden="1" customWidth="1"/>
    <col min="1560" max="1569" width="11.1640625" style="1" customWidth="1"/>
    <col min="1570" max="1570" width="9.9140625" style="1" bestFit="1" customWidth="1"/>
    <col min="1571" max="1571" width="10" style="1" customWidth="1"/>
    <col min="1572" max="1572" width="10.1640625" style="1" customWidth="1"/>
    <col min="1573" max="1792" width="9" style="1"/>
    <col min="1793" max="1793" width="2.58203125" style="1" customWidth="1"/>
    <col min="1794" max="1794" width="18.58203125" style="1" customWidth="1"/>
    <col min="1795" max="1815" width="0" style="1" hidden="1" customWidth="1"/>
    <col min="1816" max="1825" width="11.1640625" style="1" customWidth="1"/>
    <col min="1826" max="1826" width="9.9140625" style="1" bestFit="1" customWidth="1"/>
    <col min="1827" max="1827" width="10" style="1" customWidth="1"/>
    <col min="1828" max="1828" width="10.1640625" style="1" customWidth="1"/>
    <col min="1829" max="2048" width="9" style="1"/>
    <col min="2049" max="2049" width="2.58203125" style="1" customWidth="1"/>
    <col min="2050" max="2050" width="18.58203125" style="1" customWidth="1"/>
    <col min="2051" max="2071" width="0" style="1" hidden="1" customWidth="1"/>
    <col min="2072" max="2081" width="11.1640625" style="1" customWidth="1"/>
    <col min="2082" max="2082" width="9.9140625" style="1" bestFit="1" customWidth="1"/>
    <col min="2083" max="2083" width="10" style="1" customWidth="1"/>
    <col min="2084" max="2084" width="10.1640625" style="1" customWidth="1"/>
    <col min="2085" max="2304" width="9" style="1"/>
    <col min="2305" max="2305" width="2.58203125" style="1" customWidth="1"/>
    <col min="2306" max="2306" width="18.58203125" style="1" customWidth="1"/>
    <col min="2307" max="2327" width="0" style="1" hidden="1" customWidth="1"/>
    <col min="2328" max="2337" width="11.1640625" style="1" customWidth="1"/>
    <col min="2338" max="2338" width="9.9140625" style="1" bestFit="1" customWidth="1"/>
    <col min="2339" max="2339" width="10" style="1" customWidth="1"/>
    <col min="2340" max="2340" width="10.1640625" style="1" customWidth="1"/>
    <col min="2341" max="2560" width="9" style="1"/>
    <col min="2561" max="2561" width="2.58203125" style="1" customWidth="1"/>
    <col min="2562" max="2562" width="18.58203125" style="1" customWidth="1"/>
    <col min="2563" max="2583" width="0" style="1" hidden="1" customWidth="1"/>
    <col min="2584" max="2593" width="11.1640625" style="1" customWidth="1"/>
    <col min="2594" max="2594" width="9.9140625" style="1" bestFit="1" customWidth="1"/>
    <col min="2595" max="2595" width="10" style="1" customWidth="1"/>
    <col min="2596" max="2596" width="10.1640625" style="1" customWidth="1"/>
    <col min="2597" max="2816" width="9" style="1"/>
    <col min="2817" max="2817" width="2.58203125" style="1" customWidth="1"/>
    <col min="2818" max="2818" width="18.58203125" style="1" customWidth="1"/>
    <col min="2819" max="2839" width="0" style="1" hidden="1" customWidth="1"/>
    <col min="2840" max="2849" width="11.1640625" style="1" customWidth="1"/>
    <col min="2850" max="2850" width="9.9140625" style="1" bestFit="1" customWidth="1"/>
    <col min="2851" max="2851" width="10" style="1" customWidth="1"/>
    <col min="2852" max="2852" width="10.1640625" style="1" customWidth="1"/>
    <col min="2853" max="3072" width="9" style="1"/>
    <col min="3073" max="3073" width="2.58203125" style="1" customWidth="1"/>
    <col min="3074" max="3074" width="18.58203125" style="1" customWidth="1"/>
    <col min="3075" max="3095" width="0" style="1" hidden="1" customWidth="1"/>
    <col min="3096" max="3105" width="11.1640625" style="1" customWidth="1"/>
    <col min="3106" max="3106" width="9.9140625" style="1" bestFit="1" customWidth="1"/>
    <col min="3107" max="3107" width="10" style="1" customWidth="1"/>
    <col min="3108" max="3108" width="10.1640625" style="1" customWidth="1"/>
    <col min="3109" max="3328" width="9" style="1"/>
    <col min="3329" max="3329" width="2.58203125" style="1" customWidth="1"/>
    <col min="3330" max="3330" width="18.58203125" style="1" customWidth="1"/>
    <col min="3331" max="3351" width="0" style="1" hidden="1" customWidth="1"/>
    <col min="3352" max="3361" width="11.1640625" style="1" customWidth="1"/>
    <col min="3362" max="3362" width="9.9140625" style="1" bestFit="1" customWidth="1"/>
    <col min="3363" max="3363" width="10" style="1" customWidth="1"/>
    <col min="3364" max="3364" width="10.1640625" style="1" customWidth="1"/>
    <col min="3365" max="3584" width="9" style="1"/>
    <col min="3585" max="3585" width="2.58203125" style="1" customWidth="1"/>
    <col min="3586" max="3586" width="18.58203125" style="1" customWidth="1"/>
    <col min="3587" max="3607" width="0" style="1" hidden="1" customWidth="1"/>
    <col min="3608" max="3617" width="11.1640625" style="1" customWidth="1"/>
    <col min="3618" max="3618" width="9.9140625" style="1" bestFit="1" customWidth="1"/>
    <col min="3619" max="3619" width="10" style="1" customWidth="1"/>
    <col min="3620" max="3620" width="10.1640625" style="1" customWidth="1"/>
    <col min="3621" max="3840" width="9" style="1"/>
    <col min="3841" max="3841" width="2.58203125" style="1" customWidth="1"/>
    <col min="3842" max="3842" width="18.58203125" style="1" customWidth="1"/>
    <col min="3843" max="3863" width="0" style="1" hidden="1" customWidth="1"/>
    <col min="3864" max="3873" width="11.1640625" style="1" customWidth="1"/>
    <col min="3874" max="3874" width="9.9140625" style="1" bestFit="1" customWidth="1"/>
    <col min="3875" max="3875" width="10" style="1" customWidth="1"/>
    <col min="3876" max="3876" width="10.1640625" style="1" customWidth="1"/>
    <col min="3877" max="4096" width="9" style="1"/>
    <col min="4097" max="4097" width="2.58203125" style="1" customWidth="1"/>
    <col min="4098" max="4098" width="18.58203125" style="1" customWidth="1"/>
    <col min="4099" max="4119" width="0" style="1" hidden="1" customWidth="1"/>
    <col min="4120" max="4129" width="11.1640625" style="1" customWidth="1"/>
    <col min="4130" max="4130" width="9.9140625" style="1" bestFit="1" customWidth="1"/>
    <col min="4131" max="4131" width="10" style="1" customWidth="1"/>
    <col min="4132" max="4132" width="10.1640625" style="1" customWidth="1"/>
    <col min="4133" max="4352" width="9" style="1"/>
    <col min="4353" max="4353" width="2.58203125" style="1" customWidth="1"/>
    <col min="4354" max="4354" width="18.58203125" style="1" customWidth="1"/>
    <col min="4355" max="4375" width="0" style="1" hidden="1" customWidth="1"/>
    <col min="4376" max="4385" width="11.1640625" style="1" customWidth="1"/>
    <col min="4386" max="4386" width="9.9140625" style="1" bestFit="1" customWidth="1"/>
    <col min="4387" max="4387" width="10" style="1" customWidth="1"/>
    <col min="4388" max="4388" width="10.1640625" style="1" customWidth="1"/>
    <col min="4389" max="4608" width="9" style="1"/>
    <col min="4609" max="4609" width="2.58203125" style="1" customWidth="1"/>
    <col min="4610" max="4610" width="18.58203125" style="1" customWidth="1"/>
    <col min="4611" max="4631" width="0" style="1" hidden="1" customWidth="1"/>
    <col min="4632" max="4641" width="11.1640625" style="1" customWidth="1"/>
    <col min="4642" max="4642" width="9.9140625" style="1" bestFit="1" customWidth="1"/>
    <col min="4643" max="4643" width="10" style="1" customWidth="1"/>
    <col min="4644" max="4644" width="10.1640625" style="1" customWidth="1"/>
    <col min="4645" max="4864" width="9" style="1"/>
    <col min="4865" max="4865" width="2.58203125" style="1" customWidth="1"/>
    <col min="4866" max="4866" width="18.58203125" style="1" customWidth="1"/>
    <col min="4867" max="4887" width="0" style="1" hidden="1" customWidth="1"/>
    <col min="4888" max="4897" width="11.1640625" style="1" customWidth="1"/>
    <col min="4898" max="4898" width="9.9140625" style="1" bestFit="1" customWidth="1"/>
    <col min="4899" max="4899" width="10" style="1" customWidth="1"/>
    <col min="4900" max="4900" width="10.1640625" style="1" customWidth="1"/>
    <col min="4901" max="5120" width="9" style="1"/>
    <col min="5121" max="5121" width="2.58203125" style="1" customWidth="1"/>
    <col min="5122" max="5122" width="18.58203125" style="1" customWidth="1"/>
    <col min="5123" max="5143" width="0" style="1" hidden="1" customWidth="1"/>
    <col min="5144" max="5153" width="11.1640625" style="1" customWidth="1"/>
    <col min="5154" max="5154" width="9.9140625" style="1" bestFit="1" customWidth="1"/>
    <col min="5155" max="5155" width="10" style="1" customWidth="1"/>
    <col min="5156" max="5156" width="10.1640625" style="1" customWidth="1"/>
    <col min="5157" max="5376" width="9" style="1"/>
    <col min="5377" max="5377" width="2.58203125" style="1" customWidth="1"/>
    <col min="5378" max="5378" width="18.58203125" style="1" customWidth="1"/>
    <col min="5379" max="5399" width="0" style="1" hidden="1" customWidth="1"/>
    <col min="5400" max="5409" width="11.1640625" style="1" customWidth="1"/>
    <col min="5410" max="5410" width="9.9140625" style="1" bestFit="1" customWidth="1"/>
    <col min="5411" max="5411" width="10" style="1" customWidth="1"/>
    <col min="5412" max="5412" width="10.1640625" style="1" customWidth="1"/>
    <col min="5413" max="5632" width="9" style="1"/>
    <col min="5633" max="5633" width="2.58203125" style="1" customWidth="1"/>
    <col min="5634" max="5634" width="18.58203125" style="1" customWidth="1"/>
    <col min="5635" max="5655" width="0" style="1" hidden="1" customWidth="1"/>
    <col min="5656" max="5665" width="11.1640625" style="1" customWidth="1"/>
    <col min="5666" max="5666" width="9.9140625" style="1" bestFit="1" customWidth="1"/>
    <col min="5667" max="5667" width="10" style="1" customWidth="1"/>
    <col min="5668" max="5668" width="10.1640625" style="1" customWidth="1"/>
    <col min="5669" max="5888" width="9" style="1"/>
    <col min="5889" max="5889" width="2.58203125" style="1" customWidth="1"/>
    <col min="5890" max="5890" width="18.58203125" style="1" customWidth="1"/>
    <col min="5891" max="5911" width="0" style="1" hidden="1" customWidth="1"/>
    <col min="5912" max="5921" width="11.1640625" style="1" customWidth="1"/>
    <col min="5922" max="5922" width="9.9140625" style="1" bestFit="1" customWidth="1"/>
    <col min="5923" max="5923" width="10" style="1" customWidth="1"/>
    <col min="5924" max="5924" width="10.1640625" style="1" customWidth="1"/>
    <col min="5925" max="6144" width="9" style="1"/>
    <col min="6145" max="6145" width="2.58203125" style="1" customWidth="1"/>
    <col min="6146" max="6146" width="18.58203125" style="1" customWidth="1"/>
    <col min="6147" max="6167" width="0" style="1" hidden="1" customWidth="1"/>
    <col min="6168" max="6177" width="11.1640625" style="1" customWidth="1"/>
    <col min="6178" max="6178" width="9.9140625" style="1" bestFit="1" customWidth="1"/>
    <col min="6179" max="6179" width="10" style="1" customWidth="1"/>
    <col min="6180" max="6180" width="10.1640625" style="1" customWidth="1"/>
    <col min="6181" max="6400" width="9" style="1"/>
    <col min="6401" max="6401" width="2.58203125" style="1" customWidth="1"/>
    <col min="6402" max="6402" width="18.58203125" style="1" customWidth="1"/>
    <col min="6403" max="6423" width="0" style="1" hidden="1" customWidth="1"/>
    <col min="6424" max="6433" width="11.1640625" style="1" customWidth="1"/>
    <col min="6434" max="6434" width="9.9140625" style="1" bestFit="1" customWidth="1"/>
    <col min="6435" max="6435" width="10" style="1" customWidth="1"/>
    <col min="6436" max="6436" width="10.1640625" style="1" customWidth="1"/>
    <col min="6437" max="6656" width="9" style="1"/>
    <col min="6657" max="6657" width="2.58203125" style="1" customWidth="1"/>
    <col min="6658" max="6658" width="18.58203125" style="1" customWidth="1"/>
    <col min="6659" max="6679" width="0" style="1" hidden="1" customWidth="1"/>
    <col min="6680" max="6689" width="11.1640625" style="1" customWidth="1"/>
    <col min="6690" max="6690" width="9.9140625" style="1" bestFit="1" customWidth="1"/>
    <col min="6691" max="6691" width="10" style="1" customWidth="1"/>
    <col min="6692" max="6692" width="10.1640625" style="1" customWidth="1"/>
    <col min="6693" max="6912" width="9" style="1"/>
    <col min="6913" max="6913" width="2.58203125" style="1" customWidth="1"/>
    <col min="6914" max="6914" width="18.58203125" style="1" customWidth="1"/>
    <col min="6915" max="6935" width="0" style="1" hidden="1" customWidth="1"/>
    <col min="6936" max="6945" width="11.1640625" style="1" customWidth="1"/>
    <col min="6946" max="6946" width="9.9140625" style="1" bestFit="1" customWidth="1"/>
    <col min="6947" max="6947" width="10" style="1" customWidth="1"/>
    <col min="6948" max="6948" width="10.1640625" style="1" customWidth="1"/>
    <col min="6949" max="7168" width="9" style="1"/>
    <col min="7169" max="7169" width="2.58203125" style="1" customWidth="1"/>
    <col min="7170" max="7170" width="18.58203125" style="1" customWidth="1"/>
    <col min="7171" max="7191" width="0" style="1" hidden="1" customWidth="1"/>
    <col min="7192" max="7201" width="11.1640625" style="1" customWidth="1"/>
    <col min="7202" max="7202" width="9.9140625" style="1" bestFit="1" customWidth="1"/>
    <col min="7203" max="7203" width="10" style="1" customWidth="1"/>
    <col min="7204" max="7204" width="10.1640625" style="1" customWidth="1"/>
    <col min="7205" max="7424" width="9" style="1"/>
    <col min="7425" max="7425" width="2.58203125" style="1" customWidth="1"/>
    <col min="7426" max="7426" width="18.58203125" style="1" customWidth="1"/>
    <col min="7427" max="7447" width="0" style="1" hidden="1" customWidth="1"/>
    <col min="7448" max="7457" width="11.1640625" style="1" customWidth="1"/>
    <col min="7458" max="7458" width="9.9140625" style="1" bestFit="1" customWidth="1"/>
    <col min="7459" max="7459" width="10" style="1" customWidth="1"/>
    <col min="7460" max="7460" width="10.1640625" style="1" customWidth="1"/>
    <col min="7461" max="7680" width="9" style="1"/>
    <col min="7681" max="7681" width="2.58203125" style="1" customWidth="1"/>
    <col min="7682" max="7682" width="18.58203125" style="1" customWidth="1"/>
    <col min="7683" max="7703" width="0" style="1" hidden="1" customWidth="1"/>
    <col min="7704" max="7713" width="11.1640625" style="1" customWidth="1"/>
    <col min="7714" max="7714" width="9.9140625" style="1" bestFit="1" customWidth="1"/>
    <col min="7715" max="7715" width="10" style="1" customWidth="1"/>
    <col min="7716" max="7716" width="10.1640625" style="1" customWidth="1"/>
    <col min="7717" max="7936" width="9" style="1"/>
    <col min="7937" max="7937" width="2.58203125" style="1" customWidth="1"/>
    <col min="7938" max="7938" width="18.58203125" style="1" customWidth="1"/>
    <col min="7939" max="7959" width="0" style="1" hidden="1" customWidth="1"/>
    <col min="7960" max="7969" width="11.1640625" style="1" customWidth="1"/>
    <col min="7970" max="7970" width="9.9140625" style="1" bestFit="1" customWidth="1"/>
    <col min="7971" max="7971" width="10" style="1" customWidth="1"/>
    <col min="7972" max="7972" width="10.1640625" style="1" customWidth="1"/>
    <col min="7973" max="8192" width="9" style="1"/>
    <col min="8193" max="8193" width="2.58203125" style="1" customWidth="1"/>
    <col min="8194" max="8194" width="18.58203125" style="1" customWidth="1"/>
    <col min="8195" max="8215" width="0" style="1" hidden="1" customWidth="1"/>
    <col min="8216" max="8225" width="11.1640625" style="1" customWidth="1"/>
    <col min="8226" max="8226" width="9.9140625" style="1" bestFit="1" customWidth="1"/>
    <col min="8227" max="8227" width="10" style="1" customWidth="1"/>
    <col min="8228" max="8228" width="10.1640625" style="1" customWidth="1"/>
    <col min="8229" max="8448" width="9" style="1"/>
    <col min="8449" max="8449" width="2.58203125" style="1" customWidth="1"/>
    <col min="8450" max="8450" width="18.58203125" style="1" customWidth="1"/>
    <col min="8451" max="8471" width="0" style="1" hidden="1" customWidth="1"/>
    <col min="8472" max="8481" width="11.1640625" style="1" customWidth="1"/>
    <col min="8482" max="8482" width="9.9140625" style="1" bestFit="1" customWidth="1"/>
    <col min="8483" max="8483" width="10" style="1" customWidth="1"/>
    <col min="8484" max="8484" width="10.1640625" style="1" customWidth="1"/>
    <col min="8485" max="8704" width="9" style="1"/>
    <col min="8705" max="8705" width="2.58203125" style="1" customWidth="1"/>
    <col min="8706" max="8706" width="18.58203125" style="1" customWidth="1"/>
    <col min="8707" max="8727" width="0" style="1" hidden="1" customWidth="1"/>
    <col min="8728" max="8737" width="11.1640625" style="1" customWidth="1"/>
    <col min="8738" max="8738" width="9.9140625" style="1" bestFit="1" customWidth="1"/>
    <col min="8739" max="8739" width="10" style="1" customWidth="1"/>
    <col min="8740" max="8740" width="10.1640625" style="1" customWidth="1"/>
    <col min="8741" max="8960" width="9" style="1"/>
    <col min="8961" max="8961" width="2.58203125" style="1" customWidth="1"/>
    <col min="8962" max="8962" width="18.58203125" style="1" customWidth="1"/>
    <col min="8963" max="8983" width="0" style="1" hidden="1" customWidth="1"/>
    <col min="8984" max="8993" width="11.1640625" style="1" customWidth="1"/>
    <col min="8994" max="8994" width="9.9140625" style="1" bestFit="1" customWidth="1"/>
    <col min="8995" max="8995" width="10" style="1" customWidth="1"/>
    <col min="8996" max="8996" width="10.1640625" style="1" customWidth="1"/>
    <col min="8997" max="9216" width="9" style="1"/>
    <col min="9217" max="9217" width="2.58203125" style="1" customWidth="1"/>
    <col min="9218" max="9218" width="18.58203125" style="1" customWidth="1"/>
    <col min="9219" max="9239" width="0" style="1" hidden="1" customWidth="1"/>
    <col min="9240" max="9249" width="11.1640625" style="1" customWidth="1"/>
    <col min="9250" max="9250" width="9.9140625" style="1" bestFit="1" customWidth="1"/>
    <col min="9251" max="9251" width="10" style="1" customWidth="1"/>
    <col min="9252" max="9252" width="10.1640625" style="1" customWidth="1"/>
    <col min="9253" max="9472" width="9" style="1"/>
    <col min="9473" max="9473" width="2.58203125" style="1" customWidth="1"/>
    <col min="9474" max="9474" width="18.58203125" style="1" customWidth="1"/>
    <col min="9475" max="9495" width="0" style="1" hidden="1" customWidth="1"/>
    <col min="9496" max="9505" width="11.1640625" style="1" customWidth="1"/>
    <col min="9506" max="9506" width="9.9140625" style="1" bestFit="1" customWidth="1"/>
    <col min="9507" max="9507" width="10" style="1" customWidth="1"/>
    <col min="9508" max="9508" width="10.1640625" style="1" customWidth="1"/>
    <col min="9509" max="9728" width="9" style="1"/>
    <col min="9729" max="9729" width="2.58203125" style="1" customWidth="1"/>
    <col min="9730" max="9730" width="18.58203125" style="1" customWidth="1"/>
    <col min="9731" max="9751" width="0" style="1" hidden="1" customWidth="1"/>
    <col min="9752" max="9761" width="11.1640625" style="1" customWidth="1"/>
    <col min="9762" max="9762" width="9.9140625" style="1" bestFit="1" customWidth="1"/>
    <col min="9763" max="9763" width="10" style="1" customWidth="1"/>
    <col min="9764" max="9764" width="10.1640625" style="1" customWidth="1"/>
    <col min="9765" max="9984" width="9" style="1"/>
    <col min="9985" max="9985" width="2.58203125" style="1" customWidth="1"/>
    <col min="9986" max="9986" width="18.58203125" style="1" customWidth="1"/>
    <col min="9987" max="10007" width="0" style="1" hidden="1" customWidth="1"/>
    <col min="10008" max="10017" width="11.1640625" style="1" customWidth="1"/>
    <col min="10018" max="10018" width="9.9140625" style="1" bestFit="1" customWidth="1"/>
    <col min="10019" max="10019" width="10" style="1" customWidth="1"/>
    <col min="10020" max="10020" width="10.1640625" style="1" customWidth="1"/>
    <col min="10021" max="10240" width="9" style="1"/>
    <col min="10241" max="10241" width="2.58203125" style="1" customWidth="1"/>
    <col min="10242" max="10242" width="18.58203125" style="1" customWidth="1"/>
    <col min="10243" max="10263" width="0" style="1" hidden="1" customWidth="1"/>
    <col min="10264" max="10273" width="11.1640625" style="1" customWidth="1"/>
    <col min="10274" max="10274" width="9.9140625" style="1" bestFit="1" customWidth="1"/>
    <col min="10275" max="10275" width="10" style="1" customWidth="1"/>
    <col min="10276" max="10276" width="10.1640625" style="1" customWidth="1"/>
    <col min="10277" max="10496" width="9" style="1"/>
    <col min="10497" max="10497" width="2.58203125" style="1" customWidth="1"/>
    <col min="10498" max="10498" width="18.58203125" style="1" customWidth="1"/>
    <col min="10499" max="10519" width="0" style="1" hidden="1" customWidth="1"/>
    <col min="10520" max="10529" width="11.1640625" style="1" customWidth="1"/>
    <col min="10530" max="10530" width="9.9140625" style="1" bestFit="1" customWidth="1"/>
    <col min="10531" max="10531" width="10" style="1" customWidth="1"/>
    <col min="10532" max="10532" width="10.1640625" style="1" customWidth="1"/>
    <col min="10533" max="10752" width="9" style="1"/>
    <col min="10753" max="10753" width="2.58203125" style="1" customWidth="1"/>
    <col min="10754" max="10754" width="18.58203125" style="1" customWidth="1"/>
    <col min="10755" max="10775" width="0" style="1" hidden="1" customWidth="1"/>
    <col min="10776" max="10785" width="11.1640625" style="1" customWidth="1"/>
    <col min="10786" max="10786" width="9.9140625" style="1" bestFit="1" customWidth="1"/>
    <col min="10787" max="10787" width="10" style="1" customWidth="1"/>
    <col min="10788" max="10788" width="10.1640625" style="1" customWidth="1"/>
    <col min="10789" max="11008" width="9" style="1"/>
    <col min="11009" max="11009" width="2.58203125" style="1" customWidth="1"/>
    <col min="11010" max="11010" width="18.58203125" style="1" customWidth="1"/>
    <col min="11011" max="11031" width="0" style="1" hidden="1" customWidth="1"/>
    <col min="11032" max="11041" width="11.1640625" style="1" customWidth="1"/>
    <col min="11042" max="11042" width="9.9140625" style="1" bestFit="1" customWidth="1"/>
    <col min="11043" max="11043" width="10" style="1" customWidth="1"/>
    <col min="11044" max="11044" width="10.1640625" style="1" customWidth="1"/>
    <col min="11045" max="11264" width="9" style="1"/>
    <col min="11265" max="11265" width="2.58203125" style="1" customWidth="1"/>
    <col min="11266" max="11266" width="18.58203125" style="1" customWidth="1"/>
    <col min="11267" max="11287" width="0" style="1" hidden="1" customWidth="1"/>
    <col min="11288" max="11297" width="11.1640625" style="1" customWidth="1"/>
    <col min="11298" max="11298" width="9.9140625" style="1" bestFit="1" customWidth="1"/>
    <col min="11299" max="11299" width="10" style="1" customWidth="1"/>
    <col min="11300" max="11300" width="10.1640625" style="1" customWidth="1"/>
    <col min="11301" max="11520" width="9" style="1"/>
    <col min="11521" max="11521" width="2.58203125" style="1" customWidth="1"/>
    <col min="11522" max="11522" width="18.58203125" style="1" customWidth="1"/>
    <col min="11523" max="11543" width="0" style="1" hidden="1" customWidth="1"/>
    <col min="11544" max="11553" width="11.1640625" style="1" customWidth="1"/>
    <col min="11554" max="11554" width="9.9140625" style="1" bestFit="1" customWidth="1"/>
    <col min="11555" max="11555" width="10" style="1" customWidth="1"/>
    <col min="11556" max="11556" width="10.1640625" style="1" customWidth="1"/>
    <col min="11557" max="11776" width="9" style="1"/>
    <col min="11777" max="11777" width="2.58203125" style="1" customWidth="1"/>
    <col min="11778" max="11778" width="18.58203125" style="1" customWidth="1"/>
    <col min="11779" max="11799" width="0" style="1" hidden="1" customWidth="1"/>
    <col min="11800" max="11809" width="11.1640625" style="1" customWidth="1"/>
    <col min="11810" max="11810" width="9.9140625" style="1" bestFit="1" customWidth="1"/>
    <col min="11811" max="11811" width="10" style="1" customWidth="1"/>
    <col min="11812" max="11812" width="10.1640625" style="1" customWidth="1"/>
    <col min="11813" max="12032" width="9" style="1"/>
    <col min="12033" max="12033" width="2.58203125" style="1" customWidth="1"/>
    <col min="12034" max="12034" width="18.58203125" style="1" customWidth="1"/>
    <col min="12035" max="12055" width="0" style="1" hidden="1" customWidth="1"/>
    <col min="12056" max="12065" width="11.1640625" style="1" customWidth="1"/>
    <col min="12066" max="12066" width="9.9140625" style="1" bestFit="1" customWidth="1"/>
    <col min="12067" max="12067" width="10" style="1" customWidth="1"/>
    <col min="12068" max="12068" width="10.1640625" style="1" customWidth="1"/>
    <col min="12069" max="12288" width="9" style="1"/>
    <col min="12289" max="12289" width="2.58203125" style="1" customWidth="1"/>
    <col min="12290" max="12290" width="18.58203125" style="1" customWidth="1"/>
    <col min="12291" max="12311" width="0" style="1" hidden="1" customWidth="1"/>
    <col min="12312" max="12321" width="11.1640625" style="1" customWidth="1"/>
    <col min="12322" max="12322" width="9.9140625" style="1" bestFit="1" customWidth="1"/>
    <col min="12323" max="12323" width="10" style="1" customWidth="1"/>
    <col min="12324" max="12324" width="10.1640625" style="1" customWidth="1"/>
    <col min="12325" max="12544" width="9" style="1"/>
    <col min="12545" max="12545" width="2.58203125" style="1" customWidth="1"/>
    <col min="12546" max="12546" width="18.58203125" style="1" customWidth="1"/>
    <col min="12547" max="12567" width="0" style="1" hidden="1" customWidth="1"/>
    <col min="12568" max="12577" width="11.1640625" style="1" customWidth="1"/>
    <col min="12578" max="12578" width="9.9140625" style="1" bestFit="1" customWidth="1"/>
    <col min="12579" max="12579" width="10" style="1" customWidth="1"/>
    <col min="12580" max="12580" width="10.1640625" style="1" customWidth="1"/>
    <col min="12581" max="12800" width="9" style="1"/>
    <col min="12801" max="12801" width="2.58203125" style="1" customWidth="1"/>
    <col min="12802" max="12802" width="18.58203125" style="1" customWidth="1"/>
    <col min="12803" max="12823" width="0" style="1" hidden="1" customWidth="1"/>
    <col min="12824" max="12833" width="11.1640625" style="1" customWidth="1"/>
    <col min="12834" max="12834" width="9.9140625" style="1" bestFit="1" customWidth="1"/>
    <col min="12835" max="12835" width="10" style="1" customWidth="1"/>
    <col min="12836" max="12836" width="10.1640625" style="1" customWidth="1"/>
    <col min="12837" max="13056" width="9" style="1"/>
    <col min="13057" max="13057" width="2.58203125" style="1" customWidth="1"/>
    <col min="13058" max="13058" width="18.58203125" style="1" customWidth="1"/>
    <col min="13059" max="13079" width="0" style="1" hidden="1" customWidth="1"/>
    <col min="13080" max="13089" width="11.1640625" style="1" customWidth="1"/>
    <col min="13090" max="13090" width="9.9140625" style="1" bestFit="1" customWidth="1"/>
    <col min="13091" max="13091" width="10" style="1" customWidth="1"/>
    <col min="13092" max="13092" width="10.1640625" style="1" customWidth="1"/>
    <col min="13093" max="13312" width="9" style="1"/>
    <col min="13313" max="13313" width="2.58203125" style="1" customWidth="1"/>
    <col min="13314" max="13314" width="18.58203125" style="1" customWidth="1"/>
    <col min="13315" max="13335" width="0" style="1" hidden="1" customWidth="1"/>
    <col min="13336" max="13345" width="11.1640625" style="1" customWidth="1"/>
    <col min="13346" max="13346" width="9.9140625" style="1" bestFit="1" customWidth="1"/>
    <col min="13347" max="13347" width="10" style="1" customWidth="1"/>
    <col min="13348" max="13348" width="10.1640625" style="1" customWidth="1"/>
    <col min="13349" max="13568" width="9" style="1"/>
    <col min="13569" max="13569" width="2.58203125" style="1" customWidth="1"/>
    <col min="13570" max="13570" width="18.58203125" style="1" customWidth="1"/>
    <col min="13571" max="13591" width="0" style="1" hidden="1" customWidth="1"/>
    <col min="13592" max="13601" width="11.1640625" style="1" customWidth="1"/>
    <col min="13602" max="13602" width="9.9140625" style="1" bestFit="1" customWidth="1"/>
    <col min="13603" max="13603" width="10" style="1" customWidth="1"/>
    <col min="13604" max="13604" width="10.1640625" style="1" customWidth="1"/>
    <col min="13605" max="13824" width="9" style="1"/>
    <col min="13825" max="13825" width="2.58203125" style="1" customWidth="1"/>
    <col min="13826" max="13826" width="18.58203125" style="1" customWidth="1"/>
    <col min="13827" max="13847" width="0" style="1" hidden="1" customWidth="1"/>
    <col min="13848" max="13857" width="11.1640625" style="1" customWidth="1"/>
    <col min="13858" max="13858" width="9.9140625" style="1" bestFit="1" customWidth="1"/>
    <col min="13859" max="13859" width="10" style="1" customWidth="1"/>
    <col min="13860" max="13860" width="10.1640625" style="1" customWidth="1"/>
    <col min="13861" max="14080" width="9" style="1"/>
    <col min="14081" max="14081" width="2.58203125" style="1" customWidth="1"/>
    <col min="14082" max="14082" width="18.58203125" style="1" customWidth="1"/>
    <col min="14083" max="14103" width="0" style="1" hidden="1" customWidth="1"/>
    <col min="14104" max="14113" width="11.1640625" style="1" customWidth="1"/>
    <col min="14114" max="14114" width="9.9140625" style="1" bestFit="1" customWidth="1"/>
    <col min="14115" max="14115" width="10" style="1" customWidth="1"/>
    <col min="14116" max="14116" width="10.1640625" style="1" customWidth="1"/>
    <col min="14117" max="14336" width="9" style="1"/>
    <col min="14337" max="14337" width="2.58203125" style="1" customWidth="1"/>
    <col min="14338" max="14338" width="18.58203125" style="1" customWidth="1"/>
    <col min="14339" max="14359" width="0" style="1" hidden="1" customWidth="1"/>
    <col min="14360" max="14369" width="11.1640625" style="1" customWidth="1"/>
    <col min="14370" max="14370" width="9.9140625" style="1" bestFit="1" customWidth="1"/>
    <col min="14371" max="14371" width="10" style="1" customWidth="1"/>
    <col min="14372" max="14372" width="10.1640625" style="1" customWidth="1"/>
    <col min="14373" max="14592" width="9" style="1"/>
    <col min="14593" max="14593" width="2.58203125" style="1" customWidth="1"/>
    <col min="14594" max="14594" width="18.58203125" style="1" customWidth="1"/>
    <col min="14595" max="14615" width="0" style="1" hidden="1" customWidth="1"/>
    <col min="14616" max="14625" width="11.1640625" style="1" customWidth="1"/>
    <col min="14626" max="14626" width="9.9140625" style="1" bestFit="1" customWidth="1"/>
    <col min="14627" max="14627" width="10" style="1" customWidth="1"/>
    <col min="14628" max="14628" width="10.1640625" style="1" customWidth="1"/>
    <col min="14629" max="14848" width="9" style="1"/>
    <col min="14849" max="14849" width="2.58203125" style="1" customWidth="1"/>
    <col min="14850" max="14850" width="18.58203125" style="1" customWidth="1"/>
    <col min="14851" max="14871" width="0" style="1" hidden="1" customWidth="1"/>
    <col min="14872" max="14881" width="11.1640625" style="1" customWidth="1"/>
    <col min="14882" max="14882" width="9.9140625" style="1" bestFit="1" customWidth="1"/>
    <col min="14883" max="14883" width="10" style="1" customWidth="1"/>
    <col min="14884" max="14884" width="10.1640625" style="1" customWidth="1"/>
    <col min="14885" max="15104" width="9" style="1"/>
    <col min="15105" max="15105" width="2.58203125" style="1" customWidth="1"/>
    <col min="15106" max="15106" width="18.58203125" style="1" customWidth="1"/>
    <col min="15107" max="15127" width="0" style="1" hidden="1" customWidth="1"/>
    <col min="15128" max="15137" width="11.1640625" style="1" customWidth="1"/>
    <col min="15138" max="15138" width="9.9140625" style="1" bestFit="1" customWidth="1"/>
    <col min="15139" max="15139" width="10" style="1" customWidth="1"/>
    <col min="15140" max="15140" width="10.1640625" style="1" customWidth="1"/>
    <col min="15141" max="15360" width="9" style="1"/>
    <col min="15361" max="15361" width="2.58203125" style="1" customWidth="1"/>
    <col min="15362" max="15362" width="18.58203125" style="1" customWidth="1"/>
    <col min="15363" max="15383" width="0" style="1" hidden="1" customWidth="1"/>
    <col min="15384" max="15393" width="11.1640625" style="1" customWidth="1"/>
    <col min="15394" max="15394" width="9.9140625" style="1" bestFit="1" customWidth="1"/>
    <col min="15395" max="15395" width="10" style="1" customWidth="1"/>
    <col min="15396" max="15396" width="10.1640625" style="1" customWidth="1"/>
    <col min="15397" max="15616" width="9" style="1"/>
    <col min="15617" max="15617" width="2.58203125" style="1" customWidth="1"/>
    <col min="15618" max="15618" width="18.58203125" style="1" customWidth="1"/>
    <col min="15619" max="15639" width="0" style="1" hidden="1" customWidth="1"/>
    <col min="15640" max="15649" width="11.1640625" style="1" customWidth="1"/>
    <col min="15650" max="15650" width="9.9140625" style="1" bestFit="1" customWidth="1"/>
    <col min="15651" max="15651" width="10" style="1" customWidth="1"/>
    <col min="15652" max="15652" width="10.1640625" style="1" customWidth="1"/>
    <col min="15653" max="15872" width="9" style="1"/>
    <col min="15873" max="15873" width="2.58203125" style="1" customWidth="1"/>
    <col min="15874" max="15874" width="18.58203125" style="1" customWidth="1"/>
    <col min="15875" max="15895" width="0" style="1" hidden="1" customWidth="1"/>
    <col min="15896" max="15905" width="11.1640625" style="1" customWidth="1"/>
    <col min="15906" max="15906" width="9.9140625" style="1" bestFit="1" customWidth="1"/>
    <col min="15907" max="15907" width="10" style="1" customWidth="1"/>
    <col min="15908" max="15908" width="10.1640625" style="1" customWidth="1"/>
    <col min="15909" max="16128" width="9" style="1"/>
    <col min="16129" max="16129" width="2.58203125" style="1" customWidth="1"/>
    <col min="16130" max="16130" width="18.58203125" style="1" customWidth="1"/>
    <col min="16131" max="16151" width="0" style="1" hidden="1" customWidth="1"/>
    <col min="16152" max="16161" width="11.1640625" style="1" customWidth="1"/>
    <col min="16162" max="16162" width="9.9140625" style="1" bestFit="1" customWidth="1"/>
    <col min="16163" max="16163" width="10" style="1" customWidth="1"/>
    <col min="16164" max="16164" width="10.1640625" style="1" customWidth="1"/>
    <col min="16165" max="16384" width="9" style="1"/>
  </cols>
  <sheetData>
    <row r="1" spans="2:37">
      <c r="B1" s="124" t="s">
        <v>2863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T1" s="1" t="s">
        <v>2754</v>
      </c>
      <c r="W1" s="1" t="s">
        <v>2864</v>
      </c>
      <c r="X1" s="1" t="s">
        <v>2865</v>
      </c>
      <c r="Y1" s="1" t="s">
        <v>2865</v>
      </c>
      <c r="Z1" s="1" t="s">
        <v>2865</v>
      </c>
      <c r="AA1" s="1" t="s">
        <v>2865</v>
      </c>
      <c r="AB1" s="1" t="s">
        <v>2865</v>
      </c>
      <c r="AC1" s="1" t="s">
        <v>2865</v>
      </c>
      <c r="AD1" s="1" t="s">
        <v>2865</v>
      </c>
      <c r="AE1" s="1" t="s">
        <v>2865</v>
      </c>
      <c r="AF1" s="1" t="s">
        <v>2865</v>
      </c>
      <c r="AG1" s="503" t="s">
        <v>2865</v>
      </c>
      <c r="AI1" s="1" t="s">
        <v>582</v>
      </c>
      <c r="AJ1" s="1" t="s">
        <v>440</v>
      </c>
    </row>
    <row r="2" spans="2:37">
      <c r="B2" s="1210"/>
      <c r="C2" s="134" t="s">
        <v>2866</v>
      </c>
      <c r="D2" s="134" t="s">
        <v>2867</v>
      </c>
      <c r="E2" s="134" t="s">
        <v>2868</v>
      </c>
      <c r="F2" s="134" t="s">
        <v>2869</v>
      </c>
      <c r="G2" s="134" t="s">
        <v>2870</v>
      </c>
      <c r="H2" s="134" t="s">
        <v>2871</v>
      </c>
      <c r="I2" s="134" t="s">
        <v>2872</v>
      </c>
      <c r="J2" s="134" t="s">
        <v>2873</v>
      </c>
      <c r="K2" s="134" t="s">
        <v>2874</v>
      </c>
      <c r="L2" s="134" t="s">
        <v>2875</v>
      </c>
      <c r="M2" s="5" t="s">
        <v>2876</v>
      </c>
      <c r="N2" s="5" t="s">
        <v>2877</v>
      </c>
      <c r="O2" s="5" t="s">
        <v>2878</v>
      </c>
      <c r="P2" s="5" t="s">
        <v>2879</v>
      </c>
      <c r="Q2" s="5" t="s">
        <v>2880</v>
      </c>
      <c r="R2" s="5" t="s">
        <v>2881</v>
      </c>
      <c r="S2" s="5" t="s">
        <v>2882</v>
      </c>
      <c r="T2" s="5" t="s">
        <v>2883</v>
      </c>
      <c r="U2" s="5" t="s">
        <v>2884</v>
      </c>
      <c r="V2" s="5" t="s">
        <v>2885</v>
      </c>
      <c r="W2" s="646" t="s">
        <v>2761</v>
      </c>
      <c r="X2" s="135" t="s">
        <v>2886</v>
      </c>
      <c r="Y2" s="5" t="s">
        <v>2887</v>
      </c>
      <c r="Z2" s="5" t="s">
        <v>2888</v>
      </c>
      <c r="AA2" s="5" t="s">
        <v>2889</v>
      </c>
      <c r="AB2" s="5" t="s">
        <v>2890</v>
      </c>
      <c r="AC2" s="5" t="s">
        <v>2891</v>
      </c>
      <c r="AD2" s="5" t="s">
        <v>2892</v>
      </c>
      <c r="AE2" s="5" t="s">
        <v>2893</v>
      </c>
      <c r="AF2" s="5" t="s">
        <v>2894</v>
      </c>
      <c r="AG2" s="1174" t="s">
        <v>2895</v>
      </c>
      <c r="AH2" s="1" t="s">
        <v>2896</v>
      </c>
      <c r="AI2" s="1" t="s">
        <v>2864</v>
      </c>
      <c r="AJ2" s="1" t="s">
        <v>2897</v>
      </c>
      <c r="AK2" s="1" t="s">
        <v>2865</v>
      </c>
    </row>
    <row r="3" spans="2:37">
      <c r="B3" s="128" t="s">
        <v>2898</v>
      </c>
      <c r="C3" s="56" t="s">
        <v>2899</v>
      </c>
      <c r="D3" s="56" t="s">
        <v>2900</v>
      </c>
      <c r="E3" s="56" t="s">
        <v>2901</v>
      </c>
      <c r="F3" s="56" t="s">
        <v>2902</v>
      </c>
      <c r="G3" s="56" t="s">
        <v>2903</v>
      </c>
      <c r="H3" s="56" t="s">
        <v>2904</v>
      </c>
      <c r="I3" s="56" t="s">
        <v>2905</v>
      </c>
      <c r="J3" s="56" t="s">
        <v>2906</v>
      </c>
      <c r="K3" s="56" t="s">
        <v>2907</v>
      </c>
      <c r="L3" s="56" t="s">
        <v>2908</v>
      </c>
      <c r="M3" s="647" t="s">
        <v>2909</v>
      </c>
      <c r="N3" s="647" t="s">
        <v>2910</v>
      </c>
      <c r="O3" s="647" t="s">
        <v>2911</v>
      </c>
      <c r="P3" s="647" t="s">
        <v>2912</v>
      </c>
      <c r="Q3" s="647" t="s">
        <v>2913</v>
      </c>
      <c r="R3" s="647" t="s">
        <v>2914</v>
      </c>
      <c r="S3" s="647" t="s">
        <v>2915</v>
      </c>
      <c r="T3" s="647" t="s">
        <v>2916</v>
      </c>
      <c r="U3" s="647" t="s">
        <v>2917</v>
      </c>
      <c r="V3" s="647" t="s">
        <v>2918</v>
      </c>
      <c r="W3" s="648" t="s">
        <v>2919</v>
      </c>
      <c r="X3" s="649" t="s">
        <v>2920</v>
      </c>
      <c r="Y3" s="503" t="s">
        <v>2921</v>
      </c>
      <c r="Z3" s="503" t="s">
        <v>2922</v>
      </c>
      <c r="AA3" s="647" t="s">
        <v>2923</v>
      </c>
      <c r="AB3" s="647" t="s">
        <v>2924</v>
      </c>
      <c r="AC3" s="647" t="s">
        <v>2925</v>
      </c>
      <c r="AD3" s="647" t="s">
        <v>2926</v>
      </c>
      <c r="AE3" s="647" t="s">
        <v>2927</v>
      </c>
      <c r="AF3" s="647" t="s">
        <v>2928</v>
      </c>
      <c r="AG3" s="400" t="s">
        <v>2929</v>
      </c>
      <c r="AI3" s="503" t="s">
        <v>2930</v>
      </c>
      <c r="AJ3" s="503" t="s">
        <v>2763</v>
      </c>
    </row>
    <row r="4" spans="2:37">
      <c r="B4" s="140" t="s">
        <v>2931</v>
      </c>
      <c r="C4" s="184">
        <f t="shared" ref="C4:V5" si="0">ROUND(C97*$AH4,0)</f>
        <v>557670</v>
      </c>
      <c r="D4" s="184">
        <f t="shared" si="0"/>
        <v>582770</v>
      </c>
      <c r="E4" s="184">
        <f t="shared" si="0"/>
        <v>652621</v>
      </c>
      <c r="F4" s="184">
        <f t="shared" si="0"/>
        <v>681528</v>
      </c>
      <c r="G4" s="184">
        <f t="shared" si="0"/>
        <v>625462</v>
      </c>
      <c r="H4" s="184">
        <f t="shared" si="0"/>
        <v>511480</v>
      </c>
      <c r="I4" s="184">
        <f t="shared" si="0"/>
        <v>648711</v>
      </c>
      <c r="J4" s="184">
        <f t="shared" si="0"/>
        <v>666200</v>
      </c>
      <c r="K4" s="184">
        <f t="shared" si="0"/>
        <v>781211</v>
      </c>
      <c r="L4" s="184">
        <f t="shared" si="0"/>
        <v>769586</v>
      </c>
      <c r="M4" s="184">
        <f t="shared" si="0"/>
        <v>754875</v>
      </c>
      <c r="N4" s="184">
        <f t="shared" si="0"/>
        <v>723499</v>
      </c>
      <c r="O4" s="184">
        <f t="shared" si="0"/>
        <v>750555</v>
      </c>
      <c r="P4" s="184">
        <f t="shared" si="0"/>
        <v>700662</v>
      </c>
      <c r="Q4" s="184">
        <f t="shared" si="0"/>
        <v>756727</v>
      </c>
      <c r="R4" s="184">
        <f t="shared" si="0"/>
        <v>764545</v>
      </c>
      <c r="S4" s="184">
        <f t="shared" si="0"/>
        <v>803534</v>
      </c>
      <c r="T4" s="184">
        <f t="shared" si="0"/>
        <v>760739</v>
      </c>
      <c r="U4" s="184">
        <f t="shared" si="0"/>
        <v>827400</v>
      </c>
      <c r="V4" s="184">
        <f t="shared" si="0"/>
        <v>815570</v>
      </c>
      <c r="W4" s="655">
        <f>ROUND(W97*$AH4,0)</f>
        <v>828251</v>
      </c>
      <c r="X4" s="614">
        <f>ROUND(V97*X18/V111,0)</f>
        <v>828251</v>
      </c>
      <c r="Y4" s="615">
        <f t="shared" ref="Y4:AD4" si="1">ROUND($W97*Y18/$W111,0)</f>
        <v>841131</v>
      </c>
      <c r="Z4" s="615">
        <f t="shared" si="1"/>
        <v>859726</v>
      </c>
      <c r="AA4" s="616">
        <f t="shared" si="1"/>
        <v>878739</v>
      </c>
      <c r="AB4" s="616">
        <f t="shared" si="1"/>
        <v>898170</v>
      </c>
      <c r="AC4" s="616">
        <f t="shared" si="1"/>
        <v>918029</v>
      </c>
      <c r="AD4" s="616">
        <f t="shared" si="1"/>
        <v>938328</v>
      </c>
      <c r="AE4" s="616">
        <f>ROUND($W97*AE18/$W111,0)</f>
        <v>959077</v>
      </c>
      <c r="AF4" s="616">
        <f>ROUND($W97*AF18/$W111,0)</f>
        <v>980288</v>
      </c>
      <c r="AG4" s="1175">
        <f>ROUND($W97*AG18/$W111,0)</f>
        <v>1001960</v>
      </c>
      <c r="AH4" s="651">
        <f>X4/W97</f>
        <v>1.0287209347096793</v>
      </c>
      <c r="AI4" s="617" t="s">
        <v>2932</v>
      </c>
      <c r="AK4" s="364"/>
    </row>
    <row r="5" spans="2:37">
      <c r="B5" s="140" t="s">
        <v>2933</v>
      </c>
      <c r="C5" s="184">
        <f t="shared" si="0"/>
        <v>354313</v>
      </c>
      <c r="D5" s="184">
        <f t="shared" si="0"/>
        <v>379497</v>
      </c>
      <c r="E5" s="184">
        <f t="shared" si="0"/>
        <v>375348</v>
      </c>
      <c r="F5" s="184">
        <f t="shared" si="0"/>
        <v>394549</v>
      </c>
      <c r="G5" s="184">
        <f t="shared" si="0"/>
        <v>388567</v>
      </c>
      <c r="H5" s="184">
        <f t="shared" si="0"/>
        <v>277120</v>
      </c>
      <c r="I5" s="184">
        <f t="shared" si="0"/>
        <v>318708</v>
      </c>
      <c r="J5" s="184">
        <f t="shared" si="0"/>
        <v>316971</v>
      </c>
      <c r="K5" s="184">
        <f t="shared" si="0"/>
        <v>348234</v>
      </c>
      <c r="L5" s="184">
        <f t="shared" si="0"/>
        <v>324111</v>
      </c>
      <c r="M5" s="184">
        <f t="shared" si="0"/>
        <v>316488</v>
      </c>
      <c r="N5" s="184">
        <f t="shared" si="0"/>
        <v>336366</v>
      </c>
      <c r="O5" s="184">
        <f t="shared" si="0"/>
        <v>276638</v>
      </c>
      <c r="P5" s="184">
        <f t="shared" si="0"/>
        <v>293427</v>
      </c>
      <c r="Q5" s="184">
        <f t="shared" si="0"/>
        <v>289954</v>
      </c>
      <c r="R5" s="184">
        <f t="shared" si="0"/>
        <v>326427</v>
      </c>
      <c r="S5" s="184">
        <f t="shared" si="0"/>
        <v>349006</v>
      </c>
      <c r="T5" s="184">
        <f t="shared" si="0"/>
        <v>406321</v>
      </c>
      <c r="U5" s="184">
        <f t="shared" si="0"/>
        <v>359330</v>
      </c>
      <c r="V5" s="184">
        <f t="shared" si="0"/>
        <v>354409</v>
      </c>
      <c r="W5" s="655">
        <f>ROUND(W98*$AH5,0)</f>
        <v>383723</v>
      </c>
      <c r="X5" s="618">
        <f>ROUND(V98*X21/V114,0)</f>
        <v>383723</v>
      </c>
      <c r="Y5" s="619">
        <f t="shared" ref="Y5:AD5" si="2">ROUND($W98*Y21/$W114,0)</f>
        <v>415463</v>
      </c>
      <c r="Z5" s="619">
        <f t="shared" si="2"/>
        <v>424650</v>
      </c>
      <c r="AA5" s="619">
        <f t="shared" si="2"/>
        <v>434037</v>
      </c>
      <c r="AB5" s="619">
        <f t="shared" si="2"/>
        <v>443635</v>
      </c>
      <c r="AC5" s="619">
        <f t="shared" si="2"/>
        <v>453445</v>
      </c>
      <c r="AD5" s="619">
        <f t="shared" si="2"/>
        <v>463472</v>
      </c>
      <c r="AE5" s="619">
        <f>ROUND($W98*AE21/$W114,0)</f>
        <v>473722</v>
      </c>
      <c r="AF5" s="619">
        <f>ROUND($W98*AF21/$W114,0)</f>
        <v>484196</v>
      </c>
      <c r="AG5" s="1176">
        <f>ROUND($W98*AG21/$W114,0)</f>
        <v>494900</v>
      </c>
      <c r="AH5" s="651">
        <f>X5/W98</f>
        <v>0.96490394286863812</v>
      </c>
      <c r="AI5" s="617" t="s">
        <v>2932</v>
      </c>
      <c r="AJ5" s="652" t="s">
        <v>440</v>
      </c>
      <c r="AK5" s="364" t="s">
        <v>440</v>
      </c>
    </row>
    <row r="6" spans="2:37">
      <c r="B6" s="129" t="s">
        <v>2934</v>
      </c>
      <c r="C6" s="223">
        <f t="shared" ref="C6:AG6" si="3">C4+C5</f>
        <v>911983</v>
      </c>
      <c r="D6" s="223">
        <f t="shared" si="3"/>
        <v>962267</v>
      </c>
      <c r="E6" s="223">
        <f t="shared" si="3"/>
        <v>1027969</v>
      </c>
      <c r="F6" s="223">
        <f t="shared" si="3"/>
        <v>1076077</v>
      </c>
      <c r="G6" s="223">
        <f t="shared" si="3"/>
        <v>1014029</v>
      </c>
      <c r="H6" s="223">
        <f t="shared" si="3"/>
        <v>788600</v>
      </c>
      <c r="I6" s="223">
        <f t="shared" si="3"/>
        <v>967419</v>
      </c>
      <c r="J6" s="223">
        <f t="shared" si="3"/>
        <v>983171</v>
      </c>
      <c r="K6" s="223">
        <f t="shared" si="3"/>
        <v>1129445</v>
      </c>
      <c r="L6" s="223">
        <f t="shared" si="3"/>
        <v>1093697</v>
      </c>
      <c r="M6" s="223">
        <f t="shared" si="3"/>
        <v>1071363</v>
      </c>
      <c r="N6" s="223">
        <f t="shared" si="3"/>
        <v>1059865</v>
      </c>
      <c r="O6" s="223">
        <f t="shared" si="3"/>
        <v>1027193</v>
      </c>
      <c r="P6" s="223">
        <f t="shared" si="3"/>
        <v>994089</v>
      </c>
      <c r="Q6" s="223">
        <f t="shared" si="3"/>
        <v>1046681</v>
      </c>
      <c r="R6" s="223">
        <f t="shared" si="3"/>
        <v>1090972</v>
      </c>
      <c r="S6" s="223">
        <f t="shared" si="3"/>
        <v>1152540</v>
      </c>
      <c r="T6" s="223">
        <f t="shared" si="3"/>
        <v>1167060</v>
      </c>
      <c r="U6" s="223">
        <f t="shared" si="3"/>
        <v>1186730</v>
      </c>
      <c r="V6" s="223">
        <f t="shared" si="3"/>
        <v>1169979</v>
      </c>
      <c r="W6" s="653">
        <f t="shared" si="3"/>
        <v>1211974</v>
      </c>
      <c r="X6" s="224">
        <f t="shared" si="3"/>
        <v>1211974</v>
      </c>
      <c r="Y6" s="224">
        <f t="shared" si="3"/>
        <v>1256594</v>
      </c>
      <c r="Z6" s="224">
        <f t="shared" si="3"/>
        <v>1284376</v>
      </c>
      <c r="AA6" s="224">
        <f t="shared" si="3"/>
        <v>1312776</v>
      </c>
      <c r="AB6" s="224">
        <f t="shared" si="3"/>
        <v>1341805</v>
      </c>
      <c r="AC6" s="224">
        <f t="shared" si="3"/>
        <v>1371474</v>
      </c>
      <c r="AD6" s="224">
        <f t="shared" si="3"/>
        <v>1401800</v>
      </c>
      <c r="AE6" s="224">
        <f t="shared" si="3"/>
        <v>1432799</v>
      </c>
      <c r="AF6" s="224">
        <f t="shared" si="3"/>
        <v>1464484</v>
      </c>
      <c r="AG6" s="394">
        <f t="shared" si="3"/>
        <v>1496860</v>
      </c>
      <c r="AH6" s="651">
        <f>X6/W99</f>
        <v>1.0076213390843252</v>
      </c>
      <c r="AI6" s="654">
        <v>136087</v>
      </c>
      <c r="AJ6" s="654">
        <v>139096</v>
      </c>
      <c r="AK6" s="364">
        <v>12966</v>
      </c>
    </row>
    <row r="7" spans="2:37">
      <c r="N7" s="184"/>
      <c r="O7" s="184"/>
      <c r="P7" s="184"/>
      <c r="Q7" s="184"/>
      <c r="R7" s="184"/>
      <c r="S7" s="184"/>
      <c r="T7" s="184"/>
      <c r="U7" s="184"/>
      <c r="V7" s="184"/>
      <c r="W7" s="655"/>
      <c r="X7" s="656"/>
      <c r="Y7" s="184"/>
      <c r="Z7" s="184"/>
      <c r="AA7" s="184"/>
      <c r="AB7" s="184"/>
      <c r="AC7" s="184"/>
      <c r="AD7" s="184"/>
      <c r="AE7" s="184"/>
      <c r="AF7" s="184"/>
      <c r="AG7" s="184"/>
      <c r="AH7" s="651"/>
      <c r="AI7" s="184"/>
      <c r="AK7" s="364"/>
    </row>
    <row r="8" spans="2:37">
      <c r="B8" s="1207" t="s">
        <v>2935</v>
      </c>
      <c r="C8" s="365">
        <f t="shared" ref="C8:V9" si="4">ROUND(C101*$AH8,0)</f>
        <v>78948</v>
      </c>
      <c r="D8" s="365">
        <f t="shared" si="4"/>
        <v>82508</v>
      </c>
      <c r="E8" s="365">
        <f t="shared" si="4"/>
        <v>87642</v>
      </c>
      <c r="F8" s="365">
        <f t="shared" si="4"/>
        <v>89840</v>
      </c>
      <c r="G8" s="365">
        <f t="shared" si="4"/>
        <v>86452</v>
      </c>
      <c r="H8" s="365">
        <f t="shared" si="4"/>
        <v>71467</v>
      </c>
      <c r="I8" s="365">
        <f t="shared" si="4"/>
        <v>84270</v>
      </c>
      <c r="J8" s="365">
        <f t="shared" si="4"/>
        <v>86215</v>
      </c>
      <c r="K8" s="365">
        <f t="shared" si="4"/>
        <v>104016</v>
      </c>
      <c r="L8" s="365">
        <f t="shared" si="4"/>
        <v>101195</v>
      </c>
      <c r="M8" s="365">
        <f t="shared" si="4"/>
        <v>102643</v>
      </c>
      <c r="N8" s="365">
        <f t="shared" si="4"/>
        <v>98020</v>
      </c>
      <c r="O8" s="365">
        <f t="shared" si="4"/>
        <v>104238</v>
      </c>
      <c r="P8" s="365">
        <f t="shared" si="4"/>
        <v>102068</v>
      </c>
      <c r="Q8" s="365">
        <f t="shared" si="4"/>
        <v>104329</v>
      </c>
      <c r="R8" s="365">
        <f t="shared" si="4"/>
        <v>105489</v>
      </c>
      <c r="S8" s="365">
        <f t="shared" si="4"/>
        <v>110219</v>
      </c>
      <c r="T8" s="365">
        <f t="shared" si="4"/>
        <v>107190</v>
      </c>
      <c r="U8" s="365">
        <f t="shared" si="4"/>
        <v>109942</v>
      </c>
      <c r="V8" s="365">
        <f t="shared" si="4"/>
        <v>112687</v>
      </c>
      <c r="W8" s="657">
        <f>ROUND(W101*$AH8,0)</f>
        <v>114439</v>
      </c>
      <c r="X8" s="658">
        <f t="shared" ref="X8:AF9" si="5">X75</f>
        <v>114438.9</v>
      </c>
      <c r="Y8" s="659">
        <f t="shared" si="5"/>
        <v>111801.93</v>
      </c>
      <c r="Z8" s="659">
        <f t="shared" si="5"/>
        <v>116657.16</v>
      </c>
      <c r="AA8" s="659">
        <f t="shared" si="5"/>
        <v>120163</v>
      </c>
      <c r="AB8" s="659">
        <f t="shared" si="5"/>
        <v>121119</v>
      </c>
      <c r="AC8" s="659">
        <f t="shared" si="5"/>
        <v>125379</v>
      </c>
      <c r="AD8" s="659">
        <f t="shared" si="5"/>
        <v>121505</v>
      </c>
      <c r="AE8" s="659">
        <f t="shared" si="5"/>
        <v>126245</v>
      </c>
      <c r="AF8" s="659">
        <f t="shared" si="5"/>
        <v>124774</v>
      </c>
      <c r="AG8" s="1178">
        <f>AG75</f>
        <v>124668</v>
      </c>
      <c r="AH8" s="651">
        <f>X8/W101</f>
        <v>0.91541599673633933</v>
      </c>
      <c r="AI8" s="184"/>
      <c r="AK8" s="364"/>
    </row>
    <row r="9" spans="2:37">
      <c r="B9" s="1208" t="s">
        <v>2936</v>
      </c>
      <c r="C9" s="184">
        <f t="shared" si="4"/>
        <v>11396</v>
      </c>
      <c r="D9" s="184">
        <f t="shared" si="4"/>
        <v>11590</v>
      </c>
      <c r="E9" s="184">
        <f t="shared" si="4"/>
        <v>11492</v>
      </c>
      <c r="F9" s="184">
        <f t="shared" si="4"/>
        <v>11550</v>
      </c>
      <c r="G9" s="184">
        <f t="shared" si="4"/>
        <v>11330</v>
      </c>
      <c r="H9" s="184">
        <f t="shared" si="4"/>
        <v>8476</v>
      </c>
      <c r="I9" s="184">
        <f t="shared" si="4"/>
        <v>9795</v>
      </c>
      <c r="J9" s="184">
        <f t="shared" si="4"/>
        <v>9600</v>
      </c>
      <c r="K9" s="184">
        <f t="shared" si="4"/>
        <v>10632</v>
      </c>
      <c r="L9" s="184">
        <f t="shared" si="4"/>
        <v>9810</v>
      </c>
      <c r="M9" s="184">
        <f t="shared" si="4"/>
        <v>9516</v>
      </c>
      <c r="N9" s="184">
        <f t="shared" si="4"/>
        <v>9589</v>
      </c>
      <c r="O9" s="184">
        <f t="shared" si="4"/>
        <v>8666</v>
      </c>
      <c r="P9" s="184">
        <f t="shared" si="4"/>
        <v>8700</v>
      </c>
      <c r="Q9" s="184">
        <f t="shared" si="4"/>
        <v>8856</v>
      </c>
      <c r="R9" s="184">
        <f t="shared" si="4"/>
        <v>9133</v>
      </c>
      <c r="S9" s="184">
        <f t="shared" si="4"/>
        <v>9910</v>
      </c>
      <c r="T9" s="184">
        <f t="shared" si="4"/>
        <v>10365</v>
      </c>
      <c r="U9" s="184">
        <f t="shared" si="4"/>
        <v>10550</v>
      </c>
      <c r="V9" s="184">
        <f t="shared" si="4"/>
        <v>10198</v>
      </c>
      <c r="W9" s="660">
        <f>ROUND(W102*$AH9,0)</f>
        <v>11042</v>
      </c>
      <c r="X9" s="661">
        <f t="shared" si="5"/>
        <v>11042</v>
      </c>
      <c r="Y9" s="662">
        <f t="shared" si="5"/>
        <v>11242</v>
      </c>
      <c r="Z9" s="662">
        <f t="shared" si="5"/>
        <v>11153</v>
      </c>
      <c r="AA9" s="662">
        <f t="shared" si="5"/>
        <v>11697.98</v>
      </c>
      <c r="AB9" s="662">
        <f>AB76</f>
        <v>12137</v>
      </c>
      <c r="AC9" s="662">
        <f>AC76</f>
        <v>13586</v>
      </c>
      <c r="AD9" s="662">
        <f>AD76</f>
        <v>12662</v>
      </c>
      <c r="AE9" s="662">
        <f>AE76</f>
        <v>12802</v>
      </c>
      <c r="AF9" s="662">
        <f>AF76</f>
        <v>12190</v>
      </c>
      <c r="AG9" s="1180">
        <f>AG76</f>
        <v>11840</v>
      </c>
      <c r="AH9" s="651">
        <f>X9/W102</f>
        <v>0.78395456159034438</v>
      </c>
      <c r="AI9" s="184"/>
      <c r="AK9" s="364"/>
    </row>
    <row r="10" spans="2:37">
      <c r="B10" s="1209" t="s">
        <v>2937</v>
      </c>
      <c r="C10" s="223">
        <f>C8+C9</f>
        <v>90344</v>
      </c>
      <c r="D10" s="223">
        <f t="shared" ref="D10:W10" si="6">D8+D9</f>
        <v>94098</v>
      </c>
      <c r="E10" s="223">
        <f t="shared" si="6"/>
        <v>99134</v>
      </c>
      <c r="F10" s="223">
        <f t="shared" si="6"/>
        <v>101390</v>
      </c>
      <c r="G10" s="223">
        <f t="shared" si="6"/>
        <v>97782</v>
      </c>
      <c r="H10" s="223">
        <f t="shared" si="6"/>
        <v>79943</v>
      </c>
      <c r="I10" s="223">
        <f t="shared" si="6"/>
        <v>94065</v>
      </c>
      <c r="J10" s="223">
        <f t="shared" si="6"/>
        <v>95815</v>
      </c>
      <c r="K10" s="223">
        <f t="shared" si="6"/>
        <v>114648</v>
      </c>
      <c r="L10" s="223">
        <f t="shared" si="6"/>
        <v>111005</v>
      </c>
      <c r="M10" s="223">
        <f t="shared" si="6"/>
        <v>112159</v>
      </c>
      <c r="N10" s="223">
        <f t="shared" si="6"/>
        <v>107609</v>
      </c>
      <c r="O10" s="223">
        <f t="shared" si="6"/>
        <v>112904</v>
      </c>
      <c r="P10" s="223">
        <f t="shared" si="6"/>
        <v>110768</v>
      </c>
      <c r="Q10" s="223">
        <f t="shared" si="6"/>
        <v>113185</v>
      </c>
      <c r="R10" s="223">
        <f t="shared" si="6"/>
        <v>114622</v>
      </c>
      <c r="S10" s="223">
        <f t="shared" si="6"/>
        <v>120129</v>
      </c>
      <c r="T10" s="223">
        <f t="shared" si="6"/>
        <v>117555</v>
      </c>
      <c r="U10" s="223">
        <f t="shared" si="6"/>
        <v>120492</v>
      </c>
      <c r="V10" s="223">
        <f t="shared" si="6"/>
        <v>122885</v>
      </c>
      <c r="W10" s="653">
        <f t="shared" si="6"/>
        <v>125481</v>
      </c>
      <c r="X10" s="661">
        <f t="shared" ref="X10:AC10" si="7">X74</f>
        <v>125480.9</v>
      </c>
      <c r="Y10" s="662">
        <f t="shared" si="7"/>
        <v>123043.93</v>
      </c>
      <c r="Z10" s="662">
        <f t="shared" si="7"/>
        <v>127810.16</v>
      </c>
      <c r="AA10" s="662">
        <f t="shared" si="7"/>
        <v>131860.98000000001</v>
      </c>
      <c r="AB10" s="662">
        <f t="shared" si="7"/>
        <v>133256</v>
      </c>
      <c r="AC10" s="662">
        <f t="shared" si="7"/>
        <v>138965</v>
      </c>
      <c r="AD10" s="662">
        <f>AD74</f>
        <v>134167</v>
      </c>
      <c r="AE10" s="662">
        <f>AE74</f>
        <v>139047</v>
      </c>
      <c r="AF10" s="662">
        <f>AF74</f>
        <v>136964</v>
      </c>
      <c r="AG10" s="1180">
        <f>AG74</f>
        <v>136508</v>
      </c>
      <c r="AH10" s="651">
        <f>X10/W103</f>
        <v>0.87997489410642649</v>
      </c>
      <c r="AI10" s="184"/>
      <c r="AK10" s="364"/>
    </row>
    <row r="11" spans="2:37"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656"/>
      <c r="Y11" s="184"/>
      <c r="Z11" s="184"/>
      <c r="AA11" s="184"/>
      <c r="AB11" s="184"/>
      <c r="AC11" s="184"/>
      <c r="AD11" s="184"/>
      <c r="AE11" s="184"/>
      <c r="AF11" s="184"/>
      <c r="AG11" s="184"/>
      <c r="AH11" s="651" t="s">
        <v>440</v>
      </c>
      <c r="AI11" s="184"/>
      <c r="AK11" s="364"/>
    </row>
    <row r="12" spans="2:37">
      <c r="B12" s="129" t="s">
        <v>2938</v>
      </c>
      <c r="C12" s="223">
        <f>C13+C14</f>
        <v>58480</v>
      </c>
      <c r="D12" s="223">
        <f t="shared" ref="D12:W12" si="8">D13+D14</f>
        <v>61116</v>
      </c>
      <c r="E12" s="223">
        <f t="shared" si="8"/>
        <v>64920</v>
      </c>
      <c r="F12" s="223">
        <f t="shared" si="8"/>
        <v>66548</v>
      </c>
      <c r="G12" s="223">
        <f t="shared" si="8"/>
        <v>64038</v>
      </c>
      <c r="H12" s="223">
        <f t="shared" si="8"/>
        <v>52939</v>
      </c>
      <c r="I12" s="223">
        <f t="shared" si="8"/>
        <v>62422</v>
      </c>
      <c r="J12" s="223">
        <f t="shared" si="8"/>
        <v>63863</v>
      </c>
      <c r="K12" s="223">
        <f t="shared" si="8"/>
        <v>77048</v>
      </c>
      <c r="L12" s="223">
        <f t="shared" si="8"/>
        <v>74959</v>
      </c>
      <c r="M12" s="223">
        <f t="shared" si="8"/>
        <v>76031</v>
      </c>
      <c r="N12" s="223">
        <f t="shared" si="8"/>
        <v>72607</v>
      </c>
      <c r="O12" s="223">
        <f t="shared" si="8"/>
        <v>77213</v>
      </c>
      <c r="P12" s="223">
        <f t="shared" si="8"/>
        <v>75606</v>
      </c>
      <c r="Q12" s="223">
        <f t="shared" si="8"/>
        <v>77280</v>
      </c>
      <c r="R12" s="223">
        <f t="shared" si="8"/>
        <v>78140</v>
      </c>
      <c r="S12" s="223">
        <f t="shared" si="8"/>
        <v>81643</v>
      </c>
      <c r="T12" s="223">
        <f t="shared" si="8"/>
        <v>79399</v>
      </c>
      <c r="U12" s="223">
        <f t="shared" si="8"/>
        <v>81438</v>
      </c>
      <c r="V12" s="223">
        <f t="shared" si="8"/>
        <v>77182</v>
      </c>
      <c r="W12" s="653">
        <f t="shared" si="8"/>
        <v>75787</v>
      </c>
      <c r="X12" s="397">
        <f t="shared" ref="X12:AC12" si="9">ROUND(X8/X25,0)</f>
        <v>75787</v>
      </c>
      <c r="Y12" s="223">
        <f t="shared" si="9"/>
        <v>74041</v>
      </c>
      <c r="Z12" s="223">
        <f t="shared" si="9"/>
        <v>76496</v>
      </c>
      <c r="AA12" s="223">
        <f t="shared" si="9"/>
        <v>76877</v>
      </c>
      <c r="AB12" s="223">
        <f t="shared" si="9"/>
        <v>74505</v>
      </c>
      <c r="AC12" s="223">
        <f t="shared" si="9"/>
        <v>80277</v>
      </c>
      <c r="AD12" s="223">
        <f>ROUND(AD8/AD25,0)</f>
        <v>80815</v>
      </c>
      <c r="AE12" s="223">
        <f>ROUND(AE8/AE25,0)</f>
        <v>82903</v>
      </c>
      <c r="AF12" s="223">
        <f>ROUND(AF8/AF25,0)</f>
        <v>76182</v>
      </c>
      <c r="AG12" s="396">
        <f>ROUND(AG8/AG25,0)</f>
        <v>76569</v>
      </c>
      <c r="AH12" s="651">
        <f>X12/W105</f>
        <v>0.91541248943109066</v>
      </c>
      <c r="AI12" s="184"/>
      <c r="AK12" s="364"/>
    </row>
    <row r="13" spans="2:37">
      <c r="B13" s="140" t="s">
        <v>2939</v>
      </c>
      <c r="C13" s="184">
        <f t="shared" ref="C13:V15" si="10">ROUND(C106*$AH13,0)</f>
        <v>24705</v>
      </c>
      <c r="D13" s="184">
        <f t="shared" si="10"/>
        <v>25163</v>
      </c>
      <c r="E13" s="184">
        <f t="shared" si="10"/>
        <v>27280</v>
      </c>
      <c r="F13" s="184">
        <f t="shared" si="10"/>
        <v>30124</v>
      </c>
      <c r="G13" s="184">
        <f t="shared" si="10"/>
        <v>29459</v>
      </c>
      <c r="H13" s="184">
        <f t="shared" si="10"/>
        <v>23353</v>
      </c>
      <c r="I13" s="184">
        <f t="shared" si="10"/>
        <v>27033</v>
      </c>
      <c r="J13" s="184">
        <f t="shared" si="10"/>
        <v>27802</v>
      </c>
      <c r="K13" s="184">
        <f t="shared" si="10"/>
        <v>32405</v>
      </c>
      <c r="L13" s="184">
        <f t="shared" si="10"/>
        <v>32331</v>
      </c>
      <c r="M13" s="184">
        <f t="shared" si="10"/>
        <v>32438</v>
      </c>
      <c r="N13" s="184">
        <f t="shared" si="10"/>
        <v>30488</v>
      </c>
      <c r="O13" s="184">
        <f t="shared" si="10"/>
        <v>32721</v>
      </c>
      <c r="P13" s="184">
        <f t="shared" si="10"/>
        <v>33088</v>
      </c>
      <c r="Q13" s="184">
        <f t="shared" si="10"/>
        <v>33538</v>
      </c>
      <c r="R13" s="184">
        <f t="shared" si="10"/>
        <v>33966</v>
      </c>
      <c r="S13" s="184">
        <f t="shared" si="10"/>
        <v>36128</v>
      </c>
      <c r="T13" s="184">
        <f t="shared" si="10"/>
        <v>34183</v>
      </c>
      <c r="U13" s="184">
        <f t="shared" si="10"/>
        <v>34770</v>
      </c>
      <c r="V13" s="184">
        <f t="shared" si="10"/>
        <v>33686</v>
      </c>
      <c r="W13" s="655">
        <f>ROUND(W106*$AH13,0)</f>
        <v>33077</v>
      </c>
      <c r="X13" s="656">
        <f t="shared" ref="X13:AC13" si="11">ROUND(X12*X19/X18,0)</f>
        <v>33077</v>
      </c>
      <c r="Y13" s="184">
        <f t="shared" si="11"/>
        <v>32315</v>
      </c>
      <c r="Z13" s="184">
        <f t="shared" si="11"/>
        <v>33387</v>
      </c>
      <c r="AA13" s="184">
        <f t="shared" si="11"/>
        <v>33554</v>
      </c>
      <c r="AB13" s="184">
        <f t="shared" si="11"/>
        <v>32519</v>
      </c>
      <c r="AC13" s="184">
        <f t="shared" si="11"/>
        <v>35038</v>
      </c>
      <c r="AD13" s="184">
        <f>ROUND(AD12*AD19/AD18,0)</f>
        <v>35273</v>
      </c>
      <c r="AE13" s="184">
        <f>ROUND(AE12*AE19/AE18,0)</f>
        <v>36184</v>
      </c>
      <c r="AF13" s="184">
        <f>ROUND(AF12*AF19/AF18,0)</f>
        <v>33250</v>
      </c>
      <c r="AG13" s="366">
        <f>ROUND(AG12*AG19/AG18,0)</f>
        <v>33420</v>
      </c>
      <c r="AH13" s="651">
        <f>X13/W106</f>
        <v>0.91539823988487301</v>
      </c>
      <c r="AI13" s="184"/>
      <c r="AK13" s="364"/>
    </row>
    <row r="14" spans="2:37">
      <c r="B14" s="140" t="s">
        <v>2940</v>
      </c>
      <c r="C14" s="184">
        <f t="shared" si="10"/>
        <v>33775</v>
      </c>
      <c r="D14" s="184">
        <f t="shared" si="10"/>
        <v>35953</v>
      </c>
      <c r="E14" s="184">
        <f t="shared" si="10"/>
        <v>37640</v>
      </c>
      <c r="F14" s="184">
        <f t="shared" si="10"/>
        <v>36424</v>
      </c>
      <c r="G14" s="184">
        <f t="shared" si="10"/>
        <v>34579</v>
      </c>
      <c r="H14" s="184">
        <f t="shared" si="10"/>
        <v>29586</v>
      </c>
      <c r="I14" s="184">
        <f t="shared" si="10"/>
        <v>35389</v>
      </c>
      <c r="J14" s="184">
        <f t="shared" si="10"/>
        <v>36061</v>
      </c>
      <c r="K14" s="184">
        <f t="shared" si="10"/>
        <v>44643</v>
      </c>
      <c r="L14" s="184">
        <f t="shared" si="10"/>
        <v>42628</v>
      </c>
      <c r="M14" s="184">
        <f t="shared" si="10"/>
        <v>43593</v>
      </c>
      <c r="N14" s="184">
        <f t="shared" si="10"/>
        <v>42119</v>
      </c>
      <c r="O14" s="184">
        <f t="shared" si="10"/>
        <v>44492</v>
      </c>
      <c r="P14" s="184">
        <f t="shared" si="10"/>
        <v>42518</v>
      </c>
      <c r="Q14" s="184">
        <f t="shared" si="10"/>
        <v>43742</v>
      </c>
      <c r="R14" s="184">
        <f t="shared" si="10"/>
        <v>44174</v>
      </c>
      <c r="S14" s="184">
        <f t="shared" si="10"/>
        <v>45515</v>
      </c>
      <c r="T14" s="184">
        <f t="shared" si="10"/>
        <v>45216</v>
      </c>
      <c r="U14" s="184">
        <f t="shared" si="10"/>
        <v>46668</v>
      </c>
      <c r="V14" s="184">
        <f t="shared" si="10"/>
        <v>43496</v>
      </c>
      <c r="W14" s="655">
        <f>ROUND(W107*$AH14,0)</f>
        <v>42710</v>
      </c>
      <c r="X14" s="656">
        <f t="shared" ref="X14:AC14" si="12">ROUND(X12*X20/X18,0)</f>
        <v>42710</v>
      </c>
      <c r="Y14" s="184">
        <f t="shared" si="12"/>
        <v>41726</v>
      </c>
      <c r="Z14" s="184">
        <f t="shared" si="12"/>
        <v>43109</v>
      </c>
      <c r="AA14" s="184">
        <f t="shared" si="12"/>
        <v>43324</v>
      </c>
      <c r="AB14" s="184">
        <f t="shared" si="12"/>
        <v>41987</v>
      </c>
      <c r="AC14" s="184">
        <f t="shared" si="12"/>
        <v>45240</v>
      </c>
      <c r="AD14" s="184">
        <f>ROUND(AD12*AD20/AD18,0)</f>
        <v>45543</v>
      </c>
      <c r="AE14" s="184">
        <f>ROUND(AE12*AE20/AE18,0)</f>
        <v>46720</v>
      </c>
      <c r="AF14" s="184">
        <f>ROUND(AF12*AF20/AF18,0)</f>
        <v>42932</v>
      </c>
      <c r="AG14" s="366">
        <f>ROUND(AG12*AG20/AG18,0)</f>
        <v>43149</v>
      </c>
      <c r="AH14" s="651">
        <f>X14/W107</f>
        <v>0.91542352537722904</v>
      </c>
      <c r="AI14" s="184"/>
      <c r="AK14" s="364"/>
    </row>
    <row r="15" spans="2:37">
      <c r="B15" s="129" t="s">
        <v>2941</v>
      </c>
      <c r="C15" s="223">
        <f t="shared" si="10"/>
        <v>6438</v>
      </c>
      <c r="D15" s="223">
        <f t="shared" si="10"/>
        <v>6585</v>
      </c>
      <c r="E15" s="223">
        <f t="shared" si="10"/>
        <v>6605</v>
      </c>
      <c r="F15" s="223">
        <f t="shared" si="10"/>
        <v>6875</v>
      </c>
      <c r="G15" s="223">
        <f t="shared" si="10"/>
        <v>7036</v>
      </c>
      <c r="H15" s="223">
        <f t="shared" si="10"/>
        <v>5298</v>
      </c>
      <c r="I15" s="223">
        <f t="shared" si="10"/>
        <v>6160</v>
      </c>
      <c r="J15" s="223">
        <f t="shared" si="10"/>
        <v>6037</v>
      </c>
      <c r="K15" s="223">
        <f t="shared" si="10"/>
        <v>6729</v>
      </c>
      <c r="L15" s="223">
        <f t="shared" si="10"/>
        <v>6289</v>
      </c>
      <c r="M15" s="223">
        <f t="shared" si="10"/>
        <v>6220</v>
      </c>
      <c r="N15" s="223">
        <f t="shared" si="10"/>
        <v>6147</v>
      </c>
      <c r="O15" s="223">
        <f t="shared" si="10"/>
        <v>5450</v>
      </c>
      <c r="P15" s="223">
        <f t="shared" si="10"/>
        <v>5576</v>
      </c>
      <c r="Q15" s="223">
        <f t="shared" si="10"/>
        <v>5713</v>
      </c>
      <c r="R15" s="223">
        <f t="shared" si="10"/>
        <v>5930</v>
      </c>
      <c r="S15" s="223">
        <f t="shared" si="10"/>
        <v>6194</v>
      </c>
      <c r="T15" s="223">
        <f t="shared" si="10"/>
        <v>6478</v>
      </c>
      <c r="U15" s="223">
        <f t="shared" si="10"/>
        <v>6677</v>
      </c>
      <c r="V15" s="223">
        <f t="shared" si="10"/>
        <v>6622</v>
      </c>
      <c r="W15" s="653">
        <f>ROUND(W108*$AH15,0)</f>
        <v>7078</v>
      </c>
      <c r="X15" s="397">
        <f t="shared" ref="X15:AC15" si="13">ROUND(X9/X35,0)</f>
        <v>7078</v>
      </c>
      <c r="Y15" s="223">
        <f t="shared" si="13"/>
        <v>7206</v>
      </c>
      <c r="Z15" s="223">
        <f t="shared" si="13"/>
        <v>7149</v>
      </c>
      <c r="AA15" s="223">
        <f t="shared" si="13"/>
        <v>7301</v>
      </c>
      <c r="AB15" s="223">
        <f t="shared" si="13"/>
        <v>7953</v>
      </c>
      <c r="AC15" s="223">
        <f t="shared" si="13"/>
        <v>8371</v>
      </c>
      <c r="AD15" s="223">
        <f>ROUND(AD9/AD35,0)</f>
        <v>7771</v>
      </c>
      <c r="AE15" s="223">
        <f>ROUND(AE9/AE35,0)</f>
        <v>7922</v>
      </c>
      <c r="AF15" s="223">
        <f>ROUND(AF9/AF35,0)</f>
        <v>8040</v>
      </c>
      <c r="AG15" s="396">
        <f>ROUND(AG9/AG35,0)</f>
        <v>7268</v>
      </c>
      <c r="AH15" s="651">
        <f>X15/W108</f>
        <v>0.78391848488204674</v>
      </c>
      <c r="AI15" s="184"/>
      <c r="AK15" s="364"/>
    </row>
    <row r="16" spans="2:37"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656"/>
      <c r="Y16" s="184"/>
      <c r="Z16" s="184"/>
      <c r="AA16" s="184"/>
      <c r="AB16" s="184"/>
      <c r="AC16" s="184"/>
      <c r="AD16" s="184"/>
      <c r="AE16" s="184"/>
      <c r="AF16" s="184"/>
      <c r="AG16" s="184"/>
      <c r="AH16" s="651" t="s">
        <v>440</v>
      </c>
      <c r="AI16" s="184"/>
      <c r="AK16" s="364"/>
    </row>
    <row r="17" spans="1:46">
      <c r="B17" s="1181" t="s">
        <v>2942</v>
      </c>
      <c r="C17" s="76" t="s">
        <v>2899</v>
      </c>
      <c r="D17" s="76" t="s">
        <v>2900</v>
      </c>
      <c r="E17" s="76" t="s">
        <v>2901</v>
      </c>
      <c r="F17" s="76" t="s">
        <v>2902</v>
      </c>
      <c r="G17" s="76" t="s">
        <v>2903</v>
      </c>
      <c r="H17" s="76" t="s">
        <v>2904</v>
      </c>
      <c r="I17" s="76" t="s">
        <v>2905</v>
      </c>
      <c r="J17" s="76" t="s">
        <v>2906</v>
      </c>
      <c r="K17" s="76" t="s">
        <v>2907</v>
      </c>
      <c r="L17" s="76" t="s">
        <v>2908</v>
      </c>
      <c r="M17" s="238" t="s">
        <v>2909</v>
      </c>
      <c r="N17" s="238" t="s">
        <v>2910</v>
      </c>
      <c r="O17" s="4" t="s">
        <v>2943</v>
      </c>
      <c r="P17" s="4" t="s">
        <v>2912</v>
      </c>
      <c r="Q17" s="4" t="s">
        <v>2913</v>
      </c>
      <c r="R17" s="4" t="s">
        <v>2914</v>
      </c>
      <c r="S17" s="4" t="s">
        <v>2915</v>
      </c>
      <c r="T17" s="4" t="s">
        <v>2916</v>
      </c>
      <c r="U17" s="4" t="s">
        <v>2917</v>
      </c>
      <c r="V17" s="4" t="s">
        <v>2918</v>
      </c>
      <c r="W17" s="663" t="s">
        <v>2919</v>
      </c>
      <c r="X17" s="664" t="s">
        <v>2920</v>
      </c>
      <c r="Y17" s="664" t="s">
        <v>2921</v>
      </c>
      <c r="Z17" s="4" t="s">
        <v>2922</v>
      </c>
      <c r="AA17" s="4" t="s">
        <v>2923</v>
      </c>
      <c r="AB17" s="4" t="s">
        <v>2924</v>
      </c>
      <c r="AC17" s="4" t="s">
        <v>2925</v>
      </c>
      <c r="AD17" s="4" t="s">
        <v>2926</v>
      </c>
      <c r="AE17" s="4" t="s">
        <v>2927</v>
      </c>
      <c r="AF17" s="4" t="s">
        <v>2928</v>
      </c>
      <c r="AG17" s="167" t="s">
        <v>2929</v>
      </c>
      <c r="AH17" s="651" t="s">
        <v>440</v>
      </c>
      <c r="AI17" s="503"/>
      <c r="AK17" s="364"/>
    </row>
    <row r="18" spans="1:46">
      <c r="B18" s="140" t="s">
        <v>2944</v>
      </c>
      <c r="C18" s="184">
        <f>C19+C20</f>
        <v>56218</v>
      </c>
      <c r="D18" s="184">
        <f t="shared" ref="D18:W18" si="14">D19+D20</f>
        <v>56992</v>
      </c>
      <c r="E18" s="184">
        <f t="shared" si="14"/>
        <v>60866</v>
      </c>
      <c r="F18" s="184">
        <f t="shared" si="14"/>
        <v>61449</v>
      </c>
      <c r="G18" s="184">
        <f t="shared" si="14"/>
        <v>60100</v>
      </c>
      <c r="H18" s="184">
        <f t="shared" si="14"/>
        <v>49522</v>
      </c>
      <c r="I18" s="184">
        <f t="shared" si="14"/>
        <v>56424</v>
      </c>
      <c r="J18" s="184">
        <f t="shared" si="14"/>
        <v>57226</v>
      </c>
      <c r="K18" s="184">
        <f t="shared" si="14"/>
        <v>67327</v>
      </c>
      <c r="L18" s="184">
        <f t="shared" si="14"/>
        <v>65070</v>
      </c>
      <c r="M18" s="184">
        <f t="shared" si="14"/>
        <v>66370</v>
      </c>
      <c r="N18" s="184">
        <f t="shared" si="14"/>
        <v>65396</v>
      </c>
      <c r="O18" s="184">
        <f t="shared" si="14"/>
        <v>70029</v>
      </c>
      <c r="P18" s="184">
        <f t="shared" si="14"/>
        <v>68348</v>
      </c>
      <c r="Q18" s="184">
        <f t="shared" si="14"/>
        <v>71276</v>
      </c>
      <c r="R18" s="184">
        <f t="shared" si="14"/>
        <v>72561</v>
      </c>
      <c r="S18" s="184">
        <f t="shared" si="14"/>
        <v>75157</v>
      </c>
      <c r="T18" s="184">
        <f t="shared" si="14"/>
        <v>74594</v>
      </c>
      <c r="U18" s="184">
        <f t="shared" si="14"/>
        <v>73698</v>
      </c>
      <c r="V18" s="184">
        <f t="shared" si="14"/>
        <v>73259</v>
      </c>
      <c r="W18" s="655">
        <f t="shared" si="14"/>
        <v>74879</v>
      </c>
      <c r="X18" s="658">
        <f>ROUND(W111*$AJ$22/$AI$22,0)</f>
        <v>74879</v>
      </c>
      <c r="Y18" s="659">
        <f t="shared" ref="Y18:AG21" si="15">ROUND(X18*$AJ$22/$AI$22,0)</f>
        <v>76535</v>
      </c>
      <c r="Z18" s="659">
        <f t="shared" si="15"/>
        <v>78227</v>
      </c>
      <c r="AA18" s="665">
        <f t="shared" si="15"/>
        <v>79957</v>
      </c>
      <c r="AB18" s="665">
        <f t="shared" si="15"/>
        <v>81725</v>
      </c>
      <c r="AC18" s="665">
        <f t="shared" si="15"/>
        <v>83532</v>
      </c>
      <c r="AD18" s="665">
        <f t="shared" si="15"/>
        <v>85379</v>
      </c>
      <c r="AE18" s="665">
        <f t="shared" si="15"/>
        <v>87267</v>
      </c>
      <c r="AF18" s="665">
        <f t="shared" si="15"/>
        <v>89197</v>
      </c>
      <c r="AG18" s="1182">
        <f t="shared" si="15"/>
        <v>91169</v>
      </c>
      <c r="AH18" s="651">
        <f>X18/W111</f>
        <v>1.0221133239601961</v>
      </c>
      <c r="AI18" s="617" t="s">
        <v>2932</v>
      </c>
      <c r="AJ18" s="184"/>
      <c r="AK18" s="364"/>
    </row>
    <row r="19" spans="1:46">
      <c r="B19" s="138" t="s">
        <v>2945</v>
      </c>
      <c r="C19" s="365">
        <f t="shared" ref="C19:V21" si="16">ROUND(C112*$AH19,0)</f>
        <v>23750</v>
      </c>
      <c r="D19" s="365">
        <f t="shared" si="16"/>
        <v>23466</v>
      </c>
      <c r="E19" s="365">
        <f t="shared" si="16"/>
        <v>25576</v>
      </c>
      <c r="F19" s="365">
        <f t="shared" si="16"/>
        <v>27816</v>
      </c>
      <c r="G19" s="365">
        <f t="shared" si="16"/>
        <v>27648</v>
      </c>
      <c r="H19" s="365">
        <f t="shared" si="16"/>
        <v>21846</v>
      </c>
      <c r="I19" s="365">
        <f t="shared" si="16"/>
        <v>24436</v>
      </c>
      <c r="J19" s="365">
        <f t="shared" si="16"/>
        <v>24913</v>
      </c>
      <c r="K19" s="365">
        <f t="shared" si="16"/>
        <v>28317</v>
      </c>
      <c r="L19" s="365">
        <f t="shared" si="16"/>
        <v>28066</v>
      </c>
      <c r="M19" s="365">
        <f t="shared" si="16"/>
        <v>28317</v>
      </c>
      <c r="N19" s="365">
        <f t="shared" si="16"/>
        <v>27461</v>
      </c>
      <c r="O19" s="365">
        <f t="shared" si="16"/>
        <v>29677</v>
      </c>
      <c r="P19" s="365">
        <f t="shared" si="16"/>
        <v>29912</v>
      </c>
      <c r="Q19" s="365">
        <f t="shared" si="16"/>
        <v>30933</v>
      </c>
      <c r="R19" s="365">
        <f t="shared" si="16"/>
        <v>31541</v>
      </c>
      <c r="S19" s="365">
        <f t="shared" si="16"/>
        <v>33258</v>
      </c>
      <c r="T19" s="365">
        <f t="shared" si="16"/>
        <v>32115</v>
      </c>
      <c r="U19" s="365">
        <f t="shared" si="16"/>
        <v>31466</v>
      </c>
      <c r="V19" s="365">
        <f t="shared" si="16"/>
        <v>31974</v>
      </c>
      <c r="W19" s="657">
        <f>ROUND(W112*$AH19,0)</f>
        <v>32681</v>
      </c>
      <c r="X19" s="658">
        <f>ROUND(W112*$AJ$22/$AI$22,0)</f>
        <v>32681</v>
      </c>
      <c r="Y19" s="659">
        <f t="shared" si="15"/>
        <v>33404</v>
      </c>
      <c r="Z19" s="659">
        <f t="shared" si="15"/>
        <v>34143</v>
      </c>
      <c r="AA19" s="659">
        <f t="shared" si="15"/>
        <v>34898</v>
      </c>
      <c r="AB19" s="659">
        <f t="shared" si="15"/>
        <v>35670</v>
      </c>
      <c r="AC19" s="659">
        <f t="shared" si="15"/>
        <v>36459</v>
      </c>
      <c r="AD19" s="659">
        <f t="shared" si="15"/>
        <v>37265</v>
      </c>
      <c r="AE19" s="659">
        <f t="shared" si="15"/>
        <v>38089</v>
      </c>
      <c r="AF19" s="659">
        <f t="shared" si="15"/>
        <v>38931</v>
      </c>
      <c r="AG19" s="1178">
        <f t="shared" si="15"/>
        <v>39792</v>
      </c>
      <c r="AH19" s="651">
        <f>X19/W112</f>
        <v>1.0221117157690625</v>
      </c>
      <c r="AI19" s="184"/>
      <c r="AJ19" s="184"/>
      <c r="AK19" s="364"/>
    </row>
    <row r="20" spans="1:46">
      <c r="B20" s="128" t="s">
        <v>2946</v>
      </c>
      <c r="C20" s="224">
        <f t="shared" si="16"/>
        <v>32468</v>
      </c>
      <c r="D20" s="224">
        <f t="shared" si="16"/>
        <v>33526</v>
      </c>
      <c r="E20" s="224">
        <f t="shared" si="16"/>
        <v>35290</v>
      </c>
      <c r="F20" s="224">
        <f t="shared" si="16"/>
        <v>33633</v>
      </c>
      <c r="G20" s="224">
        <f t="shared" si="16"/>
        <v>32452</v>
      </c>
      <c r="H20" s="224">
        <f t="shared" si="16"/>
        <v>27676</v>
      </c>
      <c r="I20" s="224">
        <f t="shared" si="16"/>
        <v>31988</v>
      </c>
      <c r="J20" s="224">
        <f t="shared" si="16"/>
        <v>32313</v>
      </c>
      <c r="K20" s="224">
        <f t="shared" si="16"/>
        <v>39010</v>
      </c>
      <c r="L20" s="224">
        <f t="shared" si="16"/>
        <v>37004</v>
      </c>
      <c r="M20" s="224">
        <f t="shared" si="16"/>
        <v>38053</v>
      </c>
      <c r="N20" s="224">
        <f t="shared" si="16"/>
        <v>37935</v>
      </c>
      <c r="O20" s="224">
        <f t="shared" si="16"/>
        <v>40352</v>
      </c>
      <c r="P20" s="224">
        <f t="shared" si="16"/>
        <v>38436</v>
      </c>
      <c r="Q20" s="224">
        <f t="shared" si="16"/>
        <v>40343</v>
      </c>
      <c r="R20" s="224">
        <f t="shared" si="16"/>
        <v>41020</v>
      </c>
      <c r="S20" s="224">
        <f t="shared" si="16"/>
        <v>41899</v>
      </c>
      <c r="T20" s="224">
        <f t="shared" si="16"/>
        <v>42479</v>
      </c>
      <c r="U20" s="224">
        <f t="shared" si="16"/>
        <v>42232</v>
      </c>
      <c r="V20" s="224">
        <f t="shared" si="16"/>
        <v>41285</v>
      </c>
      <c r="W20" s="666">
        <f>ROUND(W113*$AH20,0)</f>
        <v>42198</v>
      </c>
      <c r="X20" s="661">
        <f>ROUND(W113*$AJ$22/$AI$22,0)</f>
        <v>42198</v>
      </c>
      <c r="Y20" s="662">
        <f t="shared" si="15"/>
        <v>43131</v>
      </c>
      <c r="Z20" s="662">
        <f t="shared" si="15"/>
        <v>44085</v>
      </c>
      <c r="AA20" s="662">
        <f t="shared" si="15"/>
        <v>45060</v>
      </c>
      <c r="AB20" s="662">
        <f t="shared" si="15"/>
        <v>46056</v>
      </c>
      <c r="AC20" s="662">
        <f t="shared" si="15"/>
        <v>47074</v>
      </c>
      <c r="AD20" s="662">
        <f t="shared" si="15"/>
        <v>48115</v>
      </c>
      <c r="AE20" s="662">
        <f t="shared" si="15"/>
        <v>49179</v>
      </c>
      <c r="AF20" s="662">
        <f t="shared" si="15"/>
        <v>50266</v>
      </c>
      <c r="AG20" s="1180">
        <f t="shared" si="15"/>
        <v>51377</v>
      </c>
      <c r="AH20" s="651">
        <f>X20/W113</f>
        <v>1.022114569456219</v>
      </c>
      <c r="AI20" s="184"/>
      <c r="AJ20" s="184"/>
      <c r="AK20" s="364"/>
    </row>
    <row r="21" spans="1:46">
      <c r="B21" s="140" t="s">
        <v>2947</v>
      </c>
      <c r="C21" s="184">
        <f t="shared" si="16"/>
        <v>47800</v>
      </c>
      <c r="D21" s="184">
        <f t="shared" si="16"/>
        <v>50776</v>
      </c>
      <c r="E21" s="184">
        <f t="shared" si="16"/>
        <v>52507</v>
      </c>
      <c r="F21" s="184">
        <f t="shared" si="16"/>
        <v>54004</v>
      </c>
      <c r="G21" s="184">
        <f t="shared" si="16"/>
        <v>51175</v>
      </c>
      <c r="H21" s="184">
        <f t="shared" si="16"/>
        <v>41326</v>
      </c>
      <c r="I21" s="184">
        <f t="shared" si="16"/>
        <v>50437</v>
      </c>
      <c r="J21" s="184">
        <f t="shared" si="16"/>
        <v>51550</v>
      </c>
      <c r="K21" s="184">
        <f t="shared" si="16"/>
        <v>62614</v>
      </c>
      <c r="L21" s="184">
        <f t="shared" si="16"/>
        <v>60290</v>
      </c>
      <c r="M21" s="184">
        <f t="shared" si="16"/>
        <v>60145</v>
      </c>
      <c r="N21" s="184">
        <f t="shared" si="16"/>
        <v>56418</v>
      </c>
      <c r="O21" s="184">
        <f t="shared" si="16"/>
        <v>56056</v>
      </c>
      <c r="P21" s="184">
        <f t="shared" si="16"/>
        <v>56018</v>
      </c>
      <c r="Q21" s="184">
        <f t="shared" si="16"/>
        <v>55502</v>
      </c>
      <c r="R21" s="184">
        <f t="shared" si="16"/>
        <v>56922</v>
      </c>
      <c r="S21" s="184">
        <f t="shared" si="16"/>
        <v>61066</v>
      </c>
      <c r="T21" s="184">
        <f t="shared" si="16"/>
        <v>60459</v>
      </c>
      <c r="U21" s="184">
        <f t="shared" si="16"/>
        <v>63840</v>
      </c>
      <c r="V21" s="184">
        <f t="shared" si="16"/>
        <v>65838</v>
      </c>
      <c r="W21" s="655">
        <f>ROUND(W114*$AH21,0)</f>
        <v>67293</v>
      </c>
      <c r="X21" s="667">
        <f>ROUND(W114*$AJ$22/$AI$22,0)</f>
        <v>67293</v>
      </c>
      <c r="Y21" s="665">
        <f t="shared" si="15"/>
        <v>68781</v>
      </c>
      <c r="Z21" s="665">
        <f t="shared" si="15"/>
        <v>70302</v>
      </c>
      <c r="AA21" s="665">
        <f t="shared" si="15"/>
        <v>71856</v>
      </c>
      <c r="AB21" s="665">
        <f t="shared" si="15"/>
        <v>73445</v>
      </c>
      <c r="AC21" s="665">
        <f t="shared" si="15"/>
        <v>75069</v>
      </c>
      <c r="AD21" s="665">
        <f t="shared" si="15"/>
        <v>76729</v>
      </c>
      <c r="AE21" s="665">
        <f t="shared" si="15"/>
        <v>78426</v>
      </c>
      <c r="AF21" s="665">
        <f t="shared" si="15"/>
        <v>80160</v>
      </c>
      <c r="AG21" s="1182">
        <f t="shared" si="15"/>
        <v>81932</v>
      </c>
      <c r="AH21" s="651">
        <f>X21/W114</f>
        <v>1.0221152239622098</v>
      </c>
      <c r="AI21" s="184" t="s">
        <v>440</v>
      </c>
      <c r="AJ21" s="184"/>
      <c r="AK21" s="364"/>
    </row>
    <row r="22" spans="1:46">
      <c r="B22" s="129" t="s">
        <v>2948</v>
      </c>
      <c r="C22" s="223">
        <f t="shared" ref="C22:W22" si="17">C18+C21</f>
        <v>104018</v>
      </c>
      <c r="D22" s="223">
        <f t="shared" si="17"/>
        <v>107768</v>
      </c>
      <c r="E22" s="223">
        <f t="shared" si="17"/>
        <v>113373</v>
      </c>
      <c r="F22" s="223">
        <f t="shared" si="17"/>
        <v>115453</v>
      </c>
      <c r="G22" s="223">
        <f t="shared" si="17"/>
        <v>111275</v>
      </c>
      <c r="H22" s="223">
        <f t="shared" si="17"/>
        <v>90848</v>
      </c>
      <c r="I22" s="223">
        <f t="shared" si="17"/>
        <v>106861</v>
      </c>
      <c r="J22" s="223">
        <f t="shared" si="17"/>
        <v>108776</v>
      </c>
      <c r="K22" s="223">
        <f t="shared" si="17"/>
        <v>129941</v>
      </c>
      <c r="L22" s="223">
        <f t="shared" si="17"/>
        <v>125360</v>
      </c>
      <c r="M22" s="223">
        <f t="shared" si="17"/>
        <v>126515</v>
      </c>
      <c r="N22" s="223">
        <f t="shared" si="17"/>
        <v>121814</v>
      </c>
      <c r="O22" s="223">
        <f t="shared" si="17"/>
        <v>126085</v>
      </c>
      <c r="P22" s="223">
        <f t="shared" si="17"/>
        <v>124366</v>
      </c>
      <c r="Q22" s="223">
        <f t="shared" si="17"/>
        <v>126778</v>
      </c>
      <c r="R22" s="223">
        <f t="shared" si="17"/>
        <v>129483</v>
      </c>
      <c r="S22" s="223">
        <f t="shared" si="17"/>
        <v>136223</v>
      </c>
      <c r="T22" s="223">
        <f t="shared" si="17"/>
        <v>135053</v>
      </c>
      <c r="U22" s="223">
        <f t="shared" si="17"/>
        <v>137538</v>
      </c>
      <c r="V22" s="223">
        <f t="shared" si="17"/>
        <v>139097</v>
      </c>
      <c r="W22" s="653">
        <f t="shared" si="17"/>
        <v>142172</v>
      </c>
      <c r="X22" s="668">
        <f t="shared" ref="X22:AC22" si="18">X21+X18</f>
        <v>142172</v>
      </c>
      <c r="Y22" s="669">
        <f t="shared" si="18"/>
        <v>145316</v>
      </c>
      <c r="Z22" s="669">
        <f t="shared" si="18"/>
        <v>148529</v>
      </c>
      <c r="AA22" s="669">
        <f t="shared" si="18"/>
        <v>151813</v>
      </c>
      <c r="AB22" s="669">
        <f t="shared" si="18"/>
        <v>155170</v>
      </c>
      <c r="AC22" s="669">
        <f t="shared" si="18"/>
        <v>158601</v>
      </c>
      <c r="AD22" s="669">
        <f>AD21+AD18</f>
        <v>162108</v>
      </c>
      <c r="AE22" s="669">
        <f>AE21+AE18</f>
        <v>165693</v>
      </c>
      <c r="AF22" s="669">
        <f>AF21+AF18</f>
        <v>169357</v>
      </c>
      <c r="AG22" s="1183">
        <f>AG21+AG18</f>
        <v>173101</v>
      </c>
      <c r="AH22" s="651">
        <f>X22/W115</f>
        <v>1.0221142232702594</v>
      </c>
      <c r="AI22" s="654">
        <v>136087</v>
      </c>
      <c r="AJ22" s="654">
        <v>139096</v>
      </c>
      <c r="AK22" s="364">
        <v>12966</v>
      </c>
    </row>
    <row r="23" spans="1:46">
      <c r="X23" s="143"/>
      <c r="AK23" s="364"/>
      <c r="AL23" s="124" t="s">
        <v>2949</v>
      </c>
      <c r="AO23" s="1">
        <v>2014</v>
      </c>
      <c r="AP23" s="1">
        <v>2015</v>
      </c>
      <c r="AQ23" s="1">
        <v>2016</v>
      </c>
      <c r="AR23" s="1">
        <v>2017</v>
      </c>
      <c r="AS23" s="1">
        <v>2018</v>
      </c>
      <c r="AT23" s="1">
        <v>2019</v>
      </c>
    </row>
    <row r="24" spans="1:46">
      <c r="B24" s="124" t="s">
        <v>2935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X24" s="143"/>
      <c r="AK24" s="364"/>
      <c r="AL24" s="135"/>
      <c r="AM24" s="5" t="s">
        <v>2950</v>
      </c>
      <c r="AN24" s="5" t="s">
        <v>2951</v>
      </c>
      <c r="AO24" s="3" t="s">
        <v>2952</v>
      </c>
      <c r="AP24" s="3" t="s">
        <v>2953</v>
      </c>
      <c r="AQ24" s="3" t="s">
        <v>2954</v>
      </c>
      <c r="AR24" s="3" t="s">
        <v>2955</v>
      </c>
      <c r="AS24" s="3" t="s">
        <v>2956</v>
      </c>
      <c r="AT24" s="137" t="s">
        <v>2957</v>
      </c>
    </row>
    <row r="25" spans="1:46">
      <c r="B25" s="1211" t="s">
        <v>2958</v>
      </c>
      <c r="C25" s="620">
        <v>1.35</v>
      </c>
      <c r="D25" s="620">
        <v>1.35</v>
      </c>
      <c r="E25" s="620">
        <v>1.35</v>
      </c>
      <c r="F25" s="620">
        <v>1.35</v>
      </c>
      <c r="G25" s="620">
        <v>1.35</v>
      </c>
      <c r="H25" s="620">
        <v>1.35</v>
      </c>
      <c r="I25" s="620">
        <v>1.35</v>
      </c>
      <c r="J25" s="620">
        <v>1.35</v>
      </c>
      <c r="K25" s="620">
        <v>1.35</v>
      </c>
      <c r="L25" s="620">
        <v>1.35</v>
      </c>
      <c r="M25" s="670">
        <v>1.35</v>
      </c>
      <c r="N25" s="670">
        <v>1.35</v>
      </c>
      <c r="O25" s="670">
        <v>1.35</v>
      </c>
      <c r="P25" s="670">
        <v>1.35</v>
      </c>
      <c r="Q25" s="670">
        <v>1.35</v>
      </c>
      <c r="R25" s="670">
        <v>1.35</v>
      </c>
      <c r="S25" s="670">
        <v>1.35</v>
      </c>
      <c r="T25" s="670">
        <v>1.35</v>
      </c>
      <c r="U25" s="670">
        <v>1.35</v>
      </c>
      <c r="V25" s="670">
        <v>1.46</v>
      </c>
      <c r="W25" s="670">
        <v>1.51</v>
      </c>
      <c r="X25" s="671">
        <f>W25</f>
        <v>1.51</v>
      </c>
      <c r="Y25" s="670">
        <f>X25</f>
        <v>1.51</v>
      </c>
      <c r="Z25" s="621">
        <f t="shared" ref="Z25:AG25" si="19">AM29</f>
        <v>1.5249999999999999</v>
      </c>
      <c r="AA25" s="621">
        <f t="shared" si="19"/>
        <v>1.5630617773296596</v>
      </c>
      <c r="AB25" s="621">
        <f t="shared" si="19"/>
        <v>1.6256428351004921</v>
      </c>
      <c r="AC25" s="621">
        <f t="shared" si="19"/>
        <v>1.5618336481892603</v>
      </c>
      <c r="AD25" s="621">
        <f>AQ29</f>
        <v>1.5034968230155568</v>
      </c>
      <c r="AE25" s="621">
        <f t="shared" si="19"/>
        <v>1.5227959928280215</v>
      </c>
      <c r="AF25" s="621">
        <f t="shared" si="19"/>
        <v>1.6378374938189213</v>
      </c>
      <c r="AG25" s="1184">
        <f t="shared" si="19"/>
        <v>1.6281691834262917</v>
      </c>
      <c r="AH25" s="1" t="s">
        <v>440</v>
      </c>
      <c r="AI25" s="1" t="s">
        <v>2959</v>
      </c>
      <c r="AJ25" s="1" t="s">
        <v>2960</v>
      </c>
      <c r="AK25" s="364"/>
      <c r="AL25" s="135" t="s">
        <v>2961</v>
      </c>
      <c r="AM25" s="5">
        <v>1.6</v>
      </c>
      <c r="AN25" s="622">
        <f>AM25</f>
        <v>1.6</v>
      </c>
      <c r="AO25" s="622"/>
      <c r="AP25" s="622"/>
      <c r="AQ25" s="622"/>
      <c r="AR25" s="622"/>
      <c r="AS25" s="622"/>
      <c r="AT25" s="1202"/>
    </row>
    <row r="26" spans="1:46">
      <c r="A26" s="1" t="s">
        <v>2962</v>
      </c>
      <c r="B26" s="1" t="s">
        <v>2963</v>
      </c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656"/>
      <c r="Y26" s="184"/>
      <c r="Z26" s="184"/>
      <c r="AA26" s="184"/>
      <c r="AB26" s="184"/>
      <c r="AC26" s="184"/>
      <c r="AD26" s="184"/>
      <c r="AE26" s="184"/>
      <c r="AF26" s="184"/>
      <c r="AG26" s="184"/>
      <c r="AK26" s="364"/>
      <c r="AL26" s="143" t="s">
        <v>2964</v>
      </c>
      <c r="AM26" s="1">
        <v>1.4</v>
      </c>
      <c r="AN26" s="623">
        <f>AM26</f>
        <v>1.4</v>
      </c>
      <c r="AO26" s="623"/>
      <c r="AP26" s="623"/>
      <c r="AQ26" s="623"/>
      <c r="AR26" s="623"/>
      <c r="AS26" s="623"/>
      <c r="AT26" s="1203"/>
    </row>
    <row r="27" spans="1:46">
      <c r="B27" s="129" t="s">
        <v>2965</v>
      </c>
      <c r="C27" s="223">
        <v>2020</v>
      </c>
      <c r="D27" s="672">
        <f>ROUND((C27+E27)/2,0)</f>
        <v>2086</v>
      </c>
      <c r="E27" s="223">
        <v>2151</v>
      </c>
      <c r="F27" s="672">
        <f>ROUND((E27+G27)/2,0)</f>
        <v>2276</v>
      </c>
      <c r="G27" s="223">
        <v>2400</v>
      </c>
      <c r="H27" s="672">
        <f>ROUND((G27+I27)/2,0)</f>
        <v>2293</v>
      </c>
      <c r="I27" s="223">
        <v>2185</v>
      </c>
      <c r="J27" s="672">
        <f>ROUND((I27+K27)/2,0)</f>
        <v>2123</v>
      </c>
      <c r="K27" s="223">
        <v>2060</v>
      </c>
      <c r="L27" s="672">
        <f>ROUND((K27+M27)/2,0)</f>
        <v>2166</v>
      </c>
      <c r="M27" s="223">
        <v>2272</v>
      </c>
      <c r="N27" s="672">
        <f>ROUND((M27+O27)/2,0)</f>
        <v>2286</v>
      </c>
      <c r="O27" s="223">
        <v>2300</v>
      </c>
      <c r="P27" s="223">
        <v>2220</v>
      </c>
      <c r="Q27" s="223">
        <v>2560</v>
      </c>
      <c r="R27" s="669">
        <v>2440</v>
      </c>
      <c r="S27" s="669">
        <f t="shared" ref="S27:X27" si="20">ROUND(R27*S28/R28,0)</f>
        <v>2255</v>
      </c>
      <c r="T27" s="669">
        <f t="shared" si="20"/>
        <v>2264</v>
      </c>
      <c r="U27" s="669">
        <f t="shared" si="20"/>
        <v>2359</v>
      </c>
      <c r="V27" s="669">
        <f t="shared" si="20"/>
        <v>1946</v>
      </c>
      <c r="W27" s="669">
        <f>ROUND(V27*W28/V28,0)</f>
        <v>2352</v>
      </c>
      <c r="X27" s="668">
        <f t="shared" si="20"/>
        <v>2352</v>
      </c>
      <c r="Y27" s="669">
        <v>2440</v>
      </c>
      <c r="Z27" s="624">
        <f>ROUND(X27*Z30/X30,0)</f>
        <v>2338</v>
      </c>
      <c r="AA27" s="624">
        <f t="shared" ref="AA27:AG27" si="21">ROUND(X27*AA30/X30,0)</f>
        <v>2390</v>
      </c>
      <c r="AB27" s="624">
        <f t="shared" si="21"/>
        <v>2606</v>
      </c>
      <c r="AC27" s="624">
        <f t="shared" si="21"/>
        <v>2497</v>
      </c>
      <c r="AD27" s="624">
        <f t="shared" si="21"/>
        <v>2552</v>
      </c>
      <c r="AE27" s="624">
        <f t="shared" si="21"/>
        <v>2783</v>
      </c>
      <c r="AF27" s="624">
        <f t="shared" si="21"/>
        <v>2666</v>
      </c>
      <c r="AG27" s="1185">
        <f t="shared" si="21"/>
        <v>2725</v>
      </c>
      <c r="AI27" s="1" t="s">
        <v>2959</v>
      </c>
      <c r="AJ27" s="1" t="s">
        <v>2966</v>
      </c>
      <c r="AK27" s="364"/>
      <c r="AL27" s="143" t="s">
        <v>2967</v>
      </c>
      <c r="AM27" s="1">
        <v>1.5</v>
      </c>
      <c r="AN27" s="623">
        <f>AM27</f>
        <v>1.5</v>
      </c>
      <c r="AO27" s="623"/>
      <c r="AP27" s="623"/>
      <c r="AQ27" s="623"/>
      <c r="AR27" s="623"/>
      <c r="AS27" s="623"/>
      <c r="AT27" s="1203"/>
    </row>
    <row r="28" spans="1:46">
      <c r="M28" s="364"/>
      <c r="N28" s="364"/>
      <c r="O28" s="364"/>
      <c r="P28" s="364"/>
      <c r="Q28" s="364"/>
      <c r="R28" s="364">
        <v>7209</v>
      </c>
      <c r="S28" s="364">
        <v>6662</v>
      </c>
      <c r="T28" s="364">
        <v>6688</v>
      </c>
      <c r="U28" s="364">
        <v>6969</v>
      </c>
      <c r="V28" s="364">
        <v>5747.9649367570019</v>
      </c>
      <c r="W28" s="364">
        <v>6948</v>
      </c>
      <c r="X28" s="656">
        <v>6948</v>
      </c>
      <c r="Y28" s="184">
        <v>7171</v>
      </c>
      <c r="Z28" s="184">
        <v>6589</v>
      </c>
      <c r="AA28" s="184">
        <v>6851</v>
      </c>
      <c r="AB28" s="184">
        <v>6644</v>
      </c>
      <c r="AC28" s="184">
        <v>6789</v>
      </c>
      <c r="AD28" s="184">
        <v>6988</v>
      </c>
      <c r="AE28" s="184">
        <v>7005</v>
      </c>
      <c r="AF28" s="184">
        <v>6512</v>
      </c>
      <c r="AG28" s="184">
        <v>6194</v>
      </c>
      <c r="AH28" s="1" t="s">
        <v>440</v>
      </c>
      <c r="AI28" s="1" t="s">
        <v>2968</v>
      </c>
      <c r="AK28" s="364"/>
      <c r="AL28" s="173" t="s">
        <v>2969</v>
      </c>
      <c r="AM28" s="6">
        <v>1.6</v>
      </c>
      <c r="AN28" s="625">
        <f>AM28</f>
        <v>1.6</v>
      </c>
      <c r="AO28" s="625"/>
      <c r="AP28" s="625"/>
      <c r="AQ28" s="625"/>
      <c r="AR28" s="625"/>
      <c r="AS28" s="625"/>
      <c r="AT28" s="1204"/>
    </row>
    <row r="29" spans="1:46">
      <c r="A29" s="1" t="s">
        <v>518</v>
      </c>
      <c r="B29" s="1" t="s">
        <v>2970</v>
      </c>
      <c r="M29" s="364"/>
      <c r="N29" s="364"/>
      <c r="O29" s="364"/>
      <c r="P29" s="364"/>
      <c r="Q29" s="364"/>
      <c r="R29" s="364"/>
      <c r="S29" s="364"/>
      <c r="T29" s="364"/>
      <c r="U29" s="364"/>
      <c r="V29" s="364"/>
      <c r="W29" s="673">
        <v>9740</v>
      </c>
      <c r="X29" s="656"/>
      <c r="Y29" s="674">
        <v>10510</v>
      </c>
      <c r="Z29" s="674">
        <v>13180</v>
      </c>
      <c r="AA29" s="674">
        <v>13580</v>
      </c>
      <c r="AB29" s="674">
        <v>13590</v>
      </c>
      <c r="AC29" s="674">
        <v>13580</v>
      </c>
      <c r="AD29" s="674">
        <v>12817</v>
      </c>
      <c r="AE29" s="674">
        <v>12450</v>
      </c>
      <c r="AF29" s="674">
        <v>12408</v>
      </c>
      <c r="AG29" s="674">
        <v>12611</v>
      </c>
      <c r="AI29" s="1" t="s">
        <v>2971</v>
      </c>
      <c r="AK29" s="364"/>
      <c r="AM29" s="675">
        <f>AM25*0.25+AM26*0.25+AM27*0.25+AM28*0.25</f>
        <v>1.5249999999999999</v>
      </c>
      <c r="AN29" s="676">
        <f>AM29*AN34</f>
        <v>1.5630617773296596</v>
      </c>
      <c r="AO29" s="676">
        <f t="shared" ref="AO29:AT29" si="22">AN29*AO34</f>
        <v>1.6256428351004921</v>
      </c>
      <c r="AP29" s="676">
        <f t="shared" si="22"/>
        <v>1.5618336481892603</v>
      </c>
      <c r="AQ29" s="676">
        <f t="shared" si="22"/>
        <v>1.5034968230155568</v>
      </c>
      <c r="AR29" s="676">
        <f t="shared" si="22"/>
        <v>1.5227959928280215</v>
      </c>
      <c r="AS29" s="676">
        <f t="shared" si="22"/>
        <v>1.6378374938189213</v>
      </c>
      <c r="AT29" s="676">
        <f t="shared" si="22"/>
        <v>1.6281691834262917</v>
      </c>
    </row>
    <row r="30" spans="1:46">
      <c r="B30" s="129" t="s">
        <v>2965</v>
      </c>
      <c r="C30" s="223">
        <v>5950</v>
      </c>
      <c r="D30" s="672">
        <f>ROUND((C30+E30)/2,0)</f>
        <v>6256</v>
      </c>
      <c r="E30" s="223">
        <v>6561</v>
      </c>
      <c r="F30" s="672">
        <f>ROUND((E30+G30)/2,0)</f>
        <v>6231</v>
      </c>
      <c r="G30" s="223">
        <v>5900</v>
      </c>
      <c r="H30" s="672">
        <f>ROUND((G30+I30)/2,0)</f>
        <v>6139</v>
      </c>
      <c r="I30" s="223">
        <v>6378</v>
      </c>
      <c r="J30" s="672">
        <f>ROUND((I30+K30)/2,0)</f>
        <v>6289</v>
      </c>
      <c r="K30" s="223">
        <v>6199</v>
      </c>
      <c r="L30" s="672">
        <f>ROUND((K30+M30)/2,0)</f>
        <v>5960</v>
      </c>
      <c r="M30" s="223">
        <v>5721</v>
      </c>
      <c r="N30" s="672">
        <f>ROUND((M30+O30)/2,0)</f>
        <v>5661</v>
      </c>
      <c r="O30" s="223">
        <v>5600</v>
      </c>
      <c r="P30" s="677">
        <f>ROUND((O30+R30)/2,0)</f>
        <v>5480</v>
      </c>
      <c r="Q30" s="672">
        <f>ROUND((P30+R30)/2,0)</f>
        <v>5420</v>
      </c>
      <c r="R30" s="677">
        <v>5360</v>
      </c>
      <c r="S30" s="677">
        <v>5360</v>
      </c>
      <c r="T30" s="677">
        <v>5360</v>
      </c>
      <c r="U30" s="677">
        <v>5360</v>
      </c>
      <c r="V30" s="677">
        <v>5360</v>
      </c>
      <c r="W30" s="677">
        <v>5100</v>
      </c>
      <c r="X30" s="668">
        <f>W30</f>
        <v>5100</v>
      </c>
      <c r="Y30" s="624">
        <v>4960</v>
      </c>
      <c r="Z30" s="624">
        <f t="shared" ref="Z30:AE30" si="23">ROUND(Y30*Z32/Y32,0)</f>
        <v>5070</v>
      </c>
      <c r="AA30" s="624">
        <f t="shared" si="23"/>
        <v>5182</v>
      </c>
      <c r="AB30" s="624">
        <f t="shared" si="23"/>
        <v>5297</v>
      </c>
      <c r="AC30" s="624">
        <f t="shared" si="23"/>
        <v>5414</v>
      </c>
      <c r="AD30" s="624">
        <f t="shared" si="23"/>
        <v>5534</v>
      </c>
      <c r="AE30" s="624">
        <f t="shared" si="23"/>
        <v>5656</v>
      </c>
      <c r="AF30" s="624">
        <f>ROUND(AE30*AF32/AE32,0)</f>
        <v>5781</v>
      </c>
      <c r="AG30" s="1185">
        <f>ROUND(AF30*AG32/AF32,0)</f>
        <v>5909</v>
      </c>
      <c r="AH30" s="1" t="s">
        <v>440</v>
      </c>
      <c r="AI30" s="1" t="s">
        <v>2959</v>
      </c>
      <c r="AJ30" s="1" t="s">
        <v>2972</v>
      </c>
      <c r="AK30" s="364"/>
      <c r="AN30" s="1" t="s">
        <v>440</v>
      </c>
    </row>
    <row r="31" spans="1:46">
      <c r="M31" s="364"/>
      <c r="N31" s="364"/>
      <c r="O31" s="364"/>
      <c r="P31" s="364"/>
      <c r="Q31" s="364"/>
      <c r="R31" s="364"/>
      <c r="S31" s="364"/>
      <c r="T31" s="364"/>
      <c r="U31" s="364"/>
      <c r="V31" s="364"/>
      <c r="W31" s="364"/>
      <c r="X31" s="656"/>
      <c r="Y31" s="184"/>
      <c r="Z31" s="184"/>
      <c r="AA31" s="184"/>
      <c r="AB31" s="184"/>
      <c r="AC31" s="184"/>
      <c r="AD31" s="184"/>
      <c r="AE31" s="184"/>
      <c r="AF31" s="184"/>
      <c r="AG31" s="184"/>
      <c r="AI31" s="364"/>
      <c r="AK31" s="1" t="s">
        <v>2935</v>
      </c>
      <c r="AL31" s="1205" t="s">
        <v>2973</v>
      </c>
      <c r="AM31" s="365">
        <v>63959</v>
      </c>
      <c r="AN31" s="365">
        <v>65201</v>
      </c>
      <c r="AO31" s="365">
        <v>60136</v>
      </c>
      <c r="AP31" s="365">
        <v>61301</v>
      </c>
      <c r="AQ31" s="365">
        <v>60132</v>
      </c>
      <c r="AR31" s="365">
        <v>58346</v>
      </c>
      <c r="AS31" s="365">
        <v>64959</v>
      </c>
      <c r="AT31" s="398">
        <v>63579</v>
      </c>
    </row>
    <row r="32" spans="1:46">
      <c r="A32" s="1" t="s">
        <v>2131</v>
      </c>
      <c r="B32" s="1" t="s">
        <v>2974</v>
      </c>
      <c r="C32" s="364">
        <f t="shared" ref="C32:AG32" si="24">C4</f>
        <v>557670</v>
      </c>
      <c r="D32" s="364">
        <f t="shared" si="24"/>
        <v>582770</v>
      </c>
      <c r="E32" s="364">
        <f t="shared" si="24"/>
        <v>652621</v>
      </c>
      <c r="F32" s="364">
        <f t="shared" si="24"/>
        <v>681528</v>
      </c>
      <c r="G32" s="364">
        <f t="shared" si="24"/>
        <v>625462</v>
      </c>
      <c r="H32" s="364">
        <f t="shared" si="24"/>
        <v>511480</v>
      </c>
      <c r="I32" s="364">
        <f t="shared" si="24"/>
        <v>648711</v>
      </c>
      <c r="J32" s="364">
        <f t="shared" si="24"/>
        <v>666200</v>
      </c>
      <c r="K32" s="364">
        <f t="shared" si="24"/>
        <v>781211</v>
      </c>
      <c r="L32" s="364">
        <f t="shared" si="24"/>
        <v>769586</v>
      </c>
      <c r="M32" s="364">
        <f t="shared" si="24"/>
        <v>754875</v>
      </c>
      <c r="N32" s="364">
        <f t="shared" si="24"/>
        <v>723499</v>
      </c>
      <c r="O32" s="364">
        <f t="shared" si="24"/>
        <v>750555</v>
      </c>
      <c r="P32" s="364">
        <f t="shared" si="24"/>
        <v>700662</v>
      </c>
      <c r="Q32" s="364">
        <f t="shared" si="24"/>
        <v>756727</v>
      </c>
      <c r="R32" s="364">
        <f t="shared" si="24"/>
        <v>764545</v>
      </c>
      <c r="S32" s="364">
        <f t="shared" si="24"/>
        <v>803534</v>
      </c>
      <c r="T32" s="364">
        <f t="shared" si="24"/>
        <v>760739</v>
      </c>
      <c r="U32" s="364">
        <f t="shared" si="24"/>
        <v>827400</v>
      </c>
      <c r="V32" s="364">
        <f t="shared" si="24"/>
        <v>815570</v>
      </c>
      <c r="W32" s="650">
        <f t="shared" si="24"/>
        <v>828251</v>
      </c>
      <c r="X32" s="656">
        <f t="shared" si="24"/>
        <v>828251</v>
      </c>
      <c r="Y32" s="184">
        <f t="shared" si="24"/>
        <v>841131</v>
      </c>
      <c r="Z32" s="184">
        <f t="shared" si="24"/>
        <v>859726</v>
      </c>
      <c r="AA32" s="184">
        <f t="shared" si="24"/>
        <v>878739</v>
      </c>
      <c r="AB32" s="184">
        <f t="shared" si="24"/>
        <v>898170</v>
      </c>
      <c r="AC32" s="184">
        <f t="shared" si="24"/>
        <v>918029</v>
      </c>
      <c r="AD32" s="184">
        <f t="shared" si="24"/>
        <v>938328</v>
      </c>
      <c r="AE32" s="184">
        <f t="shared" si="24"/>
        <v>959077</v>
      </c>
      <c r="AF32" s="184">
        <f t="shared" si="24"/>
        <v>980288</v>
      </c>
      <c r="AG32" s="184">
        <f t="shared" si="24"/>
        <v>1001960</v>
      </c>
      <c r="AI32" s="364"/>
      <c r="AK32" s="1" t="s">
        <v>2935</v>
      </c>
      <c r="AL32" s="1206" t="s">
        <v>2975</v>
      </c>
      <c r="AM32" s="224">
        <v>297201</v>
      </c>
      <c r="AN32" s="224">
        <v>310534</v>
      </c>
      <c r="AO32" s="224">
        <v>297878</v>
      </c>
      <c r="AP32" s="224">
        <v>291730</v>
      </c>
      <c r="AQ32" s="224">
        <v>275478</v>
      </c>
      <c r="AR32" s="224">
        <v>270727</v>
      </c>
      <c r="AS32" s="224">
        <v>324182</v>
      </c>
      <c r="AT32" s="394">
        <v>315422</v>
      </c>
    </row>
    <row r="33" spans="1:46">
      <c r="M33" s="364"/>
      <c r="N33" s="364"/>
      <c r="O33" s="364"/>
      <c r="P33" s="364"/>
      <c r="Q33" s="364"/>
      <c r="R33" s="364"/>
      <c r="S33" s="364"/>
      <c r="T33" s="364"/>
      <c r="U33" s="364"/>
      <c r="V33" s="364"/>
      <c r="W33" s="364"/>
      <c r="X33" s="656"/>
      <c r="Y33" s="184"/>
      <c r="Z33" s="184"/>
      <c r="AA33" s="184"/>
      <c r="AB33" s="184"/>
      <c r="AC33" s="184"/>
      <c r="AD33" s="184"/>
      <c r="AE33" s="184"/>
      <c r="AF33" s="184"/>
      <c r="AG33" s="184"/>
      <c r="AI33" s="364"/>
      <c r="AL33" s="626" t="s">
        <v>2976</v>
      </c>
      <c r="AM33" s="627">
        <f t="shared" ref="AM33:AT33" si="25">AM32/AM31</f>
        <v>4.6467424443784298</v>
      </c>
      <c r="AN33" s="627">
        <f t="shared" si="25"/>
        <v>4.7627183632152885</v>
      </c>
      <c r="AO33" s="627">
        <f t="shared" si="25"/>
        <v>4.9534056139417322</v>
      </c>
      <c r="AP33" s="627">
        <f t="shared" si="25"/>
        <v>4.7589761994094717</v>
      </c>
      <c r="AQ33" s="627">
        <f t="shared" si="25"/>
        <v>4.5812213131111559</v>
      </c>
      <c r="AR33" s="627">
        <f t="shared" si="25"/>
        <v>4.6400267370513832</v>
      </c>
      <c r="AS33" s="627">
        <f t="shared" si="25"/>
        <v>4.9905632783755909</v>
      </c>
      <c r="AT33" s="627">
        <f t="shared" si="25"/>
        <v>4.9611035090202744</v>
      </c>
    </row>
    <row r="34" spans="1:46">
      <c r="B34" s="124" t="s">
        <v>2936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364"/>
      <c r="N34" s="364"/>
      <c r="O34" s="364"/>
      <c r="P34" s="364"/>
      <c r="Q34" s="364"/>
      <c r="R34" s="364"/>
      <c r="S34" s="364"/>
      <c r="T34" s="364"/>
      <c r="U34" s="364"/>
      <c r="V34" s="364"/>
      <c r="W34" s="366"/>
      <c r="X34" s="184"/>
      <c r="Y34" s="184"/>
      <c r="Z34" s="184"/>
      <c r="AA34" s="184"/>
      <c r="AB34" s="184"/>
      <c r="AC34" s="184"/>
      <c r="AD34" s="184"/>
      <c r="AI34" s="364"/>
      <c r="AK34" s="364"/>
      <c r="AN34" s="628">
        <f t="shared" ref="AN34:AT34" si="26">AN33/AM33</f>
        <v>1.0249585425112522</v>
      </c>
      <c r="AO34" s="628">
        <f t="shared" si="26"/>
        <v>1.0400374819975102</v>
      </c>
      <c r="AP34" s="628">
        <f t="shared" si="26"/>
        <v>0.96074833565314655</v>
      </c>
      <c r="AQ34" s="628">
        <f t="shared" si="26"/>
        <v>0.96264850277663228</v>
      </c>
      <c r="AR34" s="628">
        <f t="shared" si="26"/>
        <v>1.0128361892868896</v>
      </c>
      <c r="AS34" s="628">
        <f t="shared" si="26"/>
        <v>1.0755462330691148</v>
      </c>
      <c r="AT34" s="628">
        <f t="shared" si="26"/>
        <v>0.99409690495600622</v>
      </c>
    </row>
    <row r="35" spans="1:46">
      <c r="B35" s="1211" t="s">
        <v>2977</v>
      </c>
      <c r="C35" s="620">
        <v>1.77</v>
      </c>
      <c r="D35" s="629">
        <f>ROUND((C35+E35)/2,2)</f>
        <v>1.76</v>
      </c>
      <c r="E35" s="620">
        <v>1.74</v>
      </c>
      <c r="F35" s="629">
        <f>ROUND((E35+G35)/2,2)</f>
        <v>1.68</v>
      </c>
      <c r="G35" s="620">
        <v>1.61</v>
      </c>
      <c r="H35" s="630">
        <f>ROUND((G35+I35)/2,2)</f>
        <v>1.6</v>
      </c>
      <c r="I35" s="620">
        <v>1.59</v>
      </c>
      <c r="J35" s="630">
        <f>ROUND((I35+K35)/2,2)</f>
        <v>1.59</v>
      </c>
      <c r="K35" s="620">
        <v>1.58</v>
      </c>
      <c r="L35" s="630">
        <f>ROUND((K35+M35)/2,2)</f>
        <v>1.56</v>
      </c>
      <c r="M35" s="670">
        <v>1.53</v>
      </c>
      <c r="N35" s="630">
        <f>ROUND((M35+O35)/2,2)</f>
        <v>1.56</v>
      </c>
      <c r="O35" s="670">
        <v>1.59</v>
      </c>
      <c r="P35" s="670">
        <v>1.56</v>
      </c>
      <c r="Q35" s="630">
        <f>ROUND((P35+R35)/2,2)</f>
        <v>1.55</v>
      </c>
      <c r="R35" s="670">
        <v>1.54</v>
      </c>
      <c r="S35" s="670">
        <v>1.6</v>
      </c>
      <c r="T35" s="670">
        <v>1.6</v>
      </c>
      <c r="U35" s="670">
        <v>1.58</v>
      </c>
      <c r="V35" s="670">
        <v>1.54</v>
      </c>
      <c r="W35" s="678">
        <v>1.56</v>
      </c>
      <c r="X35" s="679">
        <f>W35</f>
        <v>1.56</v>
      </c>
      <c r="Y35" s="670">
        <f>ROUND(X35*Y36/X36,2)</f>
        <v>1.56</v>
      </c>
      <c r="Z35" s="670">
        <f>ROUND(Y35*Z36/Y36,2)</f>
        <v>1.56</v>
      </c>
      <c r="AA35" s="631">
        <f t="shared" ref="AA35:AG35" si="27">Z35*AN40</f>
        <v>1.6021423802019317</v>
      </c>
      <c r="AB35" s="631">
        <f t="shared" si="27"/>
        <v>1.5259967491820277</v>
      </c>
      <c r="AC35" s="631">
        <f t="shared" si="27"/>
        <v>1.6229638185988613</v>
      </c>
      <c r="AD35" s="631">
        <f t="shared" si="27"/>
        <v>1.6292902441262496</v>
      </c>
      <c r="AE35" s="631">
        <f t="shared" si="27"/>
        <v>1.6159517002950898</v>
      </c>
      <c r="AF35" s="631">
        <f t="shared" si="27"/>
        <v>1.5162338761762446</v>
      </c>
      <c r="AG35" s="1186">
        <f t="shared" si="27"/>
        <v>1.6291348017378064</v>
      </c>
      <c r="AH35" s="1" t="s">
        <v>582</v>
      </c>
      <c r="AI35" s="665" t="s">
        <v>2959</v>
      </c>
      <c r="AJ35" s="1" t="s">
        <v>582</v>
      </c>
    </row>
    <row r="36" spans="1:46">
      <c r="A36" s="1" t="s">
        <v>2978</v>
      </c>
      <c r="B36" s="140" t="s">
        <v>2963</v>
      </c>
      <c r="M36" s="184"/>
      <c r="N36" s="184"/>
      <c r="O36" s="184"/>
      <c r="P36" s="184"/>
      <c r="Q36" s="184"/>
      <c r="R36" s="184" t="s">
        <v>440</v>
      </c>
      <c r="S36" s="184" t="s">
        <v>440</v>
      </c>
      <c r="T36" s="184" t="s">
        <v>440</v>
      </c>
      <c r="U36" s="184" t="s">
        <v>440</v>
      </c>
      <c r="V36" s="184"/>
      <c r="W36" s="366"/>
      <c r="X36" s="680">
        <v>1.5899999999999999</v>
      </c>
      <c r="Y36" s="680">
        <v>1.5899999999999999</v>
      </c>
      <c r="Z36" s="680">
        <v>1.5899999999999999</v>
      </c>
      <c r="AA36" s="680">
        <v>1.6</v>
      </c>
      <c r="AB36" s="680">
        <v>1.5449999999999999</v>
      </c>
      <c r="AC36" s="680">
        <v>1.62</v>
      </c>
      <c r="AD36" s="680">
        <v>1.6400000000000001</v>
      </c>
      <c r="AE36" s="680">
        <v>1.5649999999999999</v>
      </c>
      <c r="AF36" s="680">
        <v>1.595</v>
      </c>
      <c r="AG36" s="1187">
        <v>1.4450000000000001</v>
      </c>
      <c r="AI36" s="632" t="s">
        <v>2979</v>
      </c>
      <c r="AJ36" s="161"/>
      <c r="AK36" s="364"/>
      <c r="AM36" s="1">
        <v>2012</v>
      </c>
      <c r="AN36" s="1">
        <v>2013</v>
      </c>
      <c r="AO36" s="1">
        <v>2014</v>
      </c>
      <c r="AP36" s="1">
        <v>2015</v>
      </c>
      <c r="AQ36" s="1">
        <v>2016</v>
      </c>
      <c r="AR36" s="1">
        <v>2017</v>
      </c>
      <c r="AS36" s="1">
        <v>2018</v>
      </c>
      <c r="AT36" s="1">
        <v>2019</v>
      </c>
    </row>
    <row r="37" spans="1:46">
      <c r="B37" s="129" t="s">
        <v>2965</v>
      </c>
      <c r="C37" s="192">
        <f>ROUND(C27*C39/C38,0)</f>
        <v>4865</v>
      </c>
      <c r="D37" s="192">
        <f t="shared" ref="D37:U37" si="28">ROUND(D27*D39/D38,0)</f>
        <v>5024</v>
      </c>
      <c r="E37" s="192">
        <f t="shared" si="28"/>
        <v>5180</v>
      </c>
      <c r="F37" s="192">
        <f t="shared" si="28"/>
        <v>5481</v>
      </c>
      <c r="G37" s="192">
        <f t="shared" si="28"/>
        <v>5780</v>
      </c>
      <c r="H37" s="192">
        <f t="shared" si="28"/>
        <v>5522</v>
      </c>
      <c r="I37" s="192">
        <f t="shared" si="28"/>
        <v>5262</v>
      </c>
      <c r="J37" s="192">
        <f t="shared" si="28"/>
        <v>5113</v>
      </c>
      <c r="K37" s="192">
        <f t="shared" si="28"/>
        <v>4961</v>
      </c>
      <c r="L37" s="192">
        <f t="shared" si="28"/>
        <v>5216</v>
      </c>
      <c r="M37" s="192">
        <f t="shared" si="28"/>
        <v>5472</v>
      </c>
      <c r="N37" s="192">
        <f t="shared" si="28"/>
        <v>5505</v>
      </c>
      <c r="O37" s="192">
        <f t="shared" si="28"/>
        <v>5539</v>
      </c>
      <c r="P37" s="192">
        <f t="shared" si="28"/>
        <v>5346</v>
      </c>
      <c r="Q37" s="192">
        <f t="shared" si="28"/>
        <v>5721</v>
      </c>
      <c r="R37" s="192">
        <f t="shared" si="28"/>
        <v>5198</v>
      </c>
      <c r="S37" s="192">
        <f t="shared" si="28"/>
        <v>4961</v>
      </c>
      <c r="T37" s="192">
        <f t="shared" si="28"/>
        <v>5008</v>
      </c>
      <c r="U37" s="192">
        <f t="shared" si="28"/>
        <v>4835</v>
      </c>
      <c r="V37" s="192">
        <f>ROUND(V27*V39/V38,0)</f>
        <v>4602</v>
      </c>
      <c r="W37" s="681">
        <v>5360</v>
      </c>
      <c r="X37" s="682">
        <f>W37</f>
        <v>5360</v>
      </c>
      <c r="Y37" s="367">
        <f t="shared" ref="Y37:AG38" si="29">ROUND(X37*Y38/X38,0)</f>
        <v>5480</v>
      </c>
      <c r="Z37" s="367">
        <f t="shared" si="29"/>
        <v>5481</v>
      </c>
      <c r="AA37" s="367">
        <f t="shared" si="29"/>
        <v>5471</v>
      </c>
      <c r="AB37" s="367">
        <f t="shared" si="29"/>
        <v>5400</v>
      </c>
      <c r="AC37" s="367">
        <f t="shared" si="29"/>
        <v>5716</v>
      </c>
      <c r="AD37" s="367">
        <f t="shared" si="29"/>
        <v>5692</v>
      </c>
      <c r="AE37" s="367">
        <f t="shared" si="29"/>
        <v>5792</v>
      </c>
      <c r="AF37" s="367">
        <f t="shared" si="29"/>
        <v>5367</v>
      </c>
      <c r="AG37" s="1188">
        <f t="shared" si="29"/>
        <v>5652</v>
      </c>
      <c r="AH37" s="1" t="s">
        <v>2980</v>
      </c>
      <c r="AI37" s="683" t="s">
        <v>2959</v>
      </c>
      <c r="AJ37" s="1" t="s">
        <v>440</v>
      </c>
      <c r="AK37" s="1" t="s">
        <v>2981</v>
      </c>
      <c r="AL37" s="1205" t="s">
        <v>2973</v>
      </c>
      <c r="AM37" s="365">
        <v>82672</v>
      </c>
      <c r="AN37" s="365">
        <v>81739</v>
      </c>
      <c r="AO37" s="365">
        <v>79638</v>
      </c>
      <c r="AP37" s="365">
        <v>78819</v>
      </c>
      <c r="AQ37" s="365">
        <v>81692</v>
      </c>
      <c r="AR37" s="365">
        <v>81777</v>
      </c>
      <c r="AS37" s="365">
        <v>78455</v>
      </c>
      <c r="AT37" s="398">
        <v>78179</v>
      </c>
    </row>
    <row r="38" spans="1:46">
      <c r="C38" s="336">
        <f t="shared" ref="C38:N39" si="30">D38</f>
        <v>6089</v>
      </c>
      <c r="D38" s="336">
        <f t="shared" si="30"/>
        <v>6089</v>
      </c>
      <c r="E38" s="336">
        <f t="shared" si="30"/>
        <v>6089</v>
      </c>
      <c r="F38" s="336">
        <f t="shared" si="30"/>
        <v>6089</v>
      </c>
      <c r="G38" s="336">
        <f t="shared" si="30"/>
        <v>6089</v>
      </c>
      <c r="H38" s="336">
        <f t="shared" si="30"/>
        <v>6089</v>
      </c>
      <c r="I38" s="336">
        <f t="shared" si="30"/>
        <v>6089</v>
      </c>
      <c r="J38" s="336">
        <f t="shared" si="30"/>
        <v>6089</v>
      </c>
      <c r="K38" s="336">
        <f t="shared" si="30"/>
        <v>6089</v>
      </c>
      <c r="L38" s="336">
        <f t="shared" si="30"/>
        <v>6089</v>
      </c>
      <c r="M38" s="336">
        <f t="shared" si="30"/>
        <v>6089</v>
      </c>
      <c r="N38" s="336">
        <f t="shared" si="30"/>
        <v>6089</v>
      </c>
      <c r="O38" s="336">
        <f>P38</f>
        <v>6089</v>
      </c>
      <c r="P38" s="336">
        <v>6089</v>
      </c>
      <c r="Q38" s="336">
        <v>7063</v>
      </c>
      <c r="R38" s="336">
        <v>7209</v>
      </c>
      <c r="S38" s="336">
        <v>6662</v>
      </c>
      <c r="T38" s="336">
        <v>6688</v>
      </c>
      <c r="U38" s="336">
        <v>6969</v>
      </c>
      <c r="V38" s="336">
        <v>5747.9649367570019</v>
      </c>
      <c r="W38" s="535">
        <v>6948</v>
      </c>
      <c r="X38" s="336">
        <f>W38</f>
        <v>6948</v>
      </c>
      <c r="Y38" s="684">
        <f>ROUND(X38*Y39/X39,0)</f>
        <v>7104</v>
      </c>
      <c r="Z38" s="684">
        <f t="shared" si="29"/>
        <v>7105</v>
      </c>
      <c r="AA38" s="684">
        <f t="shared" si="29"/>
        <v>7092</v>
      </c>
      <c r="AB38" s="684">
        <f t="shared" si="29"/>
        <v>7000</v>
      </c>
      <c r="AC38" s="684">
        <f t="shared" si="29"/>
        <v>7409</v>
      </c>
      <c r="AD38" s="684">
        <f t="shared" si="29"/>
        <v>7378</v>
      </c>
      <c r="AE38" s="684">
        <f t="shared" si="29"/>
        <v>7508</v>
      </c>
      <c r="AF38" s="684">
        <f t="shared" si="29"/>
        <v>6957</v>
      </c>
      <c r="AG38" s="684">
        <f t="shared" si="29"/>
        <v>7327</v>
      </c>
      <c r="AI38" s="1" t="s">
        <v>2968</v>
      </c>
      <c r="AJ38" s="184"/>
      <c r="AK38" s="1" t="s">
        <v>2936</v>
      </c>
      <c r="AL38" s="1206" t="s">
        <v>2975</v>
      </c>
      <c r="AM38" s="224">
        <v>315549</v>
      </c>
      <c r="AN38" s="224">
        <v>320416</v>
      </c>
      <c r="AO38" s="224">
        <v>297343</v>
      </c>
      <c r="AP38" s="224">
        <v>312985</v>
      </c>
      <c r="AQ38" s="224">
        <v>325658</v>
      </c>
      <c r="AR38" s="224">
        <v>323328</v>
      </c>
      <c r="AS38" s="224">
        <v>291052</v>
      </c>
      <c r="AT38" s="394">
        <v>311624</v>
      </c>
    </row>
    <row r="39" spans="1:46">
      <c r="C39" s="336">
        <f t="shared" si="30"/>
        <v>14664</v>
      </c>
      <c r="D39" s="336">
        <f t="shared" si="30"/>
        <v>14664</v>
      </c>
      <c r="E39" s="336">
        <f t="shared" si="30"/>
        <v>14664</v>
      </c>
      <c r="F39" s="336">
        <f t="shared" si="30"/>
        <v>14664</v>
      </c>
      <c r="G39" s="336">
        <f t="shared" si="30"/>
        <v>14664</v>
      </c>
      <c r="H39" s="336">
        <f t="shared" si="30"/>
        <v>14664</v>
      </c>
      <c r="I39" s="336">
        <f t="shared" si="30"/>
        <v>14664</v>
      </c>
      <c r="J39" s="336">
        <f t="shared" si="30"/>
        <v>14664</v>
      </c>
      <c r="K39" s="336">
        <f t="shared" si="30"/>
        <v>14664</v>
      </c>
      <c r="L39" s="336">
        <f t="shared" si="30"/>
        <v>14664</v>
      </c>
      <c r="M39" s="336">
        <f t="shared" si="30"/>
        <v>14664</v>
      </c>
      <c r="N39" s="336">
        <f t="shared" si="30"/>
        <v>14664</v>
      </c>
      <c r="O39" s="336">
        <f>P39</f>
        <v>14664</v>
      </c>
      <c r="P39" s="336">
        <v>14664</v>
      </c>
      <c r="Q39" s="336">
        <v>15785</v>
      </c>
      <c r="R39" s="336">
        <v>15357</v>
      </c>
      <c r="S39" s="336">
        <v>14656</v>
      </c>
      <c r="T39" s="336">
        <v>14794</v>
      </c>
      <c r="U39" s="336">
        <v>14285</v>
      </c>
      <c r="V39" s="336">
        <v>13591.990053149219</v>
      </c>
      <c r="W39" s="535">
        <v>14713</v>
      </c>
      <c r="X39" s="336">
        <v>14713</v>
      </c>
      <c r="Y39" s="336">
        <v>15044</v>
      </c>
      <c r="Z39" s="336">
        <v>15046</v>
      </c>
      <c r="AA39" s="336">
        <v>15018</v>
      </c>
      <c r="AB39" s="336">
        <v>14823</v>
      </c>
      <c r="AC39" s="336">
        <v>15689</v>
      </c>
      <c r="AD39" s="336">
        <v>15623</v>
      </c>
      <c r="AE39" s="336">
        <v>15899</v>
      </c>
      <c r="AF39" s="336">
        <v>14733</v>
      </c>
      <c r="AG39" s="336">
        <v>15517</v>
      </c>
      <c r="AI39" s="1" t="s">
        <v>2982</v>
      </c>
      <c r="AJ39" s="184"/>
      <c r="AL39" s="626" t="s">
        <v>2976</v>
      </c>
      <c r="AM39" s="627">
        <f t="shared" ref="AM39:AT39" si="31">AM38/AM37</f>
        <v>3.8168787497580801</v>
      </c>
      <c r="AN39" s="627">
        <f t="shared" si="31"/>
        <v>3.9199892340253735</v>
      </c>
      <c r="AO39" s="627">
        <f t="shared" si="31"/>
        <v>3.7336824129184558</v>
      </c>
      <c r="AP39" s="627">
        <f t="shared" si="31"/>
        <v>3.9709334043821922</v>
      </c>
      <c r="AQ39" s="627">
        <f t="shared" si="31"/>
        <v>3.9864123782010479</v>
      </c>
      <c r="AR39" s="627">
        <f t="shared" si="31"/>
        <v>3.9537767342895926</v>
      </c>
      <c r="AS39" s="627">
        <f t="shared" si="31"/>
        <v>3.7097954241284814</v>
      </c>
      <c r="AT39" s="627">
        <f t="shared" si="31"/>
        <v>3.9860320546438301</v>
      </c>
    </row>
    <row r="40" spans="1:46">
      <c r="M40" s="364"/>
      <c r="N40" s="364"/>
      <c r="O40" s="364"/>
      <c r="P40" s="364"/>
      <c r="Q40" s="364"/>
      <c r="R40" s="364"/>
      <c r="S40" s="364"/>
      <c r="T40" s="364"/>
      <c r="U40" s="364"/>
      <c r="V40" s="364"/>
      <c r="W40" s="366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I40" s="364"/>
      <c r="AK40" s="184"/>
      <c r="AN40" s="628">
        <f t="shared" ref="AN40:AT40" si="32">AN39/AM39</f>
        <v>1.0270143462832895</v>
      </c>
      <c r="AO40" s="628">
        <f t="shared" si="32"/>
        <v>0.95247261918737414</v>
      </c>
      <c r="AP40" s="628">
        <f t="shared" si="32"/>
        <v>1.0635434311828058</v>
      </c>
      <c r="AQ40" s="628">
        <f t="shared" si="32"/>
        <v>1.0038980693561301</v>
      </c>
      <c r="AR40" s="628">
        <f t="shared" si="32"/>
        <v>0.99181327950667697</v>
      </c>
      <c r="AS40" s="628">
        <f t="shared" si="32"/>
        <v>0.93829158130120127</v>
      </c>
      <c r="AT40" s="628">
        <f t="shared" si="32"/>
        <v>1.0744614187398873</v>
      </c>
    </row>
    <row r="41" spans="1:46">
      <c r="A41" s="1" t="s">
        <v>2133</v>
      </c>
      <c r="B41" s="1" t="s">
        <v>2983</v>
      </c>
      <c r="M41" s="364"/>
      <c r="N41" s="364"/>
      <c r="O41" s="364"/>
      <c r="P41" s="364"/>
      <c r="Q41" s="364"/>
      <c r="R41" s="364"/>
      <c r="S41" s="364"/>
      <c r="T41" s="364"/>
      <c r="U41" s="364"/>
      <c r="V41" s="364"/>
      <c r="W41" s="364"/>
      <c r="X41" s="656"/>
      <c r="Y41" s="184"/>
      <c r="Z41" s="184"/>
      <c r="AA41" s="184"/>
      <c r="AB41" s="184"/>
      <c r="AC41" s="184"/>
      <c r="AD41" s="184"/>
      <c r="AE41" s="184"/>
      <c r="AF41" s="184"/>
      <c r="AG41" s="184"/>
      <c r="AI41" s="364"/>
      <c r="AK41" s="364"/>
    </row>
    <row r="42" spans="1:46">
      <c r="B42" s="124" t="s">
        <v>2965</v>
      </c>
      <c r="D42" s="1" t="s">
        <v>2984</v>
      </c>
      <c r="F42" s="1" t="s">
        <v>2984</v>
      </c>
      <c r="H42" s="1" t="s">
        <v>2984</v>
      </c>
      <c r="J42" s="1" t="s">
        <v>2984</v>
      </c>
      <c r="L42" s="1" t="s">
        <v>2984</v>
      </c>
      <c r="M42" s="364"/>
      <c r="N42" s="364" t="s">
        <v>2984</v>
      </c>
      <c r="O42" s="364"/>
      <c r="P42" s="364"/>
      <c r="Q42" s="364"/>
      <c r="R42" s="364"/>
      <c r="S42" s="364"/>
      <c r="T42" s="364"/>
      <c r="U42" s="364"/>
      <c r="V42" s="364"/>
      <c r="W42" s="364"/>
      <c r="X42" s="656"/>
      <c r="Y42" s="184"/>
      <c r="Z42" s="184"/>
      <c r="AA42" s="184"/>
      <c r="AB42" s="184">
        <f t="shared" ref="AB42:AG42" si="33">(AB43+AB44)/2</f>
        <v>14478</v>
      </c>
      <c r="AC42" s="184">
        <f t="shared" si="33"/>
        <v>14172.5</v>
      </c>
      <c r="AD42" s="184">
        <f t="shared" si="33"/>
        <v>14301</v>
      </c>
      <c r="AE42" s="184">
        <f t="shared" si="33"/>
        <v>15062.14</v>
      </c>
      <c r="AF42" s="184">
        <f t="shared" si="33"/>
        <v>14154</v>
      </c>
      <c r="AG42" s="184">
        <f t="shared" si="33"/>
        <v>17361.035</v>
      </c>
      <c r="AH42" s="503" t="s">
        <v>2985</v>
      </c>
      <c r="AI42" s="364" t="s">
        <v>440</v>
      </c>
      <c r="AJ42" s="1" t="s">
        <v>582</v>
      </c>
      <c r="AK42" s="364"/>
    </row>
    <row r="43" spans="1:46">
      <c r="B43" s="138" t="s">
        <v>2986</v>
      </c>
      <c r="C43" s="365">
        <v>10725</v>
      </c>
      <c r="D43" s="685">
        <f>ROUND((C43+E43)/2,0)</f>
        <v>11453</v>
      </c>
      <c r="E43" s="365">
        <v>12180</v>
      </c>
      <c r="F43" s="685">
        <f>ROUND((E43+G43)/2,0)</f>
        <v>11652</v>
      </c>
      <c r="G43" s="365">
        <v>11123</v>
      </c>
      <c r="H43" s="685">
        <f>ROUND((G43+I43)/2,0)</f>
        <v>11897</v>
      </c>
      <c r="I43" s="365">
        <v>12670</v>
      </c>
      <c r="J43" s="685">
        <f>ROUND((I43+K43)/2,0)</f>
        <v>12543</v>
      </c>
      <c r="K43" s="365">
        <v>12416</v>
      </c>
      <c r="L43" s="685">
        <f>ROUND((K43+M43)/2,0)</f>
        <v>13297</v>
      </c>
      <c r="M43" s="365">
        <v>14178</v>
      </c>
      <c r="N43" s="685">
        <f>ROUND((M43+O43)/2,0)</f>
        <v>12438</v>
      </c>
      <c r="O43" s="686">
        <v>10698</v>
      </c>
      <c r="P43" s="686">
        <v>10060</v>
      </c>
      <c r="Q43" s="686">
        <v>10765</v>
      </c>
      <c r="R43" s="686">
        <v>10500</v>
      </c>
      <c r="S43" s="686">
        <v>10414</v>
      </c>
      <c r="T43" s="686">
        <v>10988</v>
      </c>
      <c r="U43" s="686">
        <v>10526</v>
      </c>
      <c r="V43" s="686">
        <v>11243</v>
      </c>
      <c r="W43" s="686">
        <v>10241</v>
      </c>
      <c r="X43" s="658">
        <f>W43</f>
        <v>10241</v>
      </c>
      <c r="Y43" s="686">
        <v>10122</v>
      </c>
      <c r="Z43" s="686">
        <v>11939</v>
      </c>
      <c r="AA43" s="633">
        <v>11369.04761904762</v>
      </c>
      <c r="AB43" s="633">
        <v>12147</v>
      </c>
      <c r="AC43" s="633">
        <v>12176</v>
      </c>
      <c r="AD43" s="633">
        <v>12384</v>
      </c>
      <c r="AE43" s="633">
        <v>12839.51</v>
      </c>
      <c r="AF43" s="633">
        <v>12083</v>
      </c>
      <c r="AG43" s="1189">
        <v>14267.52</v>
      </c>
      <c r="AH43" s="651">
        <f>AG43/AF43</f>
        <v>1.1807928494579161</v>
      </c>
      <c r="AI43" s="665" t="s">
        <v>440</v>
      </c>
      <c r="AK43" s="364"/>
    </row>
    <row r="44" spans="1:46">
      <c r="B44" s="140" t="s">
        <v>2987</v>
      </c>
      <c r="C44" s="184">
        <v>11867</v>
      </c>
      <c r="D44" s="654">
        <f t="shared" ref="D44:D49" si="34">ROUND((C44+E44)/2,0)</f>
        <v>13055</v>
      </c>
      <c r="E44" s="184">
        <v>14242</v>
      </c>
      <c r="F44" s="654">
        <f t="shared" ref="F44:F49" si="35">ROUND((E44+G44)/2,0)</f>
        <v>14454</v>
      </c>
      <c r="G44" s="184">
        <v>14666</v>
      </c>
      <c r="H44" s="654">
        <f t="shared" ref="H44:H49" si="36">ROUND((G44+I44)/2,0)</f>
        <v>14575</v>
      </c>
      <c r="I44" s="184">
        <v>14483</v>
      </c>
      <c r="J44" s="654">
        <f t="shared" ref="J44:J49" si="37">ROUND((I44+K44)/2,0)</f>
        <v>13852</v>
      </c>
      <c r="K44" s="184">
        <v>13221</v>
      </c>
      <c r="L44" s="654">
        <f t="shared" ref="L44:L49" si="38">ROUND((K44+M44)/2,0)</f>
        <v>12262</v>
      </c>
      <c r="M44" s="184">
        <v>11302</v>
      </c>
      <c r="N44" s="654">
        <f t="shared" ref="N44:N49" si="39">ROUND((M44+O44)/2,0)</f>
        <v>12118</v>
      </c>
      <c r="O44" s="687">
        <v>12933</v>
      </c>
      <c r="P44" s="687">
        <v>12993</v>
      </c>
      <c r="Q44" s="687">
        <v>13125</v>
      </c>
      <c r="R44" s="687">
        <v>12794</v>
      </c>
      <c r="S44" s="687">
        <v>12230</v>
      </c>
      <c r="T44" s="687">
        <v>13267</v>
      </c>
      <c r="U44" s="687">
        <v>12671</v>
      </c>
      <c r="V44" s="687">
        <v>13147</v>
      </c>
      <c r="W44" s="687">
        <v>12365</v>
      </c>
      <c r="X44" s="667">
        <f t="shared" ref="X44:X49" si="40">W44</f>
        <v>12365</v>
      </c>
      <c r="Y44" s="687">
        <v>12308</v>
      </c>
      <c r="Z44" s="687">
        <v>14641</v>
      </c>
      <c r="AA44" s="634">
        <v>15263.157894736842</v>
      </c>
      <c r="AB44" s="634">
        <v>16809</v>
      </c>
      <c r="AC44" s="634">
        <v>16169</v>
      </c>
      <c r="AD44" s="634">
        <v>16218</v>
      </c>
      <c r="AE44" s="634">
        <v>17284.77</v>
      </c>
      <c r="AF44" s="634">
        <v>16225</v>
      </c>
      <c r="AG44" s="1190">
        <v>20454.55</v>
      </c>
      <c r="AH44" s="651">
        <f t="shared" ref="AH44:AH49" si="41">AG44/AF44</f>
        <v>1.2606810477657935</v>
      </c>
      <c r="AI44" s="665"/>
      <c r="AK44" s="364"/>
    </row>
    <row r="45" spans="1:46">
      <c r="B45" s="140" t="s">
        <v>2988</v>
      </c>
      <c r="C45" s="184">
        <v>7321</v>
      </c>
      <c r="D45" s="654">
        <f t="shared" si="34"/>
        <v>7427</v>
      </c>
      <c r="E45" s="184">
        <v>7532</v>
      </c>
      <c r="F45" s="654">
        <f t="shared" si="35"/>
        <v>7068</v>
      </c>
      <c r="G45" s="184">
        <v>6603</v>
      </c>
      <c r="H45" s="654">
        <f t="shared" si="36"/>
        <v>6716</v>
      </c>
      <c r="I45" s="184">
        <v>6828</v>
      </c>
      <c r="J45" s="654">
        <f t="shared" si="37"/>
        <v>7456</v>
      </c>
      <c r="K45" s="184">
        <v>8084</v>
      </c>
      <c r="L45" s="654">
        <f t="shared" si="38"/>
        <v>7596</v>
      </c>
      <c r="M45" s="184">
        <v>7107</v>
      </c>
      <c r="N45" s="654">
        <f t="shared" si="39"/>
        <v>7300</v>
      </c>
      <c r="O45" s="687">
        <v>7493</v>
      </c>
      <c r="P45" s="687">
        <v>7973</v>
      </c>
      <c r="Q45" s="687">
        <v>7756</v>
      </c>
      <c r="R45" s="687">
        <v>7698</v>
      </c>
      <c r="S45" s="687">
        <v>7327</v>
      </c>
      <c r="T45" s="687">
        <v>8910</v>
      </c>
      <c r="U45" s="687">
        <v>6998</v>
      </c>
      <c r="V45" s="687">
        <v>9408</v>
      </c>
      <c r="W45" s="687">
        <v>9149</v>
      </c>
      <c r="X45" s="667">
        <f t="shared" si="40"/>
        <v>9149</v>
      </c>
      <c r="Y45" s="687">
        <v>8252</v>
      </c>
      <c r="Z45" s="687">
        <v>7928</v>
      </c>
      <c r="AA45" s="634">
        <v>7773</v>
      </c>
      <c r="AB45" s="634">
        <v>10872</v>
      </c>
      <c r="AC45" s="634">
        <v>7527</v>
      </c>
      <c r="AD45" s="634">
        <v>6659</v>
      </c>
      <c r="AE45" s="634">
        <v>7925</v>
      </c>
      <c r="AF45" s="634">
        <v>9275</v>
      </c>
      <c r="AG45" s="1190">
        <v>11659</v>
      </c>
      <c r="AH45" s="651">
        <f t="shared" si="41"/>
        <v>1.2570350404312669</v>
      </c>
      <c r="AI45" s="665"/>
      <c r="AK45" s="364"/>
    </row>
    <row r="46" spans="1:46">
      <c r="B46" s="140" t="s">
        <v>2989</v>
      </c>
      <c r="C46" s="184">
        <v>5760</v>
      </c>
      <c r="D46" s="654">
        <f t="shared" si="34"/>
        <v>7221</v>
      </c>
      <c r="E46" s="184">
        <v>8682</v>
      </c>
      <c r="F46" s="654">
        <f t="shared" si="35"/>
        <v>7665</v>
      </c>
      <c r="G46" s="184">
        <v>6647</v>
      </c>
      <c r="H46" s="654">
        <f t="shared" si="36"/>
        <v>7748</v>
      </c>
      <c r="I46" s="184">
        <v>8848</v>
      </c>
      <c r="J46" s="654">
        <f t="shared" si="37"/>
        <v>8485</v>
      </c>
      <c r="K46" s="184">
        <v>8122</v>
      </c>
      <c r="L46" s="654">
        <f t="shared" si="38"/>
        <v>8261</v>
      </c>
      <c r="M46" s="184">
        <v>8400</v>
      </c>
      <c r="N46" s="654">
        <f t="shared" si="39"/>
        <v>8249</v>
      </c>
      <c r="O46" s="687">
        <v>8098</v>
      </c>
      <c r="P46" s="687">
        <v>9080</v>
      </c>
      <c r="Q46" s="687">
        <v>5145</v>
      </c>
      <c r="R46" s="687">
        <v>7815</v>
      </c>
      <c r="S46" s="687">
        <v>8258</v>
      </c>
      <c r="T46" s="687">
        <v>10851</v>
      </c>
      <c r="U46" s="687">
        <v>8243</v>
      </c>
      <c r="V46" s="687">
        <v>10547</v>
      </c>
      <c r="W46" s="687">
        <v>10000</v>
      </c>
      <c r="X46" s="667">
        <f t="shared" si="40"/>
        <v>10000</v>
      </c>
      <c r="Y46" s="687">
        <v>9212</v>
      </c>
      <c r="Z46" s="687">
        <v>9951</v>
      </c>
      <c r="AA46" s="634">
        <v>11018.518518518518</v>
      </c>
      <c r="AB46" s="634">
        <v>11420</v>
      </c>
      <c r="AC46" s="635">
        <f>ROUND(AB46*AC42/AB42,0)</f>
        <v>11179</v>
      </c>
      <c r="AD46" s="635">
        <f>ROUND(AB46*AD42/AB42,0)</f>
        <v>11280</v>
      </c>
      <c r="AE46" s="634">
        <v>12089.55</v>
      </c>
      <c r="AF46" s="634">
        <v>11530</v>
      </c>
      <c r="AG46" s="1190">
        <v>17972.03</v>
      </c>
      <c r="AH46" s="651">
        <f t="shared" si="41"/>
        <v>1.558718993928881</v>
      </c>
      <c r="AI46" s="665"/>
      <c r="AK46" s="364"/>
    </row>
    <row r="47" spans="1:46">
      <c r="B47" s="140" t="s">
        <v>2990</v>
      </c>
      <c r="C47" s="184">
        <v>6385</v>
      </c>
      <c r="D47" s="654">
        <f t="shared" si="34"/>
        <v>7056</v>
      </c>
      <c r="E47" s="184">
        <v>7726</v>
      </c>
      <c r="F47" s="654">
        <f t="shared" si="35"/>
        <v>7726</v>
      </c>
      <c r="G47" s="184">
        <v>7726</v>
      </c>
      <c r="H47" s="654">
        <f t="shared" si="36"/>
        <v>6301</v>
      </c>
      <c r="I47" s="184">
        <v>4875</v>
      </c>
      <c r="J47" s="654">
        <f t="shared" si="37"/>
        <v>4842</v>
      </c>
      <c r="K47" s="687">
        <v>4809</v>
      </c>
      <c r="L47" s="654">
        <f t="shared" si="38"/>
        <v>4776</v>
      </c>
      <c r="M47" s="184">
        <v>4743</v>
      </c>
      <c r="N47" s="654">
        <f t="shared" si="39"/>
        <v>5840</v>
      </c>
      <c r="O47" s="687">
        <v>6936</v>
      </c>
      <c r="P47" s="687">
        <v>8596</v>
      </c>
      <c r="Q47" s="687">
        <v>7902</v>
      </c>
      <c r="R47" s="665">
        <f>ROUND(Q47+(W47-Q47)/6,0)</f>
        <v>8363</v>
      </c>
      <c r="S47" s="665">
        <f>ROUND(Q47+(W47-Q47)/6*2,0)</f>
        <v>8824</v>
      </c>
      <c r="T47" s="665">
        <f>ROUND(Q47+(W47-Q47)/6*3,0)</f>
        <v>9285</v>
      </c>
      <c r="U47" s="665">
        <f>ROUND(Q47+(W47-Q47)/6*4,0)</f>
        <v>9745</v>
      </c>
      <c r="V47" s="665">
        <f>ROUND(Q47+(W47-Q47)/6*5,0)</f>
        <v>10206</v>
      </c>
      <c r="W47" s="687">
        <v>10667</v>
      </c>
      <c r="X47" s="667">
        <f t="shared" si="40"/>
        <v>10667</v>
      </c>
      <c r="Y47" s="687">
        <v>4667</v>
      </c>
      <c r="Z47" s="687">
        <v>4291</v>
      </c>
      <c r="AA47" s="634">
        <v>3498.5422740524778</v>
      </c>
      <c r="AB47" s="634">
        <v>6567</v>
      </c>
      <c r="AC47" s="634">
        <v>4805</v>
      </c>
      <c r="AD47" s="634">
        <v>4441</v>
      </c>
      <c r="AE47" s="634">
        <v>6472.87</v>
      </c>
      <c r="AF47" s="634">
        <v>7277</v>
      </c>
      <c r="AG47" s="1190">
        <v>11719.75</v>
      </c>
      <c r="AH47" s="651">
        <f t="shared" si="41"/>
        <v>1.6105194448261646</v>
      </c>
      <c r="AI47" s="665"/>
      <c r="AJ47" s="1" t="s">
        <v>440</v>
      </c>
      <c r="AK47" s="364"/>
    </row>
    <row r="48" spans="1:46">
      <c r="B48" s="140" t="s">
        <v>2991</v>
      </c>
      <c r="C48" s="184">
        <v>5529</v>
      </c>
      <c r="D48" s="654">
        <f t="shared" si="34"/>
        <v>5858</v>
      </c>
      <c r="E48" s="184">
        <v>6187</v>
      </c>
      <c r="F48" s="654">
        <f t="shared" si="35"/>
        <v>6183</v>
      </c>
      <c r="G48" s="184">
        <v>6178</v>
      </c>
      <c r="H48" s="654">
        <f t="shared" si="36"/>
        <v>6452</v>
      </c>
      <c r="I48" s="184">
        <v>6725</v>
      </c>
      <c r="J48" s="654">
        <f t="shared" si="37"/>
        <v>6133</v>
      </c>
      <c r="K48" s="184">
        <v>5540</v>
      </c>
      <c r="L48" s="654">
        <f t="shared" si="38"/>
        <v>5855</v>
      </c>
      <c r="M48" s="184">
        <v>6169</v>
      </c>
      <c r="N48" s="654">
        <f t="shared" si="39"/>
        <v>6085</v>
      </c>
      <c r="O48" s="687">
        <v>6000</v>
      </c>
      <c r="P48" s="687">
        <v>6601</v>
      </c>
      <c r="Q48" s="687">
        <v>8846</v>
      </c>
      <c r="R48" s="687">
        <v>6135</v>
      </c>
      <c r="S48" s="687">
        <v>6346</v>
      </c>
      <c r="T48" s="687">
        <v>6868</v>
      </c>
      <c r="U48" s="687">
        <v>5061</v>
      </c>
      <c r="V48" s="687">
        <v>6014</v>
      </c>
      <c r="W48" s="687">
        <v>5333</v>
      </c>
      <c r="X48" s="667">
        <f t="shared" si="40"/>
        <v>5333</v>
      </c>
      <c r="Y48" s="687">
        <v>6575</v>
      </c>
      <c r="Z48" s="687">
        <v>6854</v>
      </c>
      <c r="AA48" s="634">
        <v>5869.5652173913049</v>
      </c>
      <c r="AB48" s="634">
        <v>7879</v>
      </c>
      <c r="AC48" s="634">
        <v>6255</v>
      </c>
      <c r="AD48" s="634">
        <v>5709</v>
      </c>
      <c r="AE48" s="634">
        <v>7069.77</v>
      </c>
      <c r="AF48" s="634">
        <v>8194</v>
      </c>
      <c r="AG48" s="1190">
        <v>9811.32</v>
      </c>
      <c r="AH48" s="651">
        <f t="shared" si="41"/>
        <v>1.1973785696851353</v>
      </c>
      <c r="AI48" s="665"/>
      <c r="AK48" s="364"/>
    </row>
    <row r="49" spans="1:37">
      <c r="B49" s="128" t="s">
        <v>427</v>
      </c>
      <c r="C49" s="224">
        <v>3660</v>
      </c>
      <c r="D49" s="688">
        <f t="shared" si="34"/>
        <v>4101</v>
      </c>
      <c r="E49" s="224">
        <v>4541</v>
      </c>
      <c r="F49" s="688">
        <f t="shared" si="35"/>
        <v>5466</v>
      </c>
      <c r="G49" s="224">
        <v>6391</v>
      </c>
      <c r="H49" s="688">
        <f t="shared" si="36"/>
        <v>4836</v>
      </c>
      <c r="I49" s="224">
        <v>3280</v>
      </c>
      <c r="J49" s="688">
        <f t="shared" si="37"/>
        <v>3298</v>
      </c>
      <c r="K49" s="224">
        <v>3315</v>
      </c>
      <c r="L49" s="688">
        <f t="shared" si="38"/>
        <v>3302</v>
      </c>
      <c r="M49" s="224">
        <v>3288</v>
      </c>
      <c r="N49" s="688">
        <f t="shared" si="39"/>
        <v>5649</v>
      </c>
      <c r="O49" s="674">
        <v>8009</v>
      </c>
      <c r="P49" s="674">
        <v>4195</v>
      </c>
      <c r="Q49" s="674">
        <v>4119</v>
      </c>
      <c r="R49" s="674">
        <v>3468</v>
      </c>
      <c r="S49" s="674">
        <v>2566</v>
      </c>
      <c r="T49" s="674">
        <v>2869</v>
      </c>
      <c r="U49" s="674">
        <v>3340</v>
      </c>
      <c r="V49" s="674">
        <v>3036</v>
      </c>
      <c r="W49" s="674">
        <v>3343</v>
      </c>
      <c r="X49" s="661">
        <f t="shared" si="40"/>
        <v>3343</v>
      </c>
      <c r="Y49" s="674">
        <v>3083</v>
      </c>
      <c r="Z49" s="674">
        <v>3113</v>
      </c>
      <c r="AA49" s="636">
        <v>2689</v>
      </c>
      <c r="AB49" s="636">
        <v>3653</v>
      </c>
      <c r="AC49" s="636">
        <v>2824</v>
      </c>
      <c r="AD49" s="636">
        <v>2578</v>
      </c>
      <c r="AE49" s="636">
        <v>3078.5</v>
      </c>
      <c r="AF49" s="636">
        <v>3926.2</v>
      </c>
      <c r="AG49" s="1191">
        <v>6893</v>
      </c>
      <c r="AH49" s="651">
        <f t="shared" si="41"/>
        <v>1.7556415872854161</v>
      </c>
      <c r="AI49" s="665"/>
      <c r="AK49" s="364"/>
    </row>
    <row r="50" spans="1:37">
      <c r="B50" s="124" t="s">
        <v>2992</v>
      </c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656"/>
      <c r="Y50" s="184"/>
      <c r="Z50" s="184"/>
      <c r="AA50" s="365"/>
      <c r="AB50" s="184"/>
      <c r="AC50" s="184"/>
      <c r="AD50" s="184"/>
      <c r="AE50" s="184"/>
      <c r="AF50" s="184"/>
      <c r="AG50" s="184"/>
      <c r="AH50" s="503" t="s">
        <v>2985</v>
      </c>
      <c r="AI50" s="184"/>
      <c r="AK50" s="364"/>
    </row>
    <row r="51" spans="1:37">
      <c r="B51" s="1177" t="s">
        <v>2986</v>
      </c>
      <c r="C51" s="689">
        <f t="shared" ref="C51:V58" si="42">ROUND(C78*$AH51,0)</f>
        <v>3179</v>
      </c>
      <c r="D51" s="689">
        <f t="shared" si="42"/>
        <v>3322</v>
      </c>
      <c r="E51" s="689">
        <f t="shared" si="42"/>
        <v>3555</v>
      </c>
      <c r="F51" s="689">
        <f t="shared" si="42"/>
        <v>3775</v>
      </c>
      <c r="G51" s="689">
        <f t="shared" si="42"/>
        <v>3547</v>
      </c>
      <c r="H51" s="689">
        <f t="shared" si="42"/>
        <v>2666</v>
      </c>
      <c r="I51" s="689">
        <f t="shared" si="42"/>
        <v>3447</v>
      </c>
      <c r="J51" s="689">
        <f t="shared" si="42"/>
        <v>3503</v>
      </c>
      <c r="K51" s="689">
        <f t="shared" si="42"/>
        <v>3807</v>
      </c>
      <c r="L51" s="689">
        <f t="shared" si="42"/>
        <v>3673</v>
      </c>
      <c r="M51" s="689">
        <f t="shared" si="42"/>
        <v>3809</v>
      </c>
      <c r="N51" s="689">
        <f t="shared" si="42"/>
        <v>4000</v>
      </c>
      <c r="O51" s="689">
        <f t="shared" si="42"/>
        <v>3281</v>
      </c>
      <c r="P51" s="689">
        <f t="shared" si="42"/>
        <v>3692</v>
      </c>
      <c r="Q51" s="689">
        <f t="shared" si="42"/>
        <v>4141</v>
      </c>
      <c r="R51" s="689">
        <f t="shared" si="42"/>
        <v>4693</v>
      </c>
      <c r="S51" s="689">
        <f t="shared" si="42"/>
        <v>5034</v>
      </c>
      <c r="T51" s="689">
        <f t="shared" si="42"/>
        <v>5327</v>
      </c>
      <c r="U51" s="689">
        <f t="shared" si="42"/>
        <v>5288</v>
      </c>
      <c r="V51" s="689">
        <f t="shared" si="42"/>
        <v>5998</v>
      </c>
      <c r="W51" s="690">
        <f t="shared" ref="W51:W58" si="43">ROUND(W78*$AH51,0)</f>
        <v>6086</v>
      </c>
      <c r="X51" s="689">
        <f t="shared" ref="X51:Y57" si="44">X78</f>
        <v>5969</v>
      </c>
      <c r="Y51" s="689">
        <f t="shared" si="44"/>
        <v>6724</v>
      </c>
      <c r="Z51" s="689">
        <v>6712</v>
      </c>
      <c r="AA51" s="691">
        <v>6765.701</v>
      </c>
      <c r="AB51" s="691">
        <v>6134</v>
      </c>
      <c r="AC51" s="691">
        <v>7422</v>
      </c>
      <c r="AD51" s="692">
        <v>6726</v>
      </c>
      <c r="AE51" s="692">
        <v>6784</v>
      </c>
      <c r="AF51" s="692">
        <v>6572</v>
      </c>
      <c r="AG51" s="1192">
        <v>6250.8720000000003</v>
      </c>
      <c r="AH51" s="651">
        <f>AG51/AF51</f>
        <v>0.95113694461351195</v>
      </c>
      <c r="AI51" s="683" t="s">
        <v>440</v>
      </c>
      <c r="AJ51" s="184">
        <v>3470.8719999999998</v>
      </c>
      <c r="AK51" s="364">
        <f>AK58-SUM(AK52:AK57)</f>
        <v>2214</v>
      </c>
    </row>
    <row r="52" spans="1:37">
      <c r="B52" s="1193" t="s">
        <v>2987</v>
      </c>
      <c r="C52" s="683">
        <f t="shared" si="42"/>
        <v>5734</v>
      </c>
      <c r="D52" s="683">
        <f t="shared" si="42"/>
        <v>5515</v>
      </c>
      <c r="E52" s="683">
        <f t="shared" si="42"/>
        <v>5137</v>
      </c>
      <c r="F52" s="683">
        <f t="shared" si="42"/>
        <v>4749</v>
      </c>
      <c r="G52" s="683">
        <f t="shared" si="42"/>
        <v>4697</v>
      </c>
      <c r="H52" s="683">
        <f t="shared" si="42"/>
        <v>3334</v>
      </c>
      <c r="I52" s="683">
        <f t="shared" si="42"/>
        <v>3810</v>
      </c>
      <c r="J52" s="683">
        <f t="shared" si="42"/>
        <v>3586</v>
      </c>
      <c r="K52" s="683">
        <f t="shared" si="42"/>
        <v>4391</v>
      </c>
      <c r="L52" s="683">
        <f t="shared" si="42"/>
        <v>4061</v>
      </c>
      <c r="M52" s="683">
        <f t="shared" si="42"/>
        <v>3620</v>
      </c>
      <c r="N52" s="683">
        <f t="shared" si="42"/>
        <v>3376</v>
      </c>
      <c r="O52" s="683">
        <f t="shared" si="42"/>
        <v>3184</v>
      </c>
      <c r="P52" s="683">
        <f t="shared" si="42"/>
        <v>3543</v>
      </c>
      <c r="Q52" s="683">
        <f t="shared" si="42"/>
        <v>3298</v>
      </c>
      <c r="R52" s="683">
        <f t="shared" si="42"/>
        <v>3144</v>
      </c>
      <c r="S52" s="683">
        <f t="shared" si="42"/>
        <v>3444</v>
      </c>
      <c r="T52" s="683">
        <f t="shared" si="42"/>
        <v>3828</v>
      </c>
      <c r="U52" s="683">
        <f t="shared" si="42"/>
        <v>3999</v>
      </c>
      <c r="V52" s="683">
        <f t="shared" si="42"/>
        <v>3500</v>
      </c>
      <c r="W52" s="693">
        <f t="shared" si="43"/>
        <v>3718</v>
      </c>
      <c r="X52" s="683">
        <f t="shared" si="44"/>
        <v>3451</v>
      </c>
      <c r="Y52" s="683">
        <f t="shared" si="44"/>
        <v>3339</v>
      </c>
      <c r="Z52" s="683">
        <v>2892</v>
      </c>
      <c r="AA52" s="149">
        <v>3309.6969999999997</v>
      </c>
      <c r="AB52" s="149">
        <v>3355</v>
      </c>
      <c r="AC52" s="149">
        <v>3579</v>
      </c>
      <c r="AD52" s="684">
        <v>3503</v>
      </c>
      <c r="AE52" s="684">
        <v>3434</v>
      </c>
      <c r="AF52" s="684">
        <v>3418</v>
      </c>
      <c r="AG52" s="169">
        <v>3395.8609999999999</v>
      </c>
      <c r="AH52" s="651">
        <f t="shared" ref="AH52:AH58" si="45">AG52/AF52</f>
        <v>0.99352282036278516</v>
      </c>
      <c r="AI52" s="683" t="s">
        <v>440</v>
      </c>
      <c r="AJ52" s="184">
        <v>1925.8610000000001</v>
      </c>
      <c r="AK52" s="364">
        <f t="shared" ref="AK52:AK57" si="46">ROUND($AK$58*AJ52/$AJ$58,0)</f>
        <v>1229</v>
      </c>
    </row>
    <row r="53" spans="1:37">
      <c r="B53" s="1193" t="s">
        <v>2988</v>
      </c>
      <c r="C53" s="683">
        <f t="shared" si="42"/>
        <v>1626</v>
      </c>
      <c r="D53" s="683">
        <f t="shared" si="42"/>
        <v>1647</v>
      </c>
      <c r="E53" s="683">
        <f t="shared" si="42"/>
        <v>1569</v>
      </c>
      <c r="F53" s="683">
        <f t="shared" si="42"/>
        <v>1538</v>
      </c>
      <c r="G53" s="683">
        <f t="shared" si="42"/>
        <v>1903</v>
      </c>
      <c r="H53" s="683">
        <f t="shared" si="42"/>
        <v>1357</v>
      </c>
      <c r="I53" s="683">
        <f t="shared" si="42"/>
        <v>1240</v>
      </c>
      <c r="J53" s="683">
        <f t="shared" si="42"/>
        <v>1132</v>
      </c>
      <c r="K53" s="683">
        <f t="shared" si="42"/>
        <v>1253</v>
      </c>
      <c r="L53" s="683">
        <f t="shared" si="42"/>
        <v>1052</v>
      </c>
      <c r="M53" s="683">
        <f t="shared" si="42"/>
        <v>992</v>
      </c>
      <c r="N53" s="683">
        <f t="shared" si="42"/>
        <v>914</v>
      </c>
      <c r="O53" s="683">
        <f t="shared" si="42"/>
        <v>887</v>
      </c>
      <c r="P53" s="683">
        <f t="shared" si="42"/>
        <v>820</v>
      </c>
      <c r="Q53" s="683">
        <f t="shared" si="42"/>
        <v>837</v>
      </c>
      <c r="R53" s="683">
        <f t="shared" si="42"/>
        <v>867</v>
      </c>
      <c r="S53" s="683">
        <f t="shared" si="42"/>
        <v>842</v>
      </c>
      <c r="T53" s="683">
        <f t="shared" si="42"/>
        <v>868</v>
      </c>
      <c r="U53" s="683">
        <f t="shared" si="42"/>
        <v>779</v>
      </c>
      <c r="V53" s="683">
        <f t="shared" si="42"/>
        <v>747</v>
      </c>
      <c r="W53" s="693">
        <f t="shared" si="43"/>
        <v>784</v>
      </c>
      <c r="X53" s="683">
        <f t="shared" si="44"/>
        <v>764</v>
      </c>
      <c r="Y53" s="683">
        <f t="shared" si="44"/>
        <v>648</v>
      </c>
      <c r="Z53" s="683">
        <v>654</v>
      </c>
      <c r="AA53" s="149">
        <v>708.13400000000001</v>
      </c>
      <c r="AB53" s="149">
        <v>727</v>
      </c>
      <c r="AC53" s="149">
        <v>731</v>
      </c>
      <c r="AD53" s="684">
        <v>669</v>
      </c>
      <c r="AE53" s="684">
        <v>687</v>
      </c>
      <c r="AF53" s="694">
        <v>660</v>
      </c>
      <c r="AG53" s="169">
        <v>613.96699999999998</v>
      </c>
      <c r="AH53" s="651">
        <f t="shared" si="45"/>
        <v>0.9302530303030303</v>
      </c>
      <c r="AI53" s="683" t="s">
        <v>440</v>
      </c>
      <c r="AJ53" s="184">
        <v>613.96699999999998</v>
      </c>
      <c r="AK53" s="364">
        <f t="shared" si="46"/>
        <v>392</v>
      </c>
    </row>
    <row r="54" spans="1:37">
      <c r="B54" s="1193" t="s">
        <v>2989</v>
      </c>
      <c r="C54" s="683">
        <f t="shared" si="42"/>
        <v>1222</v>
      </c>
      <c r="D54" s="683">
        <f t="shared" si="42"/>
        <v>1402</v>
      </c>
      <c r="E54" s="683">
        <f t="shared" si="42"/>
        <v>1396</v>
      </c>
      <c r="F54" s="683">
        <f t="shared" si="42"/>
        <v>1471</v>
      </c>
      <c r="G54" s="683">
        <f t="shared" si="42"/>
        <v>1399</v>
      </c>
      <c r="H54" s="683">
        <f t="shared" si="42"/>
        <v>1416</v>
      </c>
      <c r="I54" s="683">
        <f t="shared" si="42"/>
        <v>1462</v>
      </c>
      <c r="J54" s="683">
        <f t="shared" si="42"/>
        <v>1446</v>
      </c>
      <c r="K54" s="683">
        <f t="shared" si="42"/>
        <v>1579</v>
      </c>
      <c r="L54" s="683">
        <f t="shared" si="42"/>
        <v>1548</v>
      </c>
      <c r="M54" s="683">
        <f t="shared" si="42"/>
        <v>1577</v>
      </c>
      <c r="N54" s="683">
        <f t="shared" si="42"/>
        <v>1849</v>
      </c>
      <c r="O54" s="683">
        <f t="shared" si="42"/>
        <v>1824</v>
      </c>
      <c r="P54" s="683">
        <f t="shared" si="42"/>
        <v>1488</v>
      </c>
      <c r="Q54" s="683">
        <f t="shared" si="42"/>
        <v>1313</v>
      </c>
      <c r="R54" s="683">
        <f t="shared" si="42"/>
        <v>1297</v>
      </c>
      <c r="S54" s="683">
        <f t="shared" si="42"/>
        <v>1401</v>
      </c>
      <c r="T54" s="683">
        <f t="shared" si="42"/>
        <v>1370</v>
      </c>
      <c r="U54" s="683">
        <f t="shared" si="42"/>
        <v>1423</v>
      </c>
      <c r="V54" s="683">
        <f t="shared" si="42"/>
        <v>1270</v>
      </c>
      <c r="W54" s="693">
        <f t="shared" si="43"/>
        <v>1537</v>
      </c>
      <c r="X54" s="683">
        <f t="shared" si="44"/>
        <v>1335</v>
      </c>
      <c r="Y54" s="683">
        <f t="shared" si="44"/>
        <v>1305</v>
      </c>
      <c r="Z54" s="683">
        <v>1372</v>
      </c>
      <c r="AA54" s="149">
        <v>1311.27</v>
      </c>
      <c r="AB54" s="149">
        <v>939</v>
      </c>
      <c r="AC54" s="149">
        <v>797</v>
      </c>
      <c r="AD54" s="684">
        <v>813</v>
      </c>
      <c r="AE54" s="684">
        <v>876</v>
      </c>
      <c r="AF54" s="684">
        <v>764</v>
      </c>
      <c r="AG54" s="169">
        <v>761.19500000000005</v>
      </c>
      <c r="AH54" s="651">
        <f t="shared" si="45"/>
        <v>0.99632853403141364</v>
      </c>
      <c r="AI54" s="683" t="s">
        <v>440</v>
      </c>
      <c r="AJ54" s="184">
        <v>641.19499999999994</v>
      </c>
      <c r="AK54" s="364">
        <f t="shared" si="46"/>
        <v>409</v>
      </c>
    </row>
    <row r="55" spans="1:37">
      <c r="B55" s="1193" t="s">
        <v>2990</v>
      </c>
      <c r="C55" s="683">
        <f t="shared" si="42"/>
        <v>45</v>
      </c>
      <c r="D55" s="683">
        <f t="shared" si="42"/>
        <v>43</v>
      </c>
      <c r="E55" s="683">
        <f t="shared" si="42"/>
        <v>38</v>
      </c>
      <c r="F55" s="683">
        <f t="shared" si="42"/>
        <v>29</v>
      </c>
      <c r="G55" s="683">
        <f t="shared" si="42"/>
        <v>22</v>
      </c>
      <c r="H55" s="683">
        <f t="shared" si="42"/>
        <v>17</v>
      </c>
      <c r="I55" s="683">
        <f t="shared" si="42"/>
        <v>28</v>
      </c>
      <c r="J55" s="683">
        <f t="shared" si="42"/>
        <v>23</v>
      </c>
      <c r="K55" s="683">
        <f t="shared" si="42"/>
        <v>15</v>
      </c>
      <c r="L55" s="683">
        <f t="shared" si="42"/>
        <v>10</v>
      </c>
      <c r="M55" s="683">
        <f t="shared" si="42"/>
        <v>8</v>
      </c>
      <c r="N55" s="683">
        <f t="shared" si="42"/>
        <v>4</v>
      </c>
      <c r="O55" s="683">
        <f t="shared" si="42"/>
        <v>4</v>
      </c>
      <c r="P55" s="683">
        <f t="shared" si="42"/>
        <v>4</v>
      </c>
      <c r="Q55" s="683">
        <f t="shared" si="42"/>
        <v>4</v>
      </c>
      <c r="R55" s="683">
        <f t="shared" si="42"/>
        <v>4</v>
      </c>
      <c r="S55" s="683">
        <f t="shared" si="42"/>
        <v>4</v>
      </c>
      <c r="T55" s="683">
        <f t="shared" si="42"/>
        <v>4</v>
      </c>
      <c r="U55" s="683">
        <f t="shared" si="42"/>
        <v>3</v>
      </c>
      <c r="V55" s="683">
        <f t="shared" si="42"/>
        <v>0</v>
      </c>
      <c r="W55" s="693">
        <f t="shared" si="43"/>
        <v>0</v>
      </c>
      <c r="X55" s="683">
        <f t="shared" si="44"/>
        <v>0</v>
      </c>
      <c r="Y55" s="683">
        <f t="shared" si="44"/>
        <v>17</v>
      </c>
      <c r="Z55" s="683">
        <v>0</v>
      </c>
      <c r="AA55" s="149">
        <v>0</v>
      </c>
      <c r="AB55" s="149">
        <v>0</v>
      </c>
      <c r="AC55" s="149">
        <v>0</v>
      </c>
      <c r="AD55" s="684">
        <v>0</v>
      </c>
      <c r="AE55" s="684">
        <v>0</v>
      </c>
      <c r="AF55" s="684">
        <v>5</v>
      </c>
      <c r="AG55" s="169">
        <v>4.9939999999999998</v>
      </c>
      <c r="AH55" s="651">
        <f t="shared" si="45"/>
        <v>0.99879999999999991</v>
      </c>
      <c r="AI55" s="683" t="s">
        <v>440</v>
      </c>
      <c r="AJ55" s="184">
        <v>4.9939999999999998</v>
      </c>
      <c r="AK55" s="364">
        <f t="shared" si="46"/>
        <v>3</v>
      </c>
    </row>
    <row r="56" spans="1:37">
      <c r="B56" s="1193" t="s">
        <v>2991</v>
      </c>
      <c r="C56" s="683">
        <f t="shared" si="42"/>
        <v>606</v>
      </c>
      <c r="D56" s="683">
        <f t="shared" si="42"/>
        <v>592</v>
      </c>
      <c r="E56" s="683">
        <f t="shared" si="42"/>
        <v>582</v>
      </c>
      <c r="F56" s="683">
        <f t="shared" si="42"/>
        <v>639</v>
      </c>
      <c r="G56" s="683">
        <f t="shared" si="42"/>
        <v>537</v>
      </c>
      <c r="H56" s="683">
        <f t="shared" si="42"/>
        <v>304</v>
      </c>
      <c r="I56" s="683">
        <f t="shared" si="42"/>
        <v>433</v>
      </c>
      <c r="J56" s="683">
        <f t="shared" si="42"/>
        <v>469</v>
      </c>
      <c r="K56" s="683">
        <f t="shared" si="42"/>
        <v>351</v>
      </c>
      <c r="L56" s="683">
        <f t="shared" si="42"/>
        <v>279</v>
      </c>
      <c r="M56" s="683">
        <f t="shared" si="42"/>
        <v>283</v>
      </c>
      <c r="N56" s="683">
        <f t="shared" si="42"/>
        <v>212</v>
      </c>
      <c r="O56" s="683">
        <f t="shared" si="42"/>
        <v>187</v>
      </c>
      <c r="P56" s="683">
        <f t="shared" si="42"/>
        <v>169</v>
      </c>
      <c r="Q56" s="683">
        <f t="shared" si="42"/>
        <v>233</v>
      </c>
      <c r="R56" s="683">
        <f t="shared" si="42"/>
        <v>141</v>
      </c>
      <c r="S56" s="683">
        <f t="shared" si="42"/>
        <v>262</v>
      </c>
      <c r="T56" s="683">
        <f t="shared" si="42"/>
        <v>210</v>
      </c>
      <c r="U56" s="683">
        <f t="shared" si="42"/>
        <v>209</v>
      </c>
      <c r="V56" s="683">
        <f t="shared" si="42"/>
        <v>128</v>
      </c>
      <c r="W56" s="693">
        <f t="shared" si="43"/>
        <v>136</v>
      </c>
      <c r="X56" s="683">
        <f t="shared" si="44"/>
        <v>263</v>
      </c>
      <c r="Y56" s="683">
        <f t="shared" si="44"/>
        <v>254</v>
      </c>
      <c r="Z56" s="683">
        <v>194</v>
      </c>
      <c r="AA56" s="149">
        <v>231.61299999999997</v>
      </c>
      <c r="AB56" s="149">
        <v>182</v>
      </c>
      <c r="AC56" s="149">
        <v>112</v>
      </c>
      <c r="AD56" s="684">
        <v>186</v>
      </c>
      <c r="AE56" s="684">
        <v>221</v>
      </c>
      <c r="AF56" s="684">
        <v>145</v>
      </c>
      <c r="AG56" s="169">
        <v>65.385000000000005</v>
      </c>
      <c r="AH56" s="651">
        <f t="shared" si="45"/>
        <v>0.45093103448275867</v>
      </c>
      <c r="AI56" s="683" t="s">
        <v>440</v>
      </c>
      <c r="AJ56" s="184">
        <v>55.384999999999998</v>
      </c>
      <c r="AK56" s="364">
        <f t="shared" si="46"/>
        <v>35</v>
      </c>
    </row>
    <row r="57" spans="1:37">
      <c r="B57" s="1179" t="s">
        <v>427</v>
      </c>
      <c r="C57" s="683">
        <f t="shared" si="42"/>
        <v>1256</v>
      </c>
      <c r="D57" s="683">
        <f t="shared" si="42"/>
        <v>1429</v>
      </c>
      <c r="E57" s="683">
        <f t="shared" si="42"/>
        <v>1582</v>
      </c>
      <c r="F57" s="683">
        <f t="shared" si="42"/>
        <v>1670</v>
      </c>
      <c r="G57" s="683">
        <f t="shared" si="42"/>
        <v>1579</v>
      </c>
      <c r="H57" s="683">
        <f t="shared" si="42"/>
        <v>1281</v>
      </c>
      <c r="I57" s="683">
        <f t="shared" si="42"/>
        <v>1478</v>
      </c>
      <c r="J57" s="683">
        <f t="shared" si="42"/>
        <v>1447</v>
      </c>
      <c r="K57" s="683">
        <f t="shared" si="42"/>
        <v>1676</v>
      </c>
      <c r="L57" s="683">
        <f t="shared" si="42"/>
        <v>1484</v>
      </c>
      <c r="M57" s="683">
        <f t="shared" si="42"/>
        <v>1429</v>
      </c>
      <c r="N57" s="683">
        <f t="shared" si="42"/>
        <v>1561</v>
      </c>
      <c r="O57" s="683">
        <f t="shared" si="42"/>
        <v>1416</v>
      </c>
      <c r="P57" s="683">
        <f t="shared" si="42"/>
        <v>1062</v>
      </c>
      <c r="Q57" s="683">
        <f t="shared" si="42"/>
        <v>1046</v>
      </c>
      <c r="R57" s="683">
        <f t="shared" si="42"/>
        <v>1186</v>
      </c>
      <c r="S57" s="683">
        <f t="shared" si="42"/>
        <v>1170</v>
      </c>
      <c r="T57" s="683">
        <f t="shared" si="42"/>
        <v>1173</v>
      </c>
      <c r="U57" s="683">
        <f t="shared" si="42"/>
        <v>1351</v>
      </c>
      <c r="V57" s="683">
        <f t="shared" si="42"/>
        <v>971</v>
      </c>
      <c r="W57" s="693">
        <f t="shared" si="43"/>
        <v>1489</v>
      </c>
      <c r="X57" s="683">
        <f t="shared" si="44"/>
        <v>1184</v>
      </c>
      <c r="Y57" s="683">
        <f t="shared" si="44"/>
        <v>1111</v>
      </c>
      <c r="Z57" s="695">
        <v>1053</v>
      </c>
      <c r="AA57" s="696">
        <v>1156.5650000000001</v>
      </c>
      <c r="AB57" s="696">
        <v>800</v>
      </c>
      <c r="AC57" s="149">
        <v>945</v>
      </c>
      <c r="AD57" s="697">
        <v>765</v>
      </c>
      <c r="AE57" s="697">
        <v>800</v>
      </c>
      <c r="AF57" s="697">
        <v>630</v>
      </c>
      <c r="AG57" s="1194">
        <v>746.62099999999998</v>
      </c>
      <c r="AH57" s="651">
        <f t="shared" si="45"/>
        <v>1.1851126984126983</v>
      </c>
      <c r="AI57" s="683" t="s">
        <v>440</v>
      </c>
      <c r="AJ57" s="184">
        <v>356.62099999999992</v>
      </c>
      <c r="AK57" s="364">
        <f t="shared" si="46"/>
        <v>228</v>
      </c>
    </row>
    <row r="58" spans="1:37">
      <c r="B58" s="144" t="s">
        <v>509</v>
      </c>
      <c r="C58" s="682">
        <f t="shared" si="42"/>
        <v>14113</v>
      </c>
      <c r="D58" s="682">
        <f t="shared" si="42"/>
        <v>14353</v>
      </c>
      <c r="E58" s="682">
        <f t="shared" si="42"/>
        <v>14232</v>
      </c>
      <c r="F58" s="682">
        <f t="shared" si="42"/>
        <v>14304</v>
      </c>
      <c r="G58" s="682">
        <f t="shared" si="42"/>
        <v>14031</v>
      </c>
      <c r="H58" s="682">
        <f t="shared" si="42"/>
        <v>10497</v>
      </c>
      <c r="I58" s="682">
        <f t="shared" si="42"/>
        <v>12130</v>
      </c>
      <c r="J58" s="682">
        <f t="shared" si="42"/>
        <v>11888</v>
      </c>
      <c r="K58" s="682">
        <f t="shared" si="42"/>
        <v>13167</v>
      </c>
      <c r="L58" s="682">
        <f t="shared" si="42"/>
        <v>12150</v>
      </c>
      <c r="M58" s="682">
        <f t="shared" si="42"/>
        <v>11785</v>
      </c>
      <c r="N58" s="682">
        <f t="shared" si="42"/>
        <v>11876</v>
      </c>
      <c r="O58" s="682">
        <f t="shared" si="42"/>
        <v>10732</v>
      </c>
      <c r="P58" s="682">
        <f t="shared" si="42"/>
        <v>10774</v>
      </c>
      <c r="Q58" s="682">
        <f t="shared" si="42"/>
        <v>10967</v>
      </c>
      <c r="R58" s="682">
        <f t="shared" si="42"/>
        <v>11311</v>
      </c>
      <c r="S58" s="682">
        <f t="shared" si="42"/>
        <v>12273</v>
      </c>
      <c r="T58" s="682">
        <f t="shared" si="42"/>
        <v>12837</v>
      </c>
      <c r="U58" s="682">
        <f t="shared" si="42"/>
        <v>13065</v>
      </c>
      <c r="V58" s="682">
        <f t="shared" si="42"/>
        <v>12630</v>
      </c>
      <c r="W58" s="698">
        <f t="shared" si="43"/>
        <v>13675</v>
      </c>
      <c r="X58" s="682">
        <f t="shared" ref="X58:AG58" si="47">SUM(X51:X57)</f>
        <v>12966</v>
      </c>
      <c r="Y58" s="682">
        <f t="shared" si="47"/>
        <v>13398</v>
      </c>
      <c r="Z58" s="682">
        <f t="shared" si="47"/>
        <v>12877</v>
      </c>
      <c r="AA58" s="696">
        <f t="shared" si="47"/>
        <v>13482.98</v>
      </c>
      <c r="AB58" s="696">
        <f t="shared" si="47"/>
        <v>12137</v>
      </c>
      <c r="AC58" s="152">
        <f t="shared" si="47"/>
        <v>13586</v>
      </c>
      <c r="AD58" s="152">
        <f t="shared" si="47"/>
        <v>12662</v>
      </c>
      <c r="AE58" s="152">
        <f t="shared" si="47"/>
        <v>12802</v>
      </c>
      <c r="AF58" s="152">
        <f t="shared" si="47"/>
        <v>12194</v>
      </c>
      <c r="AG58" s="1194">
        <f t="shared" si="47"/>
        <v>11838.895</v>
      </c>
      <c r="AH58" s="651">
        <f t="shared" si="45"/>
        <v>0.97087871084139743</v>
      </c>
      <c r="AI58" s="683" t="s">
        <v>440</v>
      </c>
      <c r="AJ58" s="184">
        <v>7068.8950000000004</v>
      </c>
      <c r="AK58" s="364">
        <f>11579-7069</f>
        <v>4510</v>
      </c>
    </row>
    <row r="59" spans="1:37">
      <c r="M59" s="364"/>
      <c r="N59" s="364"/>
      <c r="O59" s="364"/>
      <c r="P59" s="364"/>
      <c r="Q59" s="364"/>
      <c r="R59" s="364"/>
      <c r="S59" s="364"/>
      <c r="T59" s="364"/>
      <c r="U59" s="364"/>
      <c r="V59" s="364"/>
      <c r="W59" s="364" t="s">
        <v>440</v>
      </c>
      <c r="X59" s="656"/>
      <c r="Y59" s="184"/>
      <c r="Z59" s="184"/>
      <c r="AA59" s="184"/>
      <c r="AB59" s="184"/>
      <c r="AC59" s="184"/>
      <c r="AD59" s="184"/>
      <c r="AE59" s="184"/>
      <c r="AF59" s="184"/>
      <c r="AG59" s="184"/>
      <c r="AI59" s="699" t="s">
        <v>440</v>
      </c>
      <c r="AJ59" s="699" t="s">
        <v>440</v>
      </c>
      <c r="AK59" s="364"/>
    </row>
    <row r="60" spans="1:37">
      <c r="A60" s="1" t="s">
        <v>2993</v>
      </c>
      <c r="B60" s="1" t="s">
        <v>2994</v>
      </c>
      <c r="M60" s="364"/>
      <c r="N60" s="364"/>
      <c r="O60" s="364"/>
      <c r="P60" s="364"/>
      <c r="Q60" s="364"/>
      <c r="R60" s="364"/>
      <c r="S60" s="364"/>
      <c r="T60" s="364"/>
      <c r="U60" s="364"/>
      <c r="V60" s="364"/>
      <c r="W60" s="366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I60" s="364"/>
      <c r="AK60" s="364"/>
    </row>
    <row r="61" spans="1:37">
      <c r="B61" s="129" t="s">
        <v>2965</v>
      </c>
      <c r="C61" s="700">
        <f>7593*2</f>
        <v>15186</v>
      </c>
      <c r="D61" s="700">
        <f>7593*2</f>
        <v>15186</v>
      </c>
      <c r="E61" s="677">
        <v>15879</v>
      </c>
      <c r="F61" s="677">
        <v>16050</v>
      </c>
      <c r="G61" s="677">
        <v>17100</v>
      </c>
      <c r="H61" s="672">
        <f>ROUND((G61+I61)/2,0)</f>
        <v>16150</v>
      </c>
      <c r="I61" s="677">
        <v>15200</v>
      </c>
      <c r="J61" s="672">
        <f>ROUND((I61+K61)/2,0)</f>
        <v>15525</v>
      </c>
      <c r="K61" s="677">
        <v>15850</v>
      </c>
      <c r="L61" s="672">
        <f>ROUND((K61+M61)/2,0)</f>
        <v>15620</v>
      </c>
      <c r="M61" s="677">
        <v>15390</v>
      </c>
      <c r="N61" s="672">
        <f>ROUND((M61+O61)/2,0)</f>
        <v>15190</v>
      </c>
      <c r="O61" s="677">
        <v>14990</v>
      </c>
      <c r="P61" s="677">
        <v>11980</v>
      </c>
      <c r="Q61" s="677">
        <v>13580</v>
      </c>
      <c r="R61" s="677">
        <v>13180</v>
      </c>
      <c r="S61" s="677">
        <v>12740</v>
      </c>
      <c r="T61" s="677">
        <v>12940</v>
      </c>
      <c r="U61" s="677">
        <v>12910</v>
      </c>
      <c r="V61" s="677">
        <v>13510</v>
      </c>
      <c r="W61" s="701">
        <f>5100+8090</f>
        <v>13190</v>
      </c>
      <c r="X61" s="672">
        <f>W61</f>
        <v>13190</v>
      </c>
      <c r="Y61" s="677">
        <f>4960+7780</f>
        <v>12740</v>
      </c>
      <c r="Z61" s="677">
        <f>4610+9400</f>
        <v>14010</v>
      </c>
      <c r="AA61" s="624">
        <f>4560+9720</f>
        <v>14280</v>
      </c>
      <c r="AB61" s="637">
        <v>13890</v>
      </c>
      <c r="AC61" s="624">
        <v>14700</v>
      </c>
      <c r="AD61" s="624">
        <v>14670</v>
      </c>
      <c r="AE61" s="624">
        <v>14520</v>
      </c>
      <c r="AF61" s="624">
        <v>14270</v>
      </c>
      <c r="AG61" s="1185">
        <v>16340</v>
      </c>
      <c r="AI61" s="665" t="s">
        <v>2959</v>
      </c>
      <c r="AJ61" s="1" t="s">
        <v>440</v>
      </c>
      <c r="AK61" s="364"/>
    </row>
    <row r="62" spans="1:37">
      <c r="M62" s="364"/>
      <c r="N62" s="364"/>
      <c r="O62" s="364"/>
      <c r="P62" s="364"/>
      <c r="Q62" s="364"/>
      <c r="R62" s="364"/>
      <c r="S62" s="364"/>
      <c r="T62" s="364"/>
      <c r="U62" s="364"/>
      <c r="V62" s="364"/>
      <c r="W62" s="366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I62" s="364"/>
      <c r="AK62" s="364"/>
    </row>
    <row r="63" spans="1:37">
      <c r="A63" s="1" t="s">
        <v>2135</v>
      </c>
      <c r="B63" s="129" t="s">
        <v>2995</v>
      </c>
      <c r="C63" s="223">
        <f t="shared" ref="C63:AG63" si="48">C5</f>
        <v>354313</v>
      </c>
      <c r="D63" s="223">
        <f t="shared" si="48"/>
        <v>379497</v>
      </c>
      <c r="E63" s="223">
        <f t="shared" si="48"/>
        <v>375348</v>
      </c>
      <c r="F63" s="223">
        <f t="shared" si="48"/>
        <v>394549</v>
      </c>
      <c r="G63" s="223">
        <f t="shared" si="48"/>
        <v>388567</v>
      </c>
      <c r="H63" s="223">
        <f t="shared" si="48"/>
        <v>277120</v>
      </c>
      <c r="I63" s="223">
        <f t="shared" si="48"/>
        <v>318708</v>
      </c>
      <c r="J63" s="223">
        <f t="shared" si="48"/>
        <v>316971</v>
      </c>
      <c r="K63" s="223">
        <f t="shared" si="48"/>
        <v>348234</v>
      </c>
      <c r="L63" s="223">
        <f t="shared" si="48"/>
        <v>324111</v>
      </c>
      <c r="M63" s="223">
        <f t="shared" si="48"/>
        <v>316488</v>
      </c>
      <c r="N63" s="223">
        <f t="shared" si="48"/>
        <v>336366</v>
      </c>
      <c r="O63" s="223">
        <f t="shared" si="48"/>
        <v>276638</v>
      </c>
      <c r="P63" s="223">
        <f t="shared" si="48"/>
        <v>293427</v>
      </c>
      <c r="Q63" s="223">
        <f t="shared" si="48"/>
        <v>289954</v>
      </c>
      <c r="R63" s="223">
        <f t="shared" si="48"/>
        <v>326427</v>
      </c>
      <c r="S63" s="223">
        <f t="shared" si="48"/>
        <v>349006</v>
      </c>
      <c r="T63" s="223">
        <f t="shared" si="48"/>
        <v>406321</v>
      </c>
      <c r="U63" s="223">
        <f t="shared" si="48"/>
        <v>359330</v>
      </c>
      <c r="V63" s="223">
        <f t="shared" si="48"/>
        <v>354409</v>
      </c>
      <c r="W63" s="653">
        <f t="shared" si="48"/>
        <v>383723</v>
      </c>
      <c r="X63" s="223">
        <f t="shared" si="48"/>
        <v>383723</v>
      </c>
      <c r="Y63" s="223">
        <f t="shared" si="48"/>
        <v>415463</v>
      </c>
      <c r="Z63" s="223">
        <f t="shared" si="48"/>
        <v>424650</v>
      </c>
      <c r="AA63" s="624">
        <f t="shared" si="48"/>
        <v>434037</v>
      </c>
      <c r="AB63" s="624">
        <f t="shared" si="48"/>
        <v>443635</v>
      </c>
      <c r="AC63" s="624">
        <f t="shared" si="48"/>
        <v>453445</v>
      </c>
      <c r="AD63" s="624">
        <f t="shared" si="48"/>
        <v>463472</v>
      </c>
      <c r="AE63" s="624">
        <f t="shared" si="48"/>
        <v>473722</v>
      </c>
      <c r="AF63" s="624">
        <f t="shared" si="48"/>
        <v>484196</v>
      </c>
      <c r="AG63" s="1185">
        <f t="shared" si="48"/>
        <v>494900</v>
      </c>
      <c r="AI63" s="184"/>
      <c r="AK63" s="364"/>
    </row>
    <row r="64" spans="1:37">
      <c r="M64" s="364"/>
      <c r="N64" s="364"/>
      <c r="O64" s="364"/>
      <c r="P64" s="364"/>
      <c r="Q64" s="364"/>
      <c r="R64" s="364"/>
      <c r="S64" s="364"/>
      <c r="T64" s="364"/>
      <c r="U64" s="364"/>
      <c r="V64" s="364"/>
      <c r="W64" s="366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I64" s="364"/>
      <c r="AK64" s="364"/>
    </row>
    <row r="65" spans="1:37">
      <c r="A65" s="1" t="s">
        <v>2996</v>
      </c>
      <c r="B65" s="129" t="s">
        <v>2997</v>
      </c>
      <c r="C65" s="223">
        <v>308700</v>
      </c>
      <c r="D65" s="223">
        <v>337200</v>
      </c>
      <c r="E65" s="223">
        <v>337200</v>
      </c>
      <c r="F65" s="223">
        <v>363400</v>
      </c>
      <c r="G65" s="223">
        <v>294500</v>
      </c>
      <c r="H65" s="223">
        <v>167400</v>
      </c>
      <c r="I65" s="223">
        <v>288200</v>
      </c>
      <c r="J65" s="223">
        <v>309900</v>
      </c>
      <c r="K65" s="223">
        <v>340800</v>
      </c>
      <c r="L65" s="223">
        <v>352300</v>
      </c>
      <c r="M65" s="223">
        <v>337000</v>
      </c>
      <c r="N65" s="223">
        <v>373500</v>
      </c>
      <c r="O65" s="223">
        <v>340900</v>
      </c>
      <c r="P65" s="223">
        <v>383500</v>
      </c>
      <c r="Q65" s="223">
        <v>399300</v>
      </c>
      <c r="R65" s="223">
        <v>402700</v>
      </c>
      <c r="S65" s="223">
        <v>437100</v>
      </c>
      <c r="T65" s="223">
        <v>454600</v>
      </c>
      <c r="U65" s="223">
        <v>459000</v>
      </c>
      <c r="V65" s="677">
        <v>465600</v>
      </c>
      <c r="W65" s="702" t="s">
        <v>2998</v>
      </c>
      <c r="X65" s="703" t="s">
        <v>2998</v>
      </c>
      <c r="Y65" s="703" t="s">
        <v>2998</v>
      </c>
      <c r="Z65" s="703" t="s">
        <v>2998</v>
      </c>
      <c r="AA65" s="703" t="s">
        <v>2998</v>
      </c>
      <c r="AB65" s="703" t="s">
        <v>2998</v>
      </c>
      <c r="AC65" s="703" t="s">
        <v>2998</v>
      </c>
      <c r="AD65" s="703" t="s">
        <v>2998</v>
      </c>
      <c r="AE65" s="703" t="s">
        <v>2998</v>
      </c>
      <c r="AF65" s="703" t="s">
        <v>2998</v>
      </c>
      <c r="AG65" s="702" t="s">
        <v>2998</v>
      </c>
      <c r="AI65" s="665"/>
      <c r="AK65" s="364"/>
    </row>
    <row r="66" spans="1:37">
      <c r="M66" s="364"/>
      <c r="N66" s="364"/>
      <c r="O66" s="364"/>
      <c r="P66" s="364"/>
      <c r="Q66" s="364"/>
      <c r="R66" s="364"/>
      <c r="S66" s="364"/>
      <c r="T66" s="364"/>
      <c r="U66" s="364"/>
      <c r="V66" s="364"/>
      <c r="W66" s="39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I66" s="364"/>
      <c r="AK66" s="364"/>
    </row>
    <row r="67" spans="1:37">
      <c r="A67" s="1" t="s">
        <v>2137</v>
      </c>
      <c r="B67" s="129" t="s">
        <v>2999</v>
      </c>
      <c r="C67" s="223">
        <f t="shared" ref="C67:AG67" si="49">C6</f>
        <v>911983</v>
      </c>
      <c r="D67" s="223">
        <f t="shared" si="49"/>
        <v>962267</v>
      </c>
      <c r="E67" s="223">
        <f t="shared" si="49"/>
        <v>1027969</v>
      </c>
      <c r="F67" s="223">
        <f t="shared" si="49"/>
        <v>1076077</v>
      </c>
      <c r="G67" s="223">
        <f t="shared" si="49"/>
        <v>1014029</v>
      </c>
      <c r="H67" s="223">
        <f t="shared" si="49"/>
        <v>788600</v>
      </c>
      <c r="I67" s="223">
        <f t="shared" si="49"/>
        <v>967419</v>
      </c>
      <c r="J67" s="223">
        <f t="shared" si="49"/>
        <v>983171</v>
      </c>
      <c r="K67" s="223">
        <f t="shared" si="49"/>
        <v>1129445</v>
      </c>
      <c r="L67" s="223">
        <f t="shared" si="49"/>
        <v>1093697</v>
      </c>
      <c r="M67" s="223">
        <f t="shared" si="49"/>
        <v>1071363</v>
      </c>
      <c r="N67" s="223">
        <f t="shared" si="49"/>
        <v>1059865</v>
      </c>
      <c r="O67" s="223">
        <f t="shared" si="49"/>
        <v>1027193</v>
      </c>
      <c r="P67" s="223">
        <f t="shared" si="49"/>
        <v>994089</v>
      </c>
      <c r="Q67" s="223">
        <f t="shared" si="49"/>
        <v>1046681</v>
      </c>
      <c r="R67" s="223">
        <f t="shared" si="49"/>
        <v>1090972</v>
      </c>
      <c r="S67" s="223">
        <f t="shared" si="49"/>
        <v>1152540</v>
      </c>
      <c r="T67" s="223">
        <f t="shared" si="49"/>
        <v>1167060</v>
      </c>
      <c r="U67" s="223">
        <f t="shared" si="49"/>
        <v>1186730</v>
      </c>
      <c r="V67" s="223">
        <f t="shared" si="49"/>
        <v>1169979</v>
      </c>
      <c r="W67" s="653">
        <f t="shared" si="49"/>
        <v>1211974</v>
      </c>
      <c r="X67" s="223">
        <f t="shared" si="49"/>
        <v>1211974</v>
      </c>
      <c r="Y67" s="223">
        <f t="shared" si="49"/>
        <v>1256594</v>
      </c>
      <c r="Z67" s="223">
        <f t="shared" si="49"/>
        <v>1284376</v>
      </c>
      <c r="AA67" s="223">
        <f t="shared" si="49"/>
        <v>1312776</v>
      </c>
      <c r="AB67" s="223">
        <f t="shared" si="49"/>
        <v>1341805</v>
      </c>
      <c r="AC67" s="223">
        <f t="shared" si="49"/>
        <v>1371474</v>
      </c>
      <c r="AD67" s="223">
        <f t="shared" si="49"/>
        <v>1401800</v>
      </c>
      <c r="AE67" s="223">
        <f t="shared" si="49"/>
        <v>1432799</v>
      </c>
      <c r="AF67" s="223">
        <f t="shared" si="49"/>
        <v>1464484</v>
      </c>
      <c r="AG67" s="396">
        <f t="shared" si="49"/>
        <v>1496860</v>
      </c>
      <c r="AI67" s="184"/>
      <c r="AK67" s="364"/>
    </row>
    <row r="68" spans="1:37">
      <c r="B68" s="626" t="s">
        <v>3000</v>
      </c>
      <c r="AK68" s="364"/>
    </row>
    <row r="69" spans="1:37">
      <c r="AK69" s="364"/>
    </row>
    <row r="70" spans="1:37">
      <c r="B70" s="1" t="s">
        <v>3001</v>
      </c>
      <c r="AK70" s="364"/>
    </row>
    <row r="71" spans="1:37">
      <c r="X71" s="1" t="s">
        <v>2865</v>
      </c>
      <c r="AA71" s="81" t="s">
        <v>440</v>
      </c>
      <c r="AB71" s="81"/>
      <c r="AC71" s="81"/>
      <c r="AD71" s="81"/>
      <c r="AE71" s="81"/>
      <c r="AF71" s="81"/>
      <c r="AG71" s="81"/>
      <c r="AK71" s="364"/>
    </row>
    <row r="72" spans="1:37">
      <c r="B72" s="1212" t="s">
        <v>3002</v>
      </c>
      <c r="C72" s="134" t="s">
        <v>2866</v>
      </c>
      <c r="D72" s="134" t="s">
        <v>2867</v>
      </c>
      <c r="E72" s="134" t="s">
        <v>2868</v>
      </c>
      <c r="F72" s="134" t="s">
        <v>2869</v>
      </c>
      <c r="G72" s="134" t="s">
        <v>2870</v>
      </c>
      <c r="H72" s="134" t="s">
        <v>2871</v>
      </c>
      <c r="I72" s="134" t="s">
        <v>2872</v>
      </c>
      <c r="J72" s="134" t="s">
        <v>2873</v>
      </c>
      <c r="K72" s="134" t="s">
        <v>2874</v>
      </c>
      <c r="L72" s="134" t="s">
        <v>2875</v>
      </c>
      <c r="M72" s="5" t="s">
        <v>2876</v>
      </c>
      <c r="N72" s="5" t="s">
        <v>2877</v>
      </c>
      <c r="O72" s="5" t="s">
        <v>2878</v>
      </c>
      <c r="P72" s="5" t="s">
        <v>2879</v>
      </c>
      <c r="Q72" s="5" t="s">
        <v>2880</v>
      </c>
      <c r="R72" s="5" t="s">
        <v>2881</v>
      </c>
      <c r="S72" s="5" t="s">
        <v>2882</v>
      </c>
      <c r="T72" s="5" t="s">
        <v>2883</v>
      </c>
      <c r="U72" s="5" t="s">
        <v>2884</v>
      </c>
      <c r="V72" s="5" t="s">
        <v>2885</v>
      </c>
      <c r="W72" s="5" t="s">
        <v>2761</v>
      </c>
      <c r="X72" s="135" t="s">
        <v>2886</v>
      </c>
      <c r="Y72" s="5" t="s">
        <v>2887</v>
      </c>
      <c r="Z72" s="5" t="s">
        <v>2888</v>
      </c>
      <c r="AA72" s="5" t="s">
        <v>2889</v>
      </c>
      <c r="AB72" s="5" t="s">
        <v>2762</v>
      </c>
      <c r="AC72" s="5" t="s">
        <v>2891</v>
      </c>
      <c r="AD72" s="5" t="s">
        <v>2892</v>
      </c>
      <c r="AE72" s="5" t="s">
        <v>2893</v>
      </c>
      <c r="AF72" s="5" t="s">
        <v>2894</v>
      </c>
      <c r="AG72" s="1174" t="s">
        <v>2895</v>
      </c>
      <c r="AK72" s="364"/>
    </row>
    <row r="73" spans="1:37">
      <c r="B73" s="1213" t="s">
        <v>582</v>
      </c>
      <c r="C73" s="638" t="s">
        <v>2899</v>
      </c>
      <c r="D73" s="638" t="s">
        <v>2900</v>
      </c>
      <c r="E73" s="638" t="s">
        <v>2901</v>
      </c>
      <c r="F73" s="638" t="s">
        <v>2902</v>
      </c>
      <c r="G73" s="638" t="s">
        <v>2903</v>
      </c>
      <c r="H73" s="638" t="s">
        <v>2904</v>
      </c>
      <c r="I73" s="638" t="s">
        <v>2905</v>
      </c>
      <c r="J73" s="638" t="s">
        <v>2906</v>
      </c>
      <c r="K73" s="638" t="s">
        <v>2907</v>
      </c>
      <c r="L73" s="638" t="s">
        <v>2908</v>
      </c>
      <c r="M73" s="503" t="s">
        <v>2909</v>
      </c>
      <c r="N73" s="503" t="s">
        <v>2910</v>
      </c>
      <c r="O73" s="503" t="s">
        <v>2911</v>
      </c>
      <c r="P73" s="503" t="s">
        <v>2912</v>
      </c>
      <c r="Q73" s="503" t="s">
        <v>2913</v>
      </c>
      <c r="R73" s="503" t="s">
        <v>2914</v>
      </c>
      <c r="S73" s="503" t="s">
        <v>2915</v>
      </c>
      <c r="T73" s="503" t="s">
        <v>2916</v>
      </c>
      <c r="U73" s="503" t="s">
        <v>2917</v>
      </c>
      <c r="V73" s="503" t="s">
        <v>2918</v>
      </c>
      <c r="W73" s="503" t="s">
        <v>2919</v>
      </c>
      <c r="X73" s="649" t="s">
        <v>2920</v>
      </c>
      <c r="Y73" s="503" t="s">
        <v>2921</v>
      </c>
      <c r="Z73" s="503" t="s">
        <v>2922</v>
      </c>
      <c r="AA73" s="647" t="s">
        <v>2923</v>
      </c>
      <c r="AB73" s="647" t="s">
        <v>2924</v>
      </c>
      <c r="AC73" s="647" t="s">
        <v>2925</v>
      </c>
      <c r="AD73" s="647" t="s">
        <v>2926</v>
      </c>
      <c r="AE73" s="647" t="s">
        <v>2927</v>
      </c>
      <c r="AF73" s="647" t="s">
        <v>2928</v>
      </c>
      <c r="AG73" s="400" t="s">
        <v>2929</v>
      </c>
      <c r="AK73" s="364"/>
    </row>
    <row r="74" spans="1:37">
      <c r="B74" s="138" t="s">
        <v>2937</v>
      </c>
      <c r="C74" s="368">
        <v>103233</v>
      </c>
      <c r="D74" s="368">
        <v>107556</v>
      </c>
      <c r="E74" s="368">
        <v>113046</v>
      </c>
      <c r="F74" s="368">
        <v>116012</v>
      </c>
      <c r="G74" s="368">
        <v>111441</v>
      </c>
      <c r="H74" s="368">
        <v>90296</v>
      </c>
      <c r="I74" s="368">
        <v>106983</v>
      </c>
      <c r="J74" s="368">
        <v>109039</v>
      </c>
      <c r="K74" s="368">
        <v>130122</v>
      </c>
      <c r="L74" s="368">
        <v>126217</v>
      </c>
      <c r="M74" s="368">
        <v>127317</v>
      </c>
      <c r="N74" s="368">
        <v>122585</v>
      </c>
      <c r="O74" s="368">
        <v>128444</v>
      </c>
      <c r="P74" s="368">
        <v>126104</v>
      </c>
      <c r="Q74" s="368">
        <v>128984</v>
      </c>
      <c r="R74" s="368">
        <v>130320</v>
      </c>
      <c r="S74" s="368">
        <v>136567</v>
      </c>
      <c r="T74" s="368">
        <v>133431</v>
      </c>
      <c r="U74" s="368">
        <v>136943</v>
      </c>
      <c r="V74" s="368">
        <v>139844</v>
      </c>
      <c r="W74" s="368">
        <v>142596</v>
      </c>
      <c r="X74" s="704">
        <f t="shared" ref="X74:AE74" si="50">X75+X76</f>
        <v>125480.9</v>
      </c>
      <c r="Y74" s="689">
        <f t="shared" si="50"/>
        <v>123043.93</v>
      </c>
      <c r="Z74" s="689">
        <f t="shared" si="50"/>
        <v>127810.16</v>
      </c>
      <c r="AA74" s="639">
        <f t="shared" si="50"/>
        <v>131860.98000000001</v>
      </c>
      <c r="AB74" s="639">
        <f t="shared" si="50"/>
        <v>133256</v>
      </c>
      <c r="AC74" s="639">
        <f t="shared" si="50"/>
        <v>138965</v>
      </c>
      <c r="AD74" s="639">
        <f t="shared" si="50"/>
        <v>134167</v>
      </c>
      <c r="AE74" s="639">
        <f t="shared" si="50"/>
        <v>139047</v>
      </c>
      <c r="AF74" s="639">
        <f>AF75+AF76</f>
        <v>136964</v>
      </c>
      <c r="AG74" s="1195">
        <f>AG75+AG76</f>
        <v>136508</v>
      </c>
      <c r="AH74" s="583">
        <f>AG74/AF74*100</f>
        <v>99.667065798311967</v>
      </c>
      <c r="AK74" s="364"/>
    </row>
    <row r="75" spans="1:37">
      <c r="B75" s="140" t="s">
        <v>2935</v>
      </c>
      <c r="C75" s="705">
        <v>86243</v>
      </c>
      <c r="D75" s="705">
        <v>90132</v>
      </c>
      <c r="E75" s="705">
        <v>95740</v>
      </c>
      <c r="F75" s="705">
        <v>98141</v>
      </c>
      <c r="G75" s="705">
        <v>94440</v>
      </c>
      <c r="H75" s="705">
        <v>78071</v>
      </c>
      <c r="I75" s="705">
        <v>92057</v>
      </c>
      <c r="J75" s="705">
        <v>94181</v>
      </c>
      <c r="K75" s="705">
        <v>113627</v>
      </c>
      <c r="L75" s="705">
        <v>110545</v>
      </c>
      <c r="M75" s="705">
        <v>112127</v>
      </c>
      <c r="N75" s="705">
        <v>107077</v>
      </c>
      <c r="O75" s="705">
        <v>113870</v>
      </c>
      <c r="P75" s="705">
        <v>111499</v>
      </c>
      <c r="Q75" s="705">
        <v>113969</v>
      </c>
      <c r="R75" s="705">
        <v>115236</v>
      </c>
      <c r="S75" s="705">
        <v>120403</v>
      </c>
      <c r="T75" s="705">
        <v>117094</v>
      </c>
      <c r="U75" s="705">
        <v>120101</v>
      </c>
      <c r="V75" s="705">
        <v>123099</v>
      </c>
      <c r="W75" s="705">
        <v>125013</v>
      </c>
      <c r="X75" s="706">
        <f>110717+X91</f>
        <v>114438.9</v>
      </c>
      <c r="Y75" s="694">
        <f>107906+Y91</f>
        <v>111801.93</v>
      </c>
      <c r="Z75" s="694">
        <f>113234+Z91</f>
        <v>116657.16</v>
      </c>
      <c r="AA75" s="694">
        <f>116789+AA91</f>
        <v>120163</v>
      </c>
      <c r="AB75" s="694">
        <f>121119</f>
        <v>121119</v>
      </c>
      <c r="AC75" s="694">
        <v>125379</v>
      </c>
      <c r="AD75" s="694">
        <v>121505</v>
      </c>
      <c r="AE75" s="694">
        <v>126245</v>
      </c>
      <c r="AF75" s="694">
        <v>124774</v>
      </c>
      <c r="AG75" s="1196">
        <v>124668</v>
      </c>
      <c r="AH75" s="583">
        <f>AG75/AF75*100</f>
        <v>99.915046403898245</v>
      </c>
      <c r="AK75" s="364"/>
    </row>
    <row r="76" spans="1:37">
      <c r="B76" s="128" t="s">
        <v>2936</v>
      </c>
      <c r="C76" s="707">
        <v>14536</v>
      </c>
      <c r="D76" s="707">
        <v>14784</v>
      </c>
      <c r="E76" s="707">
        <v>14659</v>
      </c>
      <c r="F76" s="707">
        <v>14733</v>
      </c>
      <c r="G76" s="707">
        <v>14452</v>
      </c>
      <c r="H76" s="707">
        <v>10812</v>
      </c>
      <c r="I76" s="707">
        <v>12494</v>
      </c>
      <c r="J76" s="707">
        <v>12245</v>
      </c>
      <c r="K76" s="707">
        <v>13562</v>
      </c>
      <c r="L76" s="707">
        <v>12514</v>
      </c>
      <c r="M76" s="707">
        <v>12139</v>
      </c>
      <c r="N76" s="707">
        <v>12232</v>
      </c>
      <c r="O76" s="707">
        <v>11054</v>
      </c>
      <c r="P76" s="707">
        <v>11097</v>
      </c>
      <c r="Q76" s="707">
        <v>11296</v>
      </c>
      <c r="R76" s="707">
        <v>11650</v>
      </c>
      <c r="S76" s="707">
        <v>12641</v>
      </c>
      <c r="T76" s="707">
        <v>13222</v>
      </c>
      <c r="U76" s="707">
        <v>13457</v>
      </c>
      <c r="V76" s="707">
        <v>13009</v>
      </c>
      <c r="W76" s="707">
        <v>14085</v>
      </c>
      <c r="X76" s="708">
        <f>12966+X92</f>
        <v>11042</v>
      </c>
      <c r="Y76" s="709">
        <f>13398+Y92</f>
        <v>11242</v>
      </c>
      <c r="Z76" s="709">
        <f>12877+Z92</f>
        <v>11153</v>
      </c>
      <c r="AA76" s="709">
        <f>13482.98+AA92</f>
        <v>11697.98</v>
      </c>
      <c r="AB76" s="709">
        <f>12137</f>
        <v>12137</v>
      </c>
      <c r="AC76" s="709">
        <v>13586</v>
      </c>
      <c r="AD76" s="709">
        <v>12662</v>
      </c>
      <c r="AE76" s="709">
        <v>12802</v>
      </c>
      <c r="AF76" s="709">
        <v>12190</v>
      </c>
      <c r="AG76" s="1197">
        <v>11840</v>
      </c>
      <c r="AH76" s="583">
        <f>AG76/AF76*100</f>
        <v>97.128794093519275</v>
      </c>
      <c r="AK76" s="364"/>
    </row>
    <row r="77" spans="1:37">
      <c r="AK77" s="364"/>
    </row>
    <row r="78" spans="1:37">
      <c r="B78" s="138" t="s">
        <v>2986</v>
      </c>
      <c r="C78" s="710">
        <v>3342</v>
      </c>
      <c r="D78" s="710">
        <v>3493</v>
      </c>
      <c r="E78" s="710">
        <v>3738</v>
      </c>
      <c r="F78" s="710">
        <v>3969</v>
      </c>
      <c r="G78" s="710">
        <v>3729</v>
      </c>
      <c r="H78" s="710">
        <v>2803</v>
      </c>
      <c r="I78" s="710">
        <v>3624</v>
      </c>
      <c r="J78" s="710">
        <v>3683</v>
      </c>
      <c r="K78" s="710">
        <v>4003</v>
      </c>
      <c r="L78" s="710">
        <v>3862</v>
      </c>
      <c r="M78" s="710">
        <v>4005</v>
      </c>
      <c r="N78" s="710">
        <v>4205</v>
      </c>
      <c r="O78" s="710">
        <v>3450</v>
      </c>
      <c r="P78" s="710">
        <v>3882</v>
      </c>
      <c r="Q78" s="710">
        <v>4354</v>
      </c>
      <c r="R78" s="710">
        <v>4934</v>
      </c>
      <c r="S78" s="710">
        <v>5293</v>
      </c>
      <c r="T78" s="710">
        <v>5601</v>
      </c>
      <c r="U78" s="710">
        <v>5560</v>
      </c>
      <c r="V78" s="710">
        <v>6306</v>
      </c>
      <c r="W78" s="710">
        <v>6399</v>
      </c>
      <c r="X78" s="711">
        <v>5969</v>
      </c>
      <c r="Y78" s="710">
        <v>6724</v>
      </c>
      <c r="Z78" s="710">
        <v>6712</v>
      </c>
      <c r="AA78" s="712">
        <v>6767</v>
      </c>
      <c r="AB78" s="712">
        <v>6134</v>
      </c>
      <c r="AC78" s="712">
        <v>7422</v>
      </c>
      <c r="AD78" s="712">
        <f>AD51</f>
        <v>6726</v>
      </c>
      <c r="AE78" s="712">
        <f>AE51</f>
        <v>6784</v>
      </c>
      <c r="AF78" s="712">
        <f>AF51</f>
        <v>6572</v>
      </c>
      <c r="AG78" s="1198">
        <f>AG51</f>
        <v>6250.8720000000003</v>
      </c>
      <c r="AI78" s="364"/>
      <c r="AK78" s="364"/>
    </row>
    <row r="79" spans="1:37">
      <c r="B79" s="140" t="s">
        <v>2987</v>
      </c>
      <c r="C79" s="705">
        <v>5771</v>
      </c>
      <c r="D79" s="705">
        <v>5551</v>
      </c>
      <c r="E79" s="705">
        <v>5170</v>
      </c>
      <c r="F79" s="705">
        <v>4780</v>
      </c>
      <c r="G79" s="705">
        <v>4728</v>
      </c>
      <c r="H79" s="705">
        <v>3356</v>
      </c>
      <c r="I79" s="705">
        <v>3835</v>
      </c>
      <c r="J79" s="705">
        <v>3609</v>
      </c>
      <c r="K79" s="705">
        <v>4420</v>
      </c>
      <c r="L79" s="705">
        <v>4087</v>
      </c>
      <c r="M79" s="705">
        <v>3644</v>
      </c>
      <c r="N79" s="705">
        <v>3398</v>
      </c>
      <c r="O79" s="705">
        <v>3205</v>
      </c>
      <c r="P79" s="705">
        <v>3566</v>
      </c>
      <c r="Q79" s="705">
        <v>3320</v>
      </c>
      <c r="R79" s="705">
        <v>3165</v>
      </c>
      <c r="S79" s="705">
        <v>3466</v>
      </c>
      <c r="T79" s="705">
        <v>3853</v>
      </c>
      <c r="U79" s="705">
        <v>4025</v>
      </c>
      <c r="V79" s="705">
        <v>3523</v>
      </c>
      <c r="W79" s="705">
        <v>3742</v>
      </c>
      <c r="X79" s="713">
        <v>3451</v>
      </c>
      <c r="Y79" s="705">
        <v>3339</v>
      </c>
      <c r="Z79" s="705">
        <v>2892</v>
      </c>
      <c r="AA79" s="714">
        <v>3309</v>
      </c>
      <c r="AB79" s="714">
        <v>3355</v>
      </c>
      <c r="AC79" s="714">
        <v>3579</v>
      </c>
      <c r="AD79" s="714">
        <f t="shared" ref="AD79:AG84" si="51">AD52</f>
        <v>3503</v>
      </c>
      <c r="AE79" s="714">
        <f t="shared" si="51"/>
        <v>3434</v>
      </c>
      <c r="AF79" s="714">
        <f t="shared" si="51"/>
        <v>3418</v>
      </c>
      <c r="AG79" s="1199">
        <f t="shared" si="51"/>
        <v>3395.8609999999999</v>
      </c>
      <c r="AI79" s="364"/>
      <c r="AK79" s="364"/>
    </row>
    <row r="80" spans="1:37">
      <c r="B80" s="140" t="s">
        <v>2988</v>
      </c>
      <c r="C80" s="705">
        <v>1748</v>
      </c>
      <c r="D80" s="705">
        <v>1771</v>
      </c>
      <c r="E80" s="705">
        <v>1687</v>
      </c>
      <c r="F80" s="705">
        <v>1653</v>
      </c>
      <c r="G80" s="705">
        <v>2046</v>
      </c>
      <c r="H80" s="705">
        <v>1459</v>
      </c>
      <c r="I80" s="705">
        <v>1333</v>
      </c>
      <c r="J80" s="705">
        <v>1217</v>
      </c>
      <c r="K80" s="705">
        <v>1347</v>
      </c>
      <c r="L80" s="705">
        <v>1131</v>
      </c>
      <c r="M80" s="705">
        <v>1066</v>
      </c>
      <c r="N80" s="705">
        <v>982</v>
      </c>
      <c r="O80" s="705">
        <v>954</v>
      </c>
      <c r="P80" s="705">
        <v>882</v>
      </c>
      <c r="Q80" s="705">
        <v>900</v>
      </c>
      <c r="R80" s="705">
        <v>932</v>
      </c>
      <c r="S80" s="705">
        <v>905</v>
      </c>
      <c r="T80" s="705">
        <v>933</v>
      </c>
      <c r="U80" s="705">
        <v>837</v>
      </c>
      <c r="V80" s="705">
        <v>803</v>
      </c>
      <c r="W80" s="705">
        <v>843</v>
      </c>
      <c r="X80" s="713">
        <v>764</v>
      </c>
      <c r="Y80" s="705">
        <v>648</v>
      </c>
      <c r="Z80" s="705">
        <v>654</v>
      </c>
      <c r="AA80" s="714">
        <v>708.13400000000001</v>
      </c>
      <c r="AB80" s="714">
        <v>727</v>
      </c>
      <c r="AC80" s="714">
        <v>731</v>
      </c>
      <c r="AD80" s="714">
        <f t="shared" si="51"/>
        <v>669</v>
      </c>
      <c r="AE80" s="714">
        <f t="shared" si="51"/>
        <v>687</v>
      </c>
      <c r="AF80" s="714">
        <f t="shared" si="51"/>
        <v>660</v>
      </c>
      <c r="AG80" s="1199">
        <f t="shared" si="51"/>
        <v>613.96699999999998</v>
      </c>
      <c r="AI80" s="364"/>
      <c r="AK80" s="364"/>
    </row>
    <row r="81" spans="2:37">
      <c r="B81" s="140" t="s">
        <v>2989</v>
      </c>
      <c r="C81" s="705">
        <v>1227</v>
      </c>
      <c r="D81" s="705">
        <v>1407</v>
      </c>
      <c r="E81" s="705">
        <v>1401</v>
      </c>
      <c r="F81" s="705">
        <v>1476</v>
      </c>
      <c r="G81" s="705">
        <v>1404</v>
      </c>
      <c r="H81" s="705">
        <v>1421</v>
      </c>
      <c r="I81" s="705">
        <v>1467</v>
      </c>
      <c r="J81" s="705">
        <v>1451</v>
      </c>
      <c r="K81" s="705">
        <v>1585</v>
      </c>
      <c r="L81" s="705">
        <v>1554</v>
      </c>
      <c r="M81" s="705">
        <v>1583</v>
      </c>
      <c r="N81" s="705">
        <v>1856</v>
      </c>
      <c r="O81" s="705">
        <v>1831</v>
      </c>
      <c r="P81" s="705">
        <v>1493</v>
      </c>
      <c r="Q81" s="705">
        <v>1318</v>
      </c>
      <c r="R81" s="705">
        <v>1302</v>
      </c>
      <c r="S81" s="705">
        <v>1406</v>
      </c>
      <c r="T81" s="705">
        <v>1375</v>
      </c>
      <c r="U81" s="705">
        <v>1428</v>
      </c>
      <c r="V81" s="705">
        <v>1275</v>
      </c>
      <c r="W81" s="705">
        <v>1543</v>
      </c>
      <c r="X81" s="713">
        <v>1335</v>
      </c>
      <c r="Y81" s="705">
        <v>1305</v>
      </c>
      <c r="Z81" s="705">
        <v>1372</v>
      </c>
      <c r="AA81" s="714">
        <v>1311.27</v>
      </c>
      <c r="AB81" s="714">
        <v>939</v>
      </c>
      <c r="AC81" s="714">
        <v>797</v>
      </c>
      <c r="AD81" s="714">
        <f t="shared" si="51"/>
        <v>813</v>
      </c>
      <c r="AE81" s="714">
        <f t="shared" si="51"/>
        <v>876</v>
      </c>
      <c r="AF81" s="714">
        <f t="shared" si="51"/>
        <v>764</v>
      </c>
      <c r="AG81" s="1199">
        <f t="shared" si="51"/>
        <v>761.19500000000005</v>
      </c>
      <c r="AI81" s="364"/>
      <c r="AK81" s="364"/>
    </row>
    <row r="82" spans="2:37">
      <c r="B82" s="140" t="s">
        <v>2990</v>
      </c>
      <c r="C82" s="705">
        <v>45</v>
      </c>
      <c r="D82" s="705">
        <v>43</v>
      </c>
      <c r="E82" s="705">
        <v>38</v>
      </c>
      <c r="F82" s="705">
        <v>29</v>
      </c>
      <c r="G82" s="705">
        <v>22</v>
      </c>
      <c r="H82" s="705">
        <v>17</v>
      </c>
      <c r="I82" s="705">
        <v>28</v>
      </c>
      <c r="J82" s="705">
        <v>23</v>
      </c>
      <c r="K82" s="705">
        <v>15</v>
      </c>
      <c r="L82" s="705">
        <v>10</v>
      </c>
      <c r="M82" s="705">
        <v>8</v>
      </c>
      <c r="N82" s="705">
        <v>4</v>
      </c>
      <c r="O82" s="705">
        <v>4</v>
      </c>
      <c r="P82" s="705">
        <v>4</v>
      </c>
      <c r="Q82" s="705">
        <v>4</v>
      </c>
      <c r="R82" s="705">
        <v>4</v>
      </c>
      <c r="S82" s="705">
        <v>4</v>
      </c>
      <c r="T82" s="705">
        <v>4</v>
      </c>
      <c r="U82" s="705">
        <v>3</v>
      </c>
      <c r="V82" s="705">
        <v>0</v>
      </c>
      <c r="W82" s="705">
        <v>0</v>
      </c>
      <c r="X82" s="713">
        <v>0</v>
      </c>
      <c r="Y82" s="705">
        <v>17</v>
      </c>
      <c r="Z82" s="705">
        <v>0</v>
      </c>
      <c r="AA82" s="714">
        <v>0</v>
      </c>
      <c r="AB82" s="714">
        <v>0</v>
      </c>
      <c r="AC82" s="714">
        <v>0</v>
      </c>
      <c r="AD82" s="714">
        <f t="shared" si="51"/>
        <v>0</v>
      </c>
      <c r="AE82" s="714">
        <f t="shared" si="51"/>
        <v>0</v>
      </c>
      <c r="AF82" s="714">
        <f t="shared" si="51"/>
        <v>5</v>
      </c>
      <c r="AG82" s="1199">
        <f t="shared" si="51"/>
        <v>4.9939999999999998</v>
      </c>
      <c r="AI82" s="364"/>
      <c r="AK82" s="364"/>
    </row>
    <row r="83" spans="2:37">
      <c r="B83" s="140" t="s">
        <v>2991</v>
      </c>
      <c r="C83" s="705">
        <v>1343</v>
      </c>
      <c r="D83" s="705">
        <v>1313</v>
      </c>
      <c r="E83" s="705">
        <v>1290</v>
      </c>
      <c r="F83" s="705">
        <v>1417</v>
      </c>
      <c r="G83" s="705">
        <v>1191</v>
      </c>
      <c r="H83" s="705">
        <v>675</v>
      </c>
      <c r="I83" s="705">
        <v>960</v>
      </c>
      <c r="J83" s="705">
        <v>1041</v>
      </c>
      <c r="K83" s="705">
        <v>778</v>
      </c>
      <c r="L83" s="705">
        <v>618</v>
      </c>
      <c r="M83" s="705">
        <v>627</v>
      </c>
      <c r="N83" s="705">
        <v>470</v>
      </c>
      <c r="O83" s="705">
        <v>415</v>
      </c>
      <c r="P83" s="705">
        <v>374</v>
      </c>
      <c r="Q83" s="705">
        <v>517</v>
      </c>
      <c r="R83" s="705">
        <v>312</v>
      </c>
      <c r="S83" s="705">
        <v>580</v>
      </c>
      <c r="T83" s="705">
        <v>466</v>
      </c>
      <c r="U83" s="705">
        <v>464</v>
      </c>
      <c r="V83" s="705">
        <v>283</v>
      </c>
      <c r="W83" s="705">
        <v>302</v>
      </c>
      <c r="X83" s="713">
        <v>263</v>
      </c>
      <c r="Y83" s="705">
        <v>254</v>
      </c>
      <c r="Z83" s="705">
        <v>194</v>
      </c>
      <c r="AA83" s="714">
        <v>231</v>
      </c>
      <c r="AB83" s="714">
        <v>182</v>
      </c>
      <c r="AC83" s="714">
        <v>112</v>
      </c>
      <c r="AD83" s="714">
        <f t="shared" si="51"/>
        <v>186</v>
      </c>
      <c r="AE83" s="714">
        <f t="shared" si="51"/>
        <v>221</v>
      </c>
      <c r="AF83" s="714">
        <f t="shared" si="51"/>
        <v>145</v>
      </c>
      <c r="AG83" s="1199">
        <f t="shared" si="51"/>
        <v>65.385000000000005</v>
      </c>
      <c r="AI83" s="364"/>
      <c r="AK83" s="364"/>
    </row>
    <row r="84" spans="2:37">
      <c r="B84" s="128" t="s">
        <v>427</v>
      </c>
      <c r="C84" s="705">
        <v>1060</v>
      </c>
      <c r="D84" s="705">
        <v>1206</v>
      </c>
      <c r="E84" s="705">
        <v>1335</v>
      </c>
      <c r="F84" s="705">
        <v>1409</v>
      </c>
      <c r="G84" s="705">
        <v>1332</v>
      </c>
      <c r="H84" s="705">
        <v>1081</v>
      </c>
      <c r="I84" s="705">
        <v>1247</v>
      </c>
      <c r="J84" s="705">
        <v>1221</v>
      </c>
      <c r="K84" s="705">
        <v>1414</v>
      </c>
      <c r="L84" s="705">
        <v>1252</v>
      </c>
      <c r="M84" s="705">
        <v>1206</v>
      </c>
      <c r="N84" s="705">
        <v>1317</v>
      </c>
      <c r="O84" s="705">
        <v>1195</v>
      </c>
      <c r="P84" s="705">
        <v>896</v>
      </c>
      <c r="Q84" s="705">
        <v>883</v>
      </c>
      <c r="R84" s="705">
        <v>1001</v>
      </c>
      <c r="S84" s="705">
        <v>987</v>
      </c>
      <c r="T84" s="705">
        <v>990</v>
      </c>
      <c r="U84" s="705">
        <v>1140</v>
      </c>
      <c r="V84" s="705">
        <v>819</v>
      </c>
      <c r="W84" s="705">
        <v>1256</v>
      </c>
      <c r="X84" s="713">
        <v>1184</v>
      </c>
      <c r="Y84" s="707">
        <v>1111</v>
      </c>
      <c r="Z84" s="707">
        <v>1053</v>
      </c>
      <c r="AA84" s="715">
        <v>1157</v>
      </c>
      <c r="AB84" s="715">
        <v>800</v>
      </c>
      <c r="AC84" s="715">
        <v>945</v>
      </c>
      <c r="AD84" s="715">
        <f t="shared" si="51"/>
        <v>765</v>
      </c>
      <c r="AE84" s="715">
        <f t="shared" si="51"/>
        <v>800</v>
      </c>
      <c r="AF84" s="715">
        <f t="shared" si="51"/>
        <v>630</v>
      </c>
      <c r="AG84" s="1200">
        <f t="shared" si="51"/>
        <v>746.62099999999998</v>
      </c>
      <c r="AI84" s="364"/>
      <c r="AK84" s="364"/>
    </row>
    <row r="85" spans="2:37">
      <c r="B85" s="129" t="s">
        <v>509</v>
      </c>
      <c r="C85" s="682">
        <f t="shared" ref="C85:AF85" si="52">SUM(C78:C84)</f>
        <v>14536</v>
      </c>
      <c r="D85" s="682">
        <f t="shared" si="52"/>
        <v>14784</v>
      </c>
      <c r="E85" s="682">
        <f t="shared" si="52"/>
        <v>14659</v>
      </c>
      <c r="F85" s="682">
        <f t="shared" si="52"/>
        <v>14733</v>
      </c>
      <c r="G85" s="682">
        <f t="shared" si="52"/>
        <v>14452</v>
      </c>
      <c r="H85" s="682">
        <f t="shared" si="52"/>
        <v>10812</v>
      </c>
      <c r="I85" s="682">
        <f t="shared" si="52"/>
        <v>12494</v>
      </c>
      <c r="J85" s="682">
        <f t="shared" si="52"/>
        <v>12245</v>
      </c>
      <c r="K85" s="682">
        <f t="shared" si="52"/>
        <v>13562</v>
      </c>
      <c r="L85" s="682">
        <f t="shared" si="52"/>
        <v>12514</v>
      </c>
      <c r="M85" s="682">
        <f t="shared" si="52"/>
        <v>12139</v>
      </c>
      <c r="N85" s="682">
        <f t="shared" si="52"/>
        <v>12232</v>
      </c>
      <c r="O85" s="682">
        <f t="shared" si="52"/>
        <v>11054</v>
      </c>
      <c r="P85" s="682">
        <f t="shared" si="52"/>
        <v>11097</v>
      </c>
      <c r="Q85" s="682">
        <f t="shared" si="52"/>
        <v>11296</v>
      </c>
      <c r="R85" s="682">
        <f t="shared" si="52"/>
        <v>11650</v>
      </c>
      <c r="S85" s="682">
        <f t="shared" si="52"/>
        <v>12641</v>
      </c>
      <c r="T85" s="682">
        <f t="shared" si="52"/>
        <v>13222</v>
      </c>
      <c r="U85" s="682">
        <f t="shared" si="52"/>
        <v>13457</v>
      </c>
      <c r="V85" s="682">
        <f t="shared" si="52"/>
        <v>13009</v>
      </c>
      <c r="W85" s="681">
        <f t="shared" si="52"/>
        <v>14085</v>
      </c>
      <c r="X85" s="682">
        <f t="shared" si="52"/>
        <v>12966</v>
      </c>
      <c r="Y85" s="682">
        <f t="shared" si="52"/>
        <v>13398</v>
      </c>
      <c r="Z85" s="682">
        <f t="shared" si="52"/>
        <v>12877</v>
      </c>
      <c r="AA85" s="695">
        <f t="shared" si="52"/>
        <v>13483.404</v>
      </c>
      <c r="AB85" s="695">
        <f t="shared" si="52"/>
        <v>12137</v>
      </c>
      <c r="AC85" s="695">
        <f t="shared" si="52"/>
        <v>13586</v>
      </c>
      <c r="AD85" s="695">
        <f t="shared" si="52"/>
        <v>12662</v>
      </c>
      <c r="AE85" s="695">
        <f t="shared" si="52"/>
        <v>12802</v>
      </c>
      <c r="AF85" s="695">
        <f t="shared" si="52"/>
        <v>12194</v>
      </c>
      <c r="AG85" s="1201">
        <f>SUM(AG78:AG84)</f>
        <v>11838.895</v>
      </c>
      <c r="AK85" s="364"/>
    </row>
    <row r="86" spans="2:37">
      <c r="C86" s="683"/>
      <c r="D86" s="683"/>
      <c r="E86" s="683"/>
      <c r="F86" s="683"/>
      <c r="G86" s="683"/>
      <c r="H86" s="683"/>
      <c r="I86" s="683"/>
      <c r="J86" s="683"/>
      <c r="K86" s="683"/>
      <c r="L86" s="683"/>
      <c r="M86" s="683"/>
      <c r="N86" s="683"/>
      <c r="O86" s="683"/>
      <c r="P86" s="683"/>
      <c r="Q86" s="683"/>
      <c r="R86" s="683"/>
      <c r="S86" s="683"/>
      <c r="T86" s="683"/>
      <c r="U86" s="683"/>
      <c r="V86" s="683"/>
      <c r="W86" s="683"/>
      <c r="X86" s="683"/>
      <c r="Y86" s="683"/>
      <c r="Z86" s="683"/>
      <c r="AA86" s="683"/>
      <c r="AB86" s="683"/>
      <c r="AC86" s="683"/>
      <c r="AD86" s="683"/>
      <c r="AE86" s="683"/>
      <c r="AF86" s="683"/>
      <c r="AG86" s="683"/>
      <c r="AK86" s="364"/>
    </row>
    <row r="87" spans="2:37" hidden="1">
      <c r="C87" s="336"/>
      <c r="D87" s="336"/>
      <c r="E87" s="336"/>
      <c r="F87" s="336"/>
      <c r="G87" s="336"/>
      <c r="H87" s="336"/>
      <c r="I87" s="336"/>
      <c r="J87" s="336"/>
      <c r="K87" s="336"/>
      <c r="L87" s="336"/>
      <c r="M87" s="336"/>
      <c r="N87" s="336"/>
      <c r="O87" s="336"/>
      <c r="P87" s="336"/>
      <c r="Q87" s="336"/>
      <c r="R87" s="336"/>
      <c r="S87" s="336"/>
      <c r="T87" s="336"/>
      <c r="U87" s="336"/>
      <c r="V87" s="336"/>
      <c r="W87" s="336"/>
      <c r="X87" s="683"/>
      <c r="Y87" s="683"/>
      <c r="Z87" s="683"/>
      <c r="AA87" s="683"/>
      <c r="AB87" s="683" t="s">
        <v>3003</v>
      </c>
      <c r="AC87" s="683"/>
      <c r="AD87" s="683"/>
      <c r="AE87" s="683"/>
      <c r="AF87" s="683"/>
      <c r="AG87" s="683"/>
      <c r="AK87" s="364"/>
    </row>
    <row r="88" spans="2:37" hidden="1">
      <c r="B88" s="646" t="s">
        <v>3004</v>
      </c>
      <c r="C88" s="134" t="s">
        <v>2866</v>
      </c>
      <c r="D88" s="134" t="s">
        <v>2867</v>
      </c>
      <c r="E88" s="134" t="s">
        <v>2868</v>
      </c>
      <c r="F88" s="134" t="s">
        <v>2869</v>
      </c>
      <c r="G88" s="134" t="s">
        <v>2870</v>
      </c>
      <c r="H88" s="134" t="s">
        <v>2871</v>
      </c>
      <c r="I88" s="134" t="s">
        <v>2872</v>
      </c>
      <c r="J88" s="134" t="s">
        <v>2873</v>
      </c>
      <c r="K88" s="134" t="s">
        <v>2874</v>
      </c>
      <c r="L88" s="134" t="s">
        <v>2875</v>
      </c>
      <c r="M88" s="5" t="s">
        <v>2876</v>
      </c>
      <c r="N88" s="5" t="s">
        <v>2877</v>
      </c>
      <c r="O88" s="5" t="s">
        <v>2878</v>
      </c>
      <c r="P88" s="5" t="s">
        <v>2879</v>
      </c>
      <c r="Q88" s="5" t="s">
        <v>2880</v>
      </c>
      <c r="R88" s="5" t="s">
        <v>2881</v>
      </c>
      <c r="S88" s="5" t="s">
        <v>2882</v>
      </c>
      <c r="T88" s="5" t="s">
        <v>2883</v>
      </c>
      <c r="U88" s="5" t="s">
        <v>2884</v>
      </c>
      <c r="V88" s="5" t="s">
        <v>2885</v>
      </c>
      <c r="W88" s="182" t="s">
        <v>2761</v>
      </c>
      <c r="X88" s="5" t="s">
        <v>2886</v>
      </c>
      <c r="Y88" s="5" t="s">
        <v>2887</v>
      </c>
      <c r="Z88" s="5" t="s">
        <v>2888</v>
      </c>
      <c r="AA88" s="5" t="s">
        <v>2889</v>
      </c>
      <c r="AB88" s="5" t="s">
        <v>2762</v>
      </c>
      <c r="AC88" s="5" t="s">
        <v>2891</v>
      </c>
      <c r="AD88" s="5" t="s">
        <v>2892</v>
      </c>
      <c r="AE88" s="5" t="s">
        <v>2893</v>
      </c>
      <c r="AK88" s="364"/>
    </row>
    <row r="89" spans="2:37" hidden="1">
      <c r="B89" s="1" t="s">
        <v>3005</v>
      </c>
      <c r="C89" s="638" t="s">
        <v>2899</v>
      </c>
      <c r="D89" s="638" t="s">
        <v>2900</v>
      </c>
      <c r="E89" s="638" t="s">
        <v>2901</v>
      </c>
      <c r="F89" s="638" t="s">
        <v>2902</v>
      </c>
      <c r="G89" s="638" t="s">
        <v>2903</v>
      </c>
      <c r="H89" s="638" t="s">
        <v>2904</v>
      </c>
      <c r="I89" s="638" t="s">
        <v>2905</v>
      </c>
      <c r="J89" s="638" t="s">
        <v>2906</v>
      </c>
      <c r="K89" s="638" t="s">
        <v>2907</v>
      </c>
      <c r="L89" s="638" t="s">
        <v>2908</v>
      </c>
      <c r="M89" s="503" t="s">
        <v>2909</v>
      </c>
      <c r="N89" s="503" t="s">
        <v>2910</v>
      </c>
      <c r="O89" s="503" t="s">
        <v>2911</v>
      </c>
      <c r="P89" s="503" t="s">
        <v>2912</v>
      </c>
      <c r="Q89" s="503" t="s">
        <v>2913</v>
      </c>
      <c r="R89" s="503" t="s">
        <v>2914</v>
      </c>
      <c r="S89" s="503" t="s">
        <v>2915</v>
      </c>
      <c r="T89" s="503" t="s">
        <v>2916</v>
      </c>
      <c r="U89" s="503" t="s">
        <v>2917</v>
      </c>
      <c r="V89" s="503" t="s">
        <v>2918</v>
      </c>
      <c r="W89" s="399" t="s">
        <v>2919</v>
      </c>
      <c r="X89" s="503" t="s">
        <v>2920</v>
      </c>
      <c r="Y89" s="503" t="s">
        <v>2921</v>
      </c>
      <c r="Z89" s="503" t="s">
        <v>2922</v>
      </c>
      <c r="AA89" s="647" t="s">
        <v>2923</v>
      </c>
      <c r="AB89" s="647" t="s">
        <v>2924</v>
      </c>
      <c r="AC89" s="647" t="s">
        <v>2925</v>
      </c>
      <c r="AD89" s="647" t="s">
        <v>2926</v>
      </c>
      <c r="AE89" s="647" t="s">
        <v>2927</v>
      </c>
      <c r="AF89" s="503"/>
      <c r="AG89" s="503"/>
      <c r="AK89" s="364"/>
    </row>
    <row r="90" spans="2:37" hidden="1">
      <c r="B90" s="5" t="s">
        <v>2937</v>
      </c>
      <c r="C90" s="368"/>
      <c r="D90" s="368"/>
      <c r="E90" s="368"/>
      <c r="F90" s="368"/>
      <c r="G90" s="368"/>
      <c r="H90" s="368"/>
      <c r="I90" s="368"/>
      <c r="J90" s="368"/>
      <c r="K90" s="368"/>
      <c r="L90" s="368"/>
      <c r="M90" s="368"/>
      <c r="N90" s="368"/>
      <c r="O90" s="368"/>
      <c r="P90" s="368"/>
      <c r="Q90" s="368"/>
      <c r="R90" s="368"/>
      <c r="S90" s="368"/>
      <c r="T90" s="368"/>
      <c r="U90" s="368"/>
      <c r="V90" s="368"/>
      <c r="W90" s="716"/>
      <c r="X90" s="640">
        <f>X91+X92</f>
        <v>1797.9</v>
      </c>
      <c r="Y90" s="640">
        <f>Y91+Y92</f>
        <v>1739.9300000000003</v>
      </c>
      <c r="Z90" s="640">
        <f>Z91+Z92</f>
        <v>1699.1599999999999</v>
      </c>
      <c r="AA90" s="640">
        <f>AA91+AA92</f>
        <v>1589</v>
      </c>
      <c r="AB90" s="633"/>
      <c r="AC90" s="633"/>
      <c r="AD90" s="637"/>
      <c r="AE90" s="634"/>
      <c r="AF90" s="634"/>
      <c r="AG90" s="634"/>
      <c r="AK90" s="364"/>
    </row>
    <row r="91" spans="2:37" hidden="1">
      <c r="B91" s="5" t="s">
        <v>2935</v>
      </c>
      <c r="C91" s="710"/>
      <c r="D91" s="710"/>
      <c r="E91" s="710"/>
      <c r="F91" s="710"/>
      <c r="G91" s="710"/>
      <c r="H91" s="710"/>
      <c r="I91" s="710"/>
      <c r="J91" s="710"/>
      <c r="K91" s="710"/>
      <c r="L91" s="710"/>
      <c r="M91" s="710"/>
      <c r="N91" s="710"/>
      <c r="O91" s="710"/>
      <c r="P91" s="710"/>
      <c r="Q91" s="710"/>
      <c r="R91" s="710"/>
      <c r="S91" s="710"/>
      <c r="T91" s="710"/>
      <c r="U91" s="710"/>
      <c r="V91" s="710"/>
      <c r="W91" s="717"/>
      <c r="X91" s="350">
        <v>3721.9</v>
      </c>
      <c r="Y91" s="350">
        <v>3895.9300000000003</v>
      </c>
      <c r="Z91" s="350">
        <v>3423.16</v>
      </c>
      <c r="AA91" s="350">
        <v>3374</v>
      </c>
      <c r="AB91" s="691"/>
      <c r="AC91" s="691"/>
      <c r="AD91" s="691"/>
      <c r="AE91" s="691"/>
      <c r="AF91" s="149"/>
      <c r="AG91" s="149"/>
      <c r="AK91" s="364"/>
    </row>
    <row r="92" spans="2:37" hidden="1">
      <c r="B92" s="6" t="s">
        <v>2936</v>
      </c>
      <c r="C92" s="707"/>
      <c r="D92" s="707"/>
      <c r="E92" s="707"/>
      <c r="F92" s="707"/>
      <c r="G92" s="707"/>
      <c r="H92" s="707"/>
      <c r="I92" s="707"/>
      <c r="J92" s="707"/>
      <c r="K92" s="707"/>
      <c r="L92" s="707"/>
      <c r="M92" s="707"/>
      <c r="N92" s="707"/>
      <c r="O92" s="707"/>
      <c r="P92" s="707"/>
      <c r="Q92" s="707"/>
      <c r="R92" s="707"/>
      <c r="S92" s="707"/>
      <c r="T92" s="707"/>
      <c r="U92" s="707"/>
      <c r="V92" s="707"/>
      <c r="W92" s="718"/>
      <c r="X92" s="719">
        <v>-1924</v>
      </c>
      <c r="Y92" s="719">
        <v>-2156</v>
      </c>
      <c r="Z92" s="719">
        <v>-1724</v>
      </c>
      <c r="AA92" s="719">
        <v>-1785</v>
      </c>
      <c r="AB92" s="696"/>
      <c r="AC92" s="696"/>
      <c r="AD92" s="696"/>
      <c r="AE92" s="696"/>
      <c r="AF92" s="149"/>
      <c r="AG92" s="149"/>
    </row>
    <row r="93" spans="2:37" hidden="1">
      <c r="X93" s="1" t="s">
        <v>3006</v>
      </c>
      <c r="Y93" s="1" t="s">
        <v>3006</v>
      </c>
      <c r="Z93" s="1" t="s">
        <v>3006</v>
      </c>
      <c r="AA93" s="1" t="s">
        <v>3006</v>
      </c>
    </row>
    <row r="94" spans="2:37" hidden="1">
      <c r="B94" s="124" t="s">
        <v>2863</v>
      </c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T94" s="1" t="s">
        <v>2754</v>
      </c>
      <c r="W94" s="1" t="s">
        <v>440</v>
      </c>
    </row>
    <row r="95" spans="2:37" hidden="1">
      <c r="B95" s="641" t="s">
        <v>2864</v>
      </c>
      <c r="C95" s="134" t="s">
        <v>2866</v>
      </c>
      <c r="D95" s="134" t="s">
        <v>2867</v>
      </c>
      <c r="E95" s="134" t="s">
        <v>2868</v>
      </c>
      <c r="F95" s="134" t="s">
        <v>2869</v>
      </c>
      <c r="G95" s="134" t="s">
        <v>2870</v>
      </c>
      <c r="H95" s="134" t="s">
        <v>2871</v>
      </c>
      <c r="I95" s="134" t="s">
        <v>2872</v>
      </c>
      <c r="J95" s="134" t="s">
        <v>2873</v>
      </c>
      <c r="K95" s="134" t="s">
        <v>2874</v>
      </c>
      <c r="L95" s="134" t="s">
        <v>2875</v>
      </c>
      <c r="M95" s="5" t="s">
        <v>2876</v>
      </c>
      <c r="N95" s="5" t="s">
        <v>2877</v>
      </c>
      <c r="O95" s="5" t="s">
        <v>2878</v>
      </c>
      <c r="P95" s="5" t="s">
        <v>2879</v>
      </c>
      <c r="Q95" s="5" t="s">
        <v>2880</v>
      </c>
      <c r="R95" s="5" t="s">
        <v>2881</v>
      </c>
      <c r="S95" s="5" t="s">
        <v>2882</v>
      </c>
      <c r="T95" s="5" t="s">
        <v>2883</v>
      </c>
      <c r="U95" s="5" t="s">
        <v>2884</v>
      </c>
      <c r="V95" s="5" t="s">
        <v>2885</v>
      </c>
      <c r="W95" s="5" t="s">
        <v>2761</v>
      </c>
    </row>
    <row r="96" spans="2:37" hidden="1">
      <c r="B96" s="6" t="s">
        <v>2898</v>
      </c>
      <c r="C96" s="56" t="s">
        <v>2899</v>
      </c>
      <c r="D96" s="56" t="s">
        <v>2900</v>
      </c>
      <c r="E96" s="56" t="s">
        <v>2901</v>
      </c>
      <c r="F96" s="56" t="s">
        <v>2902</v>
      </c>
      <c r="G96" s="56" t="s">
        <v>2903</v>
      </c>
      <c r="H96" s="56" t="s">
        <v>2904</v>
      </c>
      <c r="I96" s="56" t="s">
        <v>2905</v>
      </c>
      <c r="J96" s="56" t="s">
        <v>2906</v>
      </c>
      <c r="K96" s="56" t="s">
        <v>2907</v>
      </c>
      <c r="L96" s="56" t="s">
        <v>2908</v>
      </c>
      <c r="M96" s="647" t="s">
        <v>2909</v>
      </c>
      <c r="N96" s="647" t="s">
        <v>2910</v>
      </c>
      <c r="O96" s="647" t="s">
        <v>2911</v>
      </c>
      <c r="P96" s="647" t="s">
        <v>2912</v>
      </c>
      <c r="Q96" s="647" t="s">
        <v>2913</v>
      </c>
      <c r="R96" s="647" t="s">
        <v>2914</v>
      </c>
      <c r="S96" s="647" t="s">
        <v>2915</v>
      </c>
      <c r="T96" s="647" t="s">
        <v>2916</v>
      </c>
      <c r="U96" s="647" t="s">
        <v>2917</v>
      </c>
      <c r="V96" s="647" t="s">
        <v>2918</v>
      </c>
      <c r="W96" s="647" t="s">
        <v>2919</v>
      </c>
    </row>
    <row r="97" spans="2:23" hidden="1">
      <c r="B97" s="1" t="s">
        <v>3007</v>
      </c>
      <c r="C97" s="364">
        <v>542100</v>
      </c>
      <c r="D97" s="364">
        <v>566500</v>
      </c>
      <c r="E97" s="364">
        <v>634400</v>
      </c>
      <c r="F97" s="364">
        <v>662500</v>
      </c>
      <c r="G97" s="364">
        <v>608000</v>
      </c>
      <c r="H97" s="364">
        <v>497200</v>
      </c>
      <c r="I97" s="364">
        <v>630600</v>
      </c>
      <c r="J97" s="364">
        <v>647600</v>
      </c>
      <c r="K97" s="364">
        <v>759400</v>
      </c>
      <c r="L97" s="364">
        <v>748100</v>
      </c>
      <c r="M97" s="364">
        <v>733800</v>
      </c>
      <c r="N97" s="364">
        <v>703300</v>
      </c>
      <c r="O97" s="364">
        <v>729600</v>
      </c>
      <c r="P97" s="364">
        <v>681100</v>
      </c>
      <c r="Q97" s="364">
        <v>735600</v>
      </c>
      <c r="R97" s="364">
        <v>743200</v>
      </c>
      <c r="S97" s="364">
        <v>781100</v>
      </c>
      <c r="T97" s="364">
        <v>739500</v>
      </c>
      <c r="U97" s="364">
        <v>804300</v>
      </c>
      <c r="V97" s="364">
        <v>792800</v>
      </c>
      <c r="W97" s="184">
        <f>ROUND(V97*W101/V101,0)</f>
        <v>805127</v>
      </c>
    </row>
    <row r="98" spans="2:23" hidden="1">
      <c r="B98" s="1" t="s">
        <v>3008</v>
      </c>
      <c r="C98" s="364">
        <v>367200</v>
      </c>
      <c r="D98" s="364">
        <v>393300</v>
      </c>
      <c r="E98" s="364">
        <v>389000</v>
      </c>
      <c r="F98" s="364">
        <v>408900</v>
      </c>
      <c r="G98" s="364">
        <v>402700</v>
      </c>
      <c r="H98" s="364">
        <v>287200</v>
      </c>
      <c r="I98" s="364">
        <v>330300</v>
      </c>
      <c r="J98" s="364">
        <v>328500</v>
      </c>
      <c r="K98" s="364">
        <v>360900</v>
      </c>
      <c r="L98" s="364">
        <v>335900</v>
      </c>
      <c r="M98" s="364">
        <v>328000</v>
      </c>
      <c r="N98" s="364">
        <v>348600</v>
      </c>
      <c r="O98" s="364">
        <v>286700</v>
      </c>
      <c r="P98" s="364">
        <v>304100</v>
      </c>
      <c r="Q98" s="364">
        <v>300500</v>
      </c>
      <c r="R98" s="364">
        <v>338300</v>
      </c>
      <c r="S98" s="364">
        <v>361700</v>
      </c>
      <c r="T98" s="364">
        <v>421100</v>
      </c>
      <c r="U98" s="364">
        <v>372400</v>
      </c>
      <c r="V98" s="364">
        <v>367300</v>
      </c>
      <c r="W98" s="184">
        <f>ROUND(V98*W102/V102,0)</f>
        <v>397680</v>
      </c>
    </row>
    <row r="99" spans="2:23" hidden="1">
      <c r="B99" s="3" t="s">
        <v>3009</v>
      </c>
      <c r="C99" s="223">
        <f t="shared" ref="C99:W99" si="53">C97+C98</f>
        <v>909300</v>
      </c>
      <c r="D99" s="223">
        <f t="shared" si="53"/>
        <v>959800</v>
      </c>
      <c r="E99" s="223">
        <f t="shared" si="53"/>
        <v>1023400</v>
      </c>
      <c r="F99" s="223">
        <f t="shared" si="53"/>
        <v>1071400</v>
      </c>
      <c r="G99" s="223">
        <f t="shared" si="53"/>
        <v>1010700</v>
      </c>
      <c r="H99" s="223">
        <f t="shared" si="53"/>
        <v>784400</v>
      </c>
      <c r="I99" s="223">
        <f t="shared" si="53"/>
        <v>960900</v>
      </c>
      <c r="J99" s="223">
        <f t="shared" si="53"/>
        <v>976100</v>
      </c>
      <c r="K99" s="223">
        <f t="shared" si="53"/>
        <v>1120300</v>
      </c>
      <c r="L99" s="223">
        <f t="shared" si="53"/>
        <v>1084000</v>
      </c>
      <c r="M99" s="223">
        <f t="shared" si="53"/>
        <v>1061800</v>
      </c>
      <c r="N99" s="223">
        <f t="shared" si="53"/>
        <v>1051900</v>
      </c>
      <c r="O99" s="223">
        <f t="shared" si="53"/>
        <v>1016300</v>
      </c>
      <c r="P99" s="223">
        <f t="shared" si="53"/>
        <v>985200</v>
      </c>
      <c r="Q99" s="223">
        <f t="shared" si="53"/>
        <v>1036100</v>
      </c>
      <c r="R99" s="223">
        <f t="shared" si="53"/>
        <v>1081500</v>
      </c>
      <c r="S99" s="223">
        <f t="shared" si="53"/>
        <v>1142800</v>
      </c>
      <c r="T99" s="223">
        <f t="shared" si="53"/>
        <v>1160600</v>
      </c>
      <c r="U99" s="223">
        <f t="shared" si="53"/>
        <v>1176700</v>
      </c>
      <c r="V99" s="223">
        <f t="shared" si="53"/>
        <v>1160100</v>
      </c>
      <c r="W99" s="223">
        <f t="shared" si="53"/>
        <v>1202807</v>
      </c>
    </row>
    <row r="100" spans="2:23" hidden="1">
      <c r="B100" s="1" t="s">
        <v>2864</v>
      </c>
      <c r="N100" s="184"/>
      <c r="O100" s="184"/>
      <c r="P100" s="184"/>
      <c r="Q100" s="184"/>
      <c r="R100" s="184"/>
      <c r="S100" s="184"/>
      <c r="T100" s="184"/>
      <c r="U100" s="184"/>
      <c r="V100" s="184"/>
      <c r="W100" s="223"/>
    </row>
    <row r="101" spans="2:23" hidden="1">
      <c r="B101" s="720" t="s">
        <v>2935</v>
      </c>
      <c r="C101" s="659">
        <f t="shared" ref="C101:W102" si="54">C75</f>
        <v>86243</v>
      </c>
      <c r="D101" s="659">
        <f t="shared" si="54"/>
        <v>90132</v>
      </c>
      <c r="E101" s="659">
        <f t="shared" si="54"/>
        <v>95740</v>
      </c>
      <c r="F101" s="659">
        <f t="shared" si="54"/>
        <v>98141</v>
      </c>
      <c r="G101" s="659">
        <f t="shared" si="54"/>
        <v>94440</v>
      </c>
      <c r="H101" s="659">
        <f t="shared" si="54"/>
        <v>78071</v>
      </c>
      <c r="I101" s="659">
        <f t="shared" si="54"/>
        <v>92057</v>
      </c>
      <c r="J101" s="659">
        <f t="shared" si="54"/>
        <v>94181</v>
      </c>
      <c r="K101" s="659">
        <f t="shared" si="54"/>
        <v>113627</v>
      </c>
      <c r="L101" s="659">
        <f t="shared" si="54"/>
        <v>110545</v>
      </c>
      <c r="M101" s="659">
        <f t="shared" si="54"/>
        <v>112127</v>
      </c>
      <c r="N101" s="659">
        <f t="shared" si="54"/>
        <v>107077</v>
      </c>
      <c r="O101" s="659">
        <f t="shared" si="54"/>
        <v>113870</v>
      </c>
      <c r="P101" s="659">
        <f t="shared" si="54"/>
        <v>111499</v>
      </c>
      <c r="Q101" s="659">
        <f t="shared" si="54"/>
        <v>113969</v>
      </c>
      <c r="R101" s="659">
        <f t="shared" si="54"/>
        <v>115236</v>
      </c>
      <c r="S101" s="659">
        <f t="shared" si="54"/>
        <v>120403</v>
      </c>
      <c r="T101" s="659">
        <f t="shared" si="54"/>
        <v>117094</v>
      </c>
      <c r="U101" s="659">
        <f t="shared" si="54"/>
        <v>120101</v>
      </c>
      <c r="V101" s="659">
        <f t="shared" si="54"/>
        <v>123099</v>
      </c>
      <c r="W101" s="659">
        <f t="shared" si="54"/>
        <v>125013</v>
      </c>
    </row>
    <row r="102" spans="2:23" hidden="1">
      <c r="B102" s="721" t="s">
        <v>2936</v>
      </c>
      <c r="C102" s="662">
        <f t="shared" si="54"/>
        <v>14536</v>
      </c>
      <c r="D102" s="662">
        <f t="shared" si="54"/>
        <v>14784</v>
      </c>
      <c r="E102" s="662">
        <f t="shared" si="54"/>
        <v>14659</v>
      </c>
      <c r="F102" s="662">
        <f t="shared" si="54"/>
        <v>14733</v>
      </c>
      <c r="G102" s="662">
        <f t="shared" si="54"/>
        <v>14452</v>
      </c>
      <c r="H102" s="662">
        <f t="shared" si="54"/>
        <v>10812</v>
      </c>
      <c r="I102" s="662">
        <f t="shared" si="54"/>
        <v>12494</v>
      </c>
      <c r="J102" s="662">
        <f t="shared" si="54"/>
        <v>12245</v>
      </c>
      <c r="K102" s="662">
        <f t="shared" si="54"/>
        <v>13562</v>
      </c>
      <c r="L102" s="662">
        <f t="shared" si="54"/>
        <v>12514</v>
      </c>
      <c r="M102" s="662">
        <f t="shared" si="54"/>
        <v>12139</v>
      </c>
      <c r="N102" s="662">
        <f t="shared" si="54"/>
        <v>12232</v>
      </c>
      <c r="O102" s="662">
        <f t="shared" si="54"/>
        <v>11054</v>
      </c>
      <c r="P102" s="662">
        <f t="shared" si="54"/>
        <v>11097</v>
      </c>
      <c r="Q102" s="662">
        <f t="shared" si="54"/>
        <v>11296</v>
      </c>
      <c r="R102" s="662">
        <f t="shared" si="54"/>
        <v>11650</v>
      </c>
      <c r="S102" s="662">
        <f t="shared" si="54"/>
        <v>12641</v>
      </c>
      <c r="T102" s="662">
        <f t="shared" si="54"/>
        <v>13222</v>
      </c>
      <c r="U102" s="662">
        <f t="shared" si="54"/>
        <v>13457</v>
      </c>
      <c r="V102" s="662">
        <f t="shared" si="54"/>
        <v>13009</v>
      </c>
      <c r="W102" s="662">
        <f t="shared" si="54"/>
        <v>14085</v>
      </c>
    </row>
    <row r="103" spans="2:23" hidden="1">
      <c r="B103" s="722" t="s">
        <v>2937</v>
      </c>
      <c r="C103" s="669">
        <f t="shared" ref="C103:W103" si="55">C74</f>
        <v>103233</v>
      </c>
      <c r="D103" s="669">
        <f t="shared" si="55"/>
        <v>107556</v>
      </c>
      <c r="E103" s="669">
        <f t="shared" si="55"/>
        <v>113046</v>
      </c>
      <c r="F103" s="669">
        <f t="shared" si="55"/>
        <v>116012</v>
      </c>
      <c r="G103" s="669">
        <f t="shared" si="55"/>
        <v>111441</v>
      </c>
      <c r="H103" s="669">
        <f t="shared" si="55"/>
        <v>90296</v>
      </c>
      <c r="I103" s="669">
        <f t="shared" si="55"/>
        <v>106983</v>
      </c>
      <c r="J103" s="669">
        <f t="shared" si="55"/>
        <v>109039</v>
      </c>
      <c r="K103" s="669">
        <f t="shared" si="55"/>
        <v>130122</v>
      </c>
      <c r="L103" s="669">
        <f t="shared" si="55"/>
        <v>126217</v>
      </c>
      <c r="M103" s="669">
        <f t="shared" si="55"/>
        <v>127317</v>
      </c>
      <c r="N103" s="669">
        <f t="shared" si="55"/>
        <v>122585</v>
      </c>
      <c r="O103" s="669">
        <f t="shared" si="55"/>
        <v>128444</v>
      </c>
      <c r="P103" s="669">
        <f t="shared" si="55"/>
        <v>126104</v>
      </c>
      <c r="Q103" s="669">
        <f t="shared" si="55"/>
        <v>128984</v>
      </c>
      <c r="R103" s="669">
        <f t="shared" si="55"/>
        <v>130320</v>
      </c>
      <c r="S103" s="669">
        <f t="shared" si="55"/>
        <v>136567</v>
      </c>
      <c r="T103" s="669">
        <f t="shared" si="55"/>
        <v>133431</v>
      </c>
      <c r="U103" s="669">
        <f t="shared" si="55"/>
        <v>136943</v>
      </c>
      <c r="V103" s="669">
        <f t="shared" si="55"/>
        <v>139844</v>
      </c>
      <c r="W103" s="669">
        <f t="shared" si="55"/>
        <v>142596</v>
      </c>
    </row>
    <row r="104" spans="2:23" hidden="1">
      <c r="B104" s="723" t="s">
        <v>2864</v>
      </c>
      <c r="C104" s="184"/>
      <c r="D104" s="184"/>
      <c r="E104" s="184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4"/>
      <c r="U104" s="184"/>
      <c r="V104" s="184"/>
      <c r="W104" s="184"/>
    </row>
    <row r="105" spans="2:23" hidden="1">
      <c r="B105" s="5" t="s">
        <v>2938</v>
      </c>
      <c r="C105" s="365">
        <f t="shared" ref="C105:W105" si="56">ROUND(C101/C25,0)</f>
        <v>63884</v>
      </c>
      <c r="D105" s="365">
        <f t="shared" si="56"/>
        <v>66764</v>
      </c>
      <c r="E105" s="365">
        <f t="shared" si="56"/>
        <v>70919</v>
      </c>
      <c r="F105" s="365">
        <f t="shared" si="56"/>
        <v>72697</v>
      </c>
      <c r="G105" s="365">
        <f t="shared" si="56"/>
        <v>69956</v>
      </c>
      <c r="H105" s="365">
        <f t="shared" si="56"/>
        <v>57830</v>
      </c>
      <c r="I105" s="365">
        <f t="shared" si="56"/>
        <v>68190</v>
      </c>
      <c r="J105" s="365">
        <f t="shared" si="56"/>
        <v>69764</v>
      </c>
      <c r="K105" s="365">
        <f t="shared" si="56"/>
        <v>84168</v>
      </c>
      <c r="L105" s="365">
        <f t="shared" si="56"/>
        <v>81885</v>
      </c>
      <c r="M105" s="365">
        <f t="shared" si="56"/>
        <v>83057</v>
      </c>
      <c r="N105" s="365">
        <f t="shared" si="56"/>
        <v>79316</v>
      </c>
      <c r="O105" s="365">
        <f t="shared" si="56"/>
        <v>84348</v>
      </c>
      <c r="P105" s="365">
        <f t="shared" si="56"/>
        <v>82592</v>
      </c>
      <c r="Q105" s="365">
        <f t="shared" si="56"/>
        <v>84421</v>
      </c>
      <c r="R105" s="365">
        <f t="shared" si="56"/>
        <v>85360</v>
      </c>
      <c r="S105" s="365">
        <f t="shared" si="56"/>
        <v>89187</v>
      </c>
      <c r="T105" s="365">
        <f t="shared" si="56"/>
        <v>86736</v>
      </c>
      <c r="U105" s="365">
        <f t="shared" si="56"/>
        <v>88964</v>
      </c>
      <c r="V105" s="365">
        <f t="shared" si="56"/>
        <v>84314</v>
      </c>
      <c r="W105" s="365">
        <f t="shared" si="56"/>
        <v>82790</v>
      </c>
    </row>
    <row r="106" spans="2:23" hidden="1">
      <c r="B106" s="5" t="s">
        <v>2939</v>
      </c>
      <c r="C106" s="365">
        <f t="shared" ref="C106:W106" si="57">ROUND(C105*C112/C111,0)</f>
        <v>26988</v>
      </c>
      <c r="D106" s="365">
        <f t="shared" si="57"/>
        <v>27489</v>
      </c>
      <c r="E106" s="365">
        <f t="shared" si="57"/>
        <v>29801</v>
      </c>
      <c r="F106" s="365">
        <f t="shared" si="57"/>
        <v>32908</v>
      </c>
      <c r="G106" s="365">
        <f t="shared" si="57"/>
        <v>32182</v>
      </c>
      <c r="H106" s="365">
        <f t="shared" si="57"/>
        <v>25511</v>
      </c>
      <c r="I106" s="365">
        <f t="shared" si="57"/>
        <v>29531</v>
      </c>
      <c r="J106" s="365">
        <f t="shared" si="57"/>
        <v>30371</v>
      </c>
      <c r="K106" s="365">
        <f t="shared" si="57"/>
        <v>35400</v>
      </c>
      <c r="L106" s="365">
        <f t="shared" si="57"/>
        <v>35319</v>
      </c>
      <c r="M106" s="365">
        <f t="shared" si="57"/>
        <v>35436</v>
      </c>
      <c r="N106" s="365">
        <f t="shared" si="57"/>
        <v>33306</v>
      </c>
      <c r="O106" s="365">
        <f t="shared" si="57"/>
        <v>35745</v>
      </c>
      <c r="P106" s="365">
        <f t="shared" si="57"/>
        <v>36146</v>
      </c>
      <c r="Q106" s="365">
        <f t="shared" si="57"/>
        <v>36638</v>
      </c>
      <c r="R106" s="365">
        <f t="shared" si="57"/>
        <v>37105</v>
      </c>
      <c r="S106" s="365">
        <f t="shared" si="57"/>
        <v>39467</v>
      </c>
      <c r="T106" s="365">
        <f t="shared" si="57"/>
        <v>37342</v>
      </c>
      <c r="U106" s="365">
        <f t="shared" si="57"/>
        <v>37984</v>
      </c>
      <c r="V106" s="365">
        <f t="shared" si="57"/>
        <v>36799</v>
      </c>
      <c r="W106" s="365">
        <f t="shared" si="57"/>
        <v>36134</v>
      </c>
    </row>
    <row r="107" spans="2:23" hidden="1">
      <c r="B107" s="6" t="s">
        <v>2940</v>
      </c>
      <c r="C107" s="224">
        <f t="shared" ref="C107:W107" si="58">ROUND(C105*C113/C111,0)</f>
        <v>36896</v>
      </c>
      <c r="D107" s="224">
        <f t="shared" si="58"/>
        <v>39275</v>
      </c>
      <c r="E107" s="224">
        <f t="shared" si="58"/>
        <v>41118</v>
      </c>
      <c r="F107" s="224">
        <f t="shared" si="58"/>
        <v>39789</v>
      </c>
      <c r="G107" s="224">
        <f t="shared" si="58"/>
        <v>37774</v>
      </c>
      <c r="H107" s="224">
        <f t="shared" si="58"/>
        <v>32319</v>
      </c>
      <c r="I107" s="224">
        <f t="shared" si="58"/>
        <v>38659</v>
      </c>
      <c r="J107" s="224">
        <f t="shared" si="58"/>
        <v>39393</v>
      </c>
      <c r="K107" s="224">
        <f t="shared" si="58"/>
        <v>48768</v>
      </c>
      <c r="L107" s="224">
        <f t="shared" si="58"/>
        <v>46566</v>
      </c>
      <c r="M107" s="224">
        <f t="shared" si="58"/>
        <v>47621</v>
      </c>
      <c r="N107" s="224">
        <f t="shared" si="58"/>
        <v>46010</v>
      </c>
      <c r="O107" s="224">
        <f t="shared" si="58"/>
        <v>48603</v>
      </c>
      <c r="P107" s="224">
        <f t="shared" si="58"/>
        <v>46446</v>
      </c>
      <c r="Q107" s="224">
        <f t="shared" si="58"/>
        <v>47783</v>
      </c>
      <c r="R107" s="224">
        <f t="shared" si="58"/>
        <v>48255</v>
      </c>
      <c r="S107" s="224">
        <f t="shared" si="58"/>
        <v>49720</v>
      </c>
      <c r="T107" s="224">
        <f t="shared" si="58"/>
        <v>49394</v>
      </c>
      <c r="U107" s="224">
        <f t="shared" si="58"/>
        <v>50980</v>
      </c>
      <c r="V107" s="224">
        <f t="shared" si="58"/>
        <v>47515</v>
      </c>
      <c r="W107" s="224">
        <f t="shared" si="58"/>
        <v>46656</v>
      </c>
    </row>
    <row r="108" spans="2:23" hidden="1">
      <c r="B108" s="6" t="s">
        <v>2941</v>
      </c>
      <c r="C108" s="224">
        <f t="shared" ref="C108:W108" si="59">ROUND(C102/C35,0)</f>
        <v>8212</v>
      </c>
      <c r="D108" s="224">
        <f t="shared" si="59"/>
        <v>8400</v>
      </c>
      <c r="E108" s="224">
        <f t="shared" si="59"/>
        <v>8425</v>
      </c>
      <c r="F108" s="224">
        <f t="shared" si="59"/>
        <v>8770</v>
      </c>
      <c r="G108" s="224">
        <f t="shared" si="59"/>
        <v>8976</v>
      </c>
      <c r="H108" s="224">
        <f t="shared" si="59"/>
        <v>6758</v>
      </c>
      <c r="I108" s="224">
        <f t="shared" si="59"/>
        <v>7858</v>
      </c>
      <c r="J108" s="224">
        <f t="shared" si="59"/>
        <v>7701</v>
      </c>
      <c r="K108" s="224">
        <f t="shared" si="59"/>
        <v>8584</v>
      </c>
      <c r="L108" s="224">
        <f t="shared" si="59"/>
        <v>8022</v>
      </c>
      <c r="M108" s="224">
        <f t="shared" si="59"/>
        <v>7934</v>
      </c>
      <c r="N108" s="224">
        <f t="shared" si="59"/>
        <v>7841</v>
      </c>
      <c r="O108" s="224">
        <f t="shared" si="59"/>
        <v>6952</v>
      </c>
      <c r="P108" s="224">
        <f t="shared" si="59"/>
        <v>7113</v>
      </c>
      <c r="Q108" s="224">
        <f t="shared" si="59"/>
        <v>7288</v>
      </c>
      <c r="R108" s="224">
        <f t="shared" si="59"/>
        <v>7565</v>
      </c>
      <c r="S108" s="224">
        <f t="shared" si="59"/>
        <v>7901</v>
      </c>
      <c r="T108" s="224">
        <f t="shared" si="59"/>
        <v>8264</v>
      </c>
      <c r="U108" s="224">
        <f t="shared" si="59"/>
        <v>8517</v>
      </c>
      <c r="V108" s="224">
        <f t="shared" si="59"/>
        <v>8447</v>
      </c>
      <c r="W108" s="224">
        <f t="shared" si="59"/>
        <v>9029</v>
      </c>
    </row>
    <row r="109" spans="2:23" hidden="1">
      <c r="B109" s="1" t="s">
        <v>2864</v>
      </c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4"/>
      <c r="U109" s="184"/>
      <c r="V109" s="184"/>
      <c r="W109" s="184"/>
    </row>
    <row r="110" spans="2:23" hidden="1">
      <c r="B110" s="642" t="s">
        <v>2942</v>
      </c>
      <c r="C110" s="66" t="s">
        <v>2899</v>
      </c>
      <c r="D110" s="76" t="s">
        <v>2900</v>
      </c>
      <c r="E110" s="76" t="s">
        <v>2901</v>
      </c>
      <c r="F110" s="76" t="s">
        <v>2902</v>
      </c>
      <c r="G110" s="76" t="s">
        <v>2903</v>
      </c>
      <c r="H110" s="76" t="s">
        <v>2904</v>
      </c>
      <c r="I110" s="76" t="s">
        <v>2905</v>
      </c>
      <c r="J110" s="76" t="s">
        <v>2906</v>
      </c>
      <c r="K110" s="76" t="s">
        <v>2907</v>
      </c>
      <c r="L110" s="77" t="s">
        <v>2908</v>
      </c>
      <c r="M110" s="238" t="s">
        <v>2909</v>
      </c>
      <c r="N110" s="238" t="s">
        <v>2910</v>
      </c>
      <c r="O110" s="4" t="s">
        <v>2943</v>
      </c>
      <c r="P110" s="4" t="s">
        <v>2912</v>
      </c>
      <c r="Q110" s="4" t="s">
        <v>2913</v>
      </c>
      <c r="R110" s="4" t="s">
        <v>2914</v>
      </c>
      <c r="S110" s="4" t="s">
        <v>2915</v>
      </c>
      <c r="T110" s="4" t="s">
        <v>2916</v>
      </c>
      <c r="U110" s="4" t="s">
        <v>2917</v>
      </c>
      <c r="V110" s="4" t="s">
        <v>2918</v>
      </c>
      <c r="W110" s="4" t="s">
        <v>2919</v>
      </c>
    </row>
    <row r="111" spans="2:23" hidden="1">
      <c r="B111" s="139" t="s">
        <v>2944</v>
      </c>
      <c r="C111" s="724">
        <v>55002</v>
      </c>
      <c r="D111" s="687">
        <v>55759</v>
      </c>
      <c r="E111" s="687">
        <v>59549</v>
      </c>
      <c r="F111" s="687">
        <v>60119</v>
      </c>
      <c r="G111" s="687">
        <v>58800</v>
      </c>
      <c r="H111" s="687">
        <v>48450</v>
      </c>
      <c r="I111" s="687">
        <v>55203</v>
      </c>
      <c r="J111" s="687">
        <v>55988</v>
      </c>
      <c r="K111" s="687">
        <v>65870</v>
      </c>
      <c r="L111" s="409">
        <v>63662</v>
      </c>
      <c r="M111" s="643">
        <v>64934</v>
      </c>
      <c r="N111" s="687">
        <v>63981</v>
      </c>
      <c r="O111" s="687">
        <v>68514</v>
      </c>
      <c r="P111" s="687">
        <v>66869</v>
      </c>
      <c r="Q111" s="687">
        <v>69734</v>
      </c>
      <c r="R111" s="687">
        <v>70991</v>
      </c>
      <c r="S111" s="687">
        <v>73531</v>
      </c>
      <c r="T111" s="687">
        <v>72980</v>
      </c>
      <c r="U111" s="687">
        <v>72103</v>
      </c>
      <c r="V111" s="687">
        <v>71674</v>
      </c>
      <c r="W111" s="686">
        <f>ROUND(V111*$AJ$22/$AI$22,0)</f>
        <v>73259</v>
      </c>
    </row>
    <row r="112" spans="2:23" hidden="1">
      <c r="B112" s="182" t="s">
        <v>2945</v>
      </c>
      <c r="C112" s="725">
        <v>23236</v>
      </c>
      <c r="D112" s="686">
        <v>22958</v>
      </c>
      <c r="E112" s="686">
        <v>25023</v>
      </c>
      <c r="F112" s="686">
        <v>27214</v>
      </c>
      <c r="G112" s="686">
        <v>27050</v>
      </c>
      <c r="H112" s="686">
        <v>21373</v>
      </c>
      <c r="I112" s="686">
        <v>23907</v>
      </c>
      <c r="J112" s="686">
        <v>24374</v>
      </c>
      <c r="K112" s="686">
        <v>27704</v>
      </c>
      <c r="L112" s="726">
        <v>27459</v>
      </c>
      <c r="M112" s="644">
        <v>27704</v>
      </c>
      <c r="N112" s="686">
        <v>26867</v>
      </c>
      <c r="O112" s="686">
        <v>29035</v>
      </c>
      <c r="P112" s="686">
        <v>29265</v>
      </c>
      <c r="Q112" s="686">
        <v>30264</v>
      </c>
      <c r="R112" s="686">
        <v>30859</v>
      </c>
      <c r="S112" s="686">
        <v>32539</v>
      </c>
      <c r="T112" s="686">
        <v>31420</v>
      </c>
      <c r="U112" s="686">
        <v>30785</v>
      </c>
      <c r="V112" s="686">
        <v>31282</v>
      </c>
      <c r="W112" s="686">
        <f>ROUND(V112*$AJ$22/$AI$22,0)</f>
        <v>31974</v>
      </c>
    </row>
    <row r="113" spans="2:23" hidden="1">
      <c r="B113" s="174" t="s">
        <v>2946</v>
      </c>
      <c r="C113" s="395">
        <f>C111-C112</f>
        <v>31766</v>
      </c>
      <c r="D113" s="224">
        <f t="shared" ref="D113:V113" si="60">D111-D112</f>
        <v>32801</v>
      </c>
      <c r="E113" s="224">
        <f t="shared" si="60"/>
        <v>34526</v>
      </c>
      <c r="F113" s="224">
        <f t="shared" si="60"/>
        <v>32905</v>
      </c>
      <c r="G113" s="224">
        <f t="shared" si="60"/>
        <v>31750</v>
      </c>
      <c r="H113" s="224">
        <f t="shared" si="60"/>
        <v>27077</v>
      </c>
      <c r="I113" s="224">
        <f t="shared" si="60"/>
        <v>31296</v>
      </c>
      <c r="J113" s="224">
        <f t="shared" si="60"/>
        <v>31614</v>
      </c>
      <c r="K113" s="224">
        <f t="shared" si="60"/>
        <v>38166</v>
      </c>
      <c r="L113" s="394">
        <f t="shared" si="60"/>
        <v>36203</v>
      </c>
      <c r="M113" s="224">
        <f t="shared" si="60"/>
        <v>37230</v>
      </c>
      <c r="N113" s="224">
        <f t="shared" si="60"/>
        <v>37114</v>
      </c>
      <c r="O113" s="224">
        <f t="shared" si="60"/>
        <v>39479</v>
      </c>
      <c r="P113" s="224">
        <f t="shared" si="60"/>
        <v>37604</v>
      </c>
      <c r="Q113" s="224">
        <f t="shared" si="60"/>
        <v>39470</v>
      </c>
      <c r="R113" s="224">
        <f t="shared" si="60"/>
        <v>40132</v>
      </c>
      <c r="S113" s="224">
        <f t="shared" si="60"/>
        <v>40992</v>
      </c>
      <c r="T113" s="224">
        <f t="shared" si="60"/>
        <v>41560</v>
      </c>
      <c r="U113" s="224">
        <f t="shared" si="60"/>
        <v>41318</v>
      </c>
      <c r="V113" s="224">
        <f t="shared" si="60"/>
        <v>40392</v>
      </c>
      <c r="W113" s="662">
        <f>ROUND(V113*$AJ$22/$AI$22,0)</f>
        <v>41285</v>
      </c>
    </row>
    <row r="114" spans="2:23" hidden="1">
      <c r="B114" s="137" t="s">
        <v>2947</v>
      </c>
      <c r="C114" s="656">
        <v>46766</v>
      </c>
      <c r="D114" s="184">
        <v>49677</v>
      </c>
      <c r="E114" s="184">
        <v>51371</v>
      </c>
      <c r="F114" s="184">
        <v>52836</v>
      </c>
      <c r="G114" s="184">
        <v>50068</v>
      </c>
      <c r="H114" s="184">
        <v>40432</v>
      </c>
      <c r="I114" s="184">
        <v>49346</v>
      </c>
      <c r="J114" s="184">
        <v>50435</v>
      </c>
      <c r="K114" s="184">
        <v>61259</v>
      </c>
      <c r="L114" s="366">
        <v>58986</v>
      </c>
      <c r="M114" s="645">
        <v>58844</v>
      </c>
      <c r="N114" s="223">
        <v>55197</v>
      </c>
      <c r="O114" s="223">
        <v>54843</v>
      </c>
      <c r="P114" s="223">
        <v>54806</v>
      </c>
      <c r="Q114" s="223">
        <v>54301</v>
      </c>
      <c r="R114" s="223">
        <v>55690</v>
      </c>
      <c r="S114" s="223">
        <v>59745</v>
      </c>
      <c r="T114" s="223">
        <v>59151</v>
      </c>
      <c r="U114" s="223">
        <v>62459</v>
      </c>
      <c r="V114" s="223">
        <v>64413</v>
      </c>
      <c r="W114" s="662">
        <f>ROUND(V114*$AJ$22/$AI$22,0)</f>
        <v>65837</v>
      </c>
    </row>
    <row r="115" spans="2:23" hidden="1">
      <c r="B115" s="174" t="s">
        <v>2948</v>
      </c>
      <c r="C115" s="397">
        <f t="shared" ref="C115:W115" si="61">C114+C111</f>
        <v>101768</v>
      </c>
      <c r="D115" s="223">
        <f t="shared" si="61"/>
        <v>105436</v>
      </c>
      <c r="E115" s="223">
        <f t="shared" si="61"/>
        <v>110920</v>
      </c>
      <c r="F115" s="223">
        <f t="shared" si="61"/>
        <v>112955</v>
      </c>
      <c r="G115" s="223">
        <f t="shared" si="61"/>
        <v>108868</v>
      </c>
      <c r="H115" s="223">
        <f t="shared" si="61"/>
        <v>88882</v>
      </c>
      <c r="I115" s="223">
        <f t="shared" si="61"/>
        <v>104549</v>
      </c>
      <c r="J115" s="223">
        <f t="shared" si="61"/>
        <v>106423</v>
      </c>
      <c r="K115" s="223">
        <f t="shared" si="61"/>
        <v>127129</v>
      </c>
      <c r="L115" s="396">
        <f t="shared" si="61"/>
        <v>122648</v>
      </c>
      <c r="M115" s="224">
        <f t="shared" si="61"/>
        <v>123778</v>
      </c>
      <c r="N115" s="224">
        <f t="shared" si="61"/>
        <v>119178</v>
      </c>
      <c r="O115" s="224">
        <f t="shared" si="61"/>
        <v>123357</v>
      </c>
      <c r="P115" s="224">
        <f t="shared" si="61"/>
        <v>121675</v>
      </c>
      <c r="Q115" s="224">
        <f t="shared" si="61"/>
        <v>124035</v>
      </c>
      <c r="R115" s="224">
        <f t="shared" si="61"/>
        <v>126681</v>
      </c>
      <c r="S115" s="224">
        <f t="shared" si="61"/>
        <v>133276</v>
      </c>
      <c r="T115" s="224">
        <f t="shared" si="61"/>
        <v>132131</v>
      </c>
      <c r="U115" s="224">
        <f t="shared" si="61"/>
        <v>134562</v>
      </c>
      <c r="V115" s="224">
        <f t="shared" si="61"/>
        <v>136087</v>
      </c>
      <c r="W115" s="662">
        <f t="shared" si="61"/>
        <v>139096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79998168889431442"/>
  </sheetPr>
  <dimension ref="A1:J44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8.58203125" defaultRowHeight="13"/>
  <cols>
    <col min="1" max="1" width="3.08203125" style="1" customWidth="1"/>
    <col min="2" max="2" width="15" style="1" customWidth="1"/>
    <col min="3" max="5" width="11.4140625" style="1" customWidth="1"/>
    <col min="6" max="6" width="15.08203125" style="1" customWidth="1"/>
    <col min="7" max="7" width="4.6640625" style="1" customWidth="1"/>
    <col min="8" max="8" width="3.58203125" style="1" customWidth="1"/>
    <col min="9" max="9" width="24.6640625" style="1" customWidth="1"/>
    <col min="10" max="10" width="12" style="1" customWidth="1"/>
    <col min="11" max="16384" width="8.58203125" style="1"/>
  </cols>
  <sheetData>
    <row r="1" spans="1:10">
      <c r="A1" s="2" t="s">
        <v>3719</v>
      </c>
    </row>
    <row r="2" spans="1:10">
      <c r="A2" s="2" t="s">
        <v>3712</v>
      </c>
      <c r="H2" s="2" t="s">
        <v>3415</v>
      </c>
      <c r="J2" s="1250" t="s">
        <v>3414</v>
      </c>
    </row>
    <row r="3" spans="1:10">
      <c r="A3" s="136" t="s">
        <v>12</v>
      </c>
      <c r="B3" s="4" t="s">
        <v>2756</v>
      </c>
      <c r="C3" s="1525" t="s">
        <v>3578</v>
      </c>
      <c r="D3" s="87" t="s">
        <v>3506</v>
      </c>
      <c r="E3" s="133" t="s">
        <v>431</v>
      </c>
      <c r="F3" s="185" t="s">
        <v>3505</v>
      </c>
      <c r="H3" s="221"/>
      <c r="I3" s="220" t="s">
        <v>3068</v>
      </c>
      <c r="J3" s="133" t="s">
        <v>3413</v>
      </c>
    </row>
    <row r="4" spans="1:10">
      <c r="A4" s="1059">
        <v>1</v>
      </c>
      <c r="B4" s="5" t="s">
        <v>3511</v>
      </c>
      <c r="C4" s="1479">
        <v>1000</v>
      </c>
      <c r="D4" s="1666">
        <v>16.8</v>
      </c>
      <c r="E4" s="138" t="s">
        <v>3303</v>
      </c>
      <c r="F4" s="138" t="s">
        <v>3507</v>
      </c>
      <c r="H4" s="744" t="s">
        <v>2144</v>
      </c>
      <c r="I4" s="748" t="s">
        <v>3039</v>
      </c>
      <c r="J4" s="1615"/>
    </row>
    <row r="5" spans="1:10">
      <c r="A5" s="1060">
        <v>2</v>
      </c>
      <c r="B5" s="1" t="s">
        <v>3512</v>
      </c>
      <c r="C5" s="1125">
        <f>ROUND(C4*D5/D4,0)</f>
        <v>3244</v>
      </c>
      <c r="D5" s="1667">
        <v>54.5</v>
      </c>
      <c r="E5" s="140" t="s">
        <v>417</v>
      </c>
      <c r="F5" s="140" t="s">
        <v>3508</v>
      </c>
      <c r="H5" s="199" t="s">
        <v>248</v>
      </c>
      <c r="I5" s="748" t="s">
        <v>3040</v>
      </c>
      <c r="J5" s="1616"/>
    </row>
    <row r="6" spans="1:10">
      <c r="A6" s="1061">
        <v>3</v>
      </c>
      <c r="B6" s="6" t="s">
        <v>3513</v>
      </c>
      <c r="C6" s="1126">
        <f>ROUND(C4*D6/D4,0)</f>
        <v>1708</v>
      </c>
      <c r="D6" s="1668">
        <v>28.7</v>
      </c>
      <c r="E6" s="128" t="s">
        <v>128</v>
      </c>
      <c r="F6" s="128" t="s">
        <v>3509</v>
      </c>
      <c r="H6" s="199" t="s">
        <v>258</v>
      </c>
      <c r="I6" s="748" t="s">
        <v>3041</v>
      </c>
      <c r="J6" s="1616"/>
    </row>
    <row r="7" spans="1:10">
      <c r="A7" s="136"/>
      <c r="B7" s="3" t="s">
        <v>3374</v>
      </c>
      <c r="C7" s="132">
        <f>SUM(C4:C6)</f>
        <v>5952</v>
      </c>
      <c r="D7" s="541">
        <f>SUM(D4:D6)</f>
        <v>100</v>
      </c>
      <c r="E7" s="129"/>
      <c r="F7" s="128" t="s">
        <v>3510</v>
      </c>
      <c r="H7" s="199" t="s">
        <v>268</v>
      </c>
      <c r="I7" s="748" t="s">
        <v>2148</v>
      </c>
      <c r="J7" s="1617"/>
    </row>
    <row r="8" spans="1:10">
      <c r="A8" s="1" t="s">
        <v>3708</v>
      </c>
      <c r="B8" s="81"/>
      <c r="C8" s="160"/>
      <c r="D8" s="81"/>
      <c r="F8" s="1" t="s">
        <v>3510</v>
      </c>
      <c r="H8" s="195" t="s">
        <v>288</v>
      </c>
      <c r="I8" s="749" t="s">
        <v>2149</v>
      </c>
      <c r="J8" s="1616"/>
    </row>
    <row r="9" spans="1:10">
      <c r="F9" s="1" t="s">
        <v>3510</v>
      </c>
      <c r="H9" s="199" t="s">
        <v>324</v>
      </c>
      <c r="I9" s="748" t="s">
        <v>2150</v>
      </c>
      <c r="J9" s="1616"/>
    </row>
    <row r="10" spans="1:10">
      <c r="A10" s="2" t="s">
        <v>3556</v>
      </c>
      <c r="H10" s="199" t="s">
        <v>334</v>
      </c>
      <c r="I10" s="748" t="s">
        <v>540</v>
      </c>
      <c r="J10" s="1616"/>
    </row>
    <row r="11" spans="1:10">
      <c r="A11" s="136" t="s">
        <v>12</v>
      </c>
      <c r="B11" s="4" t="s">
        <v>0</v>
      </c>
      <c r="C11" s="1525" t="s">
        <v>3578</v>
      </c>
      <c r="D11" s="4" t="s">
        <v>3420</v>
      </c>
      <c r="E11" s="185" t="s">
        <v>3421</v>
      </c>
      <c r="F11" s="167" t="s">
        <v>2</v>
      </c>
      <c r="H11" s="199" t="s">
        <v>348</v>
      </c>
      <c r="I11" s="748" t="s">
        <v>2151</v>
      </c>
      <c r="J11" s="1616"/>
    </row>
    <row r="12" spans="1:10">
      <c r="A12" s="135">
        <v>1</v>
      </c>
      <c r="B12" s="182" t="s">
        <v>3305</v>
      </c>
      <c r="C12" s="1598">
        <f>SUM(C13:C17)</f>
        <v>5</v>
      </c>
      <c r="D12" s="365"/>
      <c r="E12" s="1294">
        <v>1000</v>
      </c>
      <c r="F12" s="182" t="s">
        <v>3306</v>
      </c>
      <c r="H12" s="199" t="s">
        <v>356</v>
      </c>
      <c r="I12" s="748" t="s">
        <v>2152</v>
      </c>
      <c r="J12" s="1616"/>
    </row>
    <row r="13" spans="1:10">
      <c r="A13" s="143" t="s">
        <v>2218</v>
      </c>
      <c r="B13" s="135" t="s">
        <v>92</v>
      </c>
      <c r="C13" s="1598">
        <f>D13*E13/1000000</f>
        <v>1</v>
      </c>
      <c r="D13" s="365">
        <v>1000</v>
      </c>
      <c r="E13" s="186">
        <f>E12</f>
        <v>1000</v>
      </c>
      <c r="F13" s="182" t="s">
        <v>438</v>
      </c>
      <c r="H13" s="199" t="s">
        <v>374</v>
      </c>
      <c r="I13" s="748" t="s">
        <v>3042</v>
      </c>
      <c r="J13" s="1616"/>
    </row>
    <row r="14" spans="1:10">
      <c r="A14" s="143"/>
      <c r="B14" s="143" t="s">
        <v>93</v>
      </c>
      <c r="C14" s="1599">
        <f t="shared" ref="C14:C17" si="0">D14*E14/1000000</f>
        <v>1</v>
      </c>
      <c r="D14" s="184">
        <v>1000</v>
      </c>
      <c r="E14" s="186">
        <f>E12</f>
        <v>1000</v>
      </c>
      <c r="F14" s="139" t="s">
        <v>130</v>
      </c>
      <c r="H14" s="199" t="s">
        <v>2153</v>
      </c>
      <c r="I14" s="748" t="s">
        <v>2154</v>
      </c>
      <c r="J14" s="1616"/>
    </row>
    <row r="15" spans="1:10">
      <c r="A15" s="143"/>
      <c r="B15" s="135" t="s">
        <v>94</v>
      </c>
      <c r="C15" s="1600">
        <f t="shared" si="0"/>
        <v>1</v>
      </c>
      <c r="D15" s="365">
        <v>1000</v>
      </c>
      <c r="E15" s="1253">
        <f>E12</f>
        <v>1000</v>
      </c>
      <c r="F15" s="182" t="s">
        <v>3304</v>
      </c>
      <c r="H15" s="199" t="s">
        <v>2155</v>
      </c>
      <c r="I15" s="748" t="s">
        <v>2156</v>
      </c>
      <c r="J15" s="1616"/>
    </row>
    <row r="16" spans="1:10">
      <c r="A16" s="143"/>
      <c r="B16" s="143" t="s">
        <v>95</v>
      </c>
      <c r="C16" s="1600">
        <f t="shared" si="0"/>
        <v>1</v>
      </c>
      <c r="D16" s="184">
        <v>1000</v>
      </c>
      <c r="E16" s="186">
        <f>E12</f>
        <v>1000</v>
      </c>
      <c r="F16" s="139" t="s">
        <v>3304</v>
      </c>
      <c r="H16" s="199" t="s">
        <v>2157</v>
      </c>
      <c r="I16" s="748" t="s">
        <v>2158</v>
      </c>
      <c r="J16" s="1616"/>
    </row>
    <row r="17" spans="1:10">
      <c r="A17" s="143"/>
      <c r="B17" s="173" t="s">
        <v>96</v>
      </c>
      <c r="C17" s="1599">
        <f t="shared" si="0"/>
        <v>1</v>
      </c>
      <c r="D17" s="224">
        <v>1000</v>
      </c>
      <c r="E17" s="132">
        <f>E12</f>
        <v>1000</v>
      </c>
      <c r="F17" s="174" t="s">
        <v>3304</v>
      </c>
      <c r="H17" s="199" t="s">
        <v>2159</v>
      </c>
      <c r="I17" s="748" t="s">
        <v>2160</v>
      </c>
      <c r="J17" s="1616"/>
    </row>
    <row r="18" spans="1:10">
      <c r="A18" s="95" t="s">
        <v>12</v>
      </c>
      <c r="B18" s="1439" t="s">
        <v>3646</v>
      </c>
      <c r="C18" s="1476">
        <f>C13*C26+C14*C27+C15*C28+C16*C29+C17*C30</f>
        <v>1.6621737013612652</v>
      </c>
      <c r="D18" s="1295"/>
      <c r="E18" s="1124"/>
      <c r="F18" s="1640" t="s">
        <v>3666</v>
      </c>
      <c r="H18" s="199" t="s">
        <v>2161</v>
      </c>
      <c r="I18" s="748" t="s">
        <v>2162</v>
      </c>
      <c r="J18" s="1616"/>
    </row>
    <row r="19" spans="1:10">
      <c r="A19" s="108" t="s">
        <v>12</v>
      </c>
      <c r="B19" s="1058" t="s">
        <v>3647</v>
      </c>
      <c r="C19" s="1477">
        <f>C13*D26+C14*D27+C15*D28+C16*D29+C17*D30</f>
        <v>0.19215889951265058</v>
      </c>
      <c r="D19" s="1295"/>
      <c r="E19" s="1126"/>
      <c r="F19" s="1641" t="s">
        <v>3667</v>
      </c>
      <c r="H19" s="199" t="s">
        <v>2163</v>
      </c>
      <c r="I19" s="748" t="s">
        <v>2164</v>
      </c>
      <c r="J19" s="1616"/>
    </row>
    <row r="20" spans="1:10">
      <c r="A20" s="140">
        <v>2</v>
      </c>
      <c r="B20" s="173" t="s">
        <v>91</v>
      </c>
      <c r="C20" s="1601">
        <f>D20*E20/1000000</f>
        <v>1</v>
      </c>
      <c r="D20" s="223">
        <v>1000</v>
      </c>
      <c r="E20" s="1254">
        <v>1000</v>
      </c>
      <c r="F20" s="137"/>
      <c r="H20" s="199" t="s">
        <v>2165</v>
      </c>
      <c r="I20" s="748" t="s">
        <v>2166</v>
      </c>
      <c r="J20" s="1616"/>
    </row>
    <row r="21" spans="1:10">
      <c r="A21" s="128">
        <v>3</v>
      </c>
      <c r="B21" s="6" t="s">
        <v>3256</v>
      </c>
      <c r="C21" s="1599">
        <f t="shared" ref="C21" si="1">D21*E21/1000000</f>
        <v>1</v>
      </c>
      <c r="D21" s="224">
        <v>5000</v>
      </c>
      <c r="E21" s="132">
        <v>200</v>
      </c>
      <c r="F21" s="174"/>
      <c r="H21" s="199" t="s">
        <v>2167</v>
      </c>
      <c r="I21" s="748" t="s">
        <v>3043</v>
      </c>
      <c r="J21" s="1616"/>
    </row>
    <row r="22" spans="1:10">
      <c r="A22" s="1236"/>
      <c r="B22" s="1293" t="s">
        <v>3422</v>
      </c>
      <c r="C22" s="1248">
        <f>C12+C20+C21</f>
        <v>7</v>
      </c>
      <c r="D22" s="1257"/>
      <c r="E22" s="1247">
        <f>E12+E20+E21</f>
        <v>2200</v>
      </c>
      <c r="F22" s="1237"/>
      <c r="H22" s="199" t="s">
        <v>2169</v>
      </c>
      <c r="I22" s="748" t="s">
        <v>2170</v>
      </c>
      <c r="J22" s="1616"/>
    </row>
    <row r="23" spans="1:10">
      <c r="H23" s="199" t="s">
        <v>2171</v>
      </c>
      <c r="I23" s="748" t="s">
        <v>2172</v>
      </c>
      <c r="J23" s="1616"/>
    </row>
    <row r="24" spans="1:10">
      <c r="B24" s="1" t="s">
        <v>3699</v>
      </c>
      <c r="H24" s="199" t="s">
        <v>2173</v>
      </c>
      <c r="I24" s="748" t="s">
        <v>1437</v>
      </c>
      <c r="J24" s="1616"/>
    </row>
    <row r="25" spans="1:10">
      <c r="B25" s="129" t="s">
        <v>3580</v>
      </c>
      <c r="C25" s="1594" t="s">
        <v>3279</v>
      </c>
      <c r="D25" s="1527" t="s">
        <v>3280</v>
      </c>
      <c r="E25" s="129" t="s">
        <v>3579</v>
      </c>
      <c r="F25" s="778"/>
      <c r="H25" s="745" t="s">
        <v>2174</v>
      </c>
      <c r="I25" s="750" t="s">
        <v>1477</v>
      </c>
      <c r="J25" s="1616"/>
    </row>
    <row r="26" spans="1:10">
      <c r="B26" s="143" t="s">
        <v>92</v>
      </c>
      <c r="C26" s="1590">
        <f>マージン率!F5</f>
        <v>0.2999628380614206</v>
      </c>
      <c r="D26" s="1595">
        <f>マージン率!G5</f>
        <v>4.6955158446266132E-2</v>
      </c>
      <c r="E26" s="1588" t="s">
        <v>3625</v>
      </c>
      <c r="F26" s="778"/>
      <c r="H26" s="199" t="s">
        <v>2175</v>
      </c>
      <c r="I26" s="748" t="s">
        <v>2176</v>
      </c>
      <c r="J26" s="1615"/>
    </row>
    <row r="27" spans="1:10">
      <c r="B27" s="143" t="s">
        <v>93</v>
      </c>
      <c r="C27" s="1593">
        <f>マージン率!F7</f>
        <v>0.27591440070340501</v>
      </c>
      <c r="D27" s="1596">
        <f>マージン率!G7</f>
        <v>3.6864238359318138E-2</v>
      </c>
      <c r="E27" s="1589" t="s">
        <v>3626</v>
      </c>
      <c r="F27" s="1587"/>
      <c r="H27" s="199" t="s">
        <v>2177</v>
      </c>
      <c r="I27" s="748" t="s">
        <v>2178</v>
      </c>
      <c r="J27" s="1616"/>
    </row>
    <row r="28" spans="1:10">
      <c r="B28" s="135" t="s">
        <v>94</v>
      </c>
      <c r="C28" s="1591">
        <f>マージン率!F9</f>
        <v>0.3620988208654799</v>
      </c>
      <c r="D28" s="1597">
        <f>マージン率!G9</f>
        <v>3.6113167569022102E-2</v>
      </c>
      <c r="E28" s="1588" t="s">
        <v>3627</v>
      </c>
      <c r="F28" s="778"/>
      <c r="H28" s="199" t="s">
        <v>2179</v>
      </c>
      <c r="I28" s="748" t="s">
        <v>2180</v>
      </c>
      <c r="J28" s="1616"/>
    </row>
    <row r="29" spans="1:10">
      <c r="B29" s="143" t="s">
        <v>95</v>
      </c>
      <c r="C29" s="1591">
        <f>マージン率!F9</f>
        <v>0.3620988208654799</v>
      </c>
      <c r="D29" s="1597">
        <f>マージン率!G9</f>
        <v>3.6113167569022102E-2</v>
      </c>
      <c r="E29" s="1588" t="s">
        <v>3628</v>
      </c>
      <c r="H29" s="199" t="s">
        <v>2181</v>
      </c>
      <c r="I29" s="748" t="s">
        <v>3044</v>
      </c>
      <c r="J29" s="1616"/>
    </row>
    <row r="30" spans="1:10">
      <c r="B30" s="173" t="s">
        <v>96</v>
      </c>
      <c r="C30" s="1592">
        <f>マージン率!F9</f>
        <v>0.3620988208654799</v>
      </c>
      <c r="D30" s="1473">
        <f>マージン率!G9</f>
        <v>3.6113167569022102E-2</v>
      </c>
      <c r="E30" s="1589" t="s">
        <v>3628</v>
      </c>
      <c r="H30" s="199" t="s">
        <v>2183</v>
      </c>
      <c r="I30" s="748" t="s">
        <v>3045</v>
      </c>
      <c r="J30" s="1616"/>
    </row>
    <row r="31" spans="1:10">
      <c r="H31" s="199" t="s">
        <v>2185</v>
      </c>
      <c r="I31" s="748" t="s">
        <v>1567</v>
      </c>
      <c r="J31" s="1616"/>
    </row>
    <row r="32" spans="1:10">
      <c r="F32" s="503"/>
      <c r="H32" s="199" t="s">
        <v>2186</v>
      </c>
      <c r="I32" s="748" t="s">
        <v>2187</v>
      </c>
      <c r="J32" s="1616"/>
    </row>
    <row r="33" spans="8:10">
      <c r="H33" s="199" t="s">
        <v>2188</v>
      </c>
      <c r="I33" s="748" t="s">
        <v>3046</v>
      </c>
      <c r="J33" s="1616"/>
    </row>
    <row r="34" spans="8:10">
      <c r="H34" s="199" t="s">
        <v>2190</v>
      </c>
      <c r="I34" s="748" t="s">
        <v>2191</v>
      </c>
      <c r="J34" s="1616"/>
    </row>
    <row r="35" spans="8:10">
      <c r="H35" s="199" t="s">
        <v>2192</v>
      </c>
      <c r="I35" s="748" t="s">
        <v>1701</v>
      </c>
      <c r="J35" s="1616"/>
    </row>
    <row r="36" spans="8:10">
      <c r="H36" s="199" t="s">
        <v>2193</v>
      </c>
      <c r="I36" s="748" t="s">
        <v>2194</v>
      </c>
      <c r="J36" s="1616"/>
    </row>
    <row r="37" spans="8:10">
      <c r="H37" s="199" t="s">
        <v>2195</v>
      </c>
      <c r="I37" s="748" t="s">
        <v>3047</v>
      </c>
      <c r="J37" s="1616"/>
    </row>
    <row r="38" spans="8:10">
      <c r="H38" s="199" t="s">
        <v>2197</v>
      </c>
      <c r="I38" s="748" t="s">
        <v>3048</v>
      </c>
      <c r="J38" s="1616"/>
    </row>
    <row r="39" spans="8:10">
      <c r="H39" s="199" t="s">
        <v>2199</v>
      </c>
      <c r="I39" s="748" t="s">
        <v>2200</v>
      </c>
      <c r="J39" s="1616"/>
    </row>
    <row r="40" spans="8:10">
      <c r="H40" s="199" t="s">
        <v>2201</v>
      </c>
      <c r="I40" s="748" t="s">
        <v>2202</v>
      </c>
      <c r="J40" s="1616"/>
    </row>
    <row r="41" spans="8:10">
      <c r="H41" s="199" t="s">
        <v>2203</v>
      </c>
      <c r="I41" s="748" t="s">
        <v>3049</v>
      </c>
      <c r="J41" s="1616"/>
    </row>
    <row r="42" spans="8:10">
      <c r="H42" s="199" t="s">
        <v>2205</v>
      </c>
      <c r="I42" s="748" t="s">
        <v>3050</v>
      </c>
      <c r="J42" s="1617"/>
    </row>
    <row r="43" spans="8:10">
      <c r="H43" s="1057" t="s">
        <v>3051</v>
      </c>
      <c r="I43" s="220" t="s">
        <v>487</v>
      </c>
      <c r="J43" s="132">
        <f>SUM(J4:J42)</f>
        <v>0</v>
      </c>
    </row>
    <row r="44" spans="8:10">
      <c r="H44" s="81" t="s">
        <v>3052</v>
      </c>
      <c r="I44" s="8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26</vt:i4>
      </vt:variant>
    </vt:vector>
  </HeadingPairs>
  <TitlesOfParts>
    <vt:vector size="26" baseType="lpstr">
      <vt:lpstr>目次</vt:lpstr>
      <vt:lpstr>1経済効果概要</vt:lpstr>
      <vt:lpstr>1_2経済効果フロー図</vt:lpstr>
      <vt:lpstr>2イベント消費</vt:lpstr>
      <vt:lpstr>3スポーツ消費</vt:lpstr>
      <vt:lpstr>3_2スポーツ消費2</vt:lpstr>
      <vt:lpstr>4観光消費</vt:lpstr>
      <vt:lpstr>4_2観光消費2</vt:lpstr>
      <vt:lpstr>5サプライチェーン</vt:lpstr>
      <vt:lpstr>マージン率</vt:lpstr>
      <vt:lpstr>食品産業フロー</vt:lpstr>
      <vt:lpstr>5_2消費WS</vt:lpstr>
      <vt:lpstr>6病院運営</vt:lpstr>
      <vt:lpstr>7学校運営</vt:lpstr>
      <vt:lpstr>8工業団地</vt:lpstr>
      <vt:lpstr>9ホテル運営</vt:lpstr>
      <vt:lpstr>10エコ事業</vt:lpstr>
      <vt:lpstr>11税収効果</vt:lpstr>
      <vt:lpstr>12将来人口消費</vt:lpstr>
      <vt:lpstr>12_2将来世帯</vt:lpstr>
      <vt:lpstr>12_3二人以上世帯</vt:lpstr>
      <vt:lpstr>12_4単身世帯</vt:lpstr>
      <vt:lpstr>13定住人口比率</vt:lpstr>
      <vt:lpstr>14_1h27部門表</vt:lpstr>
      <vt:lpstr>14_2取引基本表</vt:lpstr>
      <vt:lpstr>14_3分析係数表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2020-08-10T00:34:33Z</dcterms:created>
  <dcterms:modified xsi:type="dcterms:W3CDTF">2025-05-13T04:15:38Z</dcterms:modified>
</cp:coreProperties>
</file>